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ml.chartshapes+xml"/>
  <Override PartName="/xl/charts/chart4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9.xml" ContentType="application/vnd.openxmlformats-officedocument.drawingml.chartshapes+xml"/>
  <Override PartName="/xl/charts/chart4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아빠\아빠방울 업무\Python\projectBusan\"/>
    </mc:Choice>
  </mc:AlternateContent>
  <bookViews>
    <workbookView xWindow="0" yWindow="0" windowWidth="18375" windowHeight="12255" tabRatio="870" activeTab="1"/>
  </bookViews>
  <sheets>
    <sheet name="시점" sheetId="27" r:id="rId1"/>
    <sheet name="경제동향_데이터" sheetId="9" r:id="rId2"/>
    <sheet name="경기동향_기업경기" sheetId="3" r:id="rId3"/>
    <sheet name="경기동향_소비" sheetId="11" r:id="rId4"/>
    <sheet name="산업동향_제조,건설" sheetId="12" r:id="rId5"/>
    <sheet name="제조_세부" sheetId="26" r:id="rId6"/>
    <sheet name="산업동향_서비스업" sheetId="13" r:id="rId7"/>
    <sheet name="경제동향_수출입데이터" sheetId="21" r:id="rId8"/>
    <sheet name="산업동향_수출입" sheetId="14" r:id="rId9"/>
    <sheet name="산업동향_자동차,조선" sheetId="19" r:id="rId10"/>
    <sheet name="추가분석" sheetId="25" r:id="rId11"/>
    <sheet name="수출입지역별백데이터" sheetId="23" r:id="rId12"/>
    <sheet name="생산수출데이터" sheetId="16" r:id="rId13"/>
    <sheet name="생산" sheetId="15" r:id="rId14"/>
    <sheet name="수출" sheetId="17" r:id="rId15"/>
    <sheet name="그래프" sheetId="18" r:id="rId16"/>
  </sheets>
  <definedNames>
    <definedName name="_xlnm._FilterDatabase" localSheetId="1" hidden="1">경제동향_데이터!$AS$6:$AW$1430</definedName>
    <definedName name="_xlnm._FilterDatabase" localSheetId="11" hidden="1">수출입지역별백데이터!$P$1:$S$3771</definedName>
    <definedName name="_xlnm.Print_Area" localSheetId="8">산업동향_수출입!$A:$D</definedName>
    <definedName name="당월">시점!$B$31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3" i="11" l="1"/>
  <c r="Q28" i="19" l="1"/>
  <c r="P28" i="19"/>
  <c r="Q27" i="19"/>
  <c r="P27" i="19"/>
  <c r="P23" i="19"/>
  <c r="Q24" i="19"/>
  <c r="P24" i="19"/>
  <c r="Q23" i="19"/>
  <c r="Q22" i="19"/>
  <c r="P22" i="19"/>
  <c r="P19" i="19"/>
  <c r="Q19" i="19"/>
  <c r="Q18" i="19"/>
  <c r="P18" i="19"/>
  <c r="B23" i="19"/>
  <c r="A22" i="19"/>
  <c r="A25" i="19"/>
  <c r="A24" i="19"/>
  <c r="A23" i="19"/>
  <c r="A27" i="19"/>
  <c r="B28" i="19"/>
  <c r="A29" i="19"/>
  <c r="A28" i="19"/>
  <c r="A19" i="19"/>
  <c r="B19" i="19"/>
  <c r="A20" i="19"/>
  <c r="D33" i="14"/>
  <c r="A18" i="19"/>
  <c r="AB13" i="19"/>
  <c r="G34" i="14"/>
  <c r="G33" i="14"/>
  <c r="AG13" i="19"/>
  <c r="AF13" i="19"/>
  <c r="AE13" i="19"/>
  <c r="AD13" i="19"/>
  <c r="AC13" i="19"/>
  <c r="H34" i="14"/>
  <c r="H33" i="14"/>
  <c r="Z33" i="14"/>
  <c r="Y33" i="14"/>
  <c r="Q33" i="14"/>
  <c r="P33" i="14"/>
  <c r="AL11" i="19" l="1"/>
  <c r="E21" i="14" a="1"/>
  <c r="C21" i="14" a="1"/>
  <c r="B31" i="27" l="1"/>
  <c r="B30" i="27" l="1"/>
  <c r="C31" i="27"/>
  <c r="D12" i="27"/>
  <c r="B32" i="27"/>
  <c r="C32" i="27" s="1"/>
  <c r="D11" i="27" l="1"/>
  <c r="E12" i="27"/>
  <c r="B29" i="27"/>
  <c r="C30" i="27"/>
  <c r="B28" i="27" l="1"/>
  <c r="C29" i="27"/>
  <c r="F2" i="26" s="1"/>
  <c r="D10" i="27"/>
  <c r="E11" i="27"/>
  <c r="A36" i="3"/>
  <c r="A37" i="3"/>
  <c r="A76" i="3" s="1"/>
  <c r="A17" i="3"/>
  <c r="D9" i="27" l="1"/>
  <c r="E10" i="27"/>
  <c r="B27" i="27"/>
  <c r="C28" i="27"/>
  <c r="W33" i="14" a="1"/>
  <c r="U33" i="14" a="1"/>
  <c r="N33" i="14" a="1"/>
  <c r="L33" i="14" a="1"/>
  <c r="E33" i="14" a="1"/>
  <c r="C33" i="14" a="1"/>
  <c r="W32" i="14" a="1"/>
  <c r="U32" i="14" a="1"/>
  <c r="N32" i="14" a="1"/>
  <c r="L32" i="14" a="1"/>
  <c r="E32" i="14" a="1"/>
  <c r="C32" i="14" a="1"/>
  <c r="W31" i="14" a="1"/>
  <c r="U31" i="14" a="1"/>
  <c r="N31" i="14" a="1"/>
  <c r="L31" i="14" a="1"/>
  <c r="E31" i="14" a="1"/>
  <c r="C31" i="14" a="1"/>
  <c r="W30" i="14" a="1"/>
  <c r="U30" i="14" a="1"/>
  <c r="N30" i="14" a="1"/>
  <c r="L30" i="14" a="1"/>
  <c r="E30" i="14" a="1"/>
  <c r="C30" i="14" a="1"/>
  <c r="W29" i="14" a="1"/>
  <c r="U29" i="14" a="1"/>
  <c r="N29" i="14" a="1"/>
  <c r="L29" i="14" a="1"/>
  <c r="E29" i="14" a="1"/>
  <c r="C29" i="14" a="1"/>
  <c r="W28" i="14" a="1"/>
  <c r="U28" i="14" a="1"/>
  <c r="N28" i="14" a="1"/>
  <c r="L28" i="14" a="1"/>
  <c r="E28" i="14" a="1"/>
  <c r="C28" i="14" a="1"/>
  <c r="W27" i="14" a="1"/>
  <c r="U27" i="14" a="1"/>
  <c r="N27" i="14" a="1"/>
  <c r="L27" i="14" a="1"/>
  <c r="E27" i="14" a="1"/>
  <c r="C27" i="14" a="1"/>
  <c r="W26" i="14" a="1"/>
  <c r="U26" i="14" a="1"/>
  <c r="N26" i="14" a="1"/>
  <c r="L26" i="14" a="1"/>
  <c r="E26" i="14" a="1"/>
  <c r="C26" i="14" a="1"/>
  <c r="W25" i="14" a="1"/>
  <c r="U25" i="14" a="1"/>
  <c r="N25" i="14" a="1"/>
  <c r="L25" i="14" a="1"/>
  <c r="E25" i="14" a="1"/>
  <c r="C25" i="14" a="1"/>
  <c r="W24" i="14" a="1"/>
  <c r="U24" i="14" a="1"/>
  <c r="N24" i="14" a="1"/>
  <c r="L24" i="14" a="1"/>
  <c r="E24" i="14" a="1"/>
  <c r="C24" i="14" a="1"/>
  <c r="W23" i="14" a="1"/>
  <c r="U23" i="14" a="1"/>
  <c r="N23" i="14" a="1"/>
  <c r="L23" i="14" a="1"/>
  <c r="E23" i="14" a="1"/>
  <c r="C23" i="14" a="1"/>
  <c r="W22" i="14" a="1"/>
  <c r="U22" i="14" a="1"/>
  <c r="N22" i="14" a="1"/>
  <c r="L22" i="14" a="1"/>
  <c r="E22" i="14" a="1"/>
  <c r="C22" i="14" a="1"/>
  <c r="W21" i="14" a="1"/>
  <c r="U21" i="14" a="1"/>
  <c r="N21" i="14" a="1"/>
  <c r="L21" i="14" a="1"/>
  <c r="W20" i="14" a="1"/>
  <c r="U20" i="14" a="1"/>
  <c r="N20" i="14" a="1"/>
  <c r="L20" i="14" a="1"/>
  <c r="E20" i="14" a="1"/>
  <c r="C20" i="14" a="1"/>
  <c r="W19" i="14" a="1"/>
  <c r="U19" i="14" a="1"/>
  <c r="N19" i="14" a="1"/>
  <c r="L19" i="14" a="1"/>
  <c r="E19" i="14" a="1"/>
  <c r="C19" i="14" a="1"/>
  <c r="W18" i="14" a="1"/>
  <c r="U18" i="14" a="1"/>
  <c r="N18" i="14" a="1"/>
  <c r="L18" i="14" a="1"/>
  <c r="E18" i="14" a="1"/>
  <c r="C18" i="14" a="1"/>
  <c r="W17" i="14" a="1"/>
  <c r="U17" i="14" a="1"/>
  <c r="N17" i="14" a="1"/>
  <c r="L17" i="14" a="1"/>
  <c r="E17" i="14" a="1"/>
  <c r="C17" i="14" a="1"/>
  <c r="W16" i="14" a="1"/>
  <c r="U16" i="14" a="1"/>
  <c r="N16" i="14" a="1"/>
  <c r="L16" i="14" a="1"/>
  <c r="E16" i="14" a="1"/>
  <c r="C16" i="14" a="1"/>
  <c r="W15" i="14" a="1"/>
  <c r="U15" i="14" a="1"/>
  <c r="N15" i="14" a="1"/>
  <c r="L15" i="14" a="1"/>
  <c r="E15" i="14" a="1"/>
  <c r="C15" i="14" a="1"/>
  <c r="W14" i="14" a="1"/>
  <c r="U14" i="14" a="1"/>
  <c r="N14" i="14" a="1"/>
  <c r="L14" i="14" a="1"/>
  <c r="E14" i="14" a="1"/>
  <c r="C14" i="14" a="1"/>
  <c r="W13" i="14" a="1"/>
  <c r="U13" i="14" a="1"/>
  <c r="N13" i="14" a="1"/>
  <c r="L13" i="14" a="1"/>
  <c r="E13" i="14" a="1"/>
  <c r="C13" i="14" a="1"/>
  <c r="W12" i="14" a="1"/>
  <c r="U12" i="14" a="1"/>
  <c r="N12" i="14" a="1"/>
  <c r="L12" i="14" a="1"/>
  <c r="E12" i="14" a="1"/>
  <c r="C12" i="14" a="1"/>
  <c r="W11" i="14" a="1"/>
  <c r="U11" i="14" a="1"/>
  <c r="N11" i="14" a="1"/>
  <c r="L11" i="14" a="1"/>
  <c r="E11" i="14" a="1"/>
  <c r="C11" i="14" a="1"/>
  <c r="W10" i="14" a="1"/>
  <c r="U10" i="14" a="1"/>
  <c r="N10" i="14" a="1"/>
  <c r="L10" i="14" a="1"/>
  <c r="E10" i="14" a="1"/>
  <c r="C10" i="14" a="1"/>
  <c r="W9" i="14" a="1"/>
  <c r="U9" i="14" a="1"/>
  <c r="N9" i="14" a="1"/>
  <c r="L9" i="14" a="1"/>
  <c r="E9" i="14" a="1"/>
  <c r="C9" i="14" a="1"/>
  <c r="W8" i="14" a="1"/>
  <c r="U8" i="14" a="1"/>
  <c r="N8" i="14" a="1"/>
  <c r="L8" i="14" a="1"/>
  <c r="E8" i="14" a="1"/>
  <c r="C8" i="14" a="1"/>
  <c r="W7" i="14" a="1"/>
  <c r="U7" i="14" a="1"/>
  <c r="N7" i="14" a="1"/>
  <c r="L7" i="14" a="1"/>
  <c r="E7" i="14" a="1"/>
  <c r="C7" i="14" a="1"/>
  <c r="W6" i="14" a="1"/>
  <c r="U6" i="14" a="1"/>
  <c r="N6" i="14" a="1"/>
  <c r="L6" i="14" a="1"/>
  <c r="E6" i="14" a="1"/>
  <c r="C6" i="14" a="1"/>
  <c r="W5" i="14" a="1"/>
  <c r="U5" i="14" a="1"/>
  <c r="N5" i="14" a="1"/>
  <c r="L5" i="14" a="1"/>
  <c r="E5" i="14" a="1"/>
  <c r="C5" i="14" a="1"/>
  <c r="B26" i="27" l="1"/>
  <c r="C27" i="27"/>
  <c r="D8" i="27"/>
  <c r="A9" i="13" s="1"/>
  <c r="E9" i="27"/>
  <c r="A13" i="13"/>
  <c r="C13" i="13" a="1"/>
  <c r="A10" i="13"/>
  <c r="A11" i="13"/>
  <c r="A12" i="13"/>
  <c r="AA12" i="15"/>
  <c r="AE235" i="16" a="1"/>
  <c r="AE235" i="16" s="1"/>
  <c r="AF235" i="16" s="1"/>
  <c r="AH235" i="16" s="1"/>
  <c r="AD235" i="16" a="1"/>
  <c r="AD235" i="16" s="1"/>
  <c r="Z235" i="16" a="1"/>
  <c r="Z235" i="16" s="1"/>
  <c r="AA235" i="16" s="1"/>
  <c r="AC235" i="16" s="1"/>
  <c r="Y235" i="16" a="1"/>
  <c r="Y235" i="16" s="1"/>
  <c r="U235" i="16" a="1"/>
  <c r="U235" i="16" s="1"/>
  <c r="V235" i="16" s="1"/>
  <c r="X235" i="16" s="1"/>
  <c r="T235" i="16" a="1"/>
  <c r="T235" i="16" s="1"/>
  <c r="P235" i="16" a="1"/>
  <c r="P235" i="16" s="1"/>
  <c r="Q235" i="16" s="1"/>
  <c r="S235" i="16" s="1"/>
  <c r="O235" i="16" a="1"/>
  <c r="O235" i="16" s="1"/>
  <c r="AE234" i="16" a="1"/>
  <c r="AE234" i="16" s="1"/>
  <c r="AF234" i="16" s="1"/>
  <c r="AD234" i="16" a="1"/>
  <c r="AD234" i="16" s="1"/>
  <c r="Z234" i="16" a="1"/>
  <c r="Z234" i="16" s="1"/>
  <c r="AA234" i="16" s="1"/>
  <c r="Y234" i="16" a="1"/>
  <c r="Y234" i="16" s="1"/>
  <c r="U234" i="16" a="1"/>
  <c r="U234" i="16" s="1"/>
  <c r="V234" i="16" s="1"/>
  <c r="T234" i="16" a="1"/>
  <c r="T234" i="16" s="1"/>
  <c r="P234" i="16" a="1"/>
  <c r="P234" i="16" s="1"/>
  <c r="Q234" i="16" s="1"/>
  <c r="O234" i="16" a="1"/>
  <c r="O234" i="16" s="1"/>
  <c r="AE233" i="16" a="1"/>
  <c r="AE233" i="16" s="1"/>
  <c r="AF233" i="16" s="1"/>
  <c r="AD233" i="16" a="1"/>
  <c r="AD233" i="16" s="1"/>
  <c r="Z233" i="16" a="1"/>
  <c r="Z233" i="16" s="1"/>
  <c r="AA233" i="16" s="1"/>
  <c r="Y233" i="16" a="1"/>
  <c r="Y233" i="16" s="1"/>
  <c r="U233" i="16" a="1"/>
  <c r="U233" i="16" s="1"/>
  <c r="V233" i="16" s="1"/>
  <c r="T233" i="16" a="1"/>
  <c r="T233" i="16" s="1"/>
  <c r="P233" i="16" a="1"/>
  <c r="P233" i="16" s="1"/>
  <c r="Q233" i="16" s="1"/>
  <c r="O233" i="16" a="1"/>
  <c r="O233" i="16" s="1"/>
  <c r="AE232" i="16" a="1"/>
  <c r="AE232" i="16" s="1"/>
  <c r="AF232" i="16" s="1"/>
  <c r="AD232" i="16" a="1"/>
  <c r="AD232" i="16" s="1"/>
  <c r="Z232" i="16" a="1"/>
  <c r="Z232" i="16" s="1"/>
  <c r="AA232" i="16" s="1"/>
  <c r="Y232" i="16" a="1"/>
  <c r="Y232" i="16" s="1"/>
  <c r="U232" i="16" a="1"/>
  <c r="U232" i="16" s="1"/>
  <c r="V232" i="16" s="1"/>
  <c r="T232" i="16" a="1"/>
  <c r="T232" i="16" s="1"/>
  <c r="P232" i="16" a="1"/>
  <c r="P232" i="16" s="1"/>
  <c r="Q232" i="16" s="1"/>
  <c r="O232" i="16" a="1"/>
  <c r="O232" i="16" s="1"/>
  <c r="AE231" i="16" a="1"/>
  <c r="AE231" i="16" s="1"/>
  <c r="AF231" i="16" s="1"/>
  <c r="AD231" i="16" a="1"/>
  <c r="AD231" i="16" s="1"/>
  <c r="Z231" i="16" a="1"/>
  <c r="Z231" i="16" s="1"/>
  <c r="AA231" i="16" s="1"/>
  <c r="Y231" i="16" a="1"/>
  <c r="Y231" i="16" s="1"/>
  <c r="U231" i="16" a="1"/>
  <c r="U231" i="16" s="1"/>
  <c r="V231" i="16" s="1"/>
  <c r="T231" i="16" a="1"/>
  <c r="T231" i="16" s="1"/>
  <c r="P231" i="16" a="1"/>
  <c r="P231" i="16" s="1"/>
  <c r="Q231" i="16" s="1"/>
  <c r="O231" i="16" a="1"/>
  <c r="O231" i="16" s="1"/>
  <c r="AE230" i="16" a="1"/>
  <c r="AE230" i="16" s="1"/>
  <c r="AF230" i="16" s="1"/>
  <c r="AD230" i="16" a="1"/>
  <c r="AD230" i="16" s="1"/>
  <c r="Z230" i="16" a="1"/>
  <c r="Z230" i="16" s="1"/>
  <c r="AA230" i="16" s="1"/>
  <c r="Y230" i="16" a="1"/>
  <c r="Y230" i="16" s="1"/>
  <c r="U230" i="16" a="1"/>
  <c r="U230" i="16" s="1"/>
  <c r="V230" i="16" s="1"/>
  <c r="T230" i="16" a="1"/>
  <c r="T230" i="16" s="1"/>
  <c r="P230" i="16" a="1"/>
  <c r="P230" i="16" s="1"/>
  <c r="Q230" i="16" s="1"/>
  <c r="O230" i="16" a="1"/>
  <c r="O230" i="16" s="1"/>
  <c r="AE229" i="16" a="1"/>
  <c r="AE229" i="16" s="1"/>
  <c r="AF229" i="16" s="1"/>
  <c r="AH229" i="16" s="1"/>
  <c r="AD229" i="16" a="1"/>
  <c r="AD229" i="16" s="1"/>
  <c r="Z229" i="16" a="1"/>
  <c r="Z229" i="16" s="1"/>
  <c r="AA229" i="16" s="1"/>
  <c r="AC229" i="16" s="1"/>
  <c r="Y229" i="16" a="1"/>
  <c r="Y229" i="16" s="1"/>
  <c r="U229" i="16" a="1"/>
  <c r="U229" i="16" s="1"/>
  <c r="V229" i="16" s="1"/>
  <c r="X229" i="16" s="1"/>
  <c r="T229" i="16" a="1"/>
  <c r="T229" i="16" s="1"/>
  <c r="P229" i="16" a="1"/>
  <c r="P229" i="16" s="1"/>
  <c r="Q229" i="16" s="1"/>
  <c r="S229" i="16" s="1"/>
  <c r="O229" i="16" a="1"/>
  <c r="O229" i="16" s="1"/>
  <c r="AE228" i="16" a="1"/>
  <c r="AE228" i="16" s="1"/>
  <c r="AF228" i="16" s="1"/>
  <c r="AD228" i="16" a="1"/>
  <c r="AD228" i="16" s="1"/>
  <c r="Z228" i="16" a="1"/>
  <c r="Z228" i="16" s="1"/>
  <c r="AA228" i="16" s="1"/>
  <c r="Y228" i="16" a="1"/>
  <c r="Y228" i="16" s="1"/>
  <c r="U228" i="16" a="1"/>
  <c r="U228" i="16" s="1"/>
  <c r="V228" i="16" s="1"/>
  <c r="T228" i="16" a="1"/>
  <c r="T228" i="16" s="1"/>
  <c r="P228" i="16" a="1"/>
  <c r="P228" i="16" s="1"/>
  <c r="Q228" i="16" s="1"/>
  <c r="O228" i="16" a="1"/>
  <c r="O228" i="16" s="1"/>
  <c r="AE227" i="16" a="1"/>
  <c r="AE227" i="16" s="1"/>
  <c r="AF227" i="16" s="1"/>
  <c r="AD227" i="16" a="1"/>
  <c r="AD227" i="16" s="1"/>
  <c r="Z227" i="16" a="1"/>
  <c r="Z227" i="16" s="1"/>
  <c r="AA227" i="16" s="1"/>
  <c r="Y227" i="16" a="1"/>
  <c r="Y227" i="16" s="1"/>
  <c r="U227" i="16" a="1"/>
  <c r="U227" i="16" s="1"/>
  <c r="V227" i="16" s="1"/>
  <c r="T227" i="16" a="1"/>
  <c r="T227" i="16" s="1"/>
  <c r="P227" i="16" a="1"/>
  <c r="P227" i="16" s="1"/>
  <c r="Q227" i="16" s="1"/>
  <c r="O227" i="16" a="1"/>
  <c r="O227" i="16" s="1"/>
  <c r="AE226" i="16" a="1"/>
  <c r="AE226" i="16" s="1"/>
  <c r="AF226" i="16" s="1"/>
  <c r="AD226" i="16" a="1"/>
  <c r="AD226" i="16" s="1"/>
  <c r="Z226" i="16" a="1"/>
  <c r="Z226" i="16" s="1"/>
  <c r="AA226" i="16" s="1"/>
  <c r="Y226" i="16" a="1"/>
  <c r="Y226" i="16" s="1"/>
  <c r="U226" i="16" a="1"/>
  <c r="U226" i="16" s="1"/>
  <c r="V226" i="16" s="1"/>
  <c r="T226" i="16" a="1"/>
  <c r="T226" i="16" s="1"/>
  <c r="P226" i="16" a="1"/>
  <c r="P226" i="16" s="1"/>
  <c r="Q226" i="16" s="1"/>
  <c r="O226" i="16" a="1"/>
  <c r="O226" i="16" s="1"/>
  <c r="AE225" i="16" a="1"/>
  <c r="AE225" i="16" s="1"/>
  <c r="AF225" i="16" s="1"/>
  <c r="AD225" i="16" a="1"/>
  <c r="AD225" i="16" s="1"/>
  <c r="Z225" i="16" a="1"/>
  <c r="Z225" i="16" s="1"/>
  <c r="AA225" i="16" s="1"/>
  <c r="Y225" i="16" a="1"/>
  <c r="Y225" i="16" s="1"/>
  <c r="U225" i="16" a="1"/>
  <c r="U225" i="16" s="1"/>
  <c r="V225" i="16" s="1"/>
  <c r="T225" i="16" a="1"/>
  <c r="T225" i="16" s="1"/>
  <c r="P225" i="16" a="1"/>
  <c r="P225" i="16" s="1"/>
  <c r="Q225" i="16" s="1"/>
  <c r="O225" i="16" a="1"/>
  <c r="O225" i="16" s="1"/>
  <c r="AE224" i="16" a="1"/>
  <c r="AE224" i="16" s="1"/>
  <c r="AF224" i="16" s="1"/>
  <c r="AD224" i="16" a="1"/>
  <c r="AD224" i="16" s="1"/>
  <c r="Z224" i="16" a="1"/>
  <c r="Z224" i="16" s="1"/>
  <c r="AA224" i="16" s="1"/>
  <c r="Y224" i="16" a="1"/>
  <c r="Y224" i="16" s="1"/>
  <c r="U224" i="16" a="1"/>
  <c r="U224" i="16" s="1"/>
  <c r="V224" i="16" s="1"/>
  <c r="T224" i="16" a="1"/>
  <c r="T224" i="16" s="1"/>
  <c r="P224" i="16" a="1"/>
  <c r="P224" i="16" s="1"/>
  <c r="Q224" i="16" s="1"/>
  <c r="O224" i="16" a="1"/>
  <c r="O224" i="16" s="1"/>
  <c r="AE223" i="16" a="1"/>
  <c r="AE223" i="16" s="1"/>
  <c r="AF223" i="16" s="1"/>
  <c r="AH223" i="16" s="1"/>
  <c r="AD223" i="16" a="1"/>
  <c r="AD223" i="16" s="1"/>
  <c r="Z223" i="16" a="1"/>
  <c r="Z223" i="16" s="1"/>
  <c r="AA223" i="16" s="1"/>
  <c r="AC223" i="16" s="1"/>
  <c r="Y223" i="16" a="1"/>
  <c r="Y223" i="16" s="1"/>
  <c r="U223" i="16" a="1"/>
  <c r="U223" i="16" s="1"/>
  <c r="V223" i="16" s="1"/>
  <c r="X223" i="16" s="1"/>
  <c r="T223" i="16" a="1"/>
  <c r="T223" i="16" s="1"/>
  <c r="P223" i="16" a="1"/>
  <c r="P223" i="16" s="1"/>
  <c r="Q223" i="16" s="1"/>
  <c r="S223" i="16" s="1"/>
  <c r="O223" i="16" a="1"/>
  <c r="O223" i="16" s="1"/>
  <c r="AE222" i="16" a="1"/>
  <c r="AE222" i="16" s="1"/>
  <c r="AF222" i="16" s="1"/>
  <c r="AD222" i="16" a="1"/>
  <c r="AD222" i="16" s="1"/>
  <c r="Z222" i="16" a="1"/>
  <c r="Z222" i="16" s="1"/>
  <c r="AA222" i="16" s="1"/>
  <c r="Y222" i="16" a="1"/>
  <c r="Y222" i="16" s="1"/>
  <c r="U222" i="16" a="1"/>
  <c r="U222" i="16" s="1"/>
  <c r="V222" i="16" s="1"/>
  <c r="T222" i="16" a="1"/>
  <c r="T222" i="16" s="1"/>
  <c r="P222" i="16" a="1"/>
  <c r="P222" i="16" s="1"/>
  <c r="Q222" i="16" s="1"/>
  <c r="O222" i="16" a="1"/>
  <c r="O222" i="16" s="1"/>
  <c r="AE221" i="16" a="1"/>
  <c r="AE221" i="16" s="1"/>
  <c r="AF221" i="16" s="1"/>
  <c r="AD221" i="16" a="1"/>
  <c r="AD221" i="16" s="1"/>
  <c r="Z221" i="16" a="1"/>
  <c r="Z221" i="16" s="1"/>
  <c r="AA221" i="16" s="1"/>
  <c r="Y221" i="16" a="1"/>
  <c r="Y221" i="16" s="1"/>
  <c r="U221" i="16" a="1"/>
  <c r="U221" i="16" s="1"/>
  <c r="V221" i="16" s="1"/>
  <c r="T221" i="16" a="1"/>
  <c r="T221" i="16" s="1"/>
  <c r="P221" i="16" a="1"/>
  <c r="P221" i="16" s="1"/>
  <c r="Q221" i="16" s="1"/>
  <c r="O221" i="16" a="1"/>
  <c r="O221" i="16" s="1"/>
  <c r="AE220" i="16" a="1"/>
  <c r="AE220" i="16" s="1"/>
  <c r="AF220" i="16" s="1"/>
  <c r="AD220" i="16" a="1"/>
  <c r="AD220" i="16" s="1"/>
  <c r="Z220" i="16" a="1"/>
  <c r="Z220" i="16" s="1"/>
  <c r="AA220" i="16" s="1"/>
  <c r="Y220" i="16" a="1"/>
  <c r="Y220" i="16" s="1"/>
  <c r="U220" i="16" a="1"/>
  <c r="U220" i="16" s="1"/>
  <c r="V220" i="16" s="1"/>
  <c r="T220" i="16" a="1"/>
  <c r="T220" i="16" s="1"/>
  <c r="P220" i="16" a="1"/>
  <c r="P220" i="16" s="1"/>
  <c r="Q220" i="16" s="1"/>
  <c r="O220" i="16" a="1"/>
  <c r="O220" i="16" s="1"/>
  <c r="AE219" i="16" a="1"/>
  <c r="AE219" i="16" s="1"/>
  <c r="AF219" i="16" s="1"/>
  <c r="AD219" i="16" a="1"/>
  <c r="AD219" i="16" s="1"/>
  <c r="Z219" i="16" a="1"/>
  <c r="Z219" i="16" s="1"/>
  <c r="AA219" i="16" s="1"/>
  <c r="Y219" i="16" a="1"/>
  <c r="Y219" i="16" s="1"/>
  <c r="U219" i="16" a="1"/>
  <c r="U219" i="16" s="1"/>
  <c r="V219" i="16" s="1"/>
  <c r="T219" i="16" a="1"/>
  <c r="T219" i="16" s="1"/>
  <c r="P219" i="16" a="1"/>
  <c r="P219" i="16" s="1"/>
  <c r="Q219" i="16" s="1"/>
  <c r="S219" i="16" s="1"/>
  <c r="O219" i="16" a="1"/>
  <c r="O219" i="16" s="1"/>
  <c r="AE218" i="16" a="1"/>
  <c r="AE218" i="16" s="1"/>
  <c r="AF218" i="16" s="1"/>
  <c r="AD218" i="16" a="1"/>
  <c r="AD218" i="16" s="1"/>
  <c r="Z218" i="16" a="1"/>
  <c r="Z218" i="16" s="1"/>
  <c r="AA218" i="16" s="1"/>
  <c r="Y218" i="16" a="1"/>
  <c r="Y218" i="16" s="1"/>
  <c r="U218" i="16" a="1"/>
  <c r="U218" i="16" s="1"/>
  <c r="V218" i="16" s="1"/>
  <c r="T218" i="16" a="1"/>
  <c r="T218" i="16" s="1"/>
  <c r="P218" i="16" a="1"/>
  <c r="P218" i="16" s="1"/>
  <c r="Q218" i="16" s="1"/>
  <c r="O218" i="16" a="1"/>
  <c r="O218" i="16" s="1"/>
  <c r="AE217" i="16" a="1"/>
  <c r="AE217" i="16" s="1"/>
  <c r="AF217" i="16" s="1"/>
  <c r="AH217" i="16" s="1"/>
  <c r="AD217" i="16" a="1"/>
  <c r="AD217" i="16" s="1"/>
  <c r="Z217" i="16" a="1"/>
  <c r="Z217" i="16" s="1"/>
  <c r="AA217" i="16" s="1"/>
  <c r="AC217" i="16" s="1"/>
  <c r="Y217" i="16" a="1"/>
  <c r="Y217" i="16" s="1"/>
  <c r="U217" i="16" a="1"/>
  <c r="U217" i="16" s="1"/>
  <c r="V217" i="16" s="1"/>
  <c r="X217" i="16" s="1"/>
  <c r="T217" i="16" a="1"/>
  <c r="T217" i="16" s="1"/>
  <c r="P217" i="16" a="1"/>
  <c r="P217" i="16" s="1"/>
  <c r="Q217" i="16" s="1"/>
  <c r="S217" i="16" s="1"/>
  <c r="O217" i="16" a="1"/>
  <c r="O217" i="16" s="1"/>
  <c r="AE216" i="16" a="1"/>
  <c r="AE216" i="16" s="1"/>
  <c r="AF216" i="16" s="1"/>
  <c r="AD216" i="16" a="1"/>
  <c r="AD216" i="16" s="1"/>
  <c r="Z216" i="16" a="1"/>
  <c r="Z216" i="16" s="1"/>
  <c r="AA216" i="16" s="1"/>
  <c r="Y216" i="16" a="1"/>
  <c r="Y216" i="16" s="1"/>
  <c r="U216" i="16" a="1"/>
  <c r="U216" i="16" s="1"/>
  <c r="V216" i="16" s="1"/>
  <c r="T216" i="16" a="1"/>
  <c r="T216" i="16" s="1"/>
  <c r="P216" i="16" a="1"/>
  <c r="P216" i="16" s="1"/>
  <c r="Q216" i="16" s="1"/>
  <c r="O216" i="16" a="1"/>
  <c r="O216" i="16" s="1"/>
  <c r="AE215" i="16" a="1"/>
  <c r="AE215" i="16" s="1"/>
  <c r="AF215" i="16" s="1"/>
  <c r="AD215" i="16" a="1"/>
  <c r="AD215" i="16" s="1"/>
  <c r="Z215" i="16" a="1"/>
  <c r="Z215" i="16" s="1"/>
  <c r="AA215" i="16" s="1"/>
  <c r="Y215" i="16" a="1"/>
  <c r="Y215" i="16" s="1"/>
  <c r="U215" i="16" a="1"/>
  <c r="U215" i="16" s="1"/>
  <c r="V215" i="16" s="1"/>
  <c r="T215" i="16" a="1"/>
  <c r="T215" i="16" s="1"/>
  <c r="P215" i="16" a="1"/>
  <c r="P215" i="16" s="1"/>
  <c r="Q215" i="16" s="1"/>
  <c r="O215" i="16" a="1"/>
  <c r="O215" i="16" s="1"/>
  <c r="AE214" i="16" a="1"/>
  <c r="AE214" i="16" s="1"/>
  <c r="AF214" i="16" s="1"/>
  <c r="AD214" i="16" a="1"/>
  <c r="AD214" i="16" s="1"/>
  <c r="Z214" i="16" a="1"/>
  <c r="Z214" i="16" s="1"/>
  <c r="AA214" i="16" s="1"/>
  <c r="Y214" i="16" a="1"/>
  <c r="Y214" i="16" s="1"/>
  <c r="U214" i="16" a="1"/>
  <c r="U214" i="16" s="1"/>
  <c r="V214" i="16" s="1"/>
  <c r="T214" i="16" a="1"/>
  <c r="T214" i="16" s="1"/>
  <c r="P214" i="16" a="1"/>
  <c r="P214" i="16" s="1"/>
  <c r="Q214" i="16" s="1"/>
  <c r="O214" i="16" a="1"/>
  <c r="O214" i="16" s="1"/>
  <c r="AE213" i="16" a="1"/>
  <c r="AE213" i="16" s="1"/>
  <c r="AF213" i="16" s="1"/>
  <c r="AD213" i="16" a="1"/>
  <c r="AD213" i="16" s="1"/>
  <c r="Z213" i="16" a="1"/>
  <c r="Z213" i="16" s="1"/>
  <c r="AA213" i="16" s="1"/>
  <c r="Y213" i="16" a="1"/>
  <c r="Y213" i="16" s="1"/>
  <c r="U213" i="16" a="1"/>
  <c r="U213" i="16" s="1"/>
  <c r="V213" i="16" s="1"/>
  <c r="T213" i="16" a="1"/>
  <c r="T213" i="16" s="1"/>
  <c r="P213" i="16" a="1"/>
  <c r="P213" i="16" s="1"/>
  <c r="Q213" i="16" s="1"/>
  <c r="S213" i="16" s="1"/>
  <c r="O213" i="16" a="1"/>
  <c r="O213" i="16" s="1"/>
  <c r="AE212" i="16" a="1"/>
  <c r="AE212" i="16" s="1"/>
  <c r="AF212" i="16" s="1"/>
  <c r="AD212" i="16" a="1"/>
  <c r="AD212" i="16" s="1"/>
  <c r="Z212" i="16" a="1"/>
  <c r="Z212" i="16" s="1"/>
  <c r="AA212" i="16" s="1"/>
  <c r="Y212" i="16" a="1"/>
  <c r="Y212" i="16" s="1"/>
  <c r="U212" i="16" a="1"/>
  <c r="U212" i="16" s="1"/>
  <c r="V212" i="16" s="1"/>
  <c r="T212" i="16" a="1"/>
  <c r="T212" i="16" s="1"/>
  <c r="P212" i="16" a="1"/>
  <c r="P212" i="16" s="1"/>
  <c r="Q212" i="16" s="1"/>
  <c r="O212" i="16" a="1"/>
  <c r="O212" i="16" s="1"/>
  <c r="AE211" i="16" a="1"/>
  <c r="AE211" i="16" s="1"/>
  <c r="AF211" i="16" s="1"/>
  <c r="AH211" i="16" s="1"/>
  <c r="AD211" i="16" a="1"/>
  <c r="AD211" i="16" s="1"/>
  <c r="Z211" i="16" a="1"/>
  <c r="Z211" i="16" s="1"/>
  <c r="AA211" i="16" s="1"/>
  <c r="AC211" i="16" s="1"/>
  <c r="Y211" i="16" a="1"/>
  <c r="Y211" i="16" s="1"/>
  <c r="U211" i="16" a="1"/>
  <c r="U211" i="16" s="1"/>
  <c r="V211" i="16" s="1"/>
  <c r="X211" i="16" s="1"/>
  <c r="T211" i="16" a="1"/>
  <c r="T211" i="16" s="1"/>
  <c r="P211" i="16" a="1"/>
  <c r="P211" i="16" s="1"/>
  <c r="Q211" i="16" s="1"/>
  <c r="S211" i="16" s="1"/>
  <c r="O211" i="16" a="1"/>
  <c r="O211" i="16" s="1"/>
  <c r="AE210" i="16" a="1"/>
  <c r="AE210" i="16" s="1"/>
  <c r="AF210" i="16" s="1"/>
  <c r="AD210" i="16" a="1"/>
  <c r="AD210" i="16" s="1"/>
  <c r="Z210" i="16" a="1"/>
  <c r="Z210" i="16" s="1"/>
  <c r="AA210" i="16" s="1"/>
  <c r="Y210" i="16" a="1"/>
  <c r="Y210" i="16" s="1"/>
  <c r="U210" i="16" a="1"/>
  <c r="U210" i="16" s="1"/>
  <c r="V210" i="16" s="1"/>
  <c r="T210" i="16" a="1"/>
  <c r="T210" i="16" s="1"/>
  <c r="P210" i="16" a="1"/>
  <c r="P210" i="16" s="1"/>
  <c r="Q210" i="16" s="1"/>
  <c r="O210" i="16" a="1"/>
  <c r="O210" i="16" s="1"/>
  <c r="AE209" i="16" a="1"/>
  <c r="AE209" i="16" s="1"/>
  <c r="AF209" i="16" s="1"/>
  <c r="AD209" i="16" a="1"/>
  <c r="AD209" i="16" s="1"/>
  <c r="Z209" i="16" a="1"/>
  <c r="Z209" i="16" s="1"/>
  <c r="AA209" i="16" s="1"/>
  <c r="Y209" i="16" a="1"/>
  <c r="Y209" i="16" s="1"/>
  <c r="U209" i="16" a="1"/>
  <c r="U209" i="16" s="1"/>
  <c r="V209" i="16" s="1"/>
  <c r="T209" i="16" a="1"/>
  <c r="T209" i="16" s="1"/>
  <c r="P209" i="16" a="1"/>
  <c r="P209" i="16" s="1"/>
  <c r="Q209" i="16" s="1"/>
  <c r="O209" i="16" a="1"/>
  <c r="O209" i="16" s="1"/>
  <c r="AE208" i="16" a="1"/>
  <c r="AE208" i="16" s="1"/>
  <c r="AF208" i="16" s="1"/>
  <c r="AD208" i="16" a="1"/>
  <c r="AD208" i="16" s="1"/>
  <c r="Z208" i="16" a="1"/>
  <c r="Z208" i="16" s="1"/>
  <c r="AA208" i="16" s="1"/>
  <c r="Y208" i="16" a="1"/>
  <c r="Y208" i="16" s="1"/>
  <c r="U208" i="16" a="1"/>
  <c r="U208" i="16" s="1"/>
  <c r="V208" i="16" s="1"/>
  <c r="T208" i="16" a="1"/>
  <c r="T208" i="16" s="1"/>
  <c r="P208" i="16" a="1"/>
  <c r="P208" i="16" s="1"/>
  <c r="Q208" i="16" s="1"/>
  <c r="O208" i="16" a="1"/>
  <c r="O208" i="16" s="1"/>
  <c r="AE207" i="16" a="1"/>
  <c r="AE207" i="16" s="1"/>
  <c r="AF207" i="16" s="1"/>
  <c r="AD207" i="16" a="1"/>
  <c r="AD207" i="16" s="1"/>
  <c r="Z207" i="16" a="1"/>
  <c r="Z207" i="16" s="1"/>
  <c r="AA207" i="16" s="1"/>
  <c r="Y207" i="16" a="1"/>
  <c r="Y207" i="16" s="1"/>
  <c r="U207" i="16" a="1"/>
  <c r="U207" i="16" s="1"/>
  <c r="V207" i="16" s="1"/>
  <c r="T207" i="16" a="1"/>
  <c r="T207" i="16" s="1"/>
  <c r="P207" i="16" a="1"/>
  <c r="P207" i="16" s="1"/>
  <c r="Q207" i="16" s="1"/>
  <c r="O207" i="16" a="1"/>
  <c r="O207" i="16" s="1"/>
  <c r="AE206" i="16" a="1"/>
  <c r="AE206" i="16" s="1"/>
  <c r="AF206" i="16" s="1"/>
  <c r="AD206" i="16" a="1"/>
  <c r="AD206" i="16" s="1"/>
  <c r="Z206" i="16" a="1"/>
  <c r="Z206" i="16" s="1"/>
  <c r="AA206" i="16" s="1"/>
  <c r="Y206" i="16" a="1"/>
  <c r="Y206" i="16" s="1"/>
  <c r="U206" i="16" a="1"/>
  <c r="U206" i="16" s="1"/>
  <c r="V206" i="16" s="1"/>
  <c r="T206" i="16" a="1"/>
  <c r="T206" i="16" s="1"/>
  <c r="P206" i="16" a="1"/>
  <c r="P206" i="16" s="1"/>
  <c r="Q206" i="16" s="1"/>
  <c r="O206" i="16" a="1"/>
  <c r="O206" i="16" s="1"/>
  <c r="AE205" i="16" a="1"/>
  <c r="AE205" i="16" s="1"/>
  <c r="AF205" i="16" s="1"/>
  <c r="AH205" i="16" s="1"/>
  <c r="AD205" i="16" a="1"/>
  <c r="AD205" i="16" s="1"/>
  <c r="Z205" i="16" a="1"/>
  <c r="Z205" i="16" s="1"/>
  <c r="AA205" i="16" s="1"/>
  <c r="AC205" i="16" s="1"/>
  <c r="Y205" i="16" a="1"/>
  <c r="Y205" i="16" s="1"/>
  <c r="U205" i="16" a="1"/>
  <c r="U205" i="16" s="1"/>
  <c r="V205" i="16" s="1"/>
  <c r="X205" i="16" s="1"/>
  <c r="T205" i="16" a="1"/>
  <c r="T205" i="16" s="1"/>
  <c r="P205" i="16" a="1"/>
  <c r="P205" i="16" s="1"/>
  <c r="Q205" i="16" s="1"/>
  <c r="S205" i="16" s="1"/>
  <c r="O205" i="16" a="1"/>
  <c r="O205" i="16" s="1"/>
  <c r="AE204" i="16" a="1"/>
  <c r="AE204" i="16" s="1"/>
  <c r="AF204" i="16" s="1"/>
  <c r="AD204" i="16" a="1"/>
  <c r="AD204" i="16" s="1"/>
  <c r="Z204" i="16" a="1"/>
  <c r="Z204" i="16" s="1"/>
  <c r="AA204" i="16" s="1"/>
  <c r="Y204" i="16" a="1"/>
  <c r="Y204" i="16" s="1"/>
  <c r="U204" i="16" a="1"/>
  <c r="U204" i="16" s="1"/>
  <c r="V204" i="16" s="1"/>
  <c r="T204" i="16" a="1"/>
  <c r="T204" i="16" s="1"/>
  <c r="P204" i="16" a="1"/>
  <c r="P204" i="16" s="1"/>
  <c r="Q204" i="16" s="1"/>
  <c r="O204" i="16" a="1"/>
  <c r="O204" i="16" s="1"/>
  <c r="AE203" i="16" a="1"/>
  <c r="AE203" i="16" s="1"/>
  <c r="AF203" i="16" s="1"/>
  <c r="AD203" i="16" a="1"/>
  <c r="AD203" i="16" s="1"/>
  <c r="Z203" i="16" a="1"/>
  <c r="Z203" i="16" s="1"/>
  <c r="AA203" i="16" s="1"/>
  <c r="Y203" i="16" a="1"/>
  <c r="Y203" i="16" s="1"/>
  <c r="U203" i="16" a="1"/>
  <c r="U203" i="16" s="1"/>
  <c r="V203" i="16" s="1"/>
  <c r="T203" i="16" a="1"/>
  <c r="T203" i="16" s="1"/>
  <c r="P203" i="16" a="1"/>
  <c r="P203" i="16" s="1"/>
  <c r="Q203" i="16" s="1"/>
  <c r="O203" i="16" a="1"/>
  <c r="O203" i="16" s="1"/>
  <c r="AE202" i="16" a="1"/>
  <c r="AE202" i="16" s="1"/>
  <c r="AF202" i="16" s="1"/>
  <c r="AD202" i="16" a="1"/>
  <c r="AD202" i="16" s="1"/>
  <c r="Z202" i="16" a="1"/>
  <c r="Z202" i="16" s="1"/>
  <c r="AA202" i="16" s="1"/>
  <c r="Y202" i="16" a="1"/>
  <c r="Y202" i="16" s="1"/>
  <c r="U202" i="16" a="1"/>
  <c r="U202" i="16" s="1"/>
  <c r="V202" i="16" s="1"/>
  <c r="T202" i="16" a="1"/>
  <c r="T202" i="16" s="1"/>
  <c r="P202" i="16" a="1"/>
  <c r="P202" i="16" s="1"/>
  <c r="Q202" i="16" s="1"/>
  <c r="O202" i="16" a="1"/>
  <c r="O202" i="16" s="1"/>
  <c r="AE201" i="16" a="1"/>
  <c r="AE201" i="16" s="1"/>
  <c r="AF201" i="16" s="1"/>
  <c r="AD201" i="16" a="1"/>
  <c r="AD201" i="16" s="1"/>
  <c r="Z201" i="16" a="1"/>
  <c r="Z201" i="16" s="1"/>
  <c r="AA201" i="16" s="1"/>
  <c r="Y201" i="16" a="1"/>
  <c r="Y201" i="16" s="1"/>
  <c r="U201" i="16" a="1"/>
  <c r="U201" i="16" s="1"/>
  <c r="V201" i="16" s="1"/>
  <c r="T201" i="16" a="1"/>
  <c r="T201" i="16" s="1"/>
  <c r="P201" i="16" a="1"/>
  <c r="P201" i="16" s="1"/>
  <c r="Q201" i="16" s="1"/>
  <c r="O201" i="16" a="1"/>
  <c r="O201" i="16" s="1"/>
  <c r="AE200" i="16" a="1"/>
  <c r="AE200" i="16" s="1"/>
  <c r="AF200" i="16" s="1"/>
  <c r="AD200" i="16" a="1"/>
  <c r="AD200" i="16" s="1"/>
  <c r="Z200" i="16" a="1"/>
  <c r="Z200" i="16" s="1"/>
  <c r="AA200" i="16" s="1"/>
  <c r="Y200" i="16" a="1"/>
  <c r="Y200" i="16" s="1"/>
  <c r="U200" i="16" a="1"/>
  <c r="U200" i="16" s="1"/>
  <c r="V200" i="16" s="1"/>
  <c r="T200" i="16" a="1"/>
  <c r="T200" i="16" s="1"/>
  <c r="P200" i="16" a="1"/>
  <c r="P200" i="16" s="1"/>
  <c r="Q200" i="16" s="1"/>
  <c r="O200" i="16" a="1"/>
  <c r="O200" i="16" s="1"/>
  <c r="C13" i="13" l="1"/>
  <c r="J13" i="13"/>
  <c r="F16" i="13" s="1"/>
  <c r="D13" i="13"/>
  <c r="D7" i="27"/>
  <c r="E8" i="27"/>
  <c r="B25" i="27"/>
  <c r="C53" i="25" s="1"/>
  <c r="G53" i="25" s="1"/>
  <c r="H53" i="25" s="1" a="1"/>
  <c r="H53" i="25" s="1"/>
  <c r="C26" i="27"/>
  <c r="S201" i="16"/>
  <c r="AC225" i="16"/>
  <c r="AC231" i="16"/>
  <c r="AH231" i="16"/>
  <c r="X219" i="16"/>
  <c r="S207" i="16"/>
  <c r="S231" i="16"/>
  <c r="AH213" i="16"/>
  <c r="S225" i="16"/>
  <c r="AH207" i="16"/>
  <c r="AH225" i="16"/>
  <c r="X231" i="16"/>
  <c r="X225" i="16"/>
  <c r="X213" i="16"/>
  <c r="AC213" i="16"/>
  <c r="AC219" i="16"/>
  <c r="AH219" i="16"/>
  <c r="X207" i="16"/>
  <c r="X201" i="16"/>
  <c r="AC201" i="16"/>
  <c r="AC207" i="16"/>
  <c r="AH201" i="16"/>
  <c r="AD15" i="17"/>
  <c r="AD45" i="17" s="1"/>
  <c r="AC15" i="17"/>
  <c r="O2" i="18" s="1"/>
  <c r="AC12" i="15"/>
  <c r="P1" i="18" s="1"/>
  <c r="AB12" i="15"/>
  <c r="AB19" i="15" s="1"/>
  <c r="AA13" i="15"/>
  <c r="Z12" i="15"/>
  <c r="M1" i="18" s="1"/>
  <c r="Y12" i="15"/>
  <c r="Y13" i="15" s="1"/>
  <c r="C54" i="25"/>
  <c r="C55" i="25"/>
  <c r="D55" i="25" s="1" a="1"/>
  <c r="D55" i="25" s="1"/>
  <c r="C56" i="25"/>
  <c r="D56" i="25" s="1" a="1"/>
  <c r="D56" i="25" s="1"/>
  <c r="C57" i="25"/>
  <c r="D57" i="25" s="1" a="1"/>
  <c r="D57" i="25" s="1"/>
  <c r="C58" i="25"/>
  <c r="D58" i="25" s="1" a="1"/>
  <c r="D58" i="25" s="1"/>
  <c r="D3" i="25"/>
  <c r="N3" i="25" s="1"/>
  <c r="AB5" i="19"/>
  <c r="AA5" i="19"/>
  <c r="AA3" i="19" s="1"/>
  <c r="Z5" i="19"/>
  <c r="Y5" i="19"/>
  <c r="X5" i="19"/>
  <c r="W5" i="19"/>
  <c r="A28" i="14"/>
  <c r="A29" i="14"/>
  <c r="A30" i="14"/>
  <c r="A31" i="14"/>
  <c r="A32" i="14"/>
  <c r="A33" i="14"/>
  <c r="G2" i="26"/>
  <c r="E2" i="26"/>
  <c r="E7" i="26" s="1"/>
  <c r="D2" i="26"/>
  <c r="A29" i="11"/>
  <c r="A30" i="11"/>
  <c r="A31" i="11"/>
  <c r="A32" i="11"/>
  <c r="A33" i="11"/>
  <c r="A34" i="11"/>
  <c r="A35" i="11"/>
  <c r="A16" i="11"/>
  <c r="B16" i="11" s="1"/>
  <c r="B51" i="11" s="1"/>
  <c r="A15" i="11"/>
  <c r="A12" i="11"/>
  <c r="A13" i="11"/>
  <c r="A14" i="11"/>
  <c r="B14" i="11" s="1"/>
  <c r="A30" i="3"/>
  <c r="A31" i="3"/>
  <c r="A32" i="3"/>
  <c r="A33" i="3"/>
  <c r="A34" i="3"/>
  <c r="A35" i="3"/>
  <c r="A12" i="3"/>
  <c r="A13" i="3"/>
  <c r="A14" i="3"/>
  <c r="A15" i="3"/>
  <c r="A16" i="3"/>
  <c r="D17" i="3" a="1"/>
  <c r="D17" i="3" s="1"/>
  <c r="L1" i="18"/>
  <c r="AC45" i="17"/>
  <c r="F7" i="26"/>
  <c r="Y26" i="15" l="1"/>
  <c r="Y19" i="15"/>
  <c r="AB3" i="19"/>
  <c r="Z3" i="19"/>
  <c r="G7" i="26"/>
  <c r="Y27" i="26"/>
  <c r="AB26" i="15"/>
  <c r="Y17" i="15"/>
  <c r="Y22" i="15"/>
  <c r="AB22" i="15"/>
  <c r="A11" i="11"/>
  <c r="A11" i="3"/>
  <c r="AB15" i="15"/>
  <c r="Y28" i="15"/>
  <c r="Y15" i="15"/>
  <c r="Z19" i="15"/>
  <c r="Z28" i="15"/>
  <c r="G12" i="26"/>
  <c r="Z24" i="15"/>
  <c r="K55" i="25"/>
  <c r="L55" i="25" s="1" a="1"/>
  <c r="L55" i="25" s="1"/>
  <c r="M55" i="25" s="1"/>
  <c r="Y24" i="15"/>
  <c r="Z26" i="15"/>
  <c r="Z13" i="15"/>
  <c r="B24" i="27"/>
  <c r="C25" i="27"/>
  <c r="X12" i="15"/>
  <c r="D6" i="27"/>
  <c r="E7" i="27"/>
  <c r="A8" i="13"/>
  <c r="G57" i="25"/>
  <c r="H57" i="25" s="1" a="1"/>
  <c r="H57" i="25" s="1"/>
  <c r="I57" i="25" s="1"/>
  <c r="G55" i="25"/>
  <c r="H55" i="25" s="1" a="1"/>
  <c r="H55" i="25" s="1"/>
  <c r="K56" i="25"/>
  <c r="L56" i="25" s="1" a="1"/>
  <c r="L56" i="25" s="1"/>
  <c r="P2" i="18"/>
  <c r="C32" i="14"/>
  <c r="E32" i="14"/>
  <c r="K58" i="25"/>
  <c r="L58" i="25" s="1" a="1"/>
  <c r="L58" i="25" s="1"/>
  <c r="C30" i="14"/>
  <c r="E30" i="14"/>
  <c r="D12" i="26"/>
  <c r="C29" i="14"/>
  <c r="E29" i="14"/>
  <c r="C31" i="14"/>
  <c r="E31" i="14"/>
  <c r="E12" i="26"/>
  <c r="E1" i="26"/>
  <c r="F1" i="26"/>
  <c r="C28" i="14"/>
  <c r="E28" i="14"/>
  <c r="G1" i="26"/>
  <c r="C33" i="14"/>
  <c r="E33" i="14"/>
  <c r="A11" i="26"/>
  <c r="S27" i="26"/>
  <c r="Y24" i="26"/>
  <c r="Y7" i="26"/>
  <c r="Y10" i="26"/>
  <c r="Y14" i="26"/>
  <c r="Y18" i="26"/>
  <c r="Y22" i="26"/>
  <c r="S5" i="26"/>
  <c r="S8" i="26"/>
  <c r="S11" i="26"/>
  <c r="S13" i="26"/>
  <c r="S25" i="26"/>
  <c r="X2" i="26"/>
  <c r="X22" i="26"/>
  <c r="R20" i="26"/>
  <c r="R27" i="26"/>
  <c r="X25" i="26"/>
  <c r="X8" i="26"/>
  <c r="X11" i="26"/>
  <c r="X15" i="26"/>
  <c r="X19" i="26"/>
  <c r="X23" i="26"/>
  <c r="R6" i="26"/>
  <c r="R22" i="26"/>
  <c r="R12" i="26"/>
  <c r="R14" i="26"/>
  <c r="R17" i="26"/>
  <c r="S2" i="26"/>
  <c r="X10" i="26"/>
  <c r="R13" i="26"/>
  <c r="R19" i="26"/>
  <c r="L27" i="26"/>
  <c r="Y25" i="26"/>
  <c r="Y8" i="26"/>
  <c r="Y11" i="26"/>
  <c r="Y15" i="26"/>
  <c r="Y19" i="26"/>
  <c r="Y23" i="26"/>
  <c r="S6" i="26"/>
  <c r="S22" i="26"/>
  <c r="S12" i="26"/>
  <c r="S14" i="26"/>
  <c r="S17" i="26"/>
  <c r="R4" i="26"/>
  <c r="X3" i="26"/>
  <c r="X5" i="26"/>
  <c r="X9" i="26"/>
  <c r="X12" i="26"/>
  <c r="X16" i="26"/>
  <c r="X20" i="26"/>
  <c r="S3" i="26"/>
  <c r="R21" i="26"/>
  <c r="R9" i="26"/>
  <c r="R23" i="26"/>
  <c r="R15" i="26"/>
  <c r="R26" i="26"/>
  <c r="X7" i="26"/>
  <c r="R25" i="26"/>
  <c r="R3" i="26"/>
  <c r="Y3" i="26"/>
  <c r="Y5" i="26"/>
  <c r="Y9" i="26"/>
  <c r="Y12" i="26"/>
  <c r="Y16" i="26"/>
  <c r="Y20" i="26"/>
  <c r="S4" i="26"/>
  <c r="S21" i="26"/>
  <c r="S9" i="26"/>
  <c r="S23" i="26"/>
  <c r="S15" i="26"/>
  <c r="S26" i="26"/>
  <c r="X14" i="26"/>
  <c r="Y2" i="26"/>
  <c r="R2" i="26"/>
  <c r="X4" i="26"/>
  <c r="X6" i="26"/>
  <c r="X26" i="26"/>
  <c r="X13" i="26"/>
  <c r="X17" i="26"/>
  <c r="X21" i="26"/>
  <c r="S19" i="26"/>
  <c r="R7" i="26"/>
  <c r="R10" i="26"/>
  <c r="R24" i="26"/>
  <c r="R16" i="26"/>
  <c r="R18" i="26"/>
  <c r="X27" i="26"/>
  <c r="R5" i="26"/>
  <c r="R8" i="26"/>
  <c r="M27" i="26"/>
  <c r="A1" i="26" s="1"/>
  <c r="Y4" i="26"/>
  <c r="Y6" i="26"/>
  <c r="Y26" i="26"/>
  <c r="Y13" i="26"/>
  <c r="Y17" i="26"/>
  <c r="Y21" i="26"/>
  <c r="S20" i="26"/>
  <c r="S7" i="26"/>
  <c r="S10" i="26"/>
  <c r="S24" i="26"/>
  <c r="S16" i="26"/>
  <c r="S18" i="26"/>
  <c r="X24" i="26"/>
  <c r="X18" i="26"/>
  <c r="R11" i="26"/>
  <c r="M3" i="26"/>
  <c r="M11" i="26"/>
  <c r="M19" i="26"/>
  <c r="L3" i="26"/>
  <c r="L11" i="26"/>
  <c r="L19" i="26"/>
  <c r="L2" i="26"/>
  <c r="L15" i="26"/>
  <c r="M16" i="26"/>
  <c r="L16" i="26"/>
  <c r="M4" i="26"/>
  <c r="M12" i="26"/>
  <c r="M20" i="26"/>
  <c r="L4" i="26"/>
  <c r="L12" i="26"/>
  <c r="L20" i="26"/>
  <c r="M2" i="26"/>
  <c r="L23" i="26"/>
  <c r="M24" i="26"/>
  <c r="L24" i="26"/>
  <c r="M25" i="26"/>
  <c r="L9" i="26"/>
  <c r="L25" i="26"/>
  <c r="M18" i="26"/>
  <c r="M26" i="26"/>
  <c r="L10" i="26"/>
  <c r="L18" i="26"/>
  <c r="L26" i="26"/>
  <c r="M5" i="26"/>
  <c r="M13" i="26"/>
  <c r="M21" i="26"/>
  <c r="L5" i="26"/>
  <c r="L13" i="26"/>
  <c r="L21" i="26"/>
  <c r="L8" i="26"/>
  <c r="M17" i="26"/>
  <c r="L17" i="26"/>
  <c r="M6" i="26"/>
  <c r="M14" i="26"/>
  <c r="M22" i="26"/>
  <c r="L6" i="26"/>
  <c r="L14" i="26"/>
  <c r="L22" i="26"/>
  <c r="L7" i="26"/>
  <c r="M7" i="26"/>
  <c r="M15" i="26"/>
  <c r="M23" i="26"/>
  <c r="M8" i="26"/>
  <c r="M9" i="26"/>
  <c r="M10" i="26"/>
  <c r="AB28" i="15"/>
  <c r="AB24" i="15"/>
  <c r="O1" i="18"/>
  <c r="G56" i="25"/>
  <c r="H56" i="25" s="1" a="1"/>
  <c r="H56" i="25" s="1"/>
  <c r="I56" i="25" s="1"/>
  <c r="K57" i="25"/>
  <c r="L57" i="25" s="1" a="1"/>
  <c r="L57" i="25" s="1"/>
  <c r="M57" i="25" s="1"/>
  <c r="G58" i="25"/>
  <c r="H58" i="25" s="1" a="1"/>
  <c r="H58" i="25" s="1"/>
  <c r="I58" i="25" s="1"/>
  <c r="K53" i="25"/>
  <c r="L53" i="25" s="1" a="1"/>
  <c r="L53" i="25" s="1"/>
  <c r="M53" i="25" s="1"/>
  <c r="D53" i="25" a="1"/>
  <c r="D53" i="25" s="1"/>
  <c r="E53" i="25" s="1"/>
  <c r="D37" i="25" a="1"/>
  <c r="D52" i="25" a="1"/>
  <c r="D36" i="25" a="1"/>
  <c r="N24" i="25" a="1"/>
  <c r="N24" i="25" s="1"/>
  <c r="N20" i="25" a="1"/>
  <c r="N20" i="25" s="1"/>
  <c r="N16" i="25" a="1"/>
  <c r="N16" i="25" s="1"/>
  <c r="N12" i="25" a="1"/>
  <c r="N12" i="25" s="1"/>
  <c r="N25" i="25" a="1"/>
  <c r="N25" i="25" s="1"/>
  <c r="N21" i="25" a="1"/>
  <c r="N21" i="25" s="1"/>
  <c r="N17" i="25" a="1"/>
  <c r="N17" i="25" s="1"/>
  <c r="N13" i="25" a="1"/>
  <c r="N13" i="25" s="1"/>
  <c r="N9" i="25" a="1"/>
  <c r="N9" i="25" s="1"/>
  <c r="N8" i="25" a="1"/>
  <c r="N8" i="25" s="1"/>
  <c r="N22" i="25" a="1"/>
  <c r="N22" i="25" s="1"/>
  <c r="N18" i="25" a="1"/>
  <c r="N18" i="25" s="1"/>
  <c r="N14" i="25" a="1"/>
  <c r="N14" i="25" s="1"/>
  <c r="N10" i="25" a="1"/>
  <c r="N10" i="25" s="1"/>
  <c r="N6" i="25" a="1"/>
  <c r="N6" i="25" s="1"/>
  <c r="N5" i="25" a="1"/>
  <c r="N5" i="25" s="1"/>
  <c r="N23" i="25" a="1"/>
  <c r="N23" i="25" s="1"/>
  <c r="N19" i="25" a="1"/>
  <c r="N19" i="25" s="1"/>
  <c r="N15" i="25" a="1"/>
  <c r="N15" i="25" s="1"/>
  <c r="N11" i="25" a="1"/>
  <c r="N11" i="25" s="1"/>
  <c r="N7" i="25" a="1"/>
  <c r="N7" i="25" s="1"/>
  <c r="D51" i="25" a="1"/>
  <c r="D43" i="25" a="1"/>
  <c r="C25" i="25" a="1"/>
  <c r="C21" i="25" a="1"/>
  <c r="C17" i="25" a="1"/>
  <c r="C13" i="25" a="1"/>
  <c r="C9" i="25" a="1"/>
  <c r="C22" i="25" a="1"/>
  <c r="C18" i="25" a="1"/>
  <c r="C14" i="25" a="1"/>
  <c r="C10" i="25" a="1"/>
  <c r="C23" i="25" a="1"/>
  <c r="C19" i="25" a="1"/>
  <c r="C15" i="25" a="1"/>
  <c r="C11" i="25" a="1"/>
  <c r="C7" i="25" a="1"/>
  <c r="C8" i="25" a="1"/>
  <c r="C5" i="25" a="1"/>
  <c r="C24" i="25" a="1"/>
  <c r="C20" i="25" a="1"/>
  <c r="C16" i="25" a="1"/>
  <c r="C12" i="25" a="1"/>
  <c r="C6" i="25" a="1"/>
  <c r="D7" i="26"/>
  <c r="D22" i="25" a="1"/>
  <c r="D22" i="25" s="1"/>
  <c r="D18" i="25" a="1"/>
  <c r="D18" i="25" s="1"/>
  <c r="D14" i="25" a="1"/>
  <c r="D14" i="25" s="1"/>
  <c r="D10" i="25" a="1"/>
  <c r="D10" i="25" s="1"/>
  <c r="D23" i="25" a="1"/>
  <c r="D23" i="25" s="1"/>
  <c r="D19" i="25" a="1"/>
  <c r="D19" i="25" s="1"/>
  <c r="D15" i="25" a="1"/>
  <c r="D15" i="25" s="1"/>
  <c r="D11" i="25" a="1"/>
  <c r="D11" i="25" s="1"/>
  <c r="D24" i="25" a="1"/>
  <c r="D24" i="25" s="1"/>
  <c r="D20" i="25" a="1"/>
  <c r="D20" i="25" s="1"/>
  <c r="D16" i="25" a="1"/>
  <c r="D16" i="25" s="1"/>
  <c r="D12" i="25" a="1"/>
  <c r="D12" i="25" s="1"/>
  <c r="D8" i="25" a="1"/>
  <c r="D8" i="25" s="1"/>
  <c r="D7" i="25" a="1"/>
  <c r="D7" i="25" s="1"/>
  <c r="D6" i="25" a="1"/>
  <c r="D6" i="25" s="1"/>
  <c r="D25" i="25" a="1"/>
  <c r="D25" i="25" s="1"/>
  <c r="D21" i="25" a="1"/>
  <c r="D21" i="25" s="1"/>
  <c r="D17" i="25" a="1"/>
  <c r="D17" i="25" s="1"/>
  <c r="D13" i="25" a="1"/>
  <c r="D13" i="25" s="1"/>
  <c r="D9" i="25" a="1"/>
  <c r="D9" i="25" s="1"/>
  <c r="D5" i="25" a="1"/>
  <c r="D5" i="25" s="1"/>
  <c r="K54" i="25"/>
  <c r="L54" i="25" s="1" a="1"/>
  <c r="L54" i="25" s="1"/>
  <c r="M54" i="25" s="1"/>
  <c r="D54" i="25" a="1"/>
  <c r="D54" i="25" s="1"/>
  <c r="E54" i="25" s="1"/>
  <c r="D46" i="25" a="1"/>
  <c r="D38" i="25" a="1"/>
  <c r="F12" i="26"/>
  <c r="Z15" i="17"/>
  <c r="AA26" i="15"/>
  <c r="N1" i="18"/>
  <c r="O4" i="18" s="1"/>
  <c r="Y15" i="17"/>
  <c r="AA17" i="15"/>
  <c r="AA22" i="15"/>
  <c r="G54" i="25"/>
  <c r="H54" i="25" s="1" a="1"/>
  <c r="H54" i="25" s="1"/>
  <c r="I54" i="25" s="1"/>
  <c r="AB15" i="17"/>
  <c r="N2" i="18" s="1"/>
  <c r="AA28" i="15"/>
  <c r="AA24" i="15"/>
  <c r="AA19" i="15"/>
  <c r="AA15" i="15"/>
  <c r="AA15" i="17"/>
  <c r="AB13" i="15"/>
  <c r="AB17" i="15"/>
  <c r="Z15" i="15"/>
  <c r="Z22" i="15"/>
  <c r="Z17" i="15"/>
  <c r="K1" i="18"/>
  <c r="X15" i="15"/>
  <c r="X13" i="15"/>
  <c r="M56" i="25"/>
  <c r="M58" i="25"/>
  <c r="I53" i="25"/>
  <c r="I55" i="25"/>
  <c r="E55" i="25"/>
  <c r="E56" i="25"/>
  <c r="E57" i="25"/>
  <c r="E58" i="25"/>
  <c r="AD9" i="16" a="1"/>
  <c r="AD9" i="16" s="1"/>
  <c r="AE9" i="16" a="1"/>
  <c r="AE9" i="16" s="1"/>
  <c r="AD10" i="16" a="1"/>
  <c r="AD10" i="16" s="1"/>
  <c r="AE10" i="16" a="1"/>
  <c r="AE10" i="16" s="1"/>
  <c r="AF10" i="16" s="1"/>
  <c r="AD11" i="16" a="1"/>
  <c r="AD11" i="16" s="1"/>
  <c r="AE11" i="16" a="1"/>
  <c r="AE11" i="16" s="1"/>
  <c r="AD12" i="16" a="1"/>
  <c r="AD12" i="16" s="1"/>
  <c r="AE12" i="16" a="1"/>
  <c r="AE12" i="16" s="1"/>
  <c r="AF12" i="16" s="1"/>
  <c r="AD13" i="16" a="1"/>
  <c r="AD13" i="16" s="1"/>
  <c r="AE13" i="16" a="1"/>
  <c r="AE13" i="16" s="1"/>
  <c r="AD14" i="16" a="1"/>
  <c r="AD14" i="16" s="1"/>
  <c r="AE14" i="16" a="1"/>
  <c r="AE14" i="16" s="1"/>
  <c r="AF14" i="16" s="1"/>
  <c r="AD15" i="16" a="1"/>
  <c r="AD15" i="16" s="1"/>
  <c r="AE15" i="16" a="1"/>
  <c r="AE15" i="16" s="1"/>
  <c r="AD16" i="16" a="1"/>
  <c r="AD16" i="16" s="1"/>
  <c r="AE16" i="16" a="1"/>
  <c r="AE16" i="16" s="1"/>
  <c r="AF16" i="16" s="1"/>
  <c r="AD17" i="16" a="1"/>
  <c r="AD17" i="16" s="1"/>
  <c r="AE17" i="16" a="1"/>
  <c r="AE17" i="16" s="1"/>
  <c r="AD18" i="16" a="1"/>
  <c r="AD18" i="16" s="1"/>
  <c r="AE18" i="16" a="1"/>
  <c r="AE18" i="16" s="1"/>
  <c r="AF18" i="16" s="1"/>
  <c r="AD19" i="16" a="1"/>
  <c r="AD19" i="16" s="1"/>
  <c r="AE19" i="16" a="1"/>
  <c r="AE19" i="16" s="1"/>
  <c r="AD20" i="16" a="1"/>
  <c r="AD20" i="16" s="1"/>
  <c r="AE20" i="16" a="1"/>
  <c r="AE20" i="16" s="1"/>
  <c r="AF20" i="16" s="1"/>
  <c r="AD21" i="16" a="1"/>
  <c r="AD21" i="16" s="1"/>
  <c r="AE21" i="16" a="1"/>
  <c r="AE21" i="16" s="1"/>
  <c r="AD22" i="16" a="1"/>
  <c r="AD22" i="16" s="1"/>
  <c r="AE22" i="16" a="1"/>
  <c r="AE22" i="16" s="1"/>
  <c r="AF22" i="16" s="1"/>
  <c r="AD23" i="16" a="1"/>
  <c r="AD23" i="16" s="1"/>
  <c r="AE23" i="16" a="1"/>
  <c r="AE23" i="16" s="1"/>
  <c r="AD24" i="16" a="1"/>
  <c r="AD24" i="16" s="1"/>
  <c r="AE24" i="16" a="1"/>
  <c r="AE24" i="16" s="1"/>
  <c r="AF24" i="16" s="1"/>
  <c r="AD25" i="16" a="1"/>
  <c r="AD25" i="16" s="1"/>
  <c r="AE25" i="16" a="1"/>
  <c r="AE25" i="16" s="1"/>
  <c r="AD26" i="16" a="1"/>
  <c r="AD26" i="16" s="1"/>
  <c r="AE26" i="16" a="1"/>
  <c r="AE26" i="16" s="1"/>
  <c r="AF26" i="16" s="1"/>
  <c r="AD27" i="16" a="1"/>
  <c r="AD27" i="16" s="1"/>
  <c r="AE27" i="16" a="1"/>
  <c r="AE27" i="16" s="1"/>
  <c r="AD28" i="16" a="1"/>
  <c r="AD28" i="16" s="1"/>
  <c r="AE28" i="16" a="1"/>
  <c r="AE28" i="16" s="1"/>
  <c r="AF28" i="16" s="1"/>
  <c r="AD29" i="16" a="1"/>
  <c r="AD29" i="16" s="1"/>
  <c r="AE29" i="16" a="1"/>
  <c r="AE29" i="16" s="1"/>
  <c r="AD30" i="16" a="1"/>
  <c r="AD30" i="16" s="1"/>
  <c r="AE30" i="16" a="1"/>
  <c r="AE30" i="16" s="1"/>
  <c r="AF30" i="16" s="1"/>
  <c r="AD31" i="16" a="1"/>
  <c r="AD31" i="16" s="1"/>
  <c r="AE31" i="16" a="1"/>
  <c r="AE31" i="16" s="1"/>
  <c r="AD32" i="16" a="1"/>
  <c r="AD32" i="16" s="1"/>
  <c r="AE32" i="16" a="1"/>
  <c r="AE32" i="16" s="1"/>
  <c r="AF32" i="16" s="1"/>
  <c r="AD33" i="16" a="1"/>
  <c r="AD33" i="16" s="1"/>
  <c r="AE33" i="16" a="1"/>
  <c r="AE33" i="16" s="1"/>
  <c r="AD34" i="16" a="1"/>
  <c r="AD34" i="16" s="1"/>
  <c r="AE34" i="16" a="1"/>
  <c r="AE34" i="16" s="1"/>
  <c r="AF34" i="16" s="1"/>
  <c r="AD35" i="16" a="1"/>
  <c r="AD35" i="16" s="1"/>
  <c r="AE35" i="16" a="1"/>
  <c r="AE35" i="16" s="1"/>
  <c r="AD36" i="16" a="1"/>
  <c r="AD36" i="16" s="1"/>
  <c r="AE36" i="16" a="1"/>
  <c r="AE36" i="16" s="1"/>
  <c r="AF36" i="16" s="1"/>
  <c r="AD37" i="16" a="1"/>
  <c r="AD37" i="16" s="1"/>
  <c r="AE37" i="16" a="1"/>
  <c r="AE37" i="16" s="1"/>
  <c r="AD38" i="16" a="1"/>
  <c r="AD38" i="16" s="1"/>
  <c r="AE38" i="16" a="1"/>
  <c r="AE38" i="16" s="1"/>
  <c r="AF38" i="16" s="1"/>
  <c r="AD39" i="16" a="1"/>
  <c r="AD39" i="16" s="1"/>
  <c r="AE39" i="16" a="1"/>
  <c r="AE39" i="16" s="1"/>
  <c r="AD40" i="16" a="1"/>
  <c r="AD40" i="16" s="1"/>
  <c r="AE40" i="16" a="1"/>
  <c r="AE40" i="16" s="1"/>
  <c r="AF40" i="16" s="1"/>
  <c r="AD41" i="16" a="1"/>
  <c r="AD41" i="16" s="1"/>
  <c r="AE41" i="16" a="1"/>
  <c r="AE41" i="16" s="1"/>
  <c r="AD42" i="16" a="1"/>
  <c r="AD42" i="16" s="1"/>
  <c r="AE42" i="16" a="1"/>
  <c r="AE42" i="16" s="1"/>
  <c r="AF42" i="16" s="1"/>
  <c r="AD43" i="16" a="1"/>
  <c r="AD43" i="16" s="1"/>
  <c r="AE43" i="16" a="1"/>
  <c r="AE43" i="16" s="1"/>
  <c r="AD44" i="16" a="1"/>
  <c r="AD44" i="16" s="1"/>
  <c r="AE44" i="16" a="1"/>
  <c r="AE44" i="16" s="1"/>
  <c r="AF44" i="16" s="1"/>
  <c r="AD45" i="16" a="1"/>
  <c r="AD45" i="16" s="1"/>
  <c r="AE45" i="16" a="1"/>
  <c r="AE45" i="16" s="1"/>
  <c r="AD46" i="16" a="1"/>
  <c r="AD46" i="16" s="1"/>
  <c r="AE46" i="16" a="1"/>
  <c r="AE46" i="16" s="1"/>
  <c r="AF46" i="16" s="1"/>
  <c r="AD47" i="16" a="1"/>
  <c r="AD47" i="16" s="1"/>
  <c r="AE47" i="16" a="1"/>
  <c r="AE47" i="16" s="1"/>
  <c r="AD48" i="16" a="1"/>
  <c r="AD48" i="16" s="1"/>
  <c r="AE48" i="16" a="1"/>
  <c r="AE48" i="16" s="1"/>
  <c r="AF48" i="16" s="1"/>
  <c r="AD49" i="16" a="1"/>
  <c r="AD49" i="16" s="1"/>
  <c r="AE49" i="16" a="1"/>
  <c r="AE49" i="16" s="1"/>
  <c r="AD50" i="16" a="1"/>
  <c r="AD50" i="16" s="1"/>
  <c r="AE50" i="16" a="1"/>
  <c r="AE50" i="16" s="1"/>
  <c r="AF50" i="16" s="1"/>
  <c r="AD51" i="16" a="1"/>
  <c r="AD51" i="16" s="1"/>
  <c r="AE51" i="16" a="1"/>
  <c r="AE51" i="16" s="1"/>
  <c r="AD52" i="16" a="1"/>
  <c r="AD52" i="16" s="1"/>
  <c r="AE52" i="16" a="1"/>
  <c r="AE52" i="16" s="1"/>
  <c r="AF52" i="16" s="1"/>
  <c r="AD53" i="16" a="1"/>
  <c r="AD53" i="16" s="1"/>
  <c r="AE53" i="16" a="1"/>
  <c r="AE53" i="16" s="1"/>
  <c r="AD54" i="16" a="1"/>
  <c r="AD54" i="16" s="1"/>
  <c r="AE54" i="16" a="1"/>
  <c r="AE54" i="16" s="1"/>
  <c r="AF54" i="16" s="1"/>
  <c r="AD55" i="16" a="1"/>
  <c r="AD55" i="16" s="1"/>
  <c r="AE55" i="16" a="1"/>
  <c r="AE55" i="16" s="1"/>
  <c r="AD56" i="16" a="1"/>
  <c r="AD56" i="16" s="1"/>
  <c r="AE56" i="16" a="1"/>
  <c r="AE56" i="16" s="1"/>
  <c r="AF56" i="16" s="1"/>
  <c r="AD57" i="16" a="1"/>
  <c r="AD57" i="16" s="1"/>
  <c r="AE57" i="16" a="1"/>
  <c r="AE57" i="16" s="1"/>
  <c r="AD58" i="16" a="1"/>
  <c r="AD58" i="16" s="1"/>
  <c r="AE58" i="16" a="1"/>
  <c r="AE58" i="16" s="1"/>
  <c r="AF58" i="16" s="1"/>
  <c r="AD59" i="16" a="1"/>
  <c r="AD59" i="16" s="1"/>
  <c r="AE59" i="16" a="1"/>
  <c r="AE59" i="16" s="1"/>
  <c r="AD60" i="16" a="1"/>
  <c r="AD60" i="16" s="1"/>
  <c r="AE60" i="16" a="1"/>
  <c r="AE60" i="16" s="1"/>
  <c r="AF60" i="16" s="1"/>
  <c r="AD61" i="16" a="1"/>
  <c r="AD61" i="16" s="1"/>
  <c r="AE61" i="16" a="1"/>
  <c r="AE61" i="16" s="1"/>
  <c r="AD62" i="16" a="1"/>
  <c r="AD62" i="16" s="1"/>
  <c r="AE62" i="16" a="1"/>
  <c r="AE62" i="16" s="1"/>
  <c r="AF62" i="16" s="1"/>
  <c r="AD63" i="16" a="1"/>
  <c r="AD63" i="16" s="1"/>
  <c r="AE63" i="16" a="1"/>
  <c r="AE63" i="16" s="1"/>
  <c r="AD64" i="16" a="1"/>
  <c r="AD64" i="16" s="1"/>
  <c r="AE64" i="16" a="1"/>
  <c r="AE64" i="16" s="1"/>
  <c r="AF64" i="16" s="1"/>
  <c r="AD65" i="16" a="1"/>
  <c r="AD65" i="16" s="1"/>
  <c r="AE65" i="16" a="1"/>
  <c r="AE65" i="16" s="1"/>
  <c r="AD66" i="16" a="1"/>
  <c r="AD66" i="16" s="1"/>
  <c r="AE66" i="16" a="1"/>
  <c r="AE66" i="16" s="1"/>
  <c r="AF66" i="16" s="1"/>
  <c r="AD67" i="16" a="1"/>
  <c r="AD67" i="16" s="1"/>
  <c r="AE67" i="16" a="1"/>
  <c r="AE67" i="16" s="1"/>
  <c r="AD68" i="16" a="1"/>
  <c r="AD68" i="16" s="1"/>
  <c r="AE68" i="16" a="1"/>
  <c r="AE68" i="16" s="1"/>
  <c r="AF68" i="16" s="1"/>
  <c r="AD69" i="16" a="1"/>
  <c r="AD69" i="16" s="1"/>
  <c r="AE69" i="16" a="1"/>
  <c r="AE69" i="16" s="1"/>
  <c r="AD70" i="16" a="1"/>
  <c r="AD70" i="16" s="1"/>
  <c r="AE70" i="16" a="1"/>
  <c r="AE70" i="16" s="1"/>
  <c r="AF70" i="16" s="1"/>
  <c r="AD71" i="16" a="1"/>
  <c r="AD71" i="16" s="1"/>
  <c r="AE71" i="16" a="1"/>
  <c r="AE71" i="16" s="1"/>
  <c r="AD72" i="16" a="1"/>
  <c r="AD72" i="16" s="1"/>
  <c r="AE72" i="16" a="1"/>
  <c r="AE72" i="16" s="1"/>
  <c r="AF72" i="16" s="1"/>
  <c r="AD73" i="16" a="1"/>
  <c r="AD73" i="16" s="1"/>
  <c r="AE73" i="16" a="1"/>
  <c r="AE73" i="16" s="1"/>
  <c r="AD74" i="16" a="1"/>
  <c r="AD74" i="16" s="1"/>
  <c r="AE74" i="16" a="1"/>
  <c r="AE74" i="16" s="1"/>
  <c r="AF74" i="16" s="1"/>
  <c r="AD75" i="16" a="1"/>
  <c r="AD75" i="16" s="1"/>
  <c r="AE75" i="16" a="1"/>
  <c r="AE75" i="16" s="1"/>
  <c r="AD76" i="16" a="1"/>
  <c r="AD76" i="16" s="1"/>
  <c r="AE76" i="16" a="1"/>
  <c r="AE76" i="16" s="1"/>
  <c r="AF76" i="16" s="1"/>
  <c r="AD77" i="16" a="1"/>
  <c r="AD77" i="16" s="1"/>
  <c r="AE77" i="16" a="1"/>
  <c r="AE77" i="16" s="1"/>
  <c r="AD78" i="16" a="1"/>
  <c r="AD78" i="16" s="1"/>
  <c r="AE78" i="16" a="1"/>
  <c r="AE78" i="16" s="1"/>
  <c r="AF78" i="16" s="1"/>
  <c r="AD79" i="16" a="1"/>
  <c r="AD79" i="16" s="1"/>
  <c r="AE79" i="16" a="1"/>
  <c r="AE79" i="16" s="1"/>
  <c r="AD80" i="16" a="1"/>
  <c r="AD80" i="16" s="1"/>
  <c r="AE80" i="16" a="1"/>
  <c r="AE80" i="16" s="1"/>
  <c r="AD81" i="16" a="1"/>
  <c r="AD81" i="16" s="1"/>
  <c r="AE81" i="16" a="1"/>
  <c r="AE81" i="16" s="1"/>
  <c r="AD82" i="16" a="1"/>
  <c r="AD82" i="16" s="1"/>
  <c r="AE82" i="16" a="1"/>
  <c r="AE82" i="16" s="1"/>
  <c r="AD83" i="16" a="1"/>
  <c r="AD83" i="16" s="1"/>
  <c r="AE83" i="16" a="1"/>
  <c r="AE83" i="16" s="1"/>
  <c r="AD84" i="16" a="1"/>
  <c r="AD84" i="16" s="1"/>
  <c r="AE84" i="16" a="1"/>
  <c r="AE84" i="16" s="1"/>
  <c r="AD85" i="16" a="1"/>
  <c r="AD85" i="16" s="1"/>
  <c r="AE85" i="16" a="1"/>
  <c r="AE85" i="16" s="1"/>
  <c r="AD86" i="16" a="1"/>
  <c r="AD86" i="16" s="1"/>
  <c r="AE86" i="16" a="1"/>
  <c r="AE86" i="16" s="1"/>
  <c r="AD87" i="16" a="1"/>
  <c r="AD87" i="16" s="1"/>
  <c r="AE87" i="16" a="1"/>
  <c r="AE87" i="16" s="1"/>
  <c r="AD88" i="16" a="1"/>
  <c r="AD88" i="16" s="1"/>
  <c r="AE88" i="16" a="1"/>
  <c r="AE88" i="16" s="1"/>
  <c r="AD89" i="16" a="1"/>
  <c r="AD89" i="16" s="1"/>
  <c r="AE89" i="16" a="1"/>
  <c r="AE89" i="16" s="1"/>
  <c r="AD90" i="16" a="1"/>
  <c r="AD90" i="16" s="1"/>
  <c r="AE90" i="16" a="1"/>
  <c r="AE90" i="16" s="1"/>
  <c r="AD91" i="16" a="1"/>
  <c r="AD91" i="16" s="1"/>
  <c r="AE91" i="16" a="1"/>
  <c r="AE91" i="16" s="1"/>
  <c r="AD92" i="16" a="1"/>
  <c r="AD92" i="16" s="1"/>
  <c r="AE92" i="16" a="1"/>
  <c r="AE92" i="16" s="1"/>
  <c r="AD93" i="16" a="1"/>
  <c r="AD93" i="16" s="1"/>
  <c r="AE93" i="16" a="1"/>
  <c r="AE93" i="16" s="1"/>
  <c r="AD94" i="16" a="1"/>
  <c r="AD94" i="16" s="1"/>
  <c r="AE94" i="16" a="1"/>
  <c r="AE94" i="16" s="1"/>
  <c r="AD95" i="16" a="1"/>
  <c r="AD95" i="16" s="1"/>
  <c r="AE95" i="16" a="1"/>
  <c r="AE95" i="16" s="1"/>
  <c r="AD96" i="16" a="1"/>
  <c r="AD96" i="16" s="1"/>
  <c r="AE96" i="16" a="1"/>
  <c r="AE96" i="16" s="1"/>
  <c r="AD97" i="16" a="1"/>
  <c r="AD97" i="16" s="1"/>
  <c r="AE97" i="16" a="1"/>
  <c r="AE97" i="16" s="1"/>
  <c r="AD98" i="16" a="1"/>
  <c r="AD98" i="16" s="1"/>
  <c r="AE98" i="16" a="1"/>
  <c r="AE98" i="16" s="1"/>
  <c r="AD99" i="16" a="1"/>
  <c r="AD99" i="16" s="1"/>
  <c r="AE99" i="16" a="1"/>
  <c r="AE99" i="16" s="1"/>
  <c r="AD100" i="16" a="1"/>
  <c r="AD100" i="16" s="1"/>
  <c r="AE100" i="16" a="1"/>
  <c r="AE100" i="16" s="1"/>
  <c r="AD101" i="16" a="1"/>
  <c r="AD101" i="16" s="1"/>
  <c r="AE101" i="16" a="1"/>
  <c r="AE101" i="16" s="1"/>
  <c r="AD102" i="16" a="1"/>
  <c r="AD102" i="16" s="1"/>
  <c r="AE102" i="16" a="1"/>
  <c r="AE102" i="16" s="1"/>
  <c r="AD103" i="16" a="1"/>
  <c r="AD103" i="16" s="1"/>
  <c r="AE103" i="16" a="1"/>
  <c r="AE103" i="16" s="1"/>
  <c r="AD104" i="16" a="1"/>
  <c r="AD104" i="16" s="1"/>
  <c r="AE104" i="16" a="1"/>
  <c r="AE104" i="16" s="1"/>
  <c r="AD105" i="16" a="1"/>
  <c r="AD105" i="16" s="1"/>
  <c r="AE105" i="16" a="1"/>
  <c r="AE105" i="16" s="1"/>
  <c r="AD106" i="16" a="1"/>
  <c r="AD106" i="16" s="1"/>
  <c r="AE106" i="16" a="1"/>
  <c r="AE106" i="16" s="1"/>
  <c r="AD107" i="16" a="1"/>
  <c r="AD107" i="16" s="1"/>
  <c r="AE107" i="16" a="1"/>
  <c r="AE107" i="16" s="1"/>
  <c r="AD108" i="16" a="1"/>
  <c r="AD108" i="16" s="1"/>
  <c r="AE108" i="16" a="1"/>
  <c r="AE108" i="16" s="1"/>
  <c r="AD109" i="16" a="1"/>
  <c r="AD109" i="16" s="1"/>
  <c r="AE109" i="16" a="1"/>
  <c r="AE109" i="16" s="1"/>
  <c r="AD110" i="16" a="1"/>
  <c r="AD110" i="16" s="1"/>
  <c r="AE110" i="16" a="1"/>
  <c r="AE110" i="16" s="1"/>
  <c r="AD111" i="16" a="1"/>
  <c r="AD111" i="16" s="1"/>
  <c r="AE111" i="16" a="1"/>
  <c r="AE111" i="16" s="1"/>
  <c r="AD112" i="16" a="1"/>
  <c r="AD112" i="16" s="1"/>
  <c r="AE112" i="16" a="1"/>
  <c r="AE112" i="16" s="1"/>
  <c r="AD113" i="16" a="1"/>
  <c r="AD113" i="16" s="1"/>
  <c r="AE113" i="16" a="1"/>
  <c r="AE113" i="16" s="1"/>
  <c r="AD114" i="16" a="1"/>
  <c r="AD114" i="16" s="1"/>
  <c r="AE114" i="16" a="1"/>
  <c r="AE114" i="16" s="1"/>
  <c r="AD115" i="16" a="1"/>
  <c r="AD115" i="16" s="1"/>
  <c r="AE115" i="16" a="1"/>
  <c r="AE115" i="16" s="1"/>
  <c r="AD116" i="16" a="1"/>
  <c r="AD116" i="16" s="1"/>
  <c r="AE116" i="16" a="1"/>
  <c r="AE116" i="16" s="1"/>
  <c r="AD117" i="16" a="1"/>
  <c r="AD117" i="16" s="1"/>
  <c r="AE117" i="16" a="1"/>
  <c r="AE117" i="16" s="1"/>
  <c r="AD118" i="16" a="1"/>
  <c r="AD118" i="16" s="1"/>
  <c r="AE118" i="16" a="1"/>
  <c r="AE118" i="16" s="1"/>
  <c r="AD119" i="16" a="1"/>
  <c r="AD119" i="16" s="1"/>
  <c r="AE119" i="16" a="1"/>
  <c r="AE119" i="16" s="1"/>
  <c r="AD120" i="16" a="1"/>
  <c r="AD120" i="16" s="1"/>
  <c r="AE120" i="16" a="1"/>
  <c r="AE120" i="16" s="1"/>
  <c r="AD121" i="16" a="1"/>
  <c r="AD121" i="16" s="1"/>
  <c r="AE121" i="16" a="1"/>
  <c r="AE121" i="16" s="1"/>
  <c r="AD122" i="16" a="1"/>
  <c r="AD122" i="16" s="1"/>
  <c r="AE122" i="16" a="1"/>
  <c r="AE122" i="16" s="1"/>
  <c r="AD123" i="16" a="1"/>
  <c r="AD123" i="16" s="1"/>
  <c r="AE123" i="16" a="1"/>
  <c r="AE123" i="16" s="1"/>
  <c r="AD124" i="16" a="1"/>
  <c r="AD124" i="16" s="1"/>
  <c r="AE124" i="16" a="1"/>
  <c r="AE124" i="16" s="1"/>
  <c r="AD125" i="16" a="1"/>
  <c r="AD125" i="16" s="1"/>
  <c r="AE125" i="16" a="1"/>
  <c r="AE125" i="16" s="1"/>
  <c r="AD126" i="16" a="1"/>
  <c r="AD126" i="16" s="1"/>
  <c r="AE126" i="16" a="1"/>
  <c r="AE126" i="16" s="1"/>
  <c r="AD127" i="16" a="1"/>
  <c r="AD127" i="16" s="1"/>
  <c r="AE127" i="16" a="1"/>
  <c r="AE127" i="16" s="1"/>
  <c r="AD128" i="16" a="1"/>
  <c r="AD128" i="16" s="1"/>
  <c r="AE128" i="16" a="1"/>
  <c r="AE128" i="16" s="1"/>
  <c r="AD129" i="16" a="1"/>
  <c r="AD129" i="16" s="1"/>
  <c r="AE129" i="16" a="1"/>
  <c r="AE129" i="16" s="1"/>
  <c r="AD130" i="16" a="1"/>
  <c r="AD130" i="16" s="1"/>
  <c r="AE130" i="16" a="1"/>
  <c r="AE130" i="16" s="1"/>
  <c r="AD131" i="16" a="1"/>
  <c r="AD131" i="16" s="1"/>
  <c r="AE131" i="16" a="1"/>
  <c r="AE131" i="16" s="1"/>
  <c r="AD132" i="16" a="1"/>
  <c r="AD132" i="16" s="1"/>
  <c r="AE132" i="16" a="1"/>
  <c r="AE132" i="16" s="1"/>
  <c r="AD133" i="16" a="1"/>
  <c r="AD133" i="16" s="1"/>
  <c r="AE133" i="16" a="1"/>
  <c r="AE133" i="16" s="1"/>
  <c r="AD134" i="16" a="1"/>
  <c r="AD134" i="16" s="1"/>
  <c r="AE134" i="16" a="1"/>
  <c r="AE134" i="16" s="1"/>
  <c r="AD135" i="16" a="1"/>
  <c r="AD135" i="16" s="1"/>
  <c r="AE135" i="16" a="1"/>
  <c r="AE135" i="16" s="1"/>
  <c r="AD136" i="16" a="1"/>
  <c r="AD136" i="16" s="1"/>
  <c r="AE136" i="16" a="1"/>
  <c r="AE136" i="16" s="1"/>
  <c r="AD137" i="16" a="1"/>
  <c r="AD137" i="16" s="1"/>
  <c r="AE137" i="16" a="1"/>
  <c r="AE137" i="16" s="1"/>
  <c r="AD138" i="16" a="1"/>
  <c r="AD138" i="16" s="1"/>
  <c r="AE138" i="16" a="1"/>
  <c r="AE138" i="16" s="1"/>
  <c r="AD139" i="16" a="1"/>
  <c r="AD139" i="16" s="1"/>
  <c r="AE139" i="16" a="1"/>
  <c r="AE139" i="16" s="1"/>
  <c r="AD140" i="16" a="1"/>
  <c r="AD140" i="16" s="1"/>
  <c r="AE140" i="16" a="1"/>
  <c r="AE140" i="16" s="1"/>
  <c r="AD141" i="16" a="1"/>
  <c r="AD141" i="16" s="1"/>
  <c r="AE141" i="16" a="1"/>
  <c r="AE141" i="16" s="1"/>
  <c r="AD142" i="16" a="1"/>
  <c r="AD142" i="16" s="1"/>
  <c r="AE142" i="16" a="1"/>
  <c r="AE142" i="16" s="1"/>
  <c r="AD143" i="16" a="1"/>
  <c r="AD143" i="16" s="1"/>
  <c r="AE143" i="16" a="1"/>
  <c r="AE143" i="16" s="1"/>
  <c r="AD144" i="16" a="1"/>
  <c r="AD144" i="16" s="1"/>
  <c r="AE144" i="16" a="1"/>
  <c r="AE144" i="16" s="1"/>
  <c r="AD145" i="16" a="1"/>
  <c r="AD145" i="16" s="1"/>
  <c r="AE145" i="16" a="1"/>
  <c r="AE145" i="16" s="1"/>
  <c r="AD146" i="16" a="1"/>
  <c r="AD146" i="16" s="1"/>
  <c r="AE146" i="16" a="1"/>
  <c r="AE146" i="16" s="1"/>
  <c r="AD147" i="16" a="1"/>
  <c r="AD147" i="16" s="1"/>
  <c r="AE147" i="16" a="1"/>
  <c r="AE147" i="16" s="1"/>
  <c r="AD148" i="16" a="1"/>
  <c r="AD148" i="16" s="1"/>
  <c r="AE148" i="16" a="1"/>
  <c r="AE148" i="16" s="1"/>
  <c r="AD149" i="16" a="1"/>
  <c r="AD149" i="16" s="1"/>
  <c r="AE149" i="16" a="1"/>
  <c r="AE149" i="16" s="1"/>
  <c r="AD150" i="16" a="1"/>
  <c r="AD150" i="16" s="1"/>
  <c r="AE150" i="16" a="1"/>
  <c r="AE150" i="16" s="1"/>
  <c r="AD151" i="16" a="1"/>
  <c r="AD151" i="16" s="1"/>
  <c r="AE151" i="16" a="1"/>
  <c r="AE151" i="16" s="1"/>
  <c r="AD152" i="16" a="1"/>
  <c r="AD152" i="16" s="1"/>
  <c r="AE152" i="16" a="1"/>
  <c r="AE152" i="16" s="1"/>
  <c r="AD153" i="16" a="1"/>
  <c r="AD153" i="16" s="1"/>
  <c r="AE153" i="16" a="1"/>
  <c r="AE153" i="16" s="1"/>
  <c r="AD154" i="16" a="1"/>
  <c r="AD154" i="16" s="1"/>
  <c r="AE154" i="16" a="1"/>
  <c r="AE154" i="16" s="1"/>
  <c r="AD155" i="16" a="1"/>
  <c r="AD155" i="16" s="1"/>
  <c r="AE155" i="16" a="1"/>
  <c r="AE155" i="16" s="1"/>
  <c r="AD156" i="16" a="1"/>
  <c r="AD156" i="16" s="1"/>
  <c r="AE156" i="16" a="1"/>
  <c r="AE156" i="16" s="1"/>
  <c r="AD157" i="16" a="1"/>
  <c r="AD157" i="16" s="1"/>
  <c r="AE157" i="16" a="1"/>
  <c r="AE157" i="16" s="1"/>
  <c r="AD158" i="16" a="1"/>
  <c r="AD158" i="16" s="1"/>
  <c r="AE158" i="16" a="1"/>
  <c r="AE158" i="16" s="1"/>
  <c r="AD159" i="16" a="1"/>
  <c r="AD159" i="16" s="1"/>
  <c r="AE159" i="16" a="1"/>
  <c r="AE159" i="16" s="1"/>
  <c r="AD160" i="16" a="1"/>
  <c r="AD160" i="16" s="1"/>
  <c r="AE160" i="16" a="1"/>
  <c r="AE160" i="16" s="1"/>
  <c r="AD161" i="16" a="1"/>
  <c r="AD161" i="16" s="1"/>
  <c r="AE161" i="16" a="1"/>
  <c r="AE161" i="16" s="1"/>
  <c r="AD162" i="16" a="1"/>
  <c r="AD162" i="16" s="1"/>
  <c r="AE162" i="16" a="1"/>
  <c r="AE162" i="16" s="1"/>
  <c r="AD163" i="16" a="1"/>
  <c r="AD163" i="16" s="1"/>
  <c r="AE163" i="16" a="1"/>
  <c r="AE163" i="16" s="1"/>
  <c r="AD164" i="16" a="1"/>
  <c r="AD164" i="16" s="1"/>
  <c r="AE164" i="16" a="1"/>
  <c r="AE164" i="16" s="1"/>
  <c r="AD165" i="16" a="1"/>
  <c r="AD165" i="16" s="1"/>
  <c r="AE165" i="16" a="1"/>
  <c r="AE165" i="16" s="1"/>
  <c r="AD166" i="16" a="1"/>
  <c r="AD166" i="16" s="1"/>
  <c r="AE166" i="16" a="1"/>
  <c r="AE166" i="16" s="1"/>
  <c r="AD167" i="16" a="1"/>
  <c r="AD167" i="16" s="1"/>
  <c r="AE167" i="16" a="1"/>
  <c r="AE167" i="16" s="1"/>
  <c r="AD168" i="16" a="1"/>
  <c r="AD168" i="16" s="1"/>
  <c r="AE168" i="16" a="1"/>
  <c r="AE168" i="16" s="1"/>
  <c r="AD169" i="16" a="1"/>
  <c r="AD169" i="16" s="1"/>
  <c r="AE169" i="16" a="1"/>
  <c r="AE169" i="16" s="1"/>
  <c r="AD170" i="16" a="1"/>
  <c r="AD170" i="16" s="1"/>
  <c r="AE170" i="16" a="1"/>
  <c r="AE170" i="16" s="1"/>
  <c r="AD171" i="16" a="1"/>
  <c r="AD171" i="16" s="1"/>
  <c r="AE171" i="16" a="1"/>
  <c r="AE171" i="16" s="1"/>
  <c r="AD172" i="16" a="1"/>
  <c r="AD172" i="16" s="1"/>
  <c r="AE172" i="16" a="1"/>
  <c r="AE172" i="16" s="1"/>
  <c r="AD173" i="16" a="1"/>
  <c r="AD173" i="16" s="1"/>
  <c r="AE173" i="16" a="1"/>
  <c r="AE173" i="16" s="1"/>
  <c r="AD174" i="16" a="1"/>
  <c r="AD174" i="16" s="1"/>
  <c r="AE174" i="16" a="1"/>
  <c r="AE174" i="16" s="1"/>
  <c r="AD175" i="16" a="1"/>
  <c r="AD175" i="16" s="1"/>
  <c r="AE175" i="16" a="1"/>
  <c r="AE175" i="16" s="1"/>
  <c r="AD176" i="16" a="1"/>
  <c r="AD176" i="16" s="1"/>
  <c r="AE176" i="16" a="1"/>
  <c r="AE176" i="16" s="1"/>
  <c r="AF176" i="16" s="1"/>
  <c r="AD177" i="16" a="1"/>
  <c r="AD177" i="16" s="1"/>
  <c r="AE177" i="16" a="1"/>
  <c r="AE177" i="16" s="1"/>
  <c r="AF177" i="16" s="1"/>
  <c r="AD178" i="16" a="1"/>
  <c r="AD178" i="16" s="1"/>
  <c r="AE178" i="16" a="1"/>
  <c r="AE178" i="16" s="1"/>
  <c r="AF178" i="16" s="1"/>
  <c r="AD179" i="16" a="1"/>
  <c r="AD179" i="16" s="1"/>
  <c r="AE179" i="16" a="1"/>
  <c r="AE179" i="16" s="1"/>
  <c r="AF179" i="16" s="1"/>
  <c r="AD180" i="16" a="1"/>
  <c r="AD180" i="16" s="1"/>
  <c r="AE180" i="16" a="1"/>
  <c r="AE180" i="16" s="1"/>
  <c r="AF180" i="16" s="1"/>
  <c r="AD181" i="16" a="1"/>
  <c r="AD181" i="16" s="1"/>
  <c r="AE181" i="16" a="1"/>
  <c r="AE181" i="16" s="1"/>
  <c r="AF181" i="16" s="1"/>
  <c r="AH181" i="16" s="1"/>
  <c r="AD182" i="16" a="1"/>
  <c r="AD182" i="16" s="1"/>
  <c r="AE182" i="16" a="1"/>
  <c r="AE182" i="16" s="1"/>
  <c r="AF182" i="16" s="1"/>
  <c r="AD183" i="16" a="1"/>
  <c r="AD183" i="16" s="1"/>
  <c r="AE183" i="16" a="1"/>
  <c r="AE183" i="16" s="1"/>
  <c r="AF183" i="16" s="1"/>
  <c r="AD184" i="16" a="1"/>
  <c r="AD184" i="16" s="1"/>
  <c r="AE184" i="16" a="1"/>
  <c r="AE184" i="16" s="1"/>
  <c r="AF184" i="16" s="1"/>
  <c r="AD185" i="16" a="1"/>
  <c r="AD185" i="16" s="1"/>
  <c r="AE185" i="16" a="1"/>
  <c r="AE185" i="16" s="1"/>
  <c r="AF185" i="16" s="1"/>
  <c r="AD186" i="16" a="1"/>
  <c r="AD186" i="16" s="1"/>
  <c r="AE186" i="16" a="1"/>
  <c r="AE186" i="16" s="1"/>
  <c r="AF186" i="16" s="1"/>
  <c r="AD187" i="16" a="1"/>
  <c r="AD187" i="16" s="1"/>
  <c r="AE187" i="16" a="1"/>
  <c r="AE187" i="16" s="1"/>
  <c r="AF187" i="16" s="1"/>
  <c r="AH187" i="16" s="1"/>
  <c r="AD188" i="16" a="1"/>
  <c r="AD188" i="16" s="1"/>
  <c r="AE188" i="16" a="1"/>
  <c r="AE188" i="16" s="1"/>
  <c r="AF188" i="16" s="1"/>
  <c r="AD189" i="16" a="1"/>
  <c r="AD189" i="16" s="1"/>
  <c r="AE189" i="16" a="1"/>
  <c r="AE189" i="16" s="1"/>
  <c r="AF189" i="16" s="1"/>
  <c r="AD190" i="16" a="1"/>
  <c r="AD190" i="16" s="1"/>
  <c r="AE190" i="16" a="1"/>
  <c r="AE190" i="16" s="1"/>
  <c r="AF190" i="16" s="1"/>
  <c r="AD191" i="16" a="1"/>
  <c r="AD191" i="16" s="1"/>
  <c r="AE191" i="16" a="1"/>
  <c r="AE191" i="16" s="1"/>
  <c r="AF191" i="16" s="1"/>
  <c r="AD192" i="16" a="1"/>
  <c r="AD192" i="16" s="1"/>
  <c r="AE192" i="16" a="1"/>
  <c r="AE192" i="16" s="1"/>
  <c r="AF192" i="16" s="1"/>
  <c r="AD193" i="16" a="1"/>
  <c r="AD193" i="16" s="1"/>
  <c r="AE193" i="16" a="1"/>
  <c r="AE193" i="16" s="1"/>
  <c r="AF193" i="16" s="1"/>
  <c r="AH193" i="16" s="1"/>
  <c r="AD194" i="16" a="1"/>
  <c r="AD194" i="16" s="1"/>
  <c r="AE194" i="16" a="1"/>
  <c r="AE194" i="16" s="1"/>
  <c r="AF194" i="16" s="1"/>
  <c r="AD195" i="16" a="1"/>
  <c r="AD195" i="16" s="1"/>
  <c r="AE195" i="16" a="1"/>
  <c r="AE195" i="16" s="1"/>
  <c r="AF195" i="16" s="1"/>
  <c r="AD196" i="16" a="1"/>
  <c r="AD196" i="16" s="1"/>
  <c r="AE196" i="16" a="1"/>
  <c r="AE196" i="16" s="1"/>
  <c r="AF196" i="16" s="1"/>
  <c r="AD197" i="16" a="1"/>
  <c r="AD197" i="16" s="1"/>
  <c r="AE197" i="16" a="1"/>
  <c r="AE197" i="16" s="1"/>
  <c r="AF197" i="16" s="1"/>
  <c r="AD198" i="16" a="1"/>
  <c r="AD198" i="16" s="1"/>
  <c r="AE198" i="16" a="1"/>
  <c r="AE198" i="16" s="1"/>
  <c r="AF198" i="16" s="1"/>
  <c r="AD199" i="16" a="1"/>
  <c r="AD199" i="16" s="1"/>
  <c r="AE199" i="16" a="1"/>
  <c r="AE199" i="16" s="1"/>
  <c r="AF199" i="16" s="1"/>
  <c r="AH199" i="16" s="1"/>
  <c r="AF43" i="16"/>
  <c r="AH43" i="16" s="1"/>
  <c r="AF29" i="16"/>
  <c r="AF27" i="16"/>
  <c r="AF25" i="16"/>
  <c r="AH25" i="16" s="1"/>
  <c r="AF23" i="16"/>
  <c r="AF21" i="16"/>
  <c r="AF19" i="16"/>
  <c r="AH19" i="16" s="1"/>
  <c r="AF17" i="16"/>
  <c r="AF15" i="16"/>
  <c r="AF13" i="16"/>
  <c r="AH13" i="16" s="1"/>
  <c r="AF11" i="16"/>
  <c r="AF9" i="16"/>
  <c r="AE8" i="16" a="1"/>
  <c r="AE8" i="16" s="1"/>
  <c r="AF8" i="16" s="1"/>
  <c r="AD8" i="16" a="1"/>
  <c r="AD8" i="16" s="1"/>
  <c r="Y9" i="16" a="1"/>
  <c r="Y9" i="16" s="1"/>
  <c r="Z9" i="16" a="1"/>
  <c r="Z9" i="16" s="1"/>
  <c r="Y10" i="16" a="1"/>
  <c r="Y10" i="16" s="1"/>
  <c r="Z10" i="16" a="1"/>
  <c r="Z10" i="16" s="1"/>
  <c r="AA10" i="16" s="1"/>
  <c r="Y11" i="16" a="1"/>
  <c r="Y11" i="16" s="1"/>
  <c r="Z11" i="16" a="1"/>
  <c r="Z11" i="16" s="1"/>
  <c r="Y12" i="16" a="1"/>
  <c r="Y12" i="16" s="1"/>
  <c r="Z12" i="16" a="1"/>
  <c r="Z12" i="16" s="1"/>
  <c r="AA12" i="16" s="1"/>
  <c r="Y13" i="16" a="1"/>
  <c r="Y13" i="16" s="1"/>
  <c r="Z13" i="16" a="1"/>
  <c r="Z13" i="16" s="1"/>
  <c r="Y14" i="16" a="1"/>
  <c r="Y14" i="16" s="1"/>
  <c r="Z14" i="16" a="1"/>
  <c r="Z14" i="16" s="1"/>
  <c r="AA14" i="16" s="1"/>
  <c r="Y15" i="16" a="1"/>
  <c r="Y15" i="16" s="1"/>
  <c r="Z15" i="16" a="1"/>
  <c r="Z15" i="16" s="1"/>
  <c r="Y16" i="16" a="1"/>
  <c r="Y16" i="16" s="1"/>
  <c r="Z16" i="16" a="1"/>
  <c r="Z16" i="16" s="1"/>
  <c r="AA16" i="16" s="1"/>
  <c r="Y17" i="16" a="1"/>
  <c r="Y17" i="16" s="1"/>
  <c r="Z17" i="16" a="1"/>
  <c r="Z17" i="16" s="1"/>
  <c r="Y18" i="16" a="1"/>
  <c r="Y18" i="16" s="1"/>
  <c r="Z18" i="16" a="1"/>
  <c r="Z18" i="16" s="1"/>
  <c r="AA18" i="16" s="1"/>
  <c r="Y19" i="16" a="1"/>
  <c r="Y19" i="16" s="1"/>
  <c r="Z19" i="16" a="1"/>
  <c r="Z19" i="16" s="1"/>
  <c r="Y20" i="16" a="1"/>
  <c r="Y20" i="16" s="1"/>
  <c r="Z20" i="16" a="1"/>
  <c r="Z20" i="16" s="1"/>
  <c r="AA20" i="16" s="1"/>
  <c r="Y21" i="16" a="1"/>
  <c r="Y21" i="16" s="1"/>
  <c r="Z21" i="16" a="1"/>
  <c r="Z21" i="16" s="1"/>
  <c r="Y22" i="16" a="1"/>
  <c r="Y22" i="16" s="1"/>
  <c r="Z22" i="16" a="1"/>
  <c r="Z22" i="16" s="1"/>
  <c r="AA22" i="16" s="1"/>
  <c r="Y23" i="16" a="1"/>
  <c r="Y23" i="16" s="1"/>
  <c r="Z23" i="16" a="1"/>
  <c r="Z23" i="16" s="1"/>
  <c r="Y24" i="16" a="1"/>
  <c r="Y24" i="16" s="1"/>
  <c r="Z24" i="16" a="1"/>
  <c r="Z24" i="16" s="1"/>
  <c r="AA24" i="16" s="1"/>
  <c r="Y25" i="16" a="1"/>
  <c r="Y25" i="16" s="1"/>
  <c r="Z25" i="16" a="1"/>
  <c r="Z25" i="16" s="1"/>
  <c r="Y26" i="16" a="1"/>
  <c r="Y26" i="16" s="1"/>
  <c r="Z26" i="16" a="1"/>
  <c r="Z26" i="16" s="1"/>
  <c r="AA26" i="16" s="1"/>
  <c r="Y27" i="16" a="1"/>
  <c r="Y27" i="16" s="1"/>
  <c r="Z27" i="16" a="1"/>
  <c r="Z27" i="16" s="1"/>
  <c r="Y28" i="16" a="1"/>
  <c r="Y28" i="16" s="1"/>
  <c r="Z28" i="16" a="1"/>
  <c r="Z28" i="16" s="1"/>
  <c r="AA28" i="16" s="1"/>
  <c r="Y29" i="16" a="1"/>
  <c r="Y29" i="16" s="1"/>
  <c r="Z29" i="16" a="1"/>
  <c r="Z29" i="16" s="1"/>
  <c r="Y30" i="16" a="1"/>
  <c r="Y30" i="16" s="1"/>
  <c r="Z30" i="16" a="1"/>
  <c r="Z30" i="16" s="1"/>
  <c r="AA30" i="16" s="1"/>
  <c r="Y31" i="16" a="1"/>
  <c r="Y31" i="16" s="1"/>
  <c r="Z31" i="16" a="1"/>
  <c r="Z31" i="16" s="1"/>
  <c r="Y32" i="16" a="1"/>
  <c r="Y32" i="16" s="1"/>
  <c r="Z32" i="16" a="1"/>
  <c r="Z32" i="16" s="1"/>
  <c r="AA32" i="16" s="1"/>
  <c r="Y33" i="16" a="1"/>
  <c r="Y33" i="16" s="1"/>
  <c r="Z33" i="16" a="1"/>
  <c r="Z33" i="16" s="1"/>
  <c r="Y34" i="16" a="1"/>
  <c r="Y34" i="16" s="1"/>
  <c r="Z34" i="16" a="1"/>
  <c r="Z34" i="16" s="1"/>
  <c r="AA34" i="16" s="1"/>
  <c r="Y35" i="16" a="1"/>
  <c r="Y35" i="16" s="1"/>
  <c r="Z35" i="16" a="1"/>
  <c r="Z35" i="16" s="1"/>
  <c r="Y36" i="16" a="1"/>
  <c r="Y36" i="16" s="1"/>
  <c r="Z36" i="16" a="1"/>
  <c r="Z36" i="16" s="1"/>
  <c r="AA36" i="16" s="1"/>
  <c r="Y37" i="16" a="1"/>
  <c r="Y37" i="16" s="1"/>
  <c r="Z37" i="16" a="1"/>
  <c r="Z37" i="16" s="1"/>
  <c r="Y38" i="16" a="1"/>
  <c r="Y38" i="16" s="1"/>
  <c r="Z38" i="16" a="1"/>
  <c r="Z38" i="16" s="1"/>
  <c r="AA38" i="16" s="1"/>
  <c r="Y39" i="16" a="1"/>
  <c r="Y39" i="16" s="1"/>
  <c r="Z39" i="16" a="1"/>
  <c r="Z39" i="16" s="1"/>
  <c r="Y40" i="16" a="1"/>
  <c r="Y40" i="16" s="1"/>
  <c r="Z40" i="16" a="1"/>
  <c r="Z40" i="16" s="1"/>
  <c r="AA40" i="16" s="1"/>
  <c r="Y41" i="16" a="1"/>
  <c r="Y41" i="16" s="1"/>
  <c r="Z41" i="16" a="1"/>
  <c r="Z41" i="16" s="1"/>
  <c r="Y42" i="16" a="1"/>
  <c r="Y42" i="16" s="1"/>
  <c r="Z42" i="16" a="1"/>
  <c r="Z42" i="16" s="1"/>
  <c r="AA42" i="16" s="1"/>
  <c r="Y43" i="16" a="1"/>
  <c r="Y43" i="16" s="1"/>
  <c r="Z43" i="16" a="1"/>
  <c r="Z43" i="16" s="1"/>
  <c r="Y44" i="16" a="1"/>
  <c r="Y44" i="16" s="1"/>
  <c r="Z44" i="16" a="1"/>
  <c r="Z44" i="16" s="1"/>
  <c r="AA44" i="16" s="1"/>
  <c r="Y45" i="16" a="1"/>
  <c r="Y45" i="16" s="1"/>
  <c r="Z45" i="16" a="1"/>
  <c r="Z45" i="16" s="1"/>
  <c r="Y46" i="16" a="1"/>
  <c r="Y46" i="16" s="1"/>
  <c r="Z46" i="16" a="1"/>
  <c r="Z46" i="16" s="1"/>
  <c r="AA46" i="16" s="1"/>
  <c r="Y47" i="16" a="1"/>
  <c r="Y47" i="16" s="1"/>
  <c r="Z47" i="16" a="1"/>
  <c r="Z47" i="16" s="1"/>
  <c r="Y48" i="16" a="1"/>
  <c r="Y48" i="16" s="1"/>
  <c r="Z48" i="16" a="1"/>
  <c r="Z48" i="16" s="1"/>
  <c r="AA48" i="16" s="1"/>
  <c r="Y49" i="16" a="1"/>
  <c r="Y49" i="16" s="1"/>
  <c r="Z49" i="16" a="1"/>
  <c r="Z49" i="16" s="1"/>
  <c r="Y50" i="16" a="1"/>
  <c r="Y50" i="16" s="1"/>
  <c r="Z50" i="16" a="1"/>
  <c r="Z50" i="16" s="1"/>
  <c r="AA50" i="16" s="1"/>
  <c r="Y51" i="16" a="1"/>
  <c r="Y51" i="16" s="1"/>
  <c r="Z51" i="16" a="1"/>
  <c r="Z51" i="16" s="1"/>
  <c r="Y52" i="16" a="1"/>
  <c r="Y52" i="16" s="1"/>
  <c r="Z52" i="16" a="1"/>
  <c r="Z52" i="16" s="1"/>
  <c r="AA52" i="16" s="1"/>
  <c r="Y53" i="16" a="1"/>
  <c r="Y53" i="16" s="1"/>
  <c r="Z53" i="16" a="1"/>
  <c r="Z53" i="16" s="1"/>
  <c r="Y54" i="16" a="1"/>
  <c r="Y54" i="16" s="1"/>
  <c r="Z54" i="16" a="1"/>
  <c r="Z54" i="16" s="1"/>
  <c r="AA54" i="16" s="1"/>
  <c r="Y55" i="16" a="1"/>
  <c r="Y55" i="16" s="1"/>
  <c r="Z55" i="16" a="1"/>
  <c r="Z55" i="16" s="1"/>
  <c r="AA55" i="16" s="1"/>
  <c r="AC55" i="16" s="1"/>
  <c r="Y56" i="16" a="1"/>
  <c r="Y56" i="16" s="1"/>
  <c r="Z56" i="16" a="1"/>
  <c r="Z56" i="16" s="1"/>
  <c r="AA56" i="16" s="1"/>
  <c r="Y57" i="16" a="1"/>
  <c r="Y57" i="16" s="1"/>
  <c r="Z57" i="16" a="1"/>
  <c r="Z57" i="16" s="1"/>
  <c r="Y58" i="16" a="1"/>
  <c r="Y58" i="16" s="1"/>
  <c r="Z58" i="16" a="1"/>
  <c r="Z58" i="16" s="1"/>
  <c r="AA58" i="16" s="1"/>
  <c r="Y59" i="16" a="1"/>
  <c r="Y59" i="16" s="1"/>
  <c r="Z59" i="16" a="1"/>
  <c r="Z59" i="16" s="1"/>
  <c r="Y60" i="16" a="1"/>
  <c r="Y60" i="16" s="1"/>
  <c r="Z60" i="16" a="1"/>
  <c r="Z60" i="16" s="1"/>
  <c r="AA60" i="16" s="1"/>
  <c r="Y61" i="16" a="1"/>
  <c r="Y61" i="16" s="1"/>
  <c r="Z61" i="16" a="1"/>
  <c r="Z61" i="16" s="1"/>
  <c r="Y62" i="16" a="1"/>
  <c r="Y62" i="16" s="1"/>
  <c r="Z62" i="16" a="1"/>
  <c r="Z62" i="16" s="1"/>
  <c r="AA62" i="16" s="1"/>
  <c r="Y63" i="16" a="1"/>
  <c r="Y63" i="16" s="1"/>
  <c r="Z63" i="16" a="1"/>
  <c r="Z63" i="16" s="1"/>
  <c r="AA63" i="16" s="1"/>
  <c r="Y64" i="16" a="1"/>
  <c r="Y64" i="16" s="1"/>
  <c r="Z64" i="16" a="1"/>
  <c r="Z64" i="16" s="1"/>
  <c r="AA64" i="16" s="1"/>
  <c r="Y65" i="16" a="1"/>
  <c r="Y65" i="16" s="1"/>
  <c r="Z65" i="16" a="1"/>
  <c r="Z65" i="16" s="1"/>
  <c r="Y66" i="16" a="1"/>
  <c r="Y66" i="16" s="1"/>
  <c r="Z66" i="16" a="1"/>
  <c r="Z66" i="16" s="1"/>
  <c r="AA66" i="16" s="1"/>
  <c r="Y67" i="16" a="1"/>
  <c r="Y67" i="16" s="1"/>
  <c r="Z67" i="16" a="1"/>
  <c r="Z67" i="16" s="1"/>
  <c r="Y68" i="16" a="1"/>
  <c r="Y68" i="16" s="1"/>
  <c r="Z68" i="16" a="1"/>
  <c r="Z68" i="16" s="1"/>
  <c r="AA68" i="16" s="1"/>
  <c r="Y69" i="16" a="1"/>
  <c r="Y69" i="16" s="1"/>
  <c r="Z69" i="16" a="1"/>
  <c r="Z69" i="16" s="1"/>
  <c r="Y70" i="16" a="1"/>
  <c r="Y70" i="16" s="1"/>
  <c r="Z70" i="16" a="1"/>
  <c r="Z70" i="16" s="1"/>
  <c r="AA70" i="16" s="1"/>
  <c r="Y71" i="16" a="1"/>
  <c r="Y71" i="16" s="1"/>
  <c r="Z71" i="16" a="1"/>
  <c r="Z71" i="16" s="1"/>
  <c r="Y72" i="16" a="1"/>
  <c r="Y72" i="16" s="1"/>
  <c r="Z72" i="16" a="1"/>
  <c r="Z72" i="16" s="1"/>
  <c r="AA72" i="16" s="1"/>
  <c r="Y73" i="16" a="1"/>
  <c r="Y73" i="16" s="1"/>
  <c r="Z73" i="16" a="1"/>
  <c r="Z73" i="16" s="1"/>
  <c r="Y74" i="16" a="1"/>
  <c r="Y74" i="16" s="1"/>
  <c r="Z74" i="16" a="1"/>
  <c r="Z74" i="16" s="1"/>
  <c r="AA74" i="16" s="1"/>
  <c r="Y75" i="16" a="1"/>
  <c r="Y75" i="16" s="1"/>
  <c r="Z75" i="16" a="1"/>
  <c r="Z75" i="16" s="1"/>
  <c r="AA75" i="16" s="1"/>
  <c r="Y76" i="16" a="1"/>
  <c r="Y76" i="16" s="1"/>
  <c r="Z76" i="16" a="1"/>
  <c r="Z76" i="16" s="1"/>
  <c r="AA76" i="16" s="1"/>
  <c r="Y77" i="16" a="1"/>
  <c r="Y77" i="16" s="1"/>
  <c r="Z77" i="16" a="1"/>
  <c r="Z77" i="16" s="1"/>
  <c r="Y78" i="16" a="1"/>
  <c r="Y78" i="16" s="1"/>
  <c r="Z78" i="16" a="1"/>
  <c r="Z78" i="16" s="1"/>
  <c r="AA78" i="16" s="1"/>
  <c r="Y79" i="16" a="1"/>
  <c r="Y79" i="16" s="1"/>
  <c r="Z79" i="16" a="1"/>
  <c r="Z79" i="16" s="1"/>
  <c r="Y80" i="16" a="1"/>
  <c r="Y80" i="16" s="1"/>
  <c r="Z80" i="16" a="1"/>
  <c r="Z80" i="16" s="1"/>
  <c r="Y81" i="16" a="1"/>
  <c r="Y81" i="16" s="1"/>
  <c r="Z81" i="16" a="1"/>
  <c r="Z81" i="16" s="1"/>
  <c r="Y82" i="16" a="1"/>
  <c r="Y82" i="16" s="1"/>
  <c r="Z82" i="16" a="1"/>
  <c r="Z82" i="16" s="1"/>
  <c r="Y83" i="16" a="1"/>
  <c r="Y83" i="16" s="1"/>
  <c r="Z83" i="16" a="1"/>
  <c r="Z83" i="16" s="1"/>
  <c r="Y84" i="16" a="1"/>
  <c r="Y84" i="16" s="1"/>
  <c r="Z84" i="16" a="1"/>
  <c r="Z84" i="16" s="1"/>
  <c r="Y85" i="16" a="1"/>
  <c r="Y85" i="16" s="1"/>
  <c r="Z85" i="16" a="1"/>
  <c r="Z85" i="16" s="1"/>
  <c r="Y86" i="16" a="1"/>
  <c r="Y86" i="16" s="1"/>
  <c r="Z86" i="16" a="1"/>
  <c r="Z86" i="16" s="1"/>
  <c r="Y87" i="16" a="1"/>
  <c r="Y87" i="16" s="1"/>
  <c r="Z87" i="16" a="1"/>
  <c r="Z87" i="16" s="1"/>
  <c r="Y88" i="16" a="1"/>
  <c r="Y88" i="16" s="1"/>
  <c r="Z88" i="16" a="1"/>
  <c r="Z88" i="16" s="1"/>
  <c r="Y89" i="16" a="1"/>
  <c r="Y89" i="16" s="1"/>
  <c r="Z89" i="16" a="1"/>
  <c r="Z89" i="16" s="1"/>
  <c r="Y90" i="16" a="1"/>
  <c r="Y90" i="16" s="1"/>
  <c r="Z90" i="16" a="1"/>
  <c r="Z90" i="16" s="1"/>
  <c r="Y91" i="16" a="1"/>
  <c r="Y91" i="16" s="1"/>
  <c r="Z91" i="16" a="1"/>
  <c r="Z91" i="16" s="1"/>
  <c r="Y92" i="16" a="1"/>
  <c r="Y92" i="16" s="1"/>
  <c r="Z92" i="16" a="1"/>
  <c r="Z92" i="16" s="1"/>
  <c r="Y93" i="16" a="1"/>
  <c r="Y93" i="16" s="1"/>
  <c r="Z93" i="16" a="1"/>
  <c r="Z93" i="16" s="1"/>
  <c r="Y94" i="16" a="1"/>
  <c r="Y94" i="16" s="1"/>
  <c r="Z94" i="16" a="1"/>
  <c r="Z94" i="16" s="1"/>
  <c r="Y95" i="16" a="1"/>
  <c r="Y95" i="16" s="1"/>
  <c r="Z95" i="16" a="1"/>
  <c r="Z95" i="16" s="1"/>
  <c r="Y96" i="16" a="1"/>
  <c r="Y96" i="16" s="1"/>
  <c r="Z96" i="16" a="1"/>
  <c r="Z96" i="16" s="1"/>
  <c r="Y97" i="16" a="1"/>
  <c r="Y97" i="16" s="1"/>
  <c r="Z97" i="16" a="1"/>
  <c r="Z97" i="16" s="1"/>
  <c r="Y98" i="16" a="1"/>
  <c r="Y98" i="16" s="1"/>
  <c r="Z98" i="16" a="1"/>
  <c r="Z98" i="16" s="1"/>
  <c r="Y99" i="16" a="1"/>
  <c r="Y99" i="16" s="1"/>
  <c r="Z99" i="16" a="1"/>
  <c r="Z99" i="16" s="1"/>
  <c r="Y100" i="16" a="1"/>
  <c r="Y100" i="16" s="1"/>
  <c r="Z100" i="16" a="1"/>
  <c r="Z100" i="16" s="1"/>
  <c r="Y101" i="16" a="1"/>
  <c r="Y101" i="16" s="1"/>
  <c r="Z101" i="16" a="1"/>
  <c r="Z101" i="16" s="1"/>
  <c r="Y102" i="16" a="1"/>
  <c r="Y102" i="16" s="1"/>
  <c r="Z102" i="16" a="1"/>
  <c r="Z102" i="16" s="1"/>
  <c r="Y103" i="16" a="1"/>
  <c r="Y103" i="16" s="1"/>
  <c r="Z103" i="16" a="1"/>
  <c r="Z103" i="16" s="1"/>
  <c r="Y104" i="16" a="1"/>
  <c r="Y104" i="16" s="1"/>
  <c r="Z104" i="16" a="1"/>
  <c r="Z104" i="16" s="1"/>
  <c r="Y105" i="16" a="1"/>
  <c r="Y105" i="16" s="1"/>
  <c r="Z105" i="16" a="1"/>
  <c r="Z105" i="16" s="1"/>
  <c r="Y106" i="16" a="1"/>
  <c r="Y106" i="16" s="1"/>
  <c r="Z106" i="16" a="1"/>
  <c r="Z106" i="16" s="1"/>
  <c r="Y107" i="16" a="1"/>
  <c r="Y107" i="16" s="1"/>
  <c r="Z107" i="16" a="1"/>
  <c r="Z107" i="16" s="1"/>
  <c r="Y108" i="16" a="1"/>
  <c r="Y108" i="16" s="1"/>
  <c r="Z108" i="16" a="1"/>
  <c r="Z108" i="16" s="1"/>
  <c r="Y109" i="16" a="1"/>
  <c r="Y109" i="16" s="1"/>
  <c r="Z109" i="16" a="1"/>
  <c r="Z109" i="16" s="1"/>
  <c r="Y110" i="16" a="1"/>
  <c r="Y110" i="16" s="1"/>
  <c r="Z110" i="16" a="1"/>
  <c r="Z110" i="16" s="1"/>
  <c r="Y111" i="16" a="1"/>
  <c r="Y111" i="16" s="1"/>
  <c r="Z111" i="16" a="1"/>
  <c r="Z111" i="16" s="1"/>
  <c r="Y112" i="16" a="1"/>
  <c r="Y112" i="16" s="1"/>
  <c r="Z112" i="16" a="1"/>
  <c r="Z112" i="16" s="1"/>
  <c r="Y113" i="16" a="1"/>
  <c r="Y113" i="16" s="1"/>
  <c r="Z113" i="16" a="1"/>
  <c r="Z113" i="16" s="1"/>
  <c r="Y114" i="16" a="1"/>
  <c r="Y114" i="16" s="1"/>
  <c r="Z114" i="16" a="1"/>
  <c r="Z114" i="16" s="1"/>
  <c r="Y115" i="16" a="1"/>
  <c r="Y115" i="16" s="1"/>
  <c r="Z115" i="16" a="1"/>
  <c r="Z115" i="16" s="1"/>
  <c r="Y116" i="16" a="1"/>
  <c r="Y116" i="16" s="1"/>
  <c r="Z116" i="16" a="1"/>
  <c r="Z116" i="16" s="1"/>
  <c r="Y117" i="16" a="1"/>
  <c r="Y117" i="16" s="1"/>
  <c r="Z117" i="16" a="1"/>
  <c r="Z117" i="16" s="1"/>
  <c r="Y118" i="16" a="1"/>
  <c r="Y118" i="16" s="1"/>
  <c r="Z118" i="16" a="1"/>
  <c r="Z118" i="16" s="1"/>
  <c r="Y119" i="16" a="1"/>
  <c r="Y119" i="16" s="1"/>
  <c r="Z119" i="16" a="1"/>
  <c r="Z119" i="16" s="1"/>
  <c r="Y120" i="16" a="1"/>
  <c r="Y120" i="16" s="1"/>
  <c r="Z120" i="16" a="1"/>
  <c r="Z120" i="16" s="1"/>
  <c r="Y121" i="16" a="1"/>
  <c r="Y121" i="16" s="1"/>
  <c r="Z121" i="16" a="1"/>
  <c r="Z121" i="16" s="1"/>
  <c r="Y122" i="16" a="1"/>
  <c r="Y122" i="16" s="1"/>
  <c r="Z122" i="16" a="1"/>
  <c r="Z122" i="16" s="1"/>
  <c r="Y123" i="16" a="1"/>
  <c r="Y123" i="16" s="1"/>
  <c r="Z123" i="16" a="1"/>
  <c r="Z123" i="16" s="1"/>
  <c r="Y124" i="16" a="1"/>
  <c r="Y124" i="16" s="1"/>
  <c r="Z124" i="16" a="1"/>
  <c r="Z124" i="16" s="1"/>
  <c r="Y125" i="16" a="1"/>
  <c r="Y125" i="16" s="1"/>
  <c r="Z125" i="16" a="1"/>
  <c r="Z125" i="16" s="1"/>
  <c r="Y126" i="16" a="1"/>
  <c r="Y126" i="16" s="1"/>
  <c r="Z126" i="16" a="1"/>
  <c r="Z126" i="16" s="1"/>
  <c r="Y127" i="16" a="1"/>
  <c r="Y127" i="16" s="1"/>
  <c r="Z127" i="16" a="1"/>
  <c r="Z127" i="16" s="1"/>
  <c r="Y128" i="16" a="1"/>
  <c r="Y128" i="16" s="1"/>
  <c r="Z128" i="16" a="1"/>
  <c r="Z128" i="16" s="1"/>
  <c r="Y129" i="16" a="1"/>
  <c r="Y129" i="16" s="1"/>
  <c r="Z129" i="16" a="1"/>
  <c r="Z129" i="16" s="1"/>
  <c r="Y130" i="16" a="1"/>
  <c r="Y130" i="16" s="1"/>
  <c r="Z130" i="16" a="1"/>
  <c r="Z130" i="16" s="1"/>
  <c r="Y131" i="16" a="1"/>
  <c r="Y131" i="16" s="1"/>
  <c r="Z131" i="16" a="1"/>
  <c r="Z131" i="16" s="1"/>
  <c r="Y132" i="16" a="1"/>
  <c r="Y132" i="16" s="1"/>
  <c r="Z132" i="16" a="1"/>
  <c r="Z132" i="16" s="1"/>
  <c r="Y133" i="16" a="1"/>
  <c r="Y133" i="16" s="1"/>
  <c r="Z133" i="16" a="1"/>
  <c r="Z133" i="16" s="1"/>
  <c r="Y134" i="16" a="1"/>
  <c r="Y134" i="16" s="1"/>
  <c r="Z134" i="16" a="1"/>
  <c r="Z134" i="16" s="1"/>
  <c r="Y135" i="16" a="1"/>
  <c r="Y135" i="16" s="1"/>
  <c r="Z135" i="16" a="1"/>
  <c r="Z135" i="16" s="1"/>
  <c r="Y136" i="16" a="1"/>
  <c r="Y136" i="16" s="1"/>
  <c r="Z136" i="16" a="1"/>
  <c r="Z136" i="16" s="1"/>
  <c r="Y137" i="16" a="1"/>
  <c r="Y137" i="16" s="1"/>
  <c r="Z137" i="16" a="1"/>
  <c r="Z137" i="16" s="1"/>
  <c r="Y138" i="16" a="1"/>
  <c r="Y138" i="16" s="1"/>
  <c r="Z138" i="16" a="1"/>
  <c r="Z138" i="16" s="1"/>
  <c r="Y139" i="16" a="1"/>
  <c r="Y139" i="16" s="1"/>
  <c r="Z139" i="16" a="1"/>
  <c r="Z139" i="16" s="1"/>
  <c r="Y140" i="16" a="1"/>
  <c r="Y140" i="16" s="1"/>
  <c r="Z140" i="16" a="1"/>
  <c r="Z140" i="16" s="1"/>
  <c r="Y141" i="16" a="1"/>
  <c r="Y141" i="16" s="1"/>
  <c r="Z141" i="16" a="1"/>
  <c r="Z141" i="16" s="1"/>
  <c r="Y142" i="16" a="1"/>
  <c r="Y142" i="16" s="1"/>
  <c r="Z142" i="16" a="1"/>
  <c r="Z142" i="16" s="1"/>
  <c r="Y143" i="16" a="1"/>
  <c r="Y143" i="16" s="1"/>
  <c r="Z143" i="16" a="1"/>
  <c r="Z143" i="16" s="1"/>
  <c r="Y144" i="16" a="1"/>
  <c r="Y144" i="16" s="1"/>
  <c r="Z144" i="16" a="1"/>
  <c r="Z144" i="16" s="1"/>
  <c r="Y145" i="16" a="1"/>
  <c r="Y145" i="16" s="1"/>
  <c r="Z145" i="16" a="1"/>
  <c r="Z145" i="16" s="1"/>
  <c r="Y146" i="16" a="1"/>
  <c r="Y146" i="16" s="1"/>
  <c r="Z146" i="16" a="1"/>
  <c r="Z146" i="16" s="1"/>
  <c r="Y147" i="16" a="1"/>
  <c r="Y147" i="16" s="1"/>
  <c r="Z147" i="16" a="1"/>
  <c r="Z147" i="16" s="1"/>
  <c r="Y148" i="16" a="1"/>
  <c r="Y148" i="16" s="1"/>
  <c r="Z148" i="16" a="1"/>
  <c r="Z148" i="16" s="1"/>
  <c r="Y149" i="16" a="1"/>
  <c r="Y149" i="16" s="1"/>
  <c r="Z149" i="16" a="1"/>
  <c r="Z149" i="16" s="1"/>
  <c r="Y150" i="16" a="1"/>
  <c r="Y150" i="16" s="1"/>
  <c r="Z150" i="16" a="1"/>
  <c r="Z150" i="16" s="1"/>
  <c r="Y151" i="16" a="1"/>
  <c r="Y151" i="16" s="1"/>
  <c r="Z151" i="16" a="1"/>
  <c r="Z151" i="16" s="1"/>
  <c r="Y152" i="16" a="1"/>
  <c r="Y152" i="16" s="1"/>
  <c r="Z152" i="16" a="1"/>
  <c r="Z152" i="16" s="1"/>
  <c r="Y153" i="16" a="1"/>
  <c r="Y153" i="16" s="1"/>
  <c r="Z153" i="16" a="1"/>
  <c r="Z153" i="16" s="1"/>
  <c r="Y154" i="16" a="1"/>
  <c r="Y154" i="16" s="1"/>
  <c r="Z154" i="16" a="1"/>
  <c r="Z154" i="16" s="1"/>
  <c r="Y155" i="16" a="1"/>
  <c r="Y155" i="16" s="1"/>
  <c r="Z155" i="16" a="1"/>
  <c r="Z155" i="16" s="1"/>
  <c r="Y156" i="16" a="1"/>
  <c r="Y156" i="16" s="1"/>
  <c r="Z156" i="16" a="1"/>
  <c r="Z156" i="16" s="1"/>
  <c r="Y157" i="16" a="1"/>
  <c r="Y157" i="16" s="1"/>
  <c r="Z157" i="16" a="1"/>
  <c r="Z157" i="16" s="1"/>
  <c r="Y158" i="16" a="1"/>
  <c r="Y158" i="16" s="1"/>
  <c r="Z158" i="16" a="1"/>
  <c r="Z158" i="16" s="1"/>
  <c r="Y159" i="16" a="1"/>
  <c r="Y159" i="16" s="1"/>
  <c r="Z159" i="16" a="1"/>
  <c r="Z159" i="16" s="1"/>
  <c r="Y160" i="16" a="1"/>
  <c r="Y160" i="16" s="1"/>
  <c r="Z160" i="16" a="1"/>
  <c r="Z160" i="16" s="1"/>
  <c r="Y161" i="16" a="1"/>
  <c r="Y161" i="16" s="1"/>
  <c r="Z161" i="16" a="1"/>
  <c r="Z161" i="16" s="1"/>
  <c r="Y162" i="16" a="1"/>
  <c r="Y162" i="16" s="1"/>
  <c r="Z162" i="16" a="1"/>
  <c r="Z162" i="16" s="1"/>
  <c r="Y163" i="16" a="1"/>
  <c r="Y163" i="16" s="1"/>
  <c r="Z163" i="16" a="1"/>
  <c r="Z163" i="16" s="1"/>
  <c r="Y164" i="16" a="1"/>
  <c r="Y164" i="16" s="1"/>
  <c r="Z164" i="16" a="1"/>
  <c r="Z164" i="16" s="1"/>
  <c r="Y165" i="16" a="1"/>
  <c r="Y165" i="16" s="1"/>
  <c r="Z165" i="16" a="1"/>
  <c r="Z165" i="16" s="1"/>
  <c r="Y166" i="16" a="1"/>
  <c r="Y166" i="16" s="1"/>
  <c r="Z166" i="16" a="1"/>
  <c r="Z166" i="16" s="1"/>
  <c r="Y167" i="16" a="1"/>
  <c r="Y167" i="16" s="1"/>
  <c r="Z167" i="16" a="1"/>
  <c r="Z167" i="16" s="1"/>
  <c r="Y168" i="16" a="1"/>
  <c r="Y168" i="16" s="1"/>
  <c r="Z168" i="16" a="1"/>
  <c r="Z168" i="16" s="1"/>
  <c r="Y169" i="16" a="1"/>
  <c r="Y169" i="16" s="1"/>
  <c r="Z169" i="16" a="1"/>
  <c r="Z169" i="16" s="1"/>
  <c r="Y170" i="16" a="1"/>
  <c r="Y170" i="16" s="1"/>
  <c r="Z170" i="16" a="1"/>
  <c r="Z170" i="16" s="1"/>
  <c r="Y171" i="16" a="1"/>
  <c r="Y171" i="16" s="1"/>
  <c r="Z171" i="16" a="1"/>
  <c r="Z171" i="16" s="1"/>
  <c r="Y172" i="16" a="1"/>
  <c r="Y172" i="16" s="1"/>
  <c r="Z172" i="16" a="1"/>
  <c r="Z172" i="16" s="1"/>
  <c r="Y173" i="16" a="1"/>
  <c r="Y173" i="16" s="1"/>
  <c r="Z173" i="16" a="1"/>
  <c r="Z173" i="16" s="1"/>
  <c r="Y174" i="16" a="1"/>
  <c r="Y174" i="16" s="1"/>
  <c r="Z174" i="16" a="1"/>
  <c r="Z174" i="16" s="1"/>
  <c r="Y175" i="16" a="1"/>
  <c r="Y175" i="16" s="1"/>
  <c r="Z175" i="16" a="1"/>
  <c r="Z175" i="16" s="1"/>
  <c r="Y176" i="16" a="1"/>
  <c r="Y176" i="16" s="1"/>
  <c r="Z176" i="16" a="1"/>
  <c r="Z176" i="16" s="1"/>
  <c r="AA176" i="16" s="1"/>
  <c r="Y177" i="16" a="1"/>
  <c r="Y177" i="16" s="1"/>
  <c r="Z177" i="16" a="1"/>
  <c r="Z177" i="16" s="1"/>
  <c r="AA177" i="16" s="1"/>
  <c r="Y178" i="16" a="1"/>
  <c r="Y178" i="16" s="1"/>
  <c r="Z178" i="16" a="1"/>
  <c r="Z178" i="16" s="1"/>
  <c r="AA178" i="16" s="1"/>
  <c r="Y179" i="16" a="1"/>
  <c r="Y179" i="16" s="1"/>
  <c r="Z179" i="16" a="1"/>
  <c r="Z179" i="16" s="1"/>
  <c r="AA179" i="16" s="1"/>
  <c r="Y180" i="16" a="1"/>
  <c r="Y180" i="16" s="1"/>
  <c r="Z180" i="16" a="1"/>
  <c r="Z180" i="16" s="1"/>
  <c r="AA180" i="16" s="1"/>
  <c r="Y181" i="16" a="1"/>
  <c r="Y181" i="16" s="1"/>
  <c r="Z181" i="16" a="1"/>
  <c r="Z181" i="16" s="1"/>
  <c r="AA181" i="16" s="1"/>
  <c r="AC181" i="16" s="1"/>
  <c r="Y182" i="16" a="1"/>
  <c r="Y182" i="16" s="1"/>
  <c r="Z182" i="16" a="1"/>
  <c r="Z182" i="16" s="1"/>
  <c r="AA182" i="16" s="1"/>
  <c r="Y183" i="16" a="1"/>
  <c r="Y183" i="16" s="1"/>
  <c r="Z183" i="16" a="1"/>
  <c r="Z183" i="16" s="1"/>
  <c r="AA183" i="16" s="1"/>
  <c r="Y184" i="16" a="1"/>
  <c r="Y184" i="16" s="1"/>
  <c r="Z184" i="16" a="1"/>
  <c r="Z184" i="16" s="1"/>
  <c r="AA184" i="16" s="1"/>
  <c r="Y185" i="16" a="1"/>
  <c r="Y185" i="16" s="1"/>
  <c r="Z185" i="16" a="1"/>
  <c r="Z185" i="16" s="1"/>
  <c r="AA185" i="16" s="1"/>
  <c r="Y186" i="16" a="1"/>
  <c r="Y186" i="16" s="1"/>
  <c r="Z186" i="16" a="1"/>
  <c r="Z186" i="16" s="1"/>
  <c r="AA186" i="16" s="1"/>
  <c r="Y187" i="16" a="1"/>
  <c r="Y187" i="16" s="1"/>
  <c r="Z187" i="16" a="1"/>
  <c r="Z187" i="16" s="1"/>
  <c r="AA187" i="16" s="1"/>
  <c r="AC187" i="16" s="1"/>
  <c r="Y188" i="16" a="1"/>
  <c r="Y188" i="16" s="1"/>
  <c r="Z188" i="16" a="1"/>
  <c r="Z188" i="16" s="1"/>
  <c r="AA188" i="16" s="1"/>
  <c r="Y189" i="16" a="1"/>
  <c r="Y189" i="16" s="1"/>
  <c r="Z189" i="16" a="1"/>
  <c r="Z189" i="16" s="1"/>
  <c r="AA189" i="16" s="1"/>
  <c r="Y190" i="16" a="1"/>
  <c r="Y190" i="16" s="1"/>
  <c r="Z190" i="16" a="1"/>
  <c r="Z190" i="16" s="1"/>
  <c r="AA190" i="16" s="1"/>
  <c r="Y191" i="16" a="1"/>
  <c r="Y191" i="16" s="1"/>
  <c r="Z191" i="16" a="1"/>
  <c r="Z191" i="16" s="1"/>
  <c r="AA191" i="16" s="1"/>
  <c r="Y192" i="16" a="1"/>
  <c r="Y192" i="16" s="1"/>
  <c r="Z192" i="16" a="1"/>
  <c r="Z192" i="16" s="1"/>
  <c r="AA192" i="16" s="1"/>
  <c r="Y193" i="16" a="1"/>
  <c r="Y193" i="16" s="1"/>
  <c r="Z193" i="16" a="1"/>
  <c r="Z193" i="16" s="1"/>
  <c r="AA193" i="16" s="1"/>
  <c r="AC193" i="16" s="1"/>
  <c r="Y194" i="16" a="1"/>
  <c r="Y194" i="16" s="1"/>
  <c r="Z194" i="16" a="1"/>
  <c r="Z194" i="16" s="1"/>
  <c r="AA194" i="16" s="1"/>
  <c r="Y195" i="16" a="1"/>
  <c r="Y195" i="16" s="1"/>
  <c r="Z195" i="16" a="1"/>
  <c r="Z195" i="16" s="1"/>
  <c r="AA195" i="16" s="1"/>
  <c r="Y196" i="16" a="1"/>
  <c r="Y196" i="16" s="1"/>
  <c r="Z196" i="16" a="1"/>
  <c r="Z196" i="16" s="1"/>
  <c r="AA196" i="16" s="1"/>
  <c r="Y197" i="16" a="1"/>
  <c r="Y197" i="16" s="1"/>
  <c r="Z197" i="16" a="1"/>
  <c r="Z197" i="16" s="1"/>
  <c r="AA197" i="16" s="1"/>
  <c r="Y198" i="16" a="1"/>
  <c r="Y198" i="16" s="1"/>
  <c r="Z198" i="16" a="1"/>
  <c r="Z198" i="16" s="1"/>
  <c r="AA198" i="16" s="1"/>
  <c r="Y199" i="16" a="1"/>
  <c r="Y199" i="16" s="1"/>
  <c r="Z199" i="16" a="1"/>
  <c r="Z199" i="16" s="1"/>
  <c r="AA199" i="16" s="1"/>
  <c r="AC199" i="16" s="1"/>
  <c r="AA71" i="16"/>
  <c r="AA53" i="16"/>
  <c r="AA43" i="16"/>
  <c r="AC43" i="16" s="1"/>
  <c r="AA35" i="16"/>
  <c r="AA29" i="16"/>
  <c r="AA27" i="16"/>
  <c r="AA25" i="16"/>
  <c r="AC25" i="16" s="1"/>
  <c r="AA23" i="16"/>
  <c r="AA21" i="16"/>
  <c r="AA19" i="16"/>
  <c r="AC19" i="16" s="1"/>
  <c r="AA17" i="16"/>
  <c r="AA15" i="16"/>
  <c r="AA13" i="16"/>
  <c r="AC13" i="16" s="1"/>
  <c r="AA11" i="16"/>
  <c r="AA9" i="16"/>
  <c r="Z8" i="16" a="1"/>
  <c r="Z8" i="16" s="1"/>
  <c r="AA8" i="16" s="1"/>
  <c r="Y8" i="16" a="1"/>
  <c r="Y8" i="16" s="1"/>
  <c r="AA79" i="16"/>
  <c r="AC79" i="16" s="1"/>
  <c r="AA69" i="16"/>
  <c r="AA67" i="16"/>
  <c r="AC67" i="16" s="1"/>
  <c r="AA65" i="16"/>
  <c r="AA59" i="16"/>
  <c r="AA57" i="16"/>
  <c r="AA51" i="16"/>
  <c r="AA49" i="16"/>
  <c r="AC49" i="16" s="1"/>
  <c r="AA47" i="16"/>
  <c r="AA41" i="16"/>
  <c r="AA39" i="16"/>
  <c r="AA37" i="16"/>
  <c r="AC37" i="16" s="1"/>
  <c r="AA33" i="16"/>
  <c r="AA31" i="16"/>
  <c r="AC31" i="16" s="1"/>
  <c r="U9" i="16" a="1"/>
  <c r="U9" i="16" s="1"/>
  <c r="V9" i="16" s="1"/>
  <c r="U10" i="16" a="1"/>
  <c r="U10" i="16" s="1"/>
  <c r="V10" i="16" s="1"/>
  <c r="U11" i="16" a="1"/>
  <c r="U11" i="16" s="1"/>
  <c r="V11" i="16" s="1"/>
  <c r="U12" i="16" a="1"/>
  <c r="U12" i="16" s="1"/>
  <c r="V12" i="16" s="1"/>
  <c r="U13" i="16" a="1"/>
  <c r="U13" i="16" s="1"/>
  <c r="V13" i="16" s="1"/>
  <c r="X13" i="16" s="1"/>
  <c r="U14" i="16" a="1"/>
  <c r="U14" i="16" s="1"/>
  <c r="V14" i="16" s="1"/>
  <c r="U15" i="16" a="1"/>
  <c r="U15" i="16" s="1"/>
  <c r="V15" i="16" s="1"/>
  <c r="U16" i="16" a="1"/>
  <c r="U16" i="16" s="1"/>
  <c r="V16" i="16" s="1"/>
  <c r="U17" i="16" a="1"/>
  <c r="U17" i="16" s="1"/>
  <c r="V17" i="16" s="1"/>
  <c r="U18" i="16" a="1"/>
  <c r="U18" i="16" s="1"/>
  <c r="V18" i="16" s="1"/>
  <c r="U19" i="16" a="1"/>
  <c r="U19" i="16" s="1"/>
  <c r="V19" i="16" s="1"/>
  <c r="X19" i="16" s="1"/>
  <c r="U20" i="16" a="1"/>
  <c r="U20" i="16" s="1"/>
  <c r="V20" i="16" s="1"/>
  <c r="U21" i="16" a="1"/>
  <c r="U21" i="16" s="1"/>
  <c r="V21" i="16" s="1"/>
  <c r="U22" i="16" a="1"/>
  <c r="U22" i="16" s="1"/>
  <c r="V22" i="16" s="1"/>
  <c r="U23" i="16" a="1"/>
  <c r="U23" i="16" s="1"/>
  <c r="V23" i="16" s="1"/>
  <c r="U24" i="16" a="1"/>
  <c r="U24" i="16" s="1"/>
  <c r="V24" i="16" s="1"/>
  <c r="U25" i="16" a="1"/>
  <c r="U25" i="16" s="1"/>
  <c r="V25" i="16" s="1"/>
  <c r="X25" i="16" s="1"/>
  <c r="U26" i="16" a="1"/>
  <c r="U26" i="16" s="1"/>
  <c r="V26" i="16" s="1"/>
  <c r="U27" i="16" a="1"/>
  <c r="U27" i="16" s="1"/>
  <c r="V27" i="16" s="1"/>
  <c r="U28" i="16" a="1"/>
  <c r="U28" i="16" s="1"/>
  <c r="V28" i="16" s="1"/>
  <c r="U29" i="16" a="1"/>
  <c r="U29" i="16" s="1"/>
  <c r="V29" i="16" s="1"/>
  <c r="U30" i="16" a="1"/>
  <c r="U30" i="16" s="1"/>
  <c r="V30" i="16" s="1"/>
  <c r="U31" i="16" a="1"/>
  <c r="U31" i="16" s="1"/>
  <c r="V31" i="16" s="1"/>
  <c r="X31" i="16" s="1"/>
  <c r="U32" i="16" a="1"/>
  <c r="U32" i="16" s="1"/>
  <c r="V32" i="16" s="1"/>
  <c r="U33" i="16" a="1"/>
  <c r="U33" i="16" s="1"/>
  <c r="V33" i="16" s="1"/>
  <c r="U34" i="16" a="1"/>
  <c r="U34" i="16" s="1"/>
  <c r="V34" i="16" s="1"/>
  <c r="U35" i="16" a="1"/>
  <c r="U35" i="16" s="1"/>
  <c r="V35" i="16" s="1"/>
  <c r="U36" i="16" a="1"/>
  <c r="U36" i="16" s="1"/>
  <c r="V36" i="16" s="1"/>
  <c r="U37" i="16" a="1"/>
  <c r="U37" i="16" s="1"/>
  <c r="V37" i="16" s="1"/>
  <c r="X37" i="16" s="1"/>
  <c r="U38" i="16" a="1"/>
  <c r="U38" i="16" s="1"/>
  <c r="V38" i="16" s="1"/>
  <c r="U39" i="16" a="1"/>
  <c r="U39" i="16" s="1"/>
  <c r="V39" i="16" s="1"/>
  <c r="U40" i="16" a="1"/>
  <c r="U40" i="16" s="1"/>
  <c r="V40" i="16" s="1"/>
  <c r="U41" i="16" a="1"/>
  <c r="U41" i="16" s="1"/>
  <c r="V41" i="16" s="1"/>
  <c r="U42" i="16" a="1"/>
  <c r="U42" i="16" s="1"/>
  <c r="V42" i="16" s="1"/>
  <c r="U43" i="16" a="1"/>
  <c r="U43" i="16" s="1"/>
  <c r="V43" i="16" s="1"/>
  <c r="X43" i="16" s="1"/>
  <c r="U44" i="16" a="1"/>
  <c r="U44" i="16" s="1"/>
  <c r="V44" i="16" s="1"/>
  <c r="U45" i="16" a="1"/>
  <c r="U45" i="16" s="1"/>
  <c r="V45" i="16" s="1"/>
  <c r="U46" i="16" a="1"/>
  <c r="U46" i="16" s="1"/>
  <c r="V46" i="16" s="1"/>
  <c r="U47" i="16" a="1"/>
  <c r="U47" i="16" s="1"/>
  <c r="V47" i="16" s="1"/>
  <c r="U48" i="16" a="1"/>
  <c r="U48" i="16" s="1"/>
  <c r="V48" i="16" s="1"/>
  <c r="U49" i="16" a="1"/>
  <c r="U49" i="16" s="1"/>
  <c r="V49" i="16" s="1"/>
  <c r="X49" i="16" s="1"/>
  <c r="U50" i="16" a="1"/>
  <c r="U50" i="16" s="1"/>
  <c r="V50" i="16" s="1"/>
  <c r="U51" i="16" a="1"/>
  <c r="U51" i="16" s="1"/>
  <c r="V51" i="16" s="1"/>
  <c r="U52" i="16" a="1"/>
  <c r="U52" i="16" s="1"/>
  <c r="V52" i="16" s="1"/>
  <c r="U53" i="16" a="1"/>
  <c r="U53" i="16" s="1"/>
  <c r="V53" i="16" s="1"/>
  <c r="U54" i="16" a="1"/>
  <c r="U54" i="16" s="1"/>
  <c r="V54" i="16" s="1"/>
  <c r="U55" i="16" a="1"/>
  <c r="U55" i="16" s="1"/>
  <c r="V55" i="16" s="1"/>
  <c r="X55" i="16" s="1"/>
  <c r="U56" i="16" a="1"/>
  <c r="U56" i="16" s="1"/>
  <c r="V56" i="16" s="1"/>
  <c r="U57" i="16" a="1"/>
  <c r="U57" i="16" s="1"/>
  <c r="V57" i="16" s="1"/>
  <c r="U58" i="16" a="1"/>
  <c r="U58" i="16" s="1"/>
  <c r="V58" i="16" s="1"/>
  <c r="U59" i="16" a="1"/>
  <c r="U59" i="16" s="1"/>
  <c r="V59" i="16" s="1"/>
  <c r="U60" i="16" a="1"/>
  <c r="U60" i="16" s="1"/>
  <c r="V60" i="16" s="1"/>
  <c r="U61" i="16" a="1"/>
  <c r="U61" i="16" s="1"/>
  <c r="V61" i="16" s="1"/>
  <c r="X61" i="16" s="1"/>
  <c r="U62" i="16" a="1"/>
  <c r="U62" i="16" s="1"/>
  <c r="V62" i="16" s="1"/>
  <c r="U63" i="16" a="1"/>
  <c r="U63" i="16" s="1"/>
  <c r="V63" i="16" s="1"/>
  <c r="U64" i="16" a="1"/>
  <c r="U64" i="16" s="1"/>
  <c r="V64" i="16" s="1"/>
  <c r="U65" i="16" a="1"/>
  <c r="U65" i="16" s="1"/>
  <c r="V65" i="16" s="1"/>
  <c r="U66" i="16" a="1"/>
  <c r="U66" i="16" s="1"/>
  <c r="V66" i="16" s="1"/>
  <c r="U67" i="16" a="1"/>
  <c r="U67" i="16" s="1"/>
  <c r="V67" i="16" s="1"/>
  <c r="X67" i="16" s="1"/>
  <c r="U68" i="16" a="1"/>
  <c r="U68" i="16" s="1"/>
  <c r="V68" i="16" s="1"/>
  <c r="U69" i="16" a="1"/>
  <c r="U69" i="16" s="1"/>
  <c r="V69" i="16" s="1"/>
  <c r="U70" i="16" a="1"/>
  <c r="U70" i="16" s="1"/>
  <c r="V70" i="16" s="1"/>
  <c r="U71" i="16" a="1"/>
  <c r="U71" i="16" s="1"/>
  <c r="V71" i="16" s="1"/>
  <c r="U72" i="16" a="1"/>
  <c r="U72" i="16" s="1"/>
  <c r="V72" i="16" s="1"/>
  <c r="U73" i="16" a="1"/>
  <c r="U73" i="16" s="1"/>
  <c r="V73" i="16" s="1"/>
  <c r="X73" i="16" s="1"/>
  <c r="U74" i="16" a="1"/>
  <c r="U74" i="16" s="1"/>
  <c r="V74" i="16" s="1"/>
  <c r="U75" i="16" a="1"/>
  <c r="U75" i="16" s="1"/>
  <c r="V75" i="16" s="1"/>
  <c r="U76" i="16" a="1"/>
  <c r="U76" i="16" s="1"/>
  <c r="V76" i="16" s="1"/>
  <c r="U77" i="16" a="1"/>
  <c r="U77" i="16" s="1"/>
  <c r="V77" i="16" s="1"/>
  <c r="U78" i="16" a="1"/>
  <c r="U78" i="16" s="1"/>
  <c r="V78" i="16" s="1"/>
  <c r="U79" i="16" a="1"/>
  <c r="U79" i="16" s="1"/>
  <c r="V79" i="16" s="1"/>
  <c r="X79" i="16" s="1"/>
  <c r="U80" i="16" a="1"/>
  <c r="U80" i="16" s="1"/>
  <c r="U81" i="16" a="1"/>
  <c r="U81" i="16" s="1"/>
  <c r="U82" i="16" a="1"/>
  <c r="U82" i="16" s="1"/>
  <c r="U83" i="16" a="1"/>
  <c r="U83" i="16" s="1"/>
  <c r="U84" i="16" a="1"/>
  <c r="U84" i="16" s="1"/>
  <c r="U85" i="16" a="1"/>
  <c r="U85" i="16" s="1"/>
  <c r="U86" i="16" a="1"/>
  <c r="U86" i="16" s="1"/>
  <c r="U87" i="16" a="1"/>
  <c r="U87" i="16" s="1"/>
  <c r="U88" i="16" a="1"/>
  <c r="U88" i="16" s="1"/>
  <c r="U89" i="16" a="1"/>
  <c r="U89" i="16" s="1"/>
  <c r="U90" i="16" a="1"/>
  <c r="U90" i="16" s="1"/>
  <c r="U91" i="16" a="1"/>
  <c r="U91" i="16" s="1"/>
  <c r="U92" i="16" a="1"/>
  <c r="U92" i="16" s="1"/>
  <c r="U93" i="16" a="1"/>
  <c r="U93" i="16" s="1"/>
  <c r="U94" i="16" a="1"/>
  <c r="U94" i="16" s="1"/>
  <c r="U95" i="16" a="1"/>
  <c r="U95" i="16" s="1"/>
  <c r="U96" i="16" a="1"/>
  <c r="U96" i="16" s="1"/>
  <c r="U97" i="16" a="1"/>
  <c r="U97" i="16" s="1"/>
  <c r="U98" i="16" a="1"/>
  <c r="U98" i="16" s="1"/>
  <c r="U99" i="16" a="1"/>
  <c r="U99" i="16" s="1"/>
  <c r="U100" i="16" a="1"/>
  <c r="U100" i="16" s="1"/>
  <c r="U101" i="16" a="1"/>
  <c r="U101" i="16" s="1"/>
  <c r="U102" i="16" a="1"/>
  <c r="U102" i="16" s="1"/>
  <c r="U103" i="16" a="1"/>
  <c r="U103" i="16" s="1"/>
  <c r="U104" i="16" a="1"/>
  <c r="U104" i="16" s="1"/>
  <c r="U105" i="16" a="1"/>
  <c r="U105" i="16" s="1"/>
  <c r="U106" i="16" a="1"/>
  <c r="U106" i="16" s="1"/>
  <c r="U107" i="16" a="1"/>
  <c r="U107" i="16" s="1"/>
  <c r="U108" i="16" a="1"/>
  <c r="U108" i="16" s="1"/>
  <c r="U109" i="16" a="1"/>
  <c r="U109" i="16" s="1"/>
  <c r="U110" i="16" a="1"/>
  <c r="U110" i="16" s="1"/>
  <c r="U111" i="16" a="1"/>
  <c r="U111" i="16" s="1"/>
  <c r="U112" i="16" a="1"/>
  <c r="U112" i="16" s="1"/>
  <c r="U113" i="16" a="1"/>
  <c r="U113" i="16" s="1"/>
  <c r="U114" i="16" a="1"/>
  <c r="U114" i="16" s="1"/>
  <c r="U115" i="16" a="1"/>
  <c r="U115" i="16" s="1"/>
  <c r="U116" i="16" a="1"/>
  <c r="U116" i="16" s="1"/>
  <c r="U117" i="16" a="1"/>
  <c r="U117" i="16" s="1"/>
  <c r="U118" i="16" a="1"/>
  <c r="U118" i="16" s="1"/>
  <c r="U119" i="16" a="1"/>
  <c r="U119" i="16" s="1"/>
  <c r="U120" i="16" a="1"/>
  <c r="U120" i="16" s="1"/>
  <c r="U121" i="16" a="1"/>
  <c r="U121" i="16" s="1"/>
  <c r="U122" i="16" a="1"/>
  <c r="U122" i="16" s="1"/>
  <c r="U123" i="16" a="1"/>
  <c r="U123" i="16" s="1"/>
  <c r="U124" i="16" a="1"/>
  <c r="U124" i="16" s="1"/>
  <c r="U125" i="16" a="1"/>
  <c r="U125" i="16" s="1"/>
  <c r="U126" i="16" a="1"/>
  <c r="U126" i="16" s="1"/>
  <c r="U127" i="16" a="1"/>
  <c r="U127" i="16" s="1"/>
  <c r="U128" i="16" a="1"/>
  <c r="U128" i="16" s="1"/>
  <c r="U129" i="16" a="1"/>
  <c r="U129" i="16" s="1"/>
  <c r="U130" i="16" a="1"/>
  <c r="U130" i="16" s="1"/>
  <c r="U131" i="16" a="1"/>
  <c r="U131" i="16" s="1"/>
  <c r="U132" i="16" a="1"/>
  <c r="U132" i="16" s="1"/>
  <c r="U133" i="16" a="1"/>
  <c r="U133" i="16" s="1"/>
  <c r="U134" i="16" a="1"/>
  <c r="U134" i="16" s="1"/>
  <c r="U135" i="16" a="1"/>
  <c r="U135" i="16" s="1"/>
  <c r="U136" i="16" a="1"/>
  <c r="U136" i="16" s="1"/>
  <c r="U137" i="16" a="1"/>
  <c r="U137" i="16" s="1"/>
  <c r="U138" i="16" a="1"/>
  <c r="U138" i="16" s="1"/>
  <c r="U139" i="16" a="1"/>
  <c r="U139" i="16" s="1"/>
  <c r="U140" i="16" a="1"/>
  <c r="U140" i="16" s="1"/>
  <c r="U141" i="16" a="1"/>
  <c r="U141" i="16" s="1"/>
  <c r="U142" i="16" a="1"/>
  <c r="U142" i="16" s="1"/>
  <c r="U143" i="16" a="1"/>
  <c r="U143" i="16" s="1"/>
  <c r="U144" i="16" a="1"/>
  <c r="U144" i="16" s="1"/>
  <c r="U145" i="16" a="1"/>
  <c r="U145" i="16" s="1"/>
  <c r="U146" i="16" a="1"/>
  <c r="U146" i="16" s="1"/>
  <c r="U147" i="16" a="1"/>
  <c r="U147" i="16" s="1"/>
  <c r="U148" i="16" a="1"/>
  <c r="U148" i="16" s="1"/>
  <c r="U149" i="16" a="1"/>
  <c r="U149" i="16" s="1"/>
  <c r="U150" i="16" a="1"/>
  <c r="U150" i="16" s="1"/>
  <c r="U151" i="16" a="1"/>
  <c r="U151" i="16" s="1"/>
  <c r="U152" i="16" a="1"/>
  <c r="U152" i="16" s="1"/>
  <c r="U153" i="16" a="1"/>
  <c r="U153" i="16" s="1"/>
  <c r="U154" i="16" a="1"/>
  <c r="U154" i="16" s="1"/>
  <c r="U155" i="16" a="1"/>
  <c r="U155" i="16" s="1"/>
  <c r="U156" i="16" a="1"/>
  <c r="U156" i="16" s="1"/>
  <c r="U157" i="16" a="1"/>
  <c r="U157" i="16" s="1"/>
  <c r="U158" i="16" a="1"/>
  <c r="U158" i="16" s="1"/>
  <c r="U159" i="16" a="1"/>
  <c r="U159" i="16" s="1"/>
  <c r="U160" i="16" a="1"/>
  <c r="U160" i="16" s="1"/>
  <c r="U161" i="16" a="1"/>
  <c r="U161" i="16" s="1"/>
  <c r="U162" i="16" a="1"/>
  <c r="U162" i="16" s="1"/>
  <c r="U163" i="16" a="1"/>
  <c r="U163" i="16" s="1"/>
  <c r="U164" i="16" a="1"/>
  <c r="U164" i="16" s="1"/>
  <c r="U165" i="16" a="1"/>
  <c r="U165" i="16" s="1"/>
  <c r="U166" i="16" a="1"/>
  <c r="U166" i="16" s="1"/>
  <c r="U167" i="16" a="1"/>
  <c r="U167" i="16" s="1"/>
  <c r="U168" i="16" a="1"/>
  <c r="U168" i="16" s="1"/>
  <c r="U169" i="16" a="1"/>
  <c r="U169" i="16" s="1"/>
  <c r="U170" i="16" a="1"/>
  <c r="U170" i="16" s="1"/>
  <c r="U171" i="16" a="1"/>
  <c r="U171" i="16" s="1"/>
  <c r="U172" i="16" a="1"/>
  <c r="U172" i="16" s="1"/>
  <c r="U173" i="16" a="1"/>
  <c r="U173" i="16" s="1"/>
  <c r="U174" i="16" a="1"/>
  <c r="U174" i="16" s="1"/>
  <c r="U175" i="16" a="1"/>
  <c r="U175" i="16" s="1"/>
  <c r="U176" i="16" a="1"/>
  <c r="U176" i="16" s="1"/>
  <c r="V176" i="16" s="1"/>
  <c r="U177" i="16" a="1"/>
  <c r="U177" i="16" s="1"/>
  <c r="V177" i="16" s="1"/>
  <c r="U178" i="16" a="1"/>
  <c r="U178" i="16" s="1"/>
  <c r="V178" i="16" s="1"/>
  <c r="U179" i="16" a="1"/>
  <c r="U179" i="16" s="1"/>
  <c r="V179" i="16" s="1"/>
  <c r="U180" i="16" a="1"/>
  <c r="U180" i="16" s="1"/>
  <c r="V180" i="16" s="1"/>
  <c r="U181" i="16" a="1"/>
  <c r="U181" i="16" s="1"/>
  <c r="V181" i="16" s="1"/>
  <c r="X181" i="16" s="1"/>
  <c r="U182" i="16" a="1"/>
  <c r="U182" i="16" s="1"/>
  <c r="V182" i="16" s="1"/>
  <c r="U183" i="16" a="1"/>
  <c r="U183" i="16" s="1"/>
  <c r="V183" i="16" s="1"/>
  <c r="U184" i="16" a="1"/>
  <c r="U184" i="16" s="1"/>
  <c r="V184" i="16" s="1"/>
  <c r="U185" i="16" a="1"/>
  <c r="U185" i="16" s="1"/>
  <c r="V185" i="16" s="1"/>
  <c r="U186" i="16" a="1"/>
  <c r="U186" i="16" s="1"/>
  <c r="V186" i="16" s="1"/>
  <c r="U187" i="16" a="1"/>
  <c r="U187" i="16" s="1"/>
  <c r="V187" i="16" s="1"/>
  <c r="X187" i="16" s="1"/>
  <c r="U188" i="16" a="1"/>
  <c r="U188" i="16" s="1"/>
  <c r="V188" i="16" s="1"/>
  <c r="U189" i="16" a="1"/>
  <c r="U189" i="16" s="1"/>
  <c r="V189" i="16" s="1"/>
  <c r="U190" i="16" a="1"/>
  <c r="U190" i="16" s="1"/>
  <c r="V190" i="16" s="1"/>
  <c r="U191" i="16" a="1"/>
  <c r="U191" i="16" s="1"/>
  <c r="V191" i="16" s="1"/>
  <c r="U192" i="16" a="1"/>
  <c r="U192" i="16" s="1"/>
  <c r="V192" i="16" s="1"/>
  <c r="U193" i="16" a="1"/>
  <c r="U193" i="16" s="1"/>
  <c r="V193" i="16" s="1"/>
  <c r="X193" i="16" s="1"/>
  <c r="U194" i="16" a="1"/>
  <c r="U194" i="16" s="1"/>
  <c r="V194" i="16" s="1"/>
  <c r="U195" i="16" a="1"/>
  <c r="U195" i="16" s="1"/>
  <c r="V195" i="16" s="1"/>
  <c r="U196" i="16" a="1"/>
  <c r="U196" i="16" s="1"/>
  <c r="V196" i="16" s="1"/>
  <c r="U197" i="16" a="1"/>
  <c r="U197" i="16" s="1"/>
  <c r="V197" i="16" s="1"/>
  <c r="U198" i="16" a="1"/>
  <c r="U198" i="16" s="1"/>
  <c r="V198" i="16" s="1"/>
  <c r="U199" i="16" a="1"/>
  <c r="U199" i="16" s="1"/>
  <c r="V199" i="16" s="1"/>
  <c r="X199" i="16" s="1"/>
  <c r="T9" i="16" a="1"/>
  <c r="T9" i="16" s="1"/>
  <c r="T10" i="16" a="1"/>
  <c r="T10" i="16" s="1"/>
  <c r="T11" i="16" a="1"/>
  <c r="T11" i="16" s="1"/>
  <c r="T12" i="16" a="1"/>
  <c r="T12" i="16" s="1"/>
  <c r="T13" i="16" a="1"/>
  <c r="T13" i="16" s="1"/>
  <c r="T14" i="16" a="1"/>
  <c r="T14" i="16" s="1"/>
  <c r="T15" i="16" a="1"/>
  <c r="T15" i="16" s="1"/>
  <c r="T16" i="16" a="1"/>
  <c r="T16" i="16" s="1"/>
  <c r="T17" i="16" a="1"/>
  <c r="T17" i="16" s="1"/>
  <c r="T18" i="16" a="1"/>
  <c r="T18" i="16" s="1"/>
  <c r="T19" i="16" a="1"/>
  <c r="T19" i="16" s="1"/>
  <c r="T20" i="16" a="1"/>
  <c r="T20" i="16" s="1"/>
  <c r="T21" i="16" a="1"/>
  <c r="T21" i="16" s="1"/>
  <c r="T22" i="16" a="1"/>
  <c r="T22" i="16" s="1"/>
  <c r="T23" i="16" a="1"/>
  <c r="T23" i="16" s="1"/>
  <c r="T24" i="16" a="1"/>
  <c r="T24" i="16" s="1"/>
  <c r="T25" i="16" a="1"/>
  <c r="T25" i="16" s="1"/>
  <c r="T26" i="16" a="1"/>
  <c r="T26" i="16" s="1"/>
  <c r="T27" i="16" a="1"/>
  <c r="T27" i="16" s="1"/>
  <c r="T28" i="16" a="1"/>
  <c r="T28" i="16" s="1"/>
  <c r="T29" i="16" a="1"/>
  <c r="T29" i="16" s="1"/>
  <c r="T30" i="16" a="1"/>
  <c r="T30" i="16" s="1"/>
  <c r="T31" i="16" a="1"/>
  <c r="T31" i="16" s="1"/>
  <c r="T32" i="16" a="1"/>
  <c r="T32" i="16" s="1"/>
  <c r="T33" i="16" a="1"/>
  <c r="T33" i="16" s="1"/>
  <c r="T34" i="16" a="1"/>
  <c r="T34" i="16" s="1"/>
  <c r="T35" i="16" a="1"/>
  <c r="T35" i="16" s="1"/>
  <c r="T36" i="16" a="1"/>
  <c r="T36" i="16" s="1"/>
  <c r="T37" i="16" a="1"/>
  <c r="T37" i="16" s="1"/>
  <c r="T38" i="16" a="1"/>
  <c r="T38" i="16" s="1"/>
  <c r="T39" i="16" a="1"/>
  <c r="T39" i="16" s="1"/>
  <c r="T40" i="16" a="1"/>
  <c r="T40" i="16" s="1"/>
  <c r="T41" i="16" a="1"/>
  <c r="T41" i="16" s="1"/>
  <c r="T42" i="16" a="1"/>
  <c r="T42" i="16" s="1"/>
  <c r="T43" i="16" a="1"/>
  <c r="T43" i="16" s="1"/>
  <c r="T44" i="16" a="1"/>
  <c r="T44" i="16" s="1"/>
  <c r="T45" i="16" a="1"/>
  <c r="T45" i="16" s="1"/>
  <c r="T46" i="16" a="1"/>
  <c r="T46" i="16" s="1"/>
  <c r="T47" i="16" a="1"/>
  <c r="T47" i="16" s="1"/>
  <c r="T48" i="16" a="1"/>
  <c r="T48" i="16" s="1"/>
  <c r="T49" i="16" a="1"/>
  <c r="T49" i="16" s="1"/>
  <c r="T50" i="16" a="1"/>
  <c r="T50" i="16" s="1"/>
  <c r="T51" i="16" a="1"/>
  <c r="T51" i="16" s="1"/>
  <c r="T52" i="16" a="1"/>
  <c r="T52" i="16" s="1"/>
  <c r="T53" i="16" a="1"/>
  <c r="T53" i="16" s="1"/>
  <c r="T54" i="16" a="1"/>
  <c r="T54" i="16" s="1"/>
  <c r="T55" i="16" a="1"/>
  <c r="T55" i="16" s="1"/>
  <c r="T56" i="16" a="1"/>
  <c r="T56" i="16" s="1"/>
  <c r="T57" i="16" a="1"/>
  <c r="T57" i="16" s="1"/>
  <c r="T58" i="16" a="1"/>
  <c r="T58" i="16" s="1"/>
  <c r="T59" i="16" a="1"/>
  <c r="T59" i="16" s="1"/>
  <c r="T60" i="16" a="1"/>
  <c r="T60" i="16" s="1"/>
  <c r="T61" i="16" a="1"/>
  <c r="T61" i="16" s="1"/>
  <c r="T62" i="16" a="1"/>
  <c r="T62" i="16" s="1"/>
  <c r="T63" i="16" a="1"/>
  <c r="T63" i="16" s="1"/>
  <c r="T64" i="16" a="1"/>
  <c r="T64" i="16" s="1"/>
  <c r="T65" i="16" a="1"/>
  <c r="T65" i="16" s="1"/>
  <c r="T66" i="16" a="1"/>
  <c r="T66" i="16" s="1"/>
  <c r="T67" i="16" a="1"/>
  <c r="T67" i="16" s="1"/>
  <c r="T68" i="16" a="1"/>
  <c r="T68" i="16" s="1"/>
  <c r="T69" i="16" a="1"/>
  <c r="T69" i="16" s="1"/>
  <c r="T70" i="16" a="1"/>
  <c r="T70" i="16" s="1"/>
  <c r="T71" i="16" a="1"/>
  <c r="T71" i="16" s="1"/>
  <c r="T72" i="16" a="1"/>
  <c r="T72" i="16" s="1"/>
  <c r="T73" i="16" a="1"/>
  <c r="T73" i="16" s="1"/>
  <c r="T74" i="16" a="1"/>
  <c r="T74" i="16" s="1"/>
  <c r="T75" i="16" a="1"/>
  <c r="T75" i="16" s="1"/>
  <c r="T76" i="16" a="1"/>
  <c r="T76" i="16" s="1"/>
  <c r="T77" i="16" a="1"/>
  <c r="T77" i="16" s="1"/>
  <c r="T78" i="16" a="1"/>
  <c r="T78" i="16" s="1"/>
  <c r="T79" i="16" a="1"/>
  <c r="T79" i="16" s="1"/>
  <c r="T80" i="16" a="1"/>
  <c r="T80" i="16" s="1"/>
  <c r="T81" i="16" a="1"/>
  <c r="T81" i="16" s="1"/>
  <c r="T82" i="16" a="1"/>
  <c r="T82" i="16" s="1"/>
  <c r="T83" i="16" a="1"/>
  <c r="T83" i="16" s="1"/>
  <c r="T84" i="16" a="1"/>
  <c r="T84" i="16" s="1"/>
  <c r="T85" i="16" a="1"/>
  <c r="T85" i="16" s="1"/>
  <c r="T86" i="16" a="1"/>
  <c r="T86" i="16" s="1"/>
  <c r="T87" i="16" a="1"/>
  <c r="T87" i="16" s="1"/>
  <c r="T88" i="16" a="1"/>
  <c r="T88" i="16" s="1"/>
  <c r="T89" i="16" a="1"/>
  <c r="T89" i="16" s="1"/>
  <c r="T90" i="16" a="1"/>
  <c r="T90" i="16" s="1"/>
  <c r="T91" i="16" a="1"/>
  <c r="T91" i="16" s="1"/>
  <c r="T92" i="16" a="1"/>
  <c r="T92" i="16" s="1"/>
  <c r="T93" i="16" a="1"/>
  <c r="T93" i="16" s="1"/>
  <c r="T94" i="16" a="1"/>
  <c r="T94" i="16" s="1"/>
  <c r="T95" i="16" a="1"/>
  <c r="T95" i="16" s="1"/>
  <c r="T96" i="16" a="1"/>
  <c r="T96" i="16" s="1"/>
  <c r="T97" i="16" a="1"/>
  <c r="T97" i="16" s="1"/>
  <c r="T98" i="16" a="1"/>
  <c r="T98" i="16" s="1"/>
  <c r="T99" i="16" a="1"/>
  <c r="T99" i="16" s="1"/>
  <c r="T100" i="16" a="1"/>
  <c r="T100" i="16" s="1"/>
  <c r="T101" i="16" a="1"/>
  <c r="T101" i="16" s="1"/>
  <c r="T102" i="16" a="1"/>
  <c r="T102" i="16" s="1"/>
  <c r="T103" i="16" a="1"/>
  <c r="T103" i="16" s="1"/>
  <c r="T104" i="16" a="1"/>
  <c r="T104" i="16" s="1"/>
  <c r="T105" i="16" a="1"/>
  <c r="T105" i="16" s="1"/>
  <c r="T106" i="16" a="1"/>
  <c r="T106" i="16" s="1"/>
  <c r="T107" i="16" a="1"/>
  <c r="T107" i="16" s="1"/>
  <c r="T108" i="16" a="1"/>
  <c r="T108" i="16" s="1"/>
  <c r="T109" i="16" a="1"/>
  <c r="T109" i="16" s="1"/>
  <c r="T110" i="16" a="1"/>
  <c r="T110" i="16" s="1"/>
  <c r="T111" i="16" a="1"/>
  <c r="T111" i="16" s="1"/>
  <c r="T112" i="16" a="1"/>
  <c r="T112" i="16" s="1"/>
  <c r="T113" i="16" a="1"/>
  <c r="T113" i="16" s="1"/>
  <c r="T114" i="16" a="1"/>
  <c r="T114" i="16" s="1"/>
  <c r="T115" i="16" a="1"/>
  <c r="T115" i="16" s="1"/>
  <c r="T116" i="16" a="1"/>
  <c r="T116" i="16" s="1"/>
  <c r="T117" i="16" a="1"/>
  <c r="T117" i="16" s="1"/>
  <c r="T118" i="16" a="1"/>
  <c r="T118" i="16" s="1"/>
  <c r="T119" i="16" a="1"/>
  <c r="T119" i="16" s="1"/>
  <c r="T120" i="16" a="1"/>
  <c r="T120" i="16" s="1"/>
  <c r="T121" i="16" a="1"/>
  <c r="T121" i="16" s="1"/>
  <c r="T122" i="16" a="1"/>
  <c r="T122" i="16" s="1"/>
  <c r="T123" i="16" a="1"/>
  <c r="T123" i="16" s="1"/>
  <c r="T124" i="16" a="1"/>
  <c r="T124" i="16" s="1"/>
  <c r="T125" i="16" a="1"/>
  <c r="T125" i="16" s="1"/>
  <c r="T126" i="16" a="1"/>
  <c r="T126" i="16" s="1"/>
  <c r="T127" i="16" a="1"/>
  <c r="T127" i="16" s="1"/>
  <c r="T128" i="16" a="1"/>
  <c r="T128" i="16" s="1"/>
  <c r="T129" i="16" a="1"/>
  <c r="T129" i="16" s="1"/>
  <c r="T130" i="16" a="1"/>
  <c r="T130" i="16" s="1"/>
  <c r="T131" i="16" a="1"/>
  <c r="T131" i="16" s="1"/>
  <c r="T132" i="16" a="1"/>
  <c r="T132" i="16" s="1"/>
  <c r="T133" i="16" a="1"/>
  <c r="T133" i="16" s="1"/>
  <c r="T134" i="16" a="1"/>
  <c r="T134" i="16" s="1"/>
  <c r="T135" i="16" a="1"/>
  <c r="T135" i="16" s="1"/>
  <c r="T136" i="16" a="1"/>
  <c r="T136" i="16" s="1"/>
  <c r="T137" i="16" a="1"/>
  <c r="T137" i="16" s="1"/>
  <c r="T138" i="16" a="1"/>
  <c r="T138" i="16" s="1"/>
  <c r="T139" i="16" a="1"/>
  <c r="T139" i="16" s="1"/>
  <c r="T140" i="16" a="1"/>
  <c r="T140" i="16" s="1"/>
  <c r="T141" i="16" a="1"/>
  <c r="T141" i="16" s="1"/>
  <c r="T142" i="16" a="1"/>
  <c r="T142" i="16" s="1"/>
  <c r="T143" i="16" a="1"/>
  <c r="T143" i="16" s="1"/>
  <c r="T144" i="16" a="1"/>
  <c r="T144" i="16" s="1"/>
  <c r="T145" i="16" a="1"/>
  <c r="T145" i="16" s="1"/>
  <c r="T146" i="16" a="1"/>
  <c r="T146" i="16" s="1"/>
  <c r="T147" i="16" a="1"/>
  <c r="T147" i="16" s="1"/>
  <c r="T148" i="16" a="1"/>
  <c r="T148" i="16" s="1"/>
  <c r="T149" i="16" a="1"/>
  <c r="T149" i="16" s="1"/>
  <c r="T150" i="16" a="1"/>
  <c r="T150" i="16" s="1"/>
  <c r="T151" i="16" a="1"/>
  <c r="T151" i="16" s="1"/>
  <c r="T152" i="16" a="1"/>
  <c r="T152" i="16" s="1"/>
  <c r="T153" i="16" a="1"/>
  <c r="T153" i="16" s="1"/>
  <c r="T154" i="16" a="1"/>
  <c r="T154" i="16" s="1"/>
  <c r="T155" i="16" a="1"/>
  <c r="T155" i="16" s="1"/>
  <c r="T156" i="16" a="1"/>
  <c r="T156" i="16" s="1"/>
  <c r="T157" i="16" a="1"/>
  <c r="T157" i="16" s="1"/>
  <c r="T158" i="16" a="1"/>
  <c r="T158" i="16" s="1"/>
  <c r="T159" i="16" a="1"/>
  <c r="T159" i="16" s="1"/>
  <c r="T160" i="16" a="1"/>
  <c r="T160" i="16" s="1"/>
  <c r="T161" i="16" a="1"/>
  <c r="T161" i="16" s="1"/>
  <c r="T162" i="16" a="1"/>
  <c r="T162" i="16" s="1"/>
  <c r="T163" i="16" a="1"/>
  <c r="T163" i="16" s="1"/>
  <c r="T164" i="16" a="1"/>
  <c r="T164" i="16" s="1"/>
  <c r="T165" i="16" a="1"/>
  <c r="T165" i="16" s="1"/>
  <c r="T166" i="16" a="1"/>
  <c r="T166" i="16" s="1"/>
  <c r="T167" i="16" a="1"/>
  <c r="T167" i="16" s="1"/>
  <c r="T168" i="16" a="1"/>
  <c r="T168" i="16" s="1"/>
  <c r="T169" i="16" a="1"/>
  <c r="T169" i="16" s="1"/>
  <c r="T170" i="16" a="1"/>
  <c r="T170" i="16" s="1"/>
  <c r="T171" i="16" a="1"/>
  <c r="T171" i="16" s="1"/>
  <c r="T172" i="16" a="1"/>
  <c r="T172" i="16" s="1"/>
  <c r="T173" i="16" a="1"/>
  <c r="T173" i="16" s="1"/>
  <c r="T174" i="16" a="1"/>
  <c r="T174" i="16" s="1"/>
  <c r="T175" i="16" a="1"/>
  <c r="T175" i="16" s="1"/>
  <c r="T176" i="16" a="1"/>
  <c r="T176" i="16" s="1"/>
  <c r="T177" i="16" a="1"/>
  <c r="T177" i="16" s="1"/>
  <c r="T178" i="16" a="1"/>
  <c r="T178" i="16" s="1"/>
  <c r="T179" i="16" a="1"/>
  <c r="T179" i="16" s="1"/>
  <c r="T180" i="16" a="1"/>
  <c r="T180" i="16" s="1"/>
  <c r="T181" i="16" a="1"/>
  <c r="T181" i="16" s="1"/>
  <c r="T182" i="16" a="1"/>
  <c r="T182" i="16" s="1"/>
  <c r="T183" i="16" a="1"/>
  <c r="T183" i="16" s="1"/>
  <c r="T184" i="16" a="1"/>
  <c r="T184" i="16" s="1"/>
  <c r="T185" i="16" a="1"/>
  <c r="T185" i="16" s="1"/>
  <c r="T186" i="16" a="1"/>
  <c r="T186" i="16" s="1"/>
  <c r="T187" i="16" a="1"/>
  <c r="T187" i="16" s="1"/>
  <c r="T188" i="16" a="1"/>
  <c r="T188" i="16" s="1"/>
  <c r="T189" i="16" a="1"/>
  <c r="T189" i="16" s="1"/>
  <c r="T190" i="16" a="1"/>
  <c r="T190" i="16" s="1"/>
  <c r="T191" i="16" a="1"/>
  <c r="T191" i="16" s="1"/>
  <c r="T192" i="16" a="1"/>
  <c r="T192" i="16" s="1"/>
  <c r="T193" i="16" a="1"/>
  <c r="T193" i="16" s="1"/>
  <c r="T194" i="16" a="1"/>
  <c r="T194" i="16" s="1"/>
  <c r="T195" i="16" a="1"/>
  <c r="T195" i="16" s="1"/>
  <c r="T196" i="16" a="1"/>
  <c r="T196" i="16" s="1"/>
  <c r="T197" i="16" a="1"/>
  <c r="T197" i="16" s="1"/>
  <c r="T198" i="16" a="1"/>
  <c r="T198" i="16" s="1"/>
  <c r="T199" i="16" a="1"/>
  <c r="T199" i="16" s="1"/>
  <c r="U8" i="16" a="1"/>
  <c r="U8" i="16" s="1"/>
  <c r="V8" i="16" s="1"/>
  <c r="T8" i="16" a="1"/>
  <c r="T8" i="16" s="1"/>
  <c r="O9" i="16" a="1"/>
  <c r="O9" i="16" s="1"/>
  <c r="P9" i="16" a="1"/>
  <c r="P9" i="16" s="1"/>
  <c r="Q9" i="16" s="1"/>
  <c r="O10" i="16" a="1"/>
  <c r="O10" i="16" s="1"/>
  <c r="P10" i="16" a="1"/>
  <c r="P10" i="16" s="1"/>
  <c r="Q10" i="16" s="1"/>
  <c r="O11" i="16" a="1"/>
  <c r="O11" i="16" s="1"/>
  <c r="P11" i="16" a="1"/>
  <c r="P11" i="16" s="1"/>
  <c r="Q11" i="16" s="1"/>
  <c r="O12" i="16" a="1"/>
  <c r="O12" i="16" s="1"/>
  <c r="P12" i="16" a="1"/>
  <c r="P12" i="16" s="1"/>
  <c r="Q12" i="16" s="1"/>
  <c r="O13" i="16" a="1"/>
  <c r="O13" i="16" s="1"/>
  <c r="P13" i="16" a="1"/>
  <c r="P13" i="16" s="1"/>
  <c r="Q13" i="16" s="1"/>
  <c r="S13" i="16" s="1"/>
  <c r="O14" i="16" a="1"/>
  <c r="O14" i="16" s="1"/>
  <c r="P14" i="16" a="1"/>
  <c r="P14" i="16" s="1"/>
  <c r="Q14" i="16" s="1"/>
  <c r="O15" i="16" a="1"/>
  <c r="O15" i="16" s="1"/>
  <c r="P15" i="16" a="1"/>
  <c r="P15" i="16" s="1"/>
  <c r="Q15" i="16" s="1"/>
  <c r="O16" i="16" a="1"/>
  <c r="O16" i="16" s="1"/>
  <c r="P16" i="16" a="1"/>
  <c r="P16" i="16" s="1"/>
  <c r="Q16" i="16" s="1"/>
  <c r="O17" i="16" a="1"/>
  <c r="O17" i="16" s="1"/>
  <c r="P17" i="16" a="1"/>
  <c r="P17" i="16" s="1"/>
  <c r="Q17" i="16" s="1"/>
  <c r="O18" i="16" a="1"/>
  <c r="O18" i="16" s="1"/>
  <c r="P18" i="16" a="1"/>
  <c r="P18" i="16" s="1"/>
  <c r="Q18" i="16" s="1"/>
  <c r="O19" i="16" a="1"/>
  <c r="O19" i="16" s="1"/>
  <c r="P19" i="16" a="1"/>
  <c r="P19" i="16" s="1"/>
  <c r="Q19" i="16" s="1"/>
  <c r="S19" i="16" s="1"/>
  <c r="O20" i="16" a="1"/>
  <c r="O20" i="16" s="1"/>
  <c r="P20" i="16" a="1"/>
  <c r="P20" i="16" s="1"/>
  <c r="Q20" i="16" s="1"/>
  <c r="O21" i="16" a="1"/>
  <c r="O21" i="16" s="1"/>
  <c r="P21" i="16" a="1"/>
  <c r="P21" i="16" s="1"/>
  <c r="Q21" i="16" s="1"/>
  <c r="O22" i="16" a="1"/>
  <c r="O22" i="16" s="1"/>
  <c r="P22" i="16" a="1"/>
  <c r="P22" i="16" s="1"/>
  <c r="Q22" i="16" s="1"/>
  <c r="O23" i="16" a="1"/>
  <c r="O23" i="16" s="1"/>
  <c r="P23" i="16" a="1"/>
  <c r="P23" i="16" s="1"/>
  <c r="Q23" i="16" s="1"/>
  <c r="O24" i="16" a="1"/>
  <c r="O24" i="16" s="1"/>
  <c r="P24" i="16" a="1"/>
  <c r="P24" i="16" s="1"/>
  <c r="Q24" i="16" s="1"/>
  <c r="O25" i="16" a="1"/>
  <c r="O25" i="16" s="1"/>
  <c r="P25" i="16" a="1"/>
  <c r="P25" i="16" s="1"/>
  <c r="Q25" i="16" s="1"/>
  <c r="S25" i="16" s="1"/>
  <c r="O26" i="16" a="1"/>
  <c r="O26" i="16" s="1"/>
  <c r="P26" i="16" a="1"/>
  <c r="P26" i="16" s="1"/>
  <c r="Q26" i="16" s="1"/>
  <c r="O27" i="16" a="1"/>
  <c r="O27" i="16" s="1"/>
  <c r="P27" i="16" a="1"/>
  <c r="P27" i="16" s="1"/>
  <c r="Q27" i="16" s="1"/>
  <c r="O28" i="16" a="1"/>
  <c r="O28" i="16" s="1"/>
  <c r="P28" i="16" a="1"/>
  <c r="P28" i="16" s="1"/>
  <c r="Q28" i="16" s="1"/>
  <c r="O29" i="16" a="1"/>
  <c r="O29" i="16" s="1"/>
  <c r="P29" i="16" a="1"/>
  <c r="P29" i="16" s="1"/>
  <c r="Q29" i="16" s="1"/>
  <c r="O30" i="16" a="1"/>
  <c r="O30" i="16" s="1"/>
  <c r="P30" i="16" a="1"/>
  <c r="P30" i="16" s="1"/>
  <c r="Q30" i="16" s="1"/>
  <c r="O31" i="16" a="1"/>
  <c r="O31" i="16" s="1"/>
  <c r="P31" i="16" a="1"/>
  <c r="P31" i="16" s="1"/>
  <c r="Q31" i="16" s="1"/>
  <c r="S31" i="16" s="1"/>
  <c r="O32" i="16" a="1"/>
  <c r="O32" i="16" s="1"/>
  <c r="P32" i="16" a="1"/>
  <c r="P32" i="16" s="1"/>
  <c r="Q32" i="16" s="1"/>
  <c r="O33" i="16" a="1"/>
  <c r="O33" i="16" s="1"/>
  <c r="P33" i="16" a="1"/>
  <c r="P33" i="16" s="1"/>
  <c r="Q33" i="16" s="1"/>
  <c r="O34" i="16" a="1"/>
  <c r="O34" i="16" s="1"/>
  <c r="P34" i="16" a="1"/>
  <c r="P34" i="16" s="1"/>
  <c r="Q34" i="16" s="1"/>
  <c r="O35" i="16" a="1"/>
  <c r="O35" i="16" s="1"/>
  <c r="P35" i="16" a="1"/>
  <c r="P35" i="16" s="1"/>
  <c r="Q35" i="16" s="1"/>
  <c r="O36" i="16" a="1"/>
  <c r="O36" i="16" s="1"/>
  <c r="P36" i="16" a="1"/>
  <c r="P36" i="16" s="1"/>
  <c r="Q36" i="16" s="1"/>
  <c r="O37" i="16" a="1"/>
  <c r="O37" i="16" s="1"/>
  <c r="P37" i="16" a="1"/>
  <c r="P37" i="16" s="1"/>
  <c r="Q37" i="16" s="1"/>
  <c r="S37" i="16" s="1"/>
  <c r="O38" i="16" a="1"/>
  <c r="O38" i="16" s="1"/>
  <c r="P38" i="16" a="1"/>
  <c r="P38" i="16" s="1"/>
  <c r="Q38" i="16" s="1"/>
  <c r="O39" i="16" a="1"/>
  <c r="O39" i="16" s="1"/>
  <c r="P39" i="16" a="1"/>
  <c r="P39" i="16" s="1"/>
  <c r="Q39" i="16" s="1"/>
  <c r="O40" i="16" a="1"/>
  <c r="O40" i="16" s="1"/>
  <c r="P40" i="16" a="1"/>
  <c r="P40" i="16" s="1"/>
  <c r="Q40" i="16" s="1"/>
  <c r="O41" i="16" a="1"/>
  <c r="O41" i="16" s="1"/>
  <c r="P41" i="16" a="1"/>
  <c r="P41" i="16" s="1"/>
  <c r="Q41" i="16" s="1"/>
  <c r="O42" i="16" a="1"/>
  <c r="O42" i="16" s="1"/>
  <c r="P42" i="16" a="1"/>
  <c r="P42" i="16" s="1"/>
  <c r="Q42" i="16" s="1"/>
  <c r="O43" i="16" a="1"/>
  <c r="O43" i="16" s="1"/>
  <c r="P43" i="16" a="1"/>
  <c r="P43" i="16" s="1"/>
  <c r="Q43" i="16" s="1"/>
  <c r="S43" i="16" s="1"/>
  <c r="O44" i="16" a="1"/>
  <c r="O44" i="16" s="1"/>
  <c r="P44" i="16" a="1"/>
  <c r="P44" i="16" s="1"/>
  <c r="Q44" i="16" s="1"/>
  <c r="O45" i="16" a="1"/>
  <c r="O45" i="16" s="1"/>
  <c r="P45" i="16" a="1"/>
  <c r="P45" i="16" s="1"/>
  <c r="O46" i="16" a="1"/>
  <c r="O46" i="16" s="1"/>
  <c r="P46" i="16" a="1"/>
  <c r="P46" i="16" s="1"/>
  <c r="Q46" i="16" s="1"/>
  <c r="O47" i="16" a="1"/>
  <c r="O47" i="16" s="1"/>
  <c r="P47" i="16" a="1"/>
  <c r="P47" i="16" s="1"/>
  <c r="Q47" i="16" s="1"/>
  <c r="O48" i="16" a="1"/>
  <c r="O48" i="16" s="1"/>
  <c r="P48" i="16" a="1"/>
  <c r="P48" i="16" s="1"/>
  <c r="Q48" i="16" s="1"/>
  <c r="O49" i="16" a="1"/>
  <c r="O49" i="16" s="1"/>
  <c r="P49" i="16" a="1"/>
  <c r="P49" i="16" s="1"/>
  <c r="Q49" i="16" s="1"/>
  <c r="S49" i="16" s="1"/>
  <c r="O50" i="16" a="1"/>
  <c r="O50" i="16" s="1"/>
  <c r="P50" i="16" a="1"/>
  <c r="P50" i="16" s="1"/>
  <c r="Q50" i="16" s="1"/>
  <c r="O51" i="16" a="1"/>
  <c r="O51" i="16" s="1"/>
  <c r="P51" i="16" a="1"/>
  <c r="P51" i="16" s="1"/>
  <c r="Q51" i="16" s="1"/>
  <c r="O52" i="16" a="1"/>
  <c r="O52" i="16" s="1"/>
  <c r="P52" i="16" a="1"/>
  <c r="P52" i="16" s="1"/>
  <c r="Q52" i="16" s="1"/>
  <c r="O53" i="16" a="1"/>
  <c r="O53" i="16" s="1"/>
  <c r="P53" i="16" a="1"/>
  <c r="P53" i="16" s="1"/>
  <c r="Q53" i="16" s="1"/>
  <c r="O54" i="16" a="1"/>
  <c r="O54" i="16" s="1"/>
  <c r="P54" i="16" a="1"/>
  <c r="P54" i="16" s="1"/>
  <c r="Q54" i="16" s="1"/>
  <c r="O55" i="16" a="1"/>
  <c r="O55" i="16" s="1"/>
  <c r="P55" i="16" a="1"/>
  <c r="P55" i="16" s="1"/>
  <c r="Q55" i="16" s="1"/>
  <c r="S55" i="16" s="1"/>
  <c r="O56" i="16" a="1"/>
  <c r="O56" i="16" s="1"/>
  <c r="P56" i="16" a="1"/>
  <c r="P56" i="16" s="1"/>
  <c r="Q56" i="16" s="1"/>
  <c r="O57" i="16" a="1"/>
  <c r="O57" i="16" s="1"/>
  <c r="P57" i="16" a="1"/>
  <c r="P57" i="16" s="1"/>
  <c r="Q57" i="16" s="1"/>
  <c r="O58" i="16" a="1"/>
  <c r="O58" i="16" s="1"/>
  <c r="P58" i="16" a="1"/>
  <c r="P58" i="16" s="1"/>
  <c r="Q58" i="16" s="1"/>
  <c r="O59" i="16" a="1"/>
  <c r="O59" i="16" s="1"/>
  <c r="P59" i="16" a="1"/>
  <c r="P59" i="16" s="1"/>
  <c r="Q59" i="16" s="1"/>
  <c r="O60" i="16" a="1"/>
  <c r="O60" i="16" s="1"/>
  <c r="P60" i="16" a="1"/>
  <c r="P60" i="16" s="1"/>
  <c r="Q60" i="16" s="1"/>
  <c r="O61" i="16" a="1"/>
  <c r="O61" i="16" s="1"/>
  <c r="P61" i="16" a="1"/>
  <c r="P61" i="16" s="1"/>
  <c r="Q61" i="16" s="1"/>
  <c r="S61" i="16" s="1"/>
  <c r="O62" i="16" a="1"/>
  <c r="O62" i="16" s="1"/>
  <c r="P62" i="16" a="1"/>
  <c r="P62" i="16" s="1"/>
  <c r="Q62" i="16" s="1"/>
  <c r="O63" i="16" a="1"/>
  <c r="O63" i="16" s="1"/>
  <c r="P63" i="16" a="1"/>
  <c r="P63" i="16" s="1"/>
  <c r="Q63" i="16" s="1"/>
  <c r="O64" i="16" a="1"/>
  <c r="O64" i="16" s="1"/>
  <c r="P64" i="16" a="1"/>
  <c r="P64" i="16" s="1"/>
  <c r="Q64" i="16" s="1"/>
  <c r="O65" i="16" a="1"/>
  <c r="O65" i="16" s="1"/>
  <c r="P65" i="16" a="1"/>
  <c r="P65" i="16" s="1"/>
  <c r="Q65" i="16" s="1"/>
  <c r="O66" i="16" a="1"/>
  <c r="O66" i="16" s="1"/>
  <c r="P66" i="16" a="1"/>
  <c r="P66" i="16" s="1"/>
  <c r="Q66" i="16" s="1"/>
  <c r="O67" i="16" a="1"/>
  <c r="O67" i="16" s="1"/>
  <c r="P67" i="16" a="1"/>
  <c r="P67" i="16" s="1"/>
  <c r="Q67" i="16" s="1"/>
  <c r="S67" i="16" s="1"/>
  <c r="O68" i="16" a="1"/>
  <c r="O68" i="16" s="1"/>
  <c r="P68" i="16" a="1"/>
  <c r="P68" i="16" s="1"/>
  <c r="Q68" i="16" s="1"/>
  <c r="O69" i="16" a="1"/>
  <c r="O69" i="16" s="1"/>
  <c r="P69" i="16" a="1"/>
  <c r="P69" i="16" s="1"/>
  <c r="Q69" i="16" s="1"/>
  <c r="O70" i="16" a="1"/>
  <c r="O70" i="16" s="1"/>
  <c r="P70" i="16" a="1"/>
  <c r="P70" i="16" s="1"/>
  <c r="Q70" i="16" s="1"/>
  <c r="O71" i="16" a="1"/>
  <c r="O71" i="16" s="1"/>
  <c r="P71" i="16" a="1"/>
  <c r="P71" i="16" s="1"/>
  <c r="Q71" i="16" s="1"/>
  <c r="O72" i="16" a="1"/>
  <c r="O72" i="16" s="1"/>
  <c r="P72" i="16" a="1"/>
  <c r="P72" i="16" s="1"/>
  <c r="Q72" i="16" s="1"/>
  <c r="O73" i="16" a="1"/>
  <c r="O73" i="16" s="1"/>
  <c r="P73" i="16" a="1"/>
  <c r="P73" i="16" s="1"/>
  <c r="Q73" i="16" s="1"/>
  <c r="S73" i="16" s="1"/>
  <c r="O74" i="16" a="1"/>
  <c r="O74" i="16" s="1"/>
  <c r="P74" i="16" a="1"/>
  <c r="P74" i="16" s="1"/>
  <c r="Q74" i="16" s="1"/>
  <c r="O75" i="16" a="1"/>
  <c r="O75" i="16" s="1"/>
  <c r="P75" i="16" a="1"/>
  <c r="P75" i="16" s="1"/>
  <c r="Q75" i="16" s="1"/>
  <c r="O76" i="16" a="1"/>
  <c r="O76" i="16" s="1"/>
  <c r="P76" i="16" a="1"/>
  <c r="P76" i="16" s="1"/>
  <c r="Q76" i="16" s="1"/>
  <c r="O77" i="16" a="1"/>
  <c r="O77" i="16" s="1"/>
  <c r="P77" i="16" a="1"/>
  <c r="P77" i="16" s="1"/>
  <c r="Q77" i="16" s="1"/>
  <c r="O78" i="16" a="1"/>
  <c r="O78" i="16" s="1"/>
  <c r="P78" i="16" a="1"/>
  <c r="P78" i="16" s="1"/>
  <c r="Q78" i="16" s="1"/>
  <c r="O79" i="16" a="1"/>
  <c r="O79" i="16" s="1"/>
  <c r="P79" i="16" a="1"/>
  <c r="P79" i="16" s="1"/>
  <c r="Q79" i="16" s="1"/>
  <c r="S79" i="16" s="1"/>
  <c r="O80" i="16" a="1"/>
  <c r="O80" i="16" s="1"/>
  <c r="P80" i="16" a="1"/>
  <c r="P80" i="16" s="1"/>
  <c r="O81" i="16" a="1"/>
  <c r="O81" i="16" s="1"/>
  <c r="P81" i="16" a="1"/>
  <c r="P81" i="16" s="1"/>
  <c r="O82" i="16" a="1"/>
  <c r="O82" i="16" s="1"/>
  <c r="P82" i="16" a="1"/>
  <c r="P82" i="16" s="1"/>
  <c r="O83" i="16" a="1"/>
  <c r="O83" i="16" s="1"/>
  <c r="P83" i="16" a="1"/>
  <c r="P83" i="16" s="1"/>
  <c r="O84" i="16" a="1"/>
  <c r="O84" i="16" s="1"/>
  <c r="P84" i="16" a="1"/>
  <c r="P84" i="16" s="1"/>
  <c r="O85" i="16" a="1"/>
  <c r="O85" i="16" s="1"/>
  <c r="P85" i="16" a="1"/>
  <c r="P85" i="16" s="1"/>
  <c r="O86" i="16" a="1"/>
  <c r="O86" i="16" s="1"/>
  <c r="P86" i="16" a="1"/>
  <c r="P86" i="16" s="1"/>
  <c r="O87" i="16" a="1"/>
  <c r="O87" i="16" s="1"/>
  <c r="P87" i="16" a="1"/>
  <c r="P87" i="16" s="1"/>
  <c r="O88" i="16" a="1"/>
  <c r="O88" i="16" s="1"/>
  <c r="P88" i="16" a="1"/>
  <c r="P88" i="16" s="1"/>
  <c r="O89" i="16" a="1"/>
  <c r="O89" i="16" s="1"/>
  <c r="P89" i="16" a="1"/>
  <c r="P89" i="16" s="1"/>
  <c r="O90" i="16" a="1"/>
  <c r="O90" i="16" s="1"/>
  <c r="P90" i="16" a="1"/>
  <c r="P90" i="16" s="1"/>
  <c r="O91" i="16" a="1"/>
  <c r="O91" i="16" s="1"/>
  <c r="P91" i="16" a="1"/>
  <c r="P91" i="16" s="1"/>
  <c r="O92" i="16" a="1"/>
  <c r="O92" i="16" s="1"/>
  <c r="P92" i="16" a="1"/>
  <c r="P92" i="16" s="1"/>
  <c r="O93" i="16" a="1"/>
  <c r="O93" i="16" s="1"/>
  <c r="P93" i="16" a="1"/>
  <c r="P93" i="16" s="1"/>
  <c r="O94" i="16" a="1"/>
  <c r="O94" i="16" s="1"/>
  <c r="P94" i="16" a="1"/>
  <c r="P94" i="16" s="1"/>
  <c r="O95" i="16" a="1"/>
  <c r="O95" i="16" s="1"/>
  <c r="P95" i="16" a="1"/>
  <c r="P95" i="16" s="1"/>
  <c r="O96" i="16" a="1"/>
  <c r="O96" i="16" s="1"/>
  <c r="P96" i="16" a="1"/>
  <c r="P96" i="16" s="1"/>
  <c r="O97" i="16" a="1"/>
  <c r="O97" i="16" s="1"/>
  <c r="P97" i="16" a="1"/>
  <c r="P97" i="16" s="1"/>
  <c r="O98" i="16" a="1"/>
  <c r="O98" i="16" s="1"/>
  <c r="P98" i="16" a="1"/>
  <c r="P98" i="16" s="1"/>
  <c r="O99" i="16" a="1"/>
  <c r="O99" i="16" s="1"/>
  <c r="P99" i="16" a="1"/>
  <c r="P99" i="16" s="1"/>
  <c r="O100" i="16" a="1"/>
  <c r="O100" i="16" s="1"/>
  <c r="P100" i="16" a="1"/>
  <c r="P100" i="16" s="1"/>
  <c r="O101" i="16" a="1"/>
  <c r="O101" i="16" s="1"/>
  <c r="P101" i="16" a="1"/>
  <c r="P101" i="16" s="1"/>
  <c r="O102" i="16" a="1"/>
  <c r="O102" i="16" s="1"/>
  <c r="P102" i="16" a="1"/>
  <c r="P102" i="16" s="1"/>
  <c r="O103" i="16" a="1"/>
  <c r="O103" i="16" s="1"/>
  <c r="P103" i="16" a="1"/>
  <c r="P103" i="16" s="1"/>
  <c r="O104" i="16" a="1"/>
  <c r="O104" i="16" s="1"/>
  <c r="P104" i="16" a="1"/>
  <c r="P104" i="16" s="1"/>
  <c r="O105" i="16" a="1"/>
  <c r="O105" i="16" s="1"/>
  <c r="P105" i="16" a="1"/>
  <c r="P105" i="16" s="1"/>
  <c r="O106" i="16" a="1"/>
  <c r="O106" i="16" s="1"/>
  <c r="P106" i="16" a="1"/>
  <c r="P106" i="16" s="1"/>
  <c r="O107" i="16" a="1"/>
  <c r="O107" i="16" s="1"/>
  <c r="P107" i="16" a="1"/>
  <c r="P107" i="16" s="1"/>
  <c r="O108" i="16" a="1"/>
  <c r="O108" i="16" s="1"/>
  <c r="P108" i="16" a="1"/>
  <c r="P108" i="16" s="1"/>
  <c r="O109" i="16" a="1"/>
  <c r="O109" i="16" s="1"/>
  <c r="P109" i="16" a="1"/>
  <c r="P109" i="16" s="1"/>
  <c r="O110" i="16" a="1"/>
  <c r="O110" i="16" s="1"/>
  <c r="P110" i="16" a="1"/>
  <c r="P110" i="16" s="1"/>
  <c r="O111" i="16" a="1"/>
  <c r="O111" i="16" s="1"/>
  <c r="P111" i="16" a="1"/>
  <c r="P111" i="16" s="1"/>
  <c r="O112" i="16" a="1"/>
  <c r="O112" i="16" s="1"/>
  <c r="P112" i="16" a="1"/>
  <c r="P112" i="16" s="1"/>
  <c r="O113" i="16" a="1"/>
  <c r="O113" i="16" s="1"/>
  <c r="P113" i="16" a="1"/>
  <c r="P113" i="16" s="1"/>
  <c r="O114" i="16" a="1"/>
  <c r="O114" i="16" s="1"/>
  <c r="P114" i="16" a="1"/>
  <c r="P114" i="16" s="1"/>
  <c r="O115" i="16" a="1"/>
  <c r="O115" i="16" s="1"/>
  <c r="P115" i="16" a="1"/>
  <c r="P115" i="16" s="1"/>
  <c r="O116" i="16" a="1"/>
  <c r="O116" i="16" s="1"/>
  <c r="P116" i="16" a="1"/>
  <c r="P116" i="16" s="1"/>
  <c r="O117" i="16" a="1"/>
  <c r="O117" i="16" s="1"/>
  <c r="P117" i="16" a="1"/>
  <c r="P117" i="16" s="1"/>
  <c r="O118" i="16" a="1"/>
  <c r="O118" i="16" s="1"/>
  <c r="P118" i="16" a="1"/>
  <c r="P118" i="16" s="1"/>
  <c r="O119" i="16" a="1"/>
  <c r="O119" i="16" s="1"/>
  <c r="P119" i="16" a="1"/>
  <c r="P119" i="16" s="1"/>
  <c r="O120" i="16" a="1"/>
  <c r="O120" i="16" s="1"/>
  <c r="P120" i="16" a="1"/>
  <c r="P120" i="16" s="1"/>
  <c r="O121" i="16" a="1"/>
  <c r="O121" i="16" s="1"/>
  <c r="P121" i="16" a="1"/>
  <c r="P121" i="16" s="1"/>
  <c r="O122" i="16" a="1"/>
  <c r="O122" i="16" s="1"/>
  <c r="P122" i="16" a="1"/>
  <c r="P122" i="16" s="1"/>
  <c r="O123" i="16" a="1"/>
  <c r="O123" i="16" s="1"/>
  <c r="P123" i="16" a="1"/>
  <c r="P123" i="16" s="1"/>
  <c r="O124" i="16" a="1"/>
  <c r="O124" i="16" s="1"/>
  <c r="P124" i="16" a="1"/>
  <c r="P124" i="16" s="1"/>
  <c r="O125" i="16" a="1"/>
  <c r="O125" i="16" s="1"/>
  <c r="P125" i="16" a="1"/>
  <c r="P125" i="16" s="1"/>
  <c r="O126" i="16" a="1"/>
  <c r="O126" i="16" s="1"/>
  <c r="P126" i="16" a="1"/>
  <c r="P126" i="16" s="1"/>
  <c r="O127" i="16" a="1"/>
  <c r="O127" i="16" s="1"/>
  <c r="P127" i="16" a="1"/>
  <c r="P127" i="16" s="1"/>
  <c r="O128" i="16" a="1"/>
  <c r="O128" i="16" s="1"/>
  <c r="P128" i="16" a="1"/>
  <c r="P128" i="16" s="1"/>
  <c r="O129" i="16" a="1"/>
  <c r="O129" i="16" s="1"/>
  <c r="P129" i="16" a="1"/>
  <c r="P129" i="16" s="1"/>
  <c r="O130" i="16" a="1"/>
  <c r="O130" i="16" s="1"/>
  <c r="P130" i="16" a="1"/>
  <c r="P130" i="16" s="1"/>
  <c r="O131" i="16" a="1"/>
  <c r="O131" i="16" s="1"/>
  <c r="P131" i="16" a="1"/>
  <c r="P131" i="16" s="1"/>
  <c r="O132" i="16" a="1"/>
  <c r="O132" i="16" s="1"/>
  <c r="P132" i="16" a="1"/>
  <c r="P132" i="16" s="1"/>
  <c r="O133" i="16" a="1"/>
  <c r="O133" i="16" s="1"/>
  <c r="P133" i="16" a="1"/>
  <c r="P133" i="16" s="1"/>
  <c r="O134" i="16" a="1"/>
  <c r="O134" i="16" s="1"/>
  <c r="P134" i="16" a="1"/>
  <c r="P134" i="16" s="1"/>
  <c r="O135" i="16" a="1"/>
  <c r="O135" i="16" s="1"/>
  <c r="P135" i="16" a="1"/>
  <c r="P135" i="16" s="1"/>
  <c r="O136" i="16" a="1"/>
  <c r="O136" i="16" s="1"/>
  <c r="P136" i="16" a="1"/>
  <c r="P136" i="16" s="1"/>
  <c r="O137" i="16" a="1"/>
  <c r="O137" i="16" s="1"/>
  <c r="P137" i="16" a="1"/>
  <c r="P137" i="16" s="1"/>
  <c r="O138" i="16" a="1"/>
  <c r="O138" i="16" s="1"/>
  <c r="P138" i="16" a="1"/>
  <c r="P138" i="16" s="1"/>
  <c r="O139" i="16" a="1"/>
  <c r="O139" i="16" s="1"/>
  <c r="P139" i="16" a="1"/>
  <c r="P139" i="16" s="1"/>
  <c r="O140" i="16" a="1"/>
  <c r="O140" i="16" s="1"/>
  <c r="P140" i="16" a="1"/>
  <c r="P140" i="16" s="1"/>
  <c r="O141" i="16" a="1"/>
  <c r="O141" i="16" s="1"/>
  <c r="P141" i="16" a="1"/>
  <c r="P141" i="16" s="1"/>
  <c r="O142" i="16" a="1"/>
  <c r="O142" i="16" s="1"/>
  <c r="P142" i="16" a="1"/>
  <c r="P142" i="16" s="1"/>
  <c r="O143" i="16" a="1"/>
  <c r="O143" i="16" s="1"/>
  <c r="P143" i="16" a="1"/>
  <c r="P143" i="16" s="1"/>
  <c r="O144" i="16" a="1"/>
  <c r="O144" i="16" s="1"/>
  <c r="P144" i="16" a="1"/>
  <c r="P144" i="16" s="1"/>
  <c r="O145" i="16" a="1"/>
  <c r="O145" i="16" s="1"/>
  <c r="P145" i="16" a="1"/>
  <c r="P145" i="16" s="1"/>
  <c r="O146" i="16" a="1"/>
  <c r="O146" i="16" s="1"/>
  <c r="P146" i="16" a="1"/>
  <c r="P146" i="16" s="1"/>
  <c r="O147" i="16" a="1"/>
  <c r="O147" i="16" s="1"/>
  <c r="P147" i="16" a="1"/>
  <c r="P147" i="16" s="1"/>
  <c r="O148" i="16" a="1"/>
  <c r="O148" i="16" s="1"/>
  <c r="P148" i="16" a="1"/>
  <c r="P148" i="16" s="1"/>
  <c r="O149" i="16" a="1"/>
  <c r="O149" i="16" s="1"/>
  <c r="P149" i="16" a="1"/>
  <c r="P149" i="16" s="1"/>
  <c r="O150" i="16" a="1"/>
  <c r="O150" i="16" s="1"/>
  <c r="P150" i="16" a="1"/>
  <c r="P150" i="16" s="1"/>
  <c r="O151" i="16" a="1"/>
  <c r="O151" i="16" s="1"/>
  <c r="P151" i="16" a="1"/>
  <c r="P151" i="16" s="1"/>
  <c r="O152" i="16" a="1"/>
  <c r="O152" i="16" s="1"/>
  <c r="P152" i="16" a="1"/>
  <c r="P152" i="16" s="1"/>
  <c r="O153" i="16" a="1"/>
  <c r="O153" i="16" s="1"/>
  <c r="P153" i="16" a="1"/>
  <c r="P153" i="16" s="1"/>
  <c r="O154" i="16" a="1"/>
  <c r="O154" i="16" s="1"/>
  <c r="P154" i="16" a="1"/>
  <c r="P154" i="16" s="1"/>
  <c r="O155" i="16" a="1"/>
  <c r="O155" i="16" s="1"/>
  <c r="P155" i="16" a="1"/>
  <c r="P155" i="16" s="1"/>
  <c r="O156" i="16" a="1"/>
  <c r="O156" i="16" s="1"/>
  <c r="P156" i="16" a="1"/>
  <c r="P156" i="16" s="1"/>
  <c r="O157" i="16" a="1"/>
  <c r="O157" i="16" s="1"/>
  <c r="P157" i="16" a="1"/>
  <c r="P157" i="16" s="1"/>
  <c r="O158" i="16" a="1"/>
  <c r="O158" i="16" s="1"/>
  <c r="P158" i="16" a="1"/>
  <c r="P158" i="16" s="1"/>
  <c r="O159" i="16" a="1"/>
  <c r="O159" i="16" s="1"/>
  <c r="P159" i="16" a="1"/>
  <c r="P159" i="16" s="1"/>
  <c r="O160" i="16" a="1"/>
  <c r="O160" i="16" s="1"/>
  <c r="P160" i="16" a="1"/>
  <c r="P160" i="16" s="1"/>
  <c r="O161" i="16" a="1"/>
  <c r="O161" i="16" s="1"/>
  <c r="P161" i="16" a="1"/>
  <c r="P161" i="16" s="1"/>
  <c r="O162" i="16" a="1"/>
  <c r="O162" i="16" s="1"/>
  <c r="P162" i="16" a="1"/>
  <c r="P162" i="16" s="1"/>
  <c r="O163" i="16" a="1"/>
  <c r="O163" i="16" s="1"/>
  <c r="P163" i="16" a="1"/>
  <c r="P163" i="16" s="1"/>
  <c r="O164" i="16" a="1"/>
  <c r="O164" i="16" s="1"/>
  <c r="P164" i="16" a="1"/>
  <c r="P164" i="16" s="1"/>
  <c r="O165" i="16" a="1"/>
  <c r="O165" i="16" s="1"/>
  <c r="P165" i="16" a="1"/>
  <c r="P165" i="16" s="1"/>
  <c r="O166" i="16" a="1"/>
  <c r="O166" i="16" s="1"/>
  <c r="P166" i="16" a="1"/>
  <c r="P166" i="16" s="1"/>
  <c r="O167" i="16" a="1"/>
  <c r="O167" i="16" s="1"/>
  <c r="P167" i="16" a="1"/>
  <c r="P167" i="16" s="1"/>
  <c r="O168" i="16" a="1"/>
  <c r="O168" i="16" s="1"/>
  <c r="P168" i="16" a="1"/>
  <c r="P168" i="16" s="1"/>
  <c r="O169" i="16" a="1"/>
  <c r="O169" i="16" s="1"/>
  <c r="P169" i="16" a="1"/>
  <c r="P169" i="16" s="1"/>
  <c r="O170" i="16" a="1"/>
  <c r="O170" i="16" s="1"/>
  <c r="P170" i="16" a="1"/>
  <c r="P170" i="16" s="1"/>
  <c r="O171" i="16" a="1"/>
  <c r="O171" i="16" s="1"/>
  <c r="P171" i="16" a="1"/>
  <c r="P171" i="16" s="1"/>
  <c r="O172" i="16" a="1"/>
  <c r="O172" i="16" s="1"/>
  <c r="P172" i="16" a="1"/>
  <c r="P172" i="16" s="1"/>
  <c r="O173" i="16" a="1"/>
  <c r="O173" i="16" s="1"/>
  <c r="P173" i="16" a="1"/>
  <c r="P173" i="16" s="1"/>
  <c r="O174" i="16" a="1"/>
  <c r="O174" i="16" s="1"/>
  <c r="P174" i="16" a="1"/>
  <c r="P174" i="16" s="1"/>
  <c r="O175" i="16" a="1"/>
  <c r="O175" i="16" s="1"/>
  <c r="P175" i="16" a="1"/>
  <c r="P175" i="16" s="1"/>
  <c r="O176" i="16" a="1"/>
  <c r="O176" i="16" s="1"/>
  <c r="P176" i="16" a="1"/>
  <c r="P176" i="16" s="1"/>
  <c r="Q176" i="16" s="1"/>
  <c r="O177" i="16" a="1"/>
  <c r="O177" i="16" s="1"/>
  <c r="P177" i="16" a="1"/>
  <c r="P177" i="16" s="1"/>
  <c r="Q177" i="16" s="1"/>
  <c r="O178" i="16" a="1"/>
  <c r="O178" i="16" s="1"/>
  <c r="P178" i="16" a="1"/>
  <c r="P178" i="16" s="1"/>
  <c r="Q178" i="16" s="1"/>
  <c r="O179" i="16" a="1"/>
  <c r="O179" i="16" s="1"/>
  <c r="P179" i="16" a="1"/>
  <c r="P179" i="16" s="1"/>
  <c r="Q179" i="16" s="1"/>
  <c r="O180" i="16" a="1"/>
  <c r="O180" i="16" s="1"/>
  <c r="P180" i="16" a="1"/>
  <c r="P180" i="16" s="1"/>
  <c r="Q180" i="16" s="1"/>
  <c r="O181" i="16" a="1"/>
  <c r="O181" i="16" s="1"/>
  <c r="P181" i="16" a="1"/>
  <c r="P181" i="16" s="1"/>
  <c r="Q181" i="16" s="1"/>
  <c r="S181" i="16" s="1"/>
  <c r="O182" i="16" a="1"/>
  <c r="O182" i="16" s="1"/>
  <c r="P182" i="16" a="1"/>
  <c r="P182" i="16" s="1"/>
  <c r="Q182" i="16" s="1"/>
  <c r="O183" i="16" a="1"/>
  <c r="O183" i="16" s="1"/>
  <c r="P183" i="16" a="1"/>
  <c r="P183" i="16" s="1"/>
  <c r="Q183" i="16" s="1"/>
  <c r="O184" i="16" a="1"/>
  <c r="O184" i="16" s="1"/>
  <c r="P184" i="16" a="1"/>
  <c r="P184" i="16" s="1"/>
  <c r="Q184" i="16" s="1"/>
  <c r="O185" i="16" a="1"/>
  <c r="O185" i="16" s="1"/>
  <c r="P185" i="16" a="1"/>
  <c r="P185" i="16" s="1"/>
  <c r="Q185" i="16" s="1"/>
  <c r="O186" i="16" a="1"/>
  <c r="O186" i="16" s="1"/>
  <c r="P186" i="16" a="1"/>
  <c r="P186" i="16" s="1"/>
  <c r="Q186" i="16" s="1"/>
  <c r="O187" i="16" a="1"/>
  <c r="O187" i="16" s="1"/>
  <c r="P187" i="16" a="1"/>
  <c r="P187" i="16" s="1"/>
  <c r="Q187" i="16" s="1"/>
  <c r="S187" i="16" s="1"/>
  <c r="O188" i="16" a="1"/>
  <c r="O188" i="16" s="1"/>
  <c r="P188" i="16" a="1"/>
  <c r="P188" i="16" s="1"/>
  <c r="Q188" i="16" s="1"/>
  <c r="O189" i="16" a="1"/>
  <c r="O189" i="16" s="1"/>
  <c r="P189" i="16" a="1"/>
  <c r="P189" i="16" s="1"/>
  <c r="Q189" i="16" s="1"/>
  <c r="O190" i="16" a="1"/>
  <c r="O190" i="16" s="1"/>
  <c r="P190" i="16" a="1"/>
  <c r="P190" i="16" s="1"/>
  <c r="Q190" i="16" s="1"/>
  <c r="O191" i="16" a="1"/>
  <c r="O191" i="16" s="1"/>
  <c r="P191" i="16" a="1"/>
  <c r="P191" i="16" s="1"/>
  <c r="Q191" i="16" s="1"/>
  <c r="O192" i="16" a="1"/>
  <c r="O192" i="16" s="1"/>
  <c r="P192" i="16" a="1"/>
  <c r="P192" i="16" s="1"/>
  <c r="Q192" i="16" s="1"/>
  <c r="O193" i="16" a="1"/>
  <c r="O193" i="16" s="1"/>
  <c r="P193" i="16" a="1"/>
  <c r="P193" i="16" s="1"/>
  <c r="Q193" i="16" s="1"/>
  <c r="S193" i="16" s="1"/>
  <c r="O194" i="16" a="1"/>
  <c r="O194" i="16" s="1"/>
  <c r="P194" i="16" a="1"/>
  <c r="P194" i="16" s="1"/>
  <c r="Q194" i="16" s="1"/>
  <c r="O195" i="16" a="1"/>
  <c r="O195" i="16" s="1"/>
  <c r="P195" i="16" a="1"/>
  <c r="P195" i="16" s="1"/>
  <c r="Q195" i="16" s="1"/>
  <c r="O196" i="16" a="1"/>
  <c r="O196" i="16" s="1"/>
  <c r="P196" i="16" a="1"/>
  <c r="P196" i="16" s="1"/>
  <c r="Q196" i="16" s="1"/>
  <c r="O197" i="16" a="1"/>
  <c r="O197" i="16" s="1"/>
  <c r="P197" i="16" a="1"/>
  <c r="P197" i="16" s="1"/>
  <c r="Q197" i="16" s="1"/>
  <c r="O198" i="16" a="1"/>
  <c r="O198" i="16" s="1"/>
  <c r="P198" i="16" a="1"/>
  <c r="P198" i="16" s="1"/>
  <c r="Q198" i="16" s="1"/>
  <c r="O199" i="16" a="1"/>
  <c r="O199" i="16" s="1"/>
  <c r="P199" i="16" a="1"/>
  <c r="P199" i="16" s="1"/>
  <c r="Q199" i="16" s="1"/>
  <c r="S199" i="16" s="1"/>
  <c r="Q45" i="16"/>
  <c r="P8" i="16" a="1"/>
  <c r="P8" i="16" s="1"/>
  <c r="Q8" i="16" s="1"/>
  <c r="O8" i="16" a="1"/>
  <c r="O8" i="16" s="1"/>
  <c r="AF31" i="16"/>
  <c r="AH31" i="16" s="1"/>
  <c r="AF33" i="16"/>
  <c r="AF35" i="16"/>
  <c r="AF37" i="16"/>
  <c r="AH37" i="16" s="1"/>
  <c r="AF39" i="16"/>
  <c r="AF41" i="16"/>
  <c r="AF45" i="16"/>
  <c r="AF47" i="16"/>
  <c r="AF49" i="16"/>
  <c r="AH49" i="16" s="1"/>
  <c r="AF51" i="16"/>
  <c r="AF53" i="16"/>
  <c r="AF55" i="16"/>
  <c r="AH55" i="16" s="1"/>
  <c r="AF57" i="16"/>
  <c r="AF59" i="16"/>
  <c r="AF61" i="16"/>
  <c r="AH61" i="16" s="1"/>
  <c r="AF63" i="16"/>
  <c r="AF65" i="16"/>
  <c r="AF67" i="16"/>
  <c r="AH67" i="16" s="1"/>
  <c r="AF69" i="16"/>
  <c r="AF71" i="16"/>
  <c r="AF73" i="16"/>
  <c r="AH73" i="16" s="1"/>
  <c r="AF75" i="16"/>
  <c r="AF77" i="16"/>
  <c r="AF79" i="16"/>
  <c r="AH79" i="16" s="1"/>
  <c r="AA45" i="16"/>
  <c r="AA61" i="16"/>
  <c r="AC61" i="16" s="1"/>
  <c r="AA73" i="16"/>
  <c r="AC73" i="16" s="1"/>
  <c r="AA77" i="16"/>
  <c r="P4" i="18"/>
  <c r="AG4" i="18" s="1"/>
  <c r="A6" i="26" l="1"/>
  <c r="T3" i="26"/>
  <c r="T11" i="26"/>
  <c r="T14" i="26"/>
  <c r="T7" i="26"/>
  <c r="T4" i="26"/>
  <c r="T12" i="26"/>
  <c r="T6" i="26"/>
  <c r="T8" i="26"/>
  <c r="T16" i="26"/>
  <c r="T9" i="26"/>
  <c r="T17" i="26"/>
  <c r="T18" i="26"/>
  <c r="T10" i="26"/>
  <c r="T2" i="26"/>
  <c r="T5" i="26"/>
  <c r="T13" i="26"/>
  <c r="T15" i="26"/>
  <c r="Z3" i="26"/>
  <c r="Z15" i="26"/>
  <c r="Z7" i="26"/>
  <c r="Z23" i="26"/>
  <c r="Z20" i="26"/>
  <c r="Z12" i="26"/>
  <c r="Z4" i="26"/>
  <c r="Z8" i="26"/>
  <c r="Z22" i="26"/>
  <c r="Z14" i="26"/>
  <c r="Z19" i="26"/>
  <c r="Z11" i="26"/>
  <c r="Z13" i="26"/>
  <c r="Z5" i="26"/>
  <c r="Z9" i="26"/>
  <c r="Z21" i="26"/>
  <c r="Z16" i="26"/>
  <c r="Z2" i="26"/>
  <c r="Z10" i="26"/>
  <c r="Z18" i="26"/>
  <c r="Z17" i="26"/>
  <c r="Z6" i="26"/>
  <c r="D5" i="27"/>
  <c r="E6" i="27"/>
  <c r="A7" i="13"/>
  <c r="X19" i="15"/>
  <c r="X22" i="15"/>
  <c r="X28" i="15"/>
  <c r="X17" i="15"/>
  <c r="X24" i="15"/>
  <c r="X26" i="15"/>
  <c r="B23" i="27"/>
  <c r="C24" i="27"/>
  <c r="W12" i="15"/>
  <c r="A29" i="3"/>
  <c r="C52" i="25"/>
  <c r="V5" i="19"/>
  <c r="A10" i="3"/>
  <c r="A27" i="14"/>
  <c r="A28" i="11"/>
  <c r="A10" i="11"/>
  <c r="N9" i="26"/>
  <c r="N8" i="26"/>
  <c r="N22" i="26"/>
  <c r="N18" i="26"/>
  <c r="N23" i="26"/>
  <c r="N14" i="26"/>
  <c r="N21" i="26"/>
  <c r="N15" i="26"/>
  <c r="N6" i="26"/>
  <c r="N13" i="26"/>
  <c r="N7" i="26"/>
  <c r="N5" i="26"/>
  <c r="N25" i="26"/>
  <c r="N20" i="26"/>
  <c r="N17" i="26"/>
  <c r="N12" i="26"/>
  <c r="N24" i="26"/>
  <c r="N4" i="26"/>
  <c r="N19" i="26"/>
  <c r="N10" i="26"/>
  <c r="N11" i="26"/>
  <c r="N26" i="26"/>
  <c r="N2" i="26"/>
  <c r="N16" i="26"/>
  <c r="N3" i="26"/>
  <c r="AB45" i="17"/>
  <c r="M23" i="25" a="1"/>
  <c r="M19" i="25" a="1"/>
  <c r="M15" i="25" a="1"/>
  <c r="M11" i="25" a="1"/>
  <c r="M7" i="25" a="1"/>
  <c r="M24" i="25" a="1"/>
  <c r="M20" i="25" a="1"/>
  <c r="M16" i="25" a="1"/>
  <c r="M12" i="25" a="1"/>
  <c r="M8" i="25" a="1"/>
  <c r="M25" i="25" a="1"/>
  <c r="M21" i="25" a="1"/>
  <c r="M17" i="25" a="1"/>
  <c r="M13" i="25" a="1"/>
  <c r="M9" i="25" a="1"/>
  <c r="M5" i="25" a="1"/>
  <c r="M22" i="25" a="1"/>
  <c r="M18" i="25" a="1"/>
  <c r="M14" i="25" a="1"/>
  <c r="M10" i="25" a="1"/>
  <c r="M6" i="25" a="1"/>
  <c r="H22" i="25" a="1"/>
  <c r="H18" i="25" a="1"/>
  <c r="H14" i="25" a="1"/>
  <c r="H10" i="25" a="1"/>
  <c r="H23" i="25" a="1"/>
  <c r="H19" i="25" a="1"/>
  <c r="H15" i="25" a="1"/>
  <c r="H11" i="25" a="1"/>
  <c r="H7" i="25" a="1"/>
  <c r="H24" i="25" a="1"/>
  <c r="H20" i="25" a="1"/>
  <c r="H16" i="25" a="1"/>
  <c r="H12" i="25" a="1"/>
  <c r="H8" i="25" a="1"/>
  <c r="H25" i="25" a="1"/>
  <c r="H21" i="25" a="1"/>
  <c r="H17" i="25" a="1"/>
  <c r="H13" i="25" a="1"/>
  <c r="H9" i="25" a="1"/>
  <c r="H5" i="25" a="1"/>
  <c r="H6" i="25" a="1"/>
  <c r="Z45" i="17"/>
  <c r="L2" i="18"/>
  <c r="AA45" i="17"/>
  <c r="M2" i="18"/>
  <c r="Y45" i="17"/>
  <c r="K2" i="18"/>
  <c r="M4" i="18"/>
  <c r="X27" i="16"/>
  <c r="X39" i="16"/>
  <c r="AC45" i="16"/>
  <c r="AC75" i="16"/>
  <c r="S21" i="16"/>
  <c r="AC51" i="16"/>
  <c r="AC57" i="16"/>
  <c r="AH69" i="16"/>
  <c r="AH57" i="16"/>
  <c r="AH45" i="16"/>
  <c r="AH33" i="16"/>
  <c r="X75" i="16"/>
  <c r="X63" i="16"/>
  <c r="X51" i="16"/>
  <c r="AC27" i="16"/>
  <c r="S75" i="16"/>
  <c r="S51" i="16"/>
  <c r="S27" i="16"/>
  <c r="S63" i="16"/>
  <c r="S39" i="16"/>
  <c r="AH9" i="16"/>
  <c r="X15" i="16"/>
  <c r="AH75" i="16"/>
  <c r="AH63" i="16"/>
  <c r="AH51" i="16"/>
  <c r="AH39" i="16"/>
  <c r="AH27" i="16"/>
  <c r="AH15" i="16"/>
  <c r="AH21" i="16"/>
  <c r="AC39" i="16"/>
  <c r="AC9" i="16"/>
  <c r="AC63" i="16"/>
  <c r="AC15" i="16"/>
  <c r="AC69" i="16"/>
  <c r="AC21" i="16"/>
  <c r="AC33" i="16"/>
  <c r="X9" i="16"/>
  <c r="X69" i="16"/>
  <c r="X57" i="16"/>
  <c r="X45" i="16"/>
  <c r="X33" i="16"/>
  <c r="X21" i="16"/>
  <c r="S45" i="16"/>
  <c r="S69" i="16"/>
  <c r="S33" i="16"/>
  <c r="S57" i="16"/>
  <c r="S15" i="16"/>
  <c r="S9" i="16"/>
  <c r="S195" i="16"/>
  <c r="X189" i="16"/>
  <c r="AC195" i="16"/>
  <c r="S189" i="16"/>
  <c r="AC189" i="16"/>
  <c r="AH195" i="16"/>
  <c r="X195" i="16"/>
  <c r="AH189" i="16"/>
  <c r="L4" i="18"/>
  <c r="N4" i="18"/>
  <c r="AH183" i="16"/>
  <c r="AC183" i="16"/>
  <c r="AC177" i="16"/>
  <c r="S183" i="16"/>
  <c r="AH177" i="16"/>
  <c r="X183" i="16"/>
  <c r="S177" i="16"/>
  <c r="X177" i="16"/>
  <c r="I3" i="25"/>
  <c r="B15" i="26" l="1"/>
  <c r="B14" i="26"/>
  <c r="B13" i="26"/>
  <c r="B10" i="26"/>
  <c r="B9" i="26"/>
  <c r="B8" i="26"/>
  <c r="D4" i="27"/>
  <c r="E5" i="27"/>
  <c r="A6" i="13"/>
  <c r="B22" i="27"/>
  <c r="C23" i="27"/>
  <c r="V12" i="15"/>
  <c r="C51" i="25"/>
  <c r="A28" i="3"/>
  <c r="A9" i="3"/>
  <c r="A26" i="14"/>
  <c r="A27" i="11"/>
  <c r="A9" i="11"/>
  <c r="U5" i="19"/>
  <c r="C27" i="14"/>
  <c r="E27" i="14"/>
  <c r="G52" i="25"/>
  <c r="H52" i="25" s="1" a="1"/>
  <c r="H52" i="25" s="1"/>
  <c r="I52" i="25" s="1"/>
  <c r="K52" i="25"/>
  <c r="L52" i="25" s="1" a="1"/>
  <c r="L52" i="25" s="1"/>
  <c r="M52" i="25" s="1"/>
  <c r="D52" i="25"/>
  <c r="E52" i="25" s="1"/>
  <c r="W19" i="15"/>
  <c r="W22" i="15"/>
  <c r="J1" i="18"/>
  <c r="W24" i="15"/>
  <c r="X15" i="17"/>
  <c r="W17" i="15"/>
  <c r="W13" i="15"/>
  <c r="W26" i="15"/>
  <c r="W28" i="15"/>
  <c r="W15" i="15"/>
  <c r="B4" i="26"/>
  <c r="B5" i="26"/>
  <c r="B3" i="26"/>
  <c r="I7" i="25" a="1"/>
  <c r="I7" i="25" s="1"/>
  <c r="I23" i="25" a="1"/>
  <c r="I23" i="25" s="1"/>
  <c r="I19" i="25" a="1"/>
  <c r="I19" i="25" s="1"/>
  <c r="I15" i="25" a="1"/>
  <c r="I15" i="25" s="1"/>
  <c r="I11" i="25" a="1"/>
  <c r="I11" i="25" s="1"/>
  <c r="I24" i="25" a="1"/>
  <c r="I24" i="25" s="1"/>
  <c r="I20" i="25" a="1"/>
  <c r="I20" i="25" s="1"/>
  <c r="I16" i="25" a="1"/>
  <c r="I16" i="25" s="1"/>
  <c r="I12" i="25" a="1"/>
  <c r="I12" i="25" s="1"/>
  <c r="I8" i="25" a="1"/>
  <c r="I8" i="25" s="1"/>
  <c r="I25" i="25" a="1"/>
  <c r="I25" i="25" s="1"/>
  <c r="I21" i="25" a="1"/>
  <c r="I21" i="25" s="1"/>
  <c r="I17" i="25" a="1"/>
  <c r="I17" i="25" s="1"/>
  <c r="I13" i="25" a="1"/>
  <c r="I13" i="25" s="1"/>
  <c r="I9" i="25" a="1"/>
  <c r="I9" i="25" s="1"/>
  <c r="I5" i="25" a="1"/>
  <c r="I5" i="25" s="1"/>
  <c r="I22" i="25" a="1"/>
  <c r="I22" i="25" s="1"/>
  <c r="I18" i="25" a="1"/>
  <c r="I18" i="25" s="1"/>
  <c r="I14" i="25" a="1"/>
  <c r="I14" i="25" s="1"/>
  <c r="I10" i="25" a="1"/>
  <c r="I10" i="25" s="1"/>
  <c r="I6" i="25" a="1"/>
  <c r="I6" i="25" s="1"/>
  <c r="D4" i="25"/>
  <c r="AF165" i="16"/>
  <c r="AF167" i="16"/>
  <c r="AF171" i="16"/>
  <c r="AF172" i="16"/>
  <c r="AF173" i="16"/>
  <c r="AF175" i="16"/>
  <c r="AH175" i="16" s="1"/>
  <c r="AF80" i="16"/>
  <c r="AA173" i="16"/>
  <c r="AA175" i="16"/>
  <c r="AC175" i="16" s="1"/>
  <c r="AA80" i="16"/>
  <c r="V145" i="16"/>
  <c r="X145" i="16" s="1"/>
  <c r="V147" i="16"/>
  <c r="V153" i="16"/>
  <c r="V157" i="16"/>
  <c r="X157" i="16" s="1"/>
  <c r="V161" i="16"/>
  <c r="V163" i="16"/>
  <c r="X163" i="16" s="1"/>
  <c r="V169" i="16"/>
  <c r="X169" i="16" s="1"/>
  <c r="V171" i="16"/>
  <c r="V173" i="16"/>
  <c r="V175" i="16"/>
  <c r="X175" i="16" s="1"/>
  <c r="V80" i="16"/>
  <c r="V140" i="16"/>
  <c r="V144" i="16"/>
  <c r="V148" i="16"/>
  <c r="V152" i="16"/>
  <c r="V156" i="16"/>
  <c r="V160" i="16"/>
  <c r="V164" i="16"/>
  <c r="V168" i="16"/>
  <c r="V170" i="16"/>
  <c r="V172" i="16"/>
  <c r="Q104" i="16"/>
  <c r="V104" i="16"/>
  <c r="AA104" i="16"/>
  <c r="AF104" i="16"/>
  <c r="Q105" i="16"/>
  <c r="V105" i="16"/>
  <c r="AA105" i="16"/>
  <c r="AF105" i="16"/>
  <c r="Q106" i="16"/>
  <c r="V106" i="16"/>
  <c r="AA106" i="16"/>
  <c r="AF106" i="16"/>
  <c r="Q107" i="16"/>
  <c r="V107" i="16"/>
  <c r="AA107" i="16"/>
  <c r="AF107" i="16"/>
  <c r="Q108" i="16"/>
  <c r="V108" i="16"/>
  <c r="AA108" i="16"/>
  <c r="AF108" i="16"/>
  <c r="Q109" i="16"/>
  <c r="S109" i="16" s="1"/>
  <c r="V109" i="16"/>
  <c r="X109" i="16" s="1"/>
  <c r="AA109" i="16"/>
  <c r="AC109" i="16" s="1"/>
  <c r="AF109" i="16"/>
  <c r="AH109" i="16" s="1"/>
  <c r="Q110" i="16"/>
  <c r="V110" i="16"/>
  <c r="AA110" i="16"/>
  <c r="AF110" i="16"/>
  <c r="Q111" i="16"/>
  <c r="V111" i="16"/>
  <c r="AA111" i="16"/>
  <c r="AF111" i="16"/>
  <c r="Q112" i="16"/>
  <c r="V112" i="16"/>
  <c r="AA112" i="16"/>
  <c r="AF112" i="16"/>
  <c r="Q113" i="16"/>
  <c r="V113" i="16"/>
  <c r="AA113" i="16"/>
  <c r="AF113" i="16"/>
  <c r="Q114" i="16"/>
  <c r="V114" i="16"/>
  <c r="AA114" i="16"/>
  <c r="AF114" i="16"/>
  <c r="Q115" i="16"/>
  <c r="S115" i="16" s="1"/>
  <c r="V115" i="16"/>
  <c r="X115" i="16" s="1"/>
  <c r="AA115" i="16"/>
  <c r="AC115" i="16" s="1"/>
  <c r="AF115" i="16"/>
  <c r="AH115" i="16" s="1"/>
  <c r="Q116" i="16"/>
  <c r="V116" i="16"/>
  <c r="AA116" i="16"/>
  <c r="AF116" i="16"/>
  <c r="Q117" i="16"/>
  <c r="V117" i="16"/>
  <c r="AA117" i="16"/>
  <c r="AF117" i="16"/>
  <c r="Q118" i="16"/>
  <c r="V118" i="16"/>
  <c r="AA118" i="16"/>
  <c r="AF118" i="16"/>
  <c r="Q119" i="16"/>
  <c r="V119" i="16"/>
  <c r="AA119" i="16"/>
  <c r="AF119" i="16"/>
  <c r="Q120" i="16"/>
  <c r="V120" i="16"/>
  <c r="AA120" i="16"/>
  <c r="AF120" i="16"/>
  <c r="Q121" i="16"/>
  <c r="S121" i="16" s="1"/>
  <c r="V121" i="16"/>
  <c r="X121" i="16" s="1"/>
  <c r="AA121" i="16"/>
  <c r="AC121" i="16" s="1"/>
  <c r="AF121" i="16"/>
  <c r="AH121" i="16" s="1"/>
  <c r="Q122" i="16"/>
  <c r="V122" i="16"/>
  <c r="AA122" i="16"/>
  <c r="AF122" i="16"/>
  <c r="Q123" i="16"/>
  <c r="V123" i="16"/>
  <c r="AA123" i="16"/>
  <c r="AF123" i="16"/>
  <c r="Q124" i="16"/>
  <c r="V124" i="16"/>
  <c r="AA124" i="16"/>
  <c r="AF124" i="16"/>
  <c r="Q125" i="16"/>
  <c r="V125" i="16"/>
  <c r="AA125" i="16"/>
  <c r="AF125" i="16"/>
  <c r="Q126" i="16"/>
  <c r="V126" i="16"/>
  <c r="AA126" i="16"/>
  <c r="AF126" i="16"/>
  <c r="Q127" i="16"/>
  <c r="S127" i="16" s="1"/>
  <c r="V127" i="16"/>
  <c r="X127" i="16" s="1"/>
  <c r="AA127" i="16"/>
  <c r="AC127" i="16" s="1"/>
  <c r="AF127" i="16"/>
  <c r="AH127" i="16" s="1"/>
  <c r="Q128" i="16"/>
  <c r="V128" i="16"/>
  <c r="AA128" i="16"/>
  <c r="AF128" i="16"/>
  <c r="Q129" i="16"/>
  <c r="V129" i="16"/>
  <c r="AA129" i="16"/>
  <c r="AF129" i="16"/>
  <c r="Q130" i="16"/>
  <c r="V130" i="16"/>
  <c r="AA130" i="16"/>
  <c r="AF130" i="16"/>
  <c r="Q131" i="16"/>
  <c r="V131" i="16"/>
  <c r="AA131" i="16"/>
  <c r="AF131" i="16"/>
  <c r="Q132" i="16"/>
  <c r="V132" i="16"/>
  <c r="AA132" i="16"/>
  <c r="AF132" i="16"/>
  <c r="Q133" i="16"/>
  <c r="S133" i="16" s="1"/>
  <c r="V133" i="16"/>
  <c r="X133" i="16" s="1"/>
  <c r="AA133" i="16"/>
  <c r="AC133" i="16" s="1"/>
  <c r="AF133" i="16"/>
  <c r="AH133" i="16" s="1"/>
  <c r="Q134" i="16"/>
  <c r="V134" i="16"/>
  <c r="AA134" i="16"/>
  <c r="AF134" i="16"/>
  <c r="Q135" i="16"/>
  <c r="V135" i="16"/>
  <c r="AA135" i="16"/>
  <c r="AF135" i="16"/>
  <c r="Q136" i="16"/>
  <c r="V136" i="16"/>
  <c r="AA136" i="16"/>
  <c r="AF136" i="16"/>
  <c r="Q137" i="16"/>
  <c r="V137" i="16"/>
  <c r="AA137" i="16"/>
  <c r="AF137" i="16"/>
  <c r="Q138" i="16"/>
  <c r="V138" i="16"/>
  <c r="AA138" i="16"/>
  <c r="AF138" i="16"/>
  <c r="Q139" i="16"/>
  <c r="S139" i="16" s="1"/>
  <c r="V139" i="16"/>
  <c r="X139" i="16" s="1"/>
  <c r="AA139" i="16"/>
  <c r="AC139" i="16" s="1"/>
  <c r="AF139" i="16"/>
  <c r="AH139" i="16" s="1"/>
  <c r="Q140" i="16"/>
  <c r="AA140" i="16"/>
  <c r="AF140" i="16"/>
  <c r="Q141" i="16"/>
  <c r="V141" i="16"/>
  <c r="AA141" i="16"/>
  <c r="AF141" i="16"/>
  <c r="Q142" i="16"/>
  <c r="V142" i="16"/>
  <c r="AA142" i="16"/>
  <c r="AF142" i="16"/>
  <c r="Q143" i="16"/>
  <c r="V143" i="16"/>
  <c r="AA143" i="16"/>
  <c r="AF143" i="16"/>
  <c r="Q144" i="16"/>
  <c r="AA144" i="16"/>
  <c r="AF144" i="16"/>
  <c r="Q145" i="16"/>
  <c r="S145" i="16" s="1"/>
  <c r="AA145" i="16"/>
  <c r="AC145" i="16" s="1"/>
  <c r="AF145" i="16"/>
  <c r="AH145" i="16" s="1"/>
  <c r="Q146" i="16"/>
  <c r="V146" i="16"/>
  <c r="AA146" i="16"/>
  <c r="AF146" i="16"/>
  <c r="Q147" i="16"/>
  <c r="AA147" i="16"/>
  <c r="AF147" i="16"/>
  <c r="Q148" i="16"/>
  <c r="AA148" i="16"/>
  <c r="AF148" i="16"/>
  <c r="Q149" i="16"/>
  <c r="V149" i="16"/>
  <c r="AA149" i="16"/>
  <c r="AF149" i="16"/>
  <c r="Q150" i="16"/>
  <c r="V150" i="16"/>
  <c r="AA150" i="16"/>
  <c r="AF150" i="16"/>
  <c r="Q151" i="16"/>
  <c r="S151" i="16" s="1"/>
  <c r="V151" i="16"/>
  <c r="X151" i="16" s="1"/>
  <c r="AA151" i="16"/>
  <c r="AC151" i="16" s="1"/>
  <c r="AF151" i="16"/>
  <c r="AH151" i="16" s="1"/>
  <c r="Q152" i="16"/>
  <c r="AA152" i="16"/>
  <c r="AF152" i="16"/>
  <c r="Q153" i="16"/>
  <c r="AA153" i="16"/>
  <c r="AF153" i="16"/>
  <c r="Q154" i="16"/>
  <c r="V154" i="16"/>
  <c r="AA154" i="16"/>
  <c r="AF154" i="16"/>
  <c r="Q155" i="16"/>
  <c r="V155" i="16"/>
  <c r="AA155" i="16"/>
  <c r="AF155" i="16"/>
  <c r="Q156" i="16"/>
  <c r="AA156" i="16"/>
  <c r="AF156" i="16"/>
  <c r="Q157" i="16"/>
  <c r="S157" i="16" s="1"/>
  <c r="AA157" i="16"/>
  <c r="AC157" i="16" s="1"/>
  <c r="AF157" i="16"/>
  <c r="AH157" i="16" s="1"/>
  <c r="Q158" i="16"/>
  <c r="V158" i="16"/>
  <c r="AA158" i="16"/>
  <c r="AF158" i="16"/>
  <c r="Q159" i="16"/>
  <c r="V159" i="16"/>
  <c r="AA159" i="16"/>
  <c r="AF159" i="16"/>
  <c r="Q160" i="16"/>
  <c r="AA160" i="16"/>
  <c r="AF160" i="16"/>
  <c r="Q161" i="16"/>
  <c r="AA161" i="16"/>
  <c r="AF161" i="16"/>
  <c r="Q162" i="16"/>
  <c r="V162" i="16"/>
  <c r="AA162" i="16"/>
  <c r="AF162" i="16"/>
  <c r="Q163" i="16"/>
  <c r="S163" i="16" s="1"/>
  <c r="AA163" i="16"/>
  <c r="AC163" i="16" s="1"/>
  <c r="AF163" i="16"/>
  <c r="AH163" i="16" s="1"/>
  <c r="Q164" i="16"/>
  <c r="AA164" i="16"/>
  <c r="AF164" i="16"/>
  <c r="Q165" i="16"/>
  <c r="V165" i="16"/>
  <c r="AA165" i="16"/>
  <c r="Q166" i="16"/>
  <c r="V166" i="16"/>
  <c r="AA166" i="16"/>
  <c r="AF166" i="16"/>
  <c r="Q167" i="16"/>
  <c r="V167" i="16"/>
  <c r="AA167" i="16"/>
  <c r="Q168" i="16"/>
  <c r="AA168" i="16"/>
  <c r="AF168" i="16"/>
  <c r="Q169" i="16"/>
  <c r="S169" i="16" s="1"/>
  <c r="AA169" i="16"/>
  <c r="AC169" i="16" s="1"/>
  <c r="AF169" i="16"/>
  <c r="AH169" i="16" s="1"/>
  <c r="Q170" i="16"/>
  <c r="AA170" i="16"/>
  <c r="AF170" i="16"/>
  <c r="Q171" i="16"/>
  <c r="AA171" i="16"/>
  <c r="Q172" i="16"/>
  <c r="AA172" i="16"/>
  <c r="Q173" i="16"/>
  <c r="Q174" i="16"/>
  <c r="V174" i="16"/>
  <c r="AA174" i="16"/>
  <c r="AF174" i="16"/>
  <c r="Q175" i="16"/>
  <c r="S175" i="16" s="1"/>
  <c r="AF103" i="16"/>
  <c r="AH103" i="16" s="1"/>
  <c r="AA103" i="16"/>
  <c r="AC103" i="16" s="1"/>
  <c r="V103" i="16"/>
  <c r="X103" i="16" s="1"/>
  <c r="Q103" i="16"/>
  <c r="S103" i="16" s="1"/>
  <c r="AF102" i="16"/>
  <c r="AA102" i="16"/>
  <c r="V102" i="16"/>
  <c r="Q102" i="16"/>
  <c r="AF101" i="16"/>
  <c r="AA101" i="16"/>
  <c r="V101" i="16"/>
  <c r="Q101" i="16"/>
  <c r="AF100" i="16"/>
  <c r="AA100" i="16"/>
  <c r="V100" i="16"/>
  <c r="Q100" i="16"/>
  <c r="AF99" i="16"/>
  <c r="AA99" i="16"/>
  <c r="V99" i="16"/>
  <c r="Q99" i="16"/>
  <c r="AF98" i="16"/>
  <c r="AA98" i="16"/>
  <c r="V98" i="16"/>
  <c r="Q98" i="16"/>
  <c r="AF97" i="16"/>
  <c r="AH97" i="16" s="1"/>
  <c r="AA97" i="16"/>
  <c r="AC97" i="16" s="1"/>
  <c r="V97" i="16"/>
  <c r="X97" i="16" s="1"/>
  <c r="Q97" i="16"/>
  <c r="S97" i="16" s="1"/>
  <c r="AF96" i="16"/>
  <c r="AA96" i="16"/>
  <c r="V96" i="16"/>
  <c r="Q96" i="16"/>
  <c r="AF95" i="16"/>
  <c r="AA95" i="16"/>
  <c r="V95" i="16"/>
  <c r="Q95" i="16"/>
  <c r="AF94" i="16"/>
  <c r="AA94" i="16"/>
  <c r="V94" i="16"/>
  <c r="Q94" i="16"/>
  <c r="AF93" i="16"/>
  <c r="AA93" i="16"/>
  <c r="V93" i="16"/>
  <c r="Q93" i="16"/>
  <c r="AF92" i="16"/>
  <c r="AA92" i="16"/>
  <c r="V92" i="16"/>
  <c r="Q92" i="16"/>
  <c r="AF91" i="16"/>
  <c r="AH91" i="16" s="1"/>
  <c r="AA91" i="16"/>
  <c r="AC91" i="16" s="1"/>
  <c r="V91" i="16"/>
  <c r="X91" i="16" s="1"/>
  <c r="Q91" i="16"/>
  <c r="S91" i="16" s="1"/>
  <c r="AF90" i="16"/>
  <c r="AA90" i="16"/>
  <c r="V90" i="16"/>
  <c r="Q90" i="16"/>
  <c r="AF89" i="16"/>
  <c r="AA89" i="16"/>
  <c r="V89" i="16"/>
  <c r="Q89" i="16"/>
  <c r="AF88" i="16"/>
  <c r="AA88" i="16"/>
  <c r="V88" i="16"/>
  <c r="Q88" i="16"/>
  <c r="AF87" i="16"/>
  <c r="AA87" i="16"/>
  <c r="V87" i="16"/>
  <c r="Q87" i="16"/>
  <c r="AF86" i="16"/>
  <c r="AA86" i="16"/>
  <c r="V86" i="16"/>
  <c r="Q86" i="16"/>
  <c r="AF85" i="16"/>
  <c r="AH85" i="16" s="1"/>
  <c r="AA85" i="16"/>
  <c r="AC85" i="16" s="1"/>
  <c r="V85" i="16"/>
  <c r="X85" i="16" s="1"/>
  <c r="Q85" i="16"/>
  <c r="S85" i="16" s="1"/>
  <c r="AF84" i="16"/>
  <c r="AA84" i="16"/>
  <c r="V84" i="16"/>
  <c r="Q84" i="16"/>
  <c r="AF83" i="16"/>
  <c r="AA83" i="16"/>
  <c r="V83" i="16"/>
  <c r="Q83" i="16"/>
  <c r="AF82" i="16"/>
  <c r="AA82" i="16"/>
  <c r="V82" i="16"/>
  <c r="Q82" i="16"/>
  <c r="AF81" i="16"/>
  <c r="AA81" i="16"/>
  <c r="V81" i="16"/>
  <c r="Q81" i="16"/>
  <c r="Q80" i="16"/>
  <c r="I1" i="18" l="1"/>
  <c r="J4" i="18" s="1"/>
  <c r="V15" i="15"/>
  <c r="V19" i="15"/>
  <c r="V17" i="15"/>
  <c r="V24" i="15"/>
  <c r="V13" i="15"/>
  <c r="V26" i="15"/>
  <c r="V28" i="15"/>
  <c r="W15" i="17"/>
  <c r="V22" i="15"/>
  <c r="K4" i="18"/>
  <c r="B21" i="27"/>
  <c r="C22" i="27"/>
  <c r="C50" i="25"/>
  <c r="A8" i="3"/>
  <c r="T5" i="19"/>
  <c r="U12" i="15"/>
  <c r="A25" i="14"/>
  <c r="A26" i="11"/>
  <c r="A8" i="11"/>
  <c r="A27" i="3"/>
  <c r="C26" i="14"/>
  <c r="E26" i="14"/>
  <c r="D3" i="27"/>
  <c r="E4" i="27"/>
  <c r="A5" i="13"/>
  <c r="X45" i="17"/>
  <c r="J2" i="18"/>
  <c r="G51" i="25"/>
  <c r="H51" i="25" s="1" a="1"/>
  <c r="H51" i="25" s="1"/>
  <c r="I51" i="25" s="1"/>
  <c r="K51" i="25"/>
  <c r="L51" i="25" s="1" a="1"/>
  <c r="L51" i="25" s="1"/>
  <c r="M51" i="25" s="1"/>
  <c r="D51" i="25"/>
  <c r="E51" i="25" s="1"/>
  <c r="H9" i="26"/>
  <c r="F9" i="26"/>
  <c r="G9" i="26"/>
  <c r="C21" i="26" s="1"/>
  <c r="D9" i="26"/>
  <c r="E9" i="26"/>
  <c r="H10" i="26"/>
  <c r="F10" i="26"/>
  <c r="E10" i="26"/>
  <c r="D10" i="26"/>
  <c r="G10" i="26"/>
  <c r="H3" i="26"/>
  <c r="F3" i="26"/>
  <c r="E3" i="26"/>
  <c r="G3" i="26"/>
  <c r="C17" i="26" s="1"/>
  <c r="D3" i="26"/>
  <c r="H5" i="26"/>
  <c r="F5" i="26"/>
  <c r="G5" i="26"/>
  <c r="D5" i="26"/>
  <c r="E5" i="26"/>
  <c r="H4" i="26"/>
  <c r="F4" i="26"/>
  <c r="D4" i="26"/>
  <c r="G4" i="26"/>
  <c r="C18" i="26" s="1"/>
  <c r="E4" i="26"/>
  <c r="H13" i="26"/>
  <c r="F13" i="26"/>
  <c r="E13" i="26"/>
  <c r="G13" i="26"/>
  <c r="C23" i="26" s="1"/>
  <c r="D13" i="26"/>
  <c r="H14" i="26"/>
  <c r="F14" i="26"/>
  <c r="E14" i="26"/>
  <c r="D14" i="26"/>
  <c r="G14" i="26"/>
  <c r="C24" i="26" s="1"/>
  <c r="H8" i="26"/>
  <c r="F8" i="26"/>
  <c r="D8" i="26"/>
  <c r="G8" i="26"/>
  <c r="C20" i="26" s="1"/>
  <c r="E8" i="26"/>
  <c r="H15" i="26"/>
  <c r="F15" i="26"/>
  <c r="D15" i="26"/>
  <c r="E15" i="26"/>
  <c r="G15" i="26"/>
  <c r="AC87" i="16"/>
  <c r="AC93" i="16"/>
  <c r="AC99" i="16"/>
  <c r="AH87" i="16"/>
  <c r="S81" i="16"/>
  <c r="S99" i="16"/>
  <c r="AH111" i="16"/>
  <c r="AC81" i="16"/>
  <c r="AC171" i="16"/>
  <c r="X81" i="16"/>
  <c r="X87" i="16"/>
  <c r="X93" i="16"/>
  <c r="X99" i="16"/>
  <c r="S135" i="16"/>
  <c r="S129" i="16"/>
  <c r="S117" i="16"/>
  <c r="S111" i="16"/>
  <c r="S105" i="16"/>
  <c r="S159" i="16"/>
  <c r="S141" i="16"/>
  <c r="S93" i="16"/>
  <c r="S171" i="16"/>
  <c r="S165" i="16"/>
  <c r="S87" i="16"/>
  <c r="S147" i="16"/>
  <c r="S153" i="16"/>
  <c r="S123" i="16"/>
  <c r="AH141" i="16"/>
  <c r="AC135" i="16"/>
  <c r="AC123" i="16"/>
  <c r="AC111" i="16"/>
  <c r="AH147" i="16"/>
  <c r="AC147" i="16"/>
  <c r="AC159" i="16"/>
  <c r="AH135" i="16"/>
  <c r="AH123" i="16"/>
  <c r="AH81" i="16"/>
  <c r="AH93" i="16"/>
  <c r="AH99" i="16"/>
  <c r="I4" i="25"/>
  <c r="N4" i="25"/>
  <c r="AH159" i="16"/>
  <c r="AH153" i="16"/>
  <c r="AH129" i="16"/>
  <c r="AH117" i="16"/>
  <c r="AH105" i="16"/>
  <c r="AH171" i="16"/>
  <c r="AH165" i="16"/>
  <c r="AC153" i="16"/>
  <c r="AC129" i="16"/>
  <c r="AC117" i="16"/>
  <c r="AC105" i="16"/>
  <c r="AC165" i="16"/>
  <c r="AC141" i="16"/>
  <c r="X129" i="16"/>
  <c r="X153" i="16"/>
  <c r="X117" i="16"/>
  <c r="X105" i="16"/>
  <c r="X147" i="16"/>
  <c r="X165" i="16"/>
  <c r="X141" i="16"/>
  <c r="X171" i="16"/>
  <c r="X135" i="16"/>
  <c r="X123" i="16"/>
  <c r="X111" i="16"/>
  <c r="X159" i="16"/>
  <c r="AC28" i="15"/>
  <c r="AC26" i="15"/>
  <c r="AC24" i="15"/>
  <c r="AC22" i="15"/>
  <c r="AC19" i="15"/>
  <c r="AC17" i="15"/>
  <c r="AC15" i="15"/>
  <c r="AC13" i="15"/>
  <c r="E25" i="14" l="1"/>
  <c r="C25" i="14"/>
  <c r="U13" i="15"/>
  <c r="U26" i="15"/>
  <c r="U17" i="15"/>
  <c r="U24" i="15"/>
  <c r="U22" i="15"/>
  <c r="U28" i="15"/>
  <c r="U19" i="15"/>
  <c r="H1" i="18"/>
  <c r="I4" i="18" s="1"/>
  <c r="Z4" i="18" s="1"/>
  <c r="U15" i="15"/>
  <c r="V15" i="17"/>
  <c r="D50" i="25" a="1"/>
  <c r="D50" i="25" s="1"/>
  <c r="E50" i="25" s="1"/>
  <c r="K50" i="25"/>
  <c r="L50" i="25" s="1" a="1"/>
  <c r="L50" i="25" s="1"/>
  <c r="M50" i="25" s="1"/>
  <c r="G50" i="25"/>
  <c r="H50" i="25" s="1" a="1"/>
  <c r="H50" i="25" s="1"/>
  <c r="I50" i="25" s="1"/>
  <c r="B20" i="27"/>
  <c r="C21" i="27"/>
  <c r="C49" i="25"/>
  <c r="A24" i="14"/>
  <c r="A25" i="11"/>
  <c r="A7" i="11"/>
  <c r="S5" i="19"/>
  <c r="A7" i="3"/>
  <c r="T12" i="15"/>
  <c r="A26" i="3"/>
  <c r="W45" i="17"/>
  <c r="I2" i="18"/>
  <c r="D2" i="27"/>
  <c r="E2" i="27" s="1"/>
  <c r="E3" i="27"/>
  <c r="I50" i="17" a="1"/>
  <c r="J50" i="17" a="1"/>
  <c r="O50" i="17" a="1"/>
  <c r="W20" i="17" a="1"/>
  <c r="W20" i="17" s="1"/>
  <c r="X20" i="17" a="1"/>
  <c r="X20" i="17" s="1"/>
  <c r="Q20" i="17" a="1"/>
  <c r="X50" i="17" a="1"/>
  <c r="X50" i="17" s="1"/>
  <c r="Q50" i="17" a="1"/>
  <c r="AC20" i="17" a="1"/>
  <c r="AC20" i="17" s="1"/>
  <c r="R20" i="17" a="1"/>
  <c r="W50" i="17" a="1"/>
  <c r="W50" i="17" s="1"/>
  <c r="E20" i="17" a="1"/>
  <c r="Y20" i="17" a="1"/>
  <c r="Y20" i="17" s="1"/>
  <c r="F20" i="17" a="1"/>
  <c r="Y50" i="17" a="1"/>
  <c r="Y50" i="17" s="1"/>
  <c r="K50" i="17" a="1"/>
  <c r="N20" i="17" a="1"/>
  <c r="AD50" i="17" a="1"/>
  <c r="AD50" i="17" s="1"/>
  <c r="Z50" i="17" a="1"/>
  <c r="Z50" i="17" s="1"/>
  <c r="G50" i="17" a="1"/>
  <c r="S20" i="17" a="1"/>
  <c r="G20" i="17" a="1"/>
  <c r="S50" i="17" a="1"/>
  <c r="D50" i="17" a="1"/>
  <c r="E50" i="17" a="1"/>
  <c r="F50" i="17" a="1"/>
  <c r="L20" i="17" a="1"/>
  <c r="AA20" i="17" a="1"/>
  <c r="AA20" i="17" s="1"/>
  <c r="M20" i="17" a="1"/>
  <c r="AA50" i="17" a="1"/>
  <c r="AA50" i="17" s="1"/>
  <c r="L50" i="17" a="1"/>
  <c r="M50" i="17" a="1"/>
  <c r="N50" i="17" a="1"/>
  <c r="Z20" i="17" a="1"/>
  <c r="Z20" i="17" s="1"/>
  <c r="AD20" i="17" a="1"/>
  <c r="AD20" i="17" s="1"/>
  <c r="T20" i="17" a="1"/>
  <c r="O20" i="17" a="1"/>
  <c r="T50" i="17" a="1"/>
  <c r="U50" i="17" a="1"/>
  <c r="V50" i="17" a="1"/>
  <c r="V50" i="17" s="1"/>
  <c r="U20" i="17" a="1"/>
  <c r="H20" i="17" a="1"/>
  <c r="AB20" i="17" a="1"/>
  <c r="AB20" i="17" s="1"/>
  <c r="V20" i="17" a="1"/>
  <c r="V20" i="17" s="1"/>
  <c r="AB50" i="17" a="1"/>
  <c r="AB50" i="17" s="1"/>
  <c r="AC50" i="17" a="1"/>
  <c r="AC50" i="17" s="1"/>
  <c r="D20" i="17" a="1"/>
  <c r="H50" i="17" a="1"/>
  <c r="R50" i="17" a="1"/>
  <c r="P20" i="17" a="1"/>
  <c r="I20" i="17" a="1"/>
  <c r="J20" i="17" a="1"/>
  <c r="K20" i="17" a="1"/>
  <c r="P50" i="17" a="1"/>
  <c r="K49" i="17" a="1"/>
  <c r="D49" i="17" a="1"/>
  <c r="L19" i="17" a="1"/>
  <c r="AD49" i="17" a="1"/>
  <c r="AD49" i="17" s="1"/>
  <c r="W19" i="17" a="1"/>
  <c r="W19" i="17" s="1"/>
  <c r="Q19" i="17" a="1"/>
  <c r="R19" i="17" a="1"/>
  <c r="S49" i="17" a="1"/>
  <c r="L49" i="17" a="1"/>
  <c r="E49" i="17" a="1"/>
  <c r="R49" i="17" a="1"/>
  <c r="I49" i="17" a="1"/>
  <c r="X19" i="17" a="1"/>
  <c r="X19" i="17" s="1"/>
  <c r="Y19" i="17" a="1"/>
  <c r="Y19" i="17" s="1"/>
  <c r="AA49" i="17" a="1"/>
  <c r="AA49" i="17" s="1"/>
  <c r="T49" i="17" a="1"/>
  <c r="M49" i="17" a="1"/>
  <c r="AA19" i="17" a="1"/>
  <c r="AA19" i="17" s="1"/>
  <c r="Z19" i="17" a="1"/>
  <c r="Z19" i="17" s="1"/>
  <c r="Y49" i="17" a="1"/>
  <c r="Y49" i="17" s="1"/>
  <c r="AD19" i="17" a="1"/>
  <c r="AD19" i="17" s="1"/>
  <c r="M19" i="17" a="1"/>
  <c r="AB49" i="17" a="1"/>
  <c r="AB49" i="17" s="1"/>
  <c r="U49" i="17" a="1"/>
  <c r="F49" i="17" a="1"/>
  <c r="S19" i="17" a="1"/>
  <c r="Z49" i="17" a="1"/>
  <c r="Z49" i="17" s="1"/>
  <c r="Q49" i="17" a="1"/>
  <c r="AC19" i="17" a="1"/>
  <c r="AC19" i="17" s="1"/>
  <c r="I19" i="17" a="1"/>
  <c r="T19" i="17" a="1"/>
  <c r="G19" i="17" a="1"/>
  <c r="AC49" i="17" a="1"/>
  <c r="AC49" i="17" s="1"/>
  <c r="N49" i="17" a="1"/>
  <c r="G49" i="17" a="1"/>
  <c r="H49" i="17" a="1"/>
  <c r="E19" i="17" a="1"/>
  <c r="U19" i="17" a="1"/>
  <c r="W49" i="17" a="1"/>
  <c r="W49" i="17" s="1"/>
  <c r="AB19" i="17" a="1"/>
  <c r="AB19" i="17" s="1"/>
  <c r="N19" i="17" a="1"/>
  <c r="H19" i="17" a="1"/>
  <c r="V49" i="17" a="1"/>
  <c r="V49" i="17" s="1"/>
  <c r="O49" i="17" a="1"/>
  <c r="P49" i="17" a="1"/>
  <c r="F19" i="17" a="1"/>
  <c r="O19" i="17" a="1"/>
  <c r="X49" i="17" a="1"/>
  <c r="X49" i="17" s="1"/>
  <c r="J49" i="17" a="1"/>
  <c r="K19" i="17" a="1"/>
  <c r="V19" i="17" a="1"/>
  <c r="V19" i="17" s="1"/>
  <c r="P19" i="17" a="1"/>
  <c r="J19" i="17" a="1"/>
  <c r="D19" i="17" a="1"/>
  <c r="E48" i="17" a="1"/>
  <c r="F48" i="17" a="1"/>
  <c r="G48" i="17" a="1"/>
  <c r="X48" i="17" a="1"/>
  <c r="X48" i="17" s="1"/>
  <c r="I18" i="17" a="1"/>
  <c r="J18" i="17" a="1"/>
  <c r="L48" i="17" a="1"/>
  <c r="M48" i="17" a="1"/>
  <c r="N48" i="17" a="1"/>
  <c r="O48" i="17" a="1"/>
  <c r="O18" i="17" a="1"/>
  <c r="P18" i="17" a="1"/>
  <c r="W18" i="17" a="1"/>
  <c r="W18" i="17" s="1"/>
  <c r="U48" i="17" a="1"/>
  <c r="V48" i="17" a="1"/>
  <c r="V48" i="17" s="1"/>
  <c r="W48" i="17" a="1"/>
  <c r="W48" i="17" s="1"/>
  <c r="U18" i="17" a="1"/>
  <c r="V18" i="17" a="1"/>
  <c r="V18" i="17" s="1"/>
  <c r="AC18" i="17" a="1"/>
  <c r="AC18" i="17" s="1"/>
  <c r="AB48" i="17" a="1"/>
  <c r="AB48" i="17" s="1"/>
  <c r="AC48" i="17" a="1"/>
  <c r="AC48" i="17" s="1"/>
  <c r="G18" i="17" a="1"/>
  <c r="H18" i="17" a="1"/>
  <c r="AB18" i="17" a="1"/>
  <c r="AB18" i="17" s="1"/>
  <c r="K18" i="17" a="1"/>
  <c r="Q18" i="17" a="1"/>
  <c r="E18" i="17" a="1"/>
  <c r="F18" i="17" a="1"/>
  <c r="M18" i="17" a="1"/>
  <c r="N18" i="17" a="1"/>
  <c r="AD48" i="17" a="1"/>
  <c r="AD48" i="17" s="1"/>
  <c r="J48" i="17" a="1"/>
  <c r="K48" i="17" a="1"/>
  <c r="L18" i="17" a="1"/>
  <c r="S18" i="17" a="1"/>
  <c r="T18" i="17" a="1"/>
  <c r="AA18" i="17" a="1"/>
  <c r="AA18" i="17" s="1"/>
  <c r="I48" i="17" a="1"/>
  <c r="R48" i="17" a="1"/>
  <c r="S48" i="17" a="1"/>
  <c r="R18" i="17" a="1"/>
  <c r="Y18" i="17" a="1"/>
  <c r="Y18" i="17" s="1"/>
  <c r="Z18" i="17" a="1"/>
  <c r="Z18" i="17" s="1"/>
  <c r="H48" i="17" a="1"/>
  <c r="Q48" i="17" a="1"/>
  <c r="Z48" i="17" a="1"/>
  <c r="Z48" i="17" s="1"/>
  <c r="AA48" i="17" a="1"/>
  <c r="AA48" i="17" s="1"/>
  <c r="AD18" i="17" a="1"/>
  <c r="AD18" i="17" s="1"/>
  <c r="X18" i="17" a="1"/>
  <c r="X18" i="17" s="1"/>
  <c r="P48" i="17" a="1"/>
  <c r="Y48" i="17" a="1"/>
  <c r="Y48" i="17" s="1"/>
  <c r="D18" i="17" a="1"/>
  <c r="D48" i="17" a="1"/>
  <c r="T48" i="17" a="1"/>
  <c r="G46" i="17" a="1"/>
  <c r="P46" i="17" a="1"/>
  <c r="Y46" i="17" a="1"/>
  <c r="Y46" i="17" s="1"/>
  <c r="G16" i="17" a="1"/>
  <c r="N16" i="17" a="1"/>
  <c r="H16" i="17" a="1"/>
  <c r="I16" i="17" a="1"/>
  <c r="O46" i="17" a="1"/>
  <c r="X46" i="17" a="1"/>
  <c r="X46" i="17" s="1"/>
  <c r="F16" i="17" a="1"/>
  <c r="M16" i="17" a="1"/>
  <c r="T16" i="17" a="1"/>
  <c r="O16" i="17" a="1"/>
  <c r="V16" i="17" a="1"/>
  <c r="V16" i="17" s="1"/>
  <c r="U46" i="17" a="1"/>
  <c r="W46" i="17" a="1"/>
  <c r="W46" i="17" s="1"/>
  <c r="E16" i="17" a="1"/>
  <c r="L16" i="17" a="1"/>
  <c r="Z16" i="17" a="1"/>
  <c r="Z16" i="17" s="1"/>
  <c r="AA16" i="17" a="1"/>
  <c r="AA16" i="17" s="1"/>
  <c r="U16" i="17" a="1"/>
  <c r="AB16" i="17" a="1"/>
  <c r="AB16" i="17" s="1"/>
  <c r="P16" i="17" a="1"/>
  <c r="R46" i="17" a="1"/>
  <c r="D16" i="17" a="1"/>
  <c r="R16" i="17" a="1"/>
  <c r="S16" i="17" a="1"/>
  <c r="AD16" i="17" a="1"/>
  <c r="AD16" i="17" s="1"/>
  <c r="AD46" i="17" a="1"/>
  <c r="AD46" i="17" s="1"/>
  <c r="W16" i="17" a="1"/>
  <c r="W16" i="17" s="1"/>
  <c r="AC16" i="17" a="1"/>
  <c r="AC16" i="17" s="1"/>
  <c r="K16" i="17" a="1"/>
  <c r="X16" i="17" a="1"/>
  <c r="X16" i="17" s="1"/>
  <c r="Y16" i="17" a="1"/>
  <c r="Y16" i="17" s="1"/>
  <c r="V46" i="17" a="1"/>
  <c r="V46" i="17" s="1"/>
  <c r="D46" i="17" a="1"/>
  <c r="E46" i="17" a="1"/>
  <c r="F46" i="17" a="1"/>
  <c r="S46" i="17" a="1"/>
  <c r="Q16" i="17" a="1"/>
  <c r="J16" i="17" a="1"/>
  <c r="J46" i="17" a="1"/>
  <c r="K46" i="17" a="1"/>
  <c r="L46" i="17" a="1"/>
  <c r="M46" i="17" a="1"/>
  <c r="N46" i="17" a="1"/>
  <c r="T46" i="17" a="1"/>
  <c r="H46" i="17" a="1"/>
  <c r="Q46" i="17" a="1"/>
  <c r="Z46" i="17" a="1"/>
  <c r="Z46" i="17" s="1"/>
  <c r="AA46" i="17" a="1"/>
  <c r="AA46" i="17" s="1"/>
  <c r="AB46" i="17" a="1"/>
  <c r="AB46" i="17" s="1"/>
  <c r="AC46" i="17" a="1"/>
  <c r="AC46" i="17" s="1"/>
  <c r="I46" i="17" a="1"/>
  <c r="AB11" i="19" a="1"/>
  <c r="AB11" i="19" s="1"/>
  <c r="S11" i="19" a="1"/>
  <c r="AA10" i="19" a="1"/>
  <c r="AA10" i="19" s="1"/>
  <c r="T11" i="19" a="1"/>
  <c r="T11" i="19" s="1"/>
  <c r="AB10" i="19" a="1"/>
  <c r="AB10" i="19" s="1"/>
  <c r="S10" i="19" a="1"/>
  <c r="U11" i="19" a="1"/>
  <c r="U11" i="19" s="1"/>
  <c r="T10" i="19" a="1"/>
  <c r="T10" i="19" s="1"/>
  <c r="W11" i="19" a="1"/>
  <c r="W11" i="19" s="1"/>
  <c r="U10" i="19" a="1"/>
  <c r="U10" i="19" s="1"/>
  <c r="AA11" i="19" a="1"/>
  <c r="AA11" i="19" s="1"/>
  <c r="V11" i="19" a="1"/>
  <c r="V11" i="19" s="1"/>
  <c r="V10" i="19" a="1"/>
  <c r="V10" i="19" s="1"/>
  <c r="X11" i="19" a="1"/>
  <c r="X11" i="19" s="1"/>
  <c r="W10" i="19" a="1"/>
  <c r="W10" i="19" s="1"/>
  <c r="Y11" i="19" a="1"/>
  <c r="Y11" i="19" s="1"/>
  <c r="Y10" i="19" a="1"/>
  <c r="Y10" i="19" s="1"/>
  <c r="X10" i="19" a="1"/>
  <c r="X10" i="19" s="1"/>
  <c r="Z11" i="19" a="1"/>
  <c r="Z11" i="19" s="1"/>
  <c r="Z10" i="19" a="1"/>
  <c r="Z10" i="19" s="1"/>
  <c r="Z7" i="19" a="1"/>
  <c r="Z7" i="19" s="1"/>
  <c r="U7" i="19" a="1"/>
  <c r="U7" i="19" s="1"/>
  <c r="Z6" i="19" a="1"/>
  <c r="Z6" i="19" s="1"/>
  <c r="U6" i="19" a="1"/>
  <c r="U6" i="19" s="1"/>
  <c r="AA6" i="19" a="1"/>
  <c r="AA6" i="19" s="1"/>
  <c r="V7" i="19" a="1"/>
  <c r="V7" i="19" s="1"/>
  <c r="V6" i="19" a="1"/>
  <c r="V6" i="19" s="1"/>
  <c r="AB6" i="19" a="1"/>
  <c r="AB6" i="19" s="1"/>
  <c r="S6" i="19" a="1"/>
  <c r="W6" i="19" a="1"/>
  <c r="W6" i="19" s="1"/>
  <c r="T6" i="19" a="1"/>
  <c r="T6" i="19" s="1"/>
  <c r="W7" i="19" a="1"/>
  <c r="W7" i="19" s="1"/>
  <c r="T7" i="19" a="1"/>
  <c r="T7" i="19" s="1"/>
  <c r="X6" i="19" a="1"/>
  <c r="X6" i="19" s="1"/>
  <c r="AA7" i="19" a="1"/>
  <c r="AA7" i="19" s="1"/>
  <c r="Y7" i="19" a="1"/>
  <c r="Y7" i="19" s="1"/>
  <c r="X7" i="19" a="1"/>
  <c r="X7" i="19" s="1"/>
  <c r="AB7" i="19" a="1"/>
  <c r="AB7" i="19" s="1"/>
  <c r="S7" i="19" a="1"/>
  <c r="Y6" i="19" a="1"/>
  <c r="Y6" i="19" s="1"/>
  <c r="Z15" i="19" a="1"/>
  <c r="Z15" i="19" s="1"/>
  <c r="U15" i="19" a="1"/>
  <c r="U15" i="19" s="1"/>
  <c r="U14" i="19" a="1"/>
  <c r="U14" i="19" s="1"/>
  <c r="Z14" i="19" a="1"/>
  <c r="Z14" i="19" s="1"/>
  <c r="AA14" i="19" a="1"/>
  <c r="AA14" i="19" s="1"/>
  <c r="V15" i="19" a="1"/>
  <c r="V15" i="19" s="1"/>
  <c r="V14" i="19" a="1"/>
  <c r="V14" i="19" s="1"/>
  <c r="T15" i="19" a="1"/>
  <c r="T15" i="19" s="1"/>
  <c r="AB14" i="19" a="1"/>
  <c r="AB14" i="19" s="1"/>
  <c r="S14" i="19" a="1"/>
  <c r="W14" i="19" a="1"/>
  <c r="W14" i="19" s="1"/>
  <c r="Y14" i="19" a="1"/>
  <c r="Y14" i="19" s="1"/>
  <c r="T14" i="19" a="1"/>
  <c r="T14" i="19" s="1"/>
  <c r="W15" i="19" a="1"/>
  <c r="W15" i="19" s="1"/>
  <c r="AB15" i="19" a="1"/>
  <c r="AB15" i="19" s="1"/>
  <c r="X14" i="19" a="1"/>
  <c r="X14" i="19" s="1"/>
  <c r="AA15" i="19" a="1"/>
  <c r="AA15" i="19" s="1"/>
  <c r="Y15" i="19" a="1"/>
  <c r="Y15" i="19" s="1"/>
  <c r="X15" i="19" a="1"/>
  <c r="X15" i="19" s="1"/>
  <c r="S15" i="19" a="1"/>
  <c r="S15" i="19" s="1"/>
  <c r="AF4" i="18"/>
  <c r="AB4" i="18"/>
  <c r="AC4" i="18"/>
  <c r="AE4" i="18"/>
  <c r="AA4" i="18"/>
  <c r="AD4" i="18"/>
  <c r="S7" i="19" l="1"/>
  <c r="S14" i="19"/>
  <c r="C24" i="14"/>
  <c r="E24" i="14"/>
  <c r="S6" i="19"/>
  <c r="S10" i="19"/>
  <c r="S11" i="19"/>
  <c r="D49" i="25" a="1"/>
  <c r="D49" i="25" s="1"/>
  <c r="E49" i="25" s="1"/>
  <c r="G49" i="25"/>
  <c r="H49" i="25" s="1" a="1"/>
  <c r="H49" i="25" s="1"/>
  <c r="I49" i="25" s="1"/>
  <c r="K49" i="25"/>
  <c r="L49" i="25" s="1" a="1"/>
  <c r="L49" i="25" s="1"/>
  <c r="M49" i="25" s="1"/>
  <c r="H2" i="18"/>
  <c r="V45" i="17"/>
  <c r="U15" i="17"/>
  <c r="U50" i="17" s="1"/>
  <c r="U60" i="17" s="1"/>
  <c r="T15" i="15"/>
  <c r="T26" i="15"/>
  <c r="T24" i="15"/>
  <c r="T19" i="15"/>
  <c r="T13" i="15"/>
  <c r="G1" i="18"/>
  <c r="T28" i="15"/>
  <c r="T22" i="15"/>
  <c r="T17" i="15"/>
  <c r="B19" i="27"/>
  <c r="C20" i="27"/>
  <c r="C48" i="25"/>
  <c r="A25" i="3"/>
  <c r="R5" i="19"/>
  <c r="A6" i="3"/>
  <c r="D6" i="3" s="1"/>
  <c r="A23" i="14"/>
  <c r="A24" i="11"/>
  <c r="A6" i="11"/>
  <c r="S12" i="15"/>
  <c r="U20" i="17"/>
  <c r="U30" i="17" s="1"/>
  <c r="AD47" i="17"/>
  <c r="V60" i="17"/>
  <c r="Y60" i="17"/>
  <c r="X60" i="17"/>
  <c r="AC60" i="17"/>
  <c r="AA60" i="17"/>
  <c r="AB60" i="17"/>
  <c r="Y30" i="17"/>
  <c r="X30" i="17"/>
  <c r="V30" i="17"/>
  <c r="AA30" i="17"/>
  <c r="W30" i="17"/>
  <c r="AB30" i="17"/>
  <c r="Z60" i="17"/>
  <c r="W60" i="17"/>
  <c r="Z30" i="17"/>
  <c r="AC30" i="17"/>
  <c r="X58" i="17"/>
  <c r="AB28" i="17"/>
  <c r="AB58" i="17"/>
  <c r="Y28" i="17"/>
  <c r="AC28" i="17"/>
  <c r="X28" i="17"/>
  <c r="W28" i="17"/>
  <c r="Y58" i="17"/>
  <c r="V28" i="17"/>
  <c r="V58" i="17"/>
  <c r="Z58" i="17"/>
  <c r="Z28" i="17"/>
  <c r="AA58" i="17"/>
  <c r="AA28" i="17"/>
  <c r="W58" i="17"/>
  <c r="AC58" i="17"/>
  <c r="AB17" i="17"/>
  <c r="AB26" i="17"/>
  <c r="W56" i="17"/>
  <c r="W47" i="17"/>
  <c r="AA56" i="17"/>
  <c r="AA47" i="17"/>
  <c r="V56" i="17"/>
  <c r="V47" i="17"/>
  <c r="Z56" i="17"/>
  <c r="Z47" i="17"/>
  <c r="AA26" i="17"/>
  <c r="AA17" i="17"/>
  <c r="AC56" i="17"/>
  <c r="AC47" i="17"/>
  <c r="W26" i="17"/>
  <c r="W17" i="17"/>
  <c r="AB56" i="17"/>
  <c r="AB47" i="17"/>
  <c r="X56" i="17"/>
  <c r="X47" i="17"/>
  <c r="Y56" i="17"/>
  <c r="Y47" i="17"/>
  <c r="Z26" i="17"/>
  <c r="Z17" i="17"/>
  <c r="AC26" i="17"/>
  <c r="AC17" i="17"/>
  <c r="Y26" i="17"/>
  <c r="Y17" i="17"/>
  <c r="V26" i="17"/>
  <c r="V17" i="17"/>
  <c r="X26" i="17"/>
  <c r="X17" i="17"/>
  <c r="Z52" i="17"/>
  <c r="W52" i="17"/>
  <c r="AC22" i="17"/>
  <c r="W22" i="17"/>
  <c r="AB22" i="17"/>
  <c r="V22" i="17"/>
  <c r="AC52" i="17"/>
  <c r="AB52" i="17"/>
  <c r="AA22" i="17"/>
  <c r="AA52" i="17"/>
  <c r="V52" i="17"/>
  <c r="Z22" i="17"/>
  <c r="Y52" i="17"/>
  <c r="Y22" i="17"/>
  <c r="X22" i="17"/>
  <c r="X52" i="17"/>
  <c r="R11" i="19" l="1" a="1"/>
  <c r="R11" i="19" s="1"/>
  <c r="R7" i="19" a="1"/>
  <c r="R7" i="19" s="1"/>
  <c r="R6" i="19" a="1"/>
  <c r="R6" i="19" s="1"/>
  <c r="R14" i="19" a="1"/>
  <c r="R14" i="19" s="1"/>
  <c r="R10" i="19" a="1"/>
  <c r="R10" i="19" s="1"/>
  <c r="R15" i="19" a="1"/>
  <c r="R15" i="19" s="1"/>
  <c r="S28" i="15"/>
  <c r="S17" i="15"/>
  <c r="S22" i="15"/>
  <c r="S15" i="15"/>
  <c r="S24" i="15"/>
  <c r="F1" i="18"/>
  <c r="G4" i="18" s="1"/>
  <c r="X4" i="18" s="1"/>
  <c r="S19" i="15"/>
  <c r="S26" i="15"/>
  <c r="S13" i="15"/>
  <c r="T15" i="17"/>
  <c r="H4" i="18"/>
  <c r="Y4" i="18" s="1"/>
  <c r="B18" i="27"/>
  <c r="C19" i="27"/>
  <c r="A24" i="3"/>
  <c r="A5" i="3"/>
  <c r="A22" i="14"/>
  <c r="A23" i="11"/>
  <c r="A5" i="11"/>
  <c r="Q5" i="19"/>
  <c r="R12" i="15"/>
  <c r="C47" i="25"/>
  <c r="E23" i="14"/>
  <c r="C23" i="14"/>
  <c r="U45" i="17"/>
  <c r="G2" i="18"/>
  <c r="U48" i="17"/>
  <c r="U18" i="17"/>
  <c r="U16" i="17"/>
  <c r="U49" i="17"/>
  <c r="U19" i="17"/>
  <c r="U46" i="17"/>
  <c r="U52" i="17" s="1"/>
  <c r="D48" i="25" a="1"/>
  <c r="D48" i="25" s="1"/>
  <c r="E48" i="25" s="1"/>
  <c r="G48" i="25"/>
  <c r="H48" i="25" s="1" a="1"/>
  <c r="H48" i="25" s="1"/>
  <c r="I48" i="25" s="1"/>
  <c r="K48" i="25"/>
  <c r="L48" i="25" s="1" a="1"/>
  <c r="L48" i="25" s="1"/>
  <c r="M48" i="25" s="1"/>
  <c r="AA54" i="17"/>
  <c r="AB24" i="17"/>
  <c r="V24" i="17"/>
  <c r="AC54" i="17"/>
  <c r="Y24" i="17"/>
  <c r="Y54" i="17"/>
  <c r="AB54" i="17"/>
  <c r="W24" i="17"/>
  <c r="AC24" i="17"/>
  <c r="X54" i="17"/>
  <c r="AA24" i="17"/>
  <c r="Z24" i="17"/>
  <c r="X24" i="17"/>
  <c r="Z54" i="17"/>
  <c r="W54" i="17"/>
  <c r="V54" i="17"/>
  <c r="AD52" i="17"/>
  <c r="AD58" i="17"/>
  <c r="AD56" i="17"/>
  <c r="AD60" i="17"/>
  <c r="AD30" i="17"/>
  <c r="AD22" i="17"/>
  <c r="AD28" i="17"/>
  <c r="AD26" i="17"/>
  <c r="AD17" i="17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Q14" i="19" l="1" a="1"/>
  <c r="Q14" i="19" s="1"/>
  <c r="Q7" i="19" a="1"/>
  <c r="Q7" i="19" s="1"/>
  <c r="Q6" i="19" a="1"/>
  <c r="Q6" i="19" s="1"/>
  <c r="Q11" i="19" a="1"/>
  <c r="Q11" i="19" s="1"/>
  <c r="Q15" i="19" a="1"/>
  <c r="Q15" i="19" s="1"/>
  <c r="Q10" i="19" a="1"/>
  <c r="Q10" i="19" s="1"/>
  <c r="F2" i="18"/>
  <c r="T45" i="17"/>
  <c r="T49" i="17"/>
  <c r="T19" i="17"/>
  <c r="T18" i="17"/>
  <c r="T50" i="17"/>
  <c r="T16" i="17"/>
  <c r="T20" i="17"/>
  <c r="T46" i="17"/>
  <c r="T48" i="17"/>
  <c r="D47" i="25" a="1"/>
  <c r="D47" i="25" s="1"/>
  <c r="E47" i="25" s="1"/>
  <c r="G47" i="25"/>
  <c r="H47" i="25" s="1" a="1"/>
  <c r="H47" i="25" s="1"/>
  <c r="I47" i="25" s="1"/>
  <c r="K47" i="25"/>
  <c r="L47" i="25" s="1" a="1"/>
  <c r="L47" i="25" s="1"/>
  <c r="M47" i="25" s="1"/>
  <c r="R15" i="15"/>
  <c r="R19" i="15"/>
  <c r="R28" i="15"/>
  <c r="R26" i="15"/>
  <c r="R17" i="15"/>
  <c r="E1" i="18"/>
  <c r="R24" i="15"/>
  <c r="S15" i="17"/>
  <c r="R22" i="15"/>
  <c r="R13" i="15"/>
  <c r="B17" i="27"/>
  <c r="C18" i="27"/>
  <c r="C2" i="26"/>
  <c r="Q12" i="15"/>
  <c r="P5" i="19"/>
  <c r="A4" i="11"/>
  <c r="A21" i="14"/>
  <c r="A4" i="3"/>
  <c r="C46" i="25"/>
  <c r="C3" i="25"/>
  <c r="A22" i="11"/>
  <c r="U28" i="17"/>
  <c r="U58" i="17"/>
  <c r="F4" i="18"/>
  <c r="W4" i="18" s="1"/>
  <c r="U22" i="17"/>
  <c r="U17" i="17"/>
  <c r="U26" i="17"/>
  <c r="C22" i="14"/>
  <c r="E22" i="14"/>
  <c r="U47" i="17"/>
  <c r="U56" i="17"/>
  <c r="AD54" i="17"/>
  <c r="AD24" i="17"/>
  <c r="C21" i="14" l="1"/>
  <c r="E21" i="14"/>
  <c r="P3" i="19"/>
  <c r="Y3" i="19"/>
  <c r="P6" i="19" a="1"/>
  <c r="P6" i="19" s="1"/>
  <c r="P7" i="19" a="1"/>
  <c r="P7" i="19" s="1"/>
  <c r="P14" i="19" a="1"/>
  <c r="P14" i="19" s="1"/>
  <c r="P10" i="19" a="1"/>
  <c r="P10" i="19" s="1"/>
  <c r="P15" i="19" a="1"/>
  <c r="P15" i="19" s="1"/>
  <c r="P11" i="19" a="1"/>
  <c r="P11" i="19" s="1"/>
  <c r="J21" i="14"/>
  <c r="T60" i="17"/>
  <c r="U54" i="17"/>
  <c r="S45" i="17"/>
  <c r="E2" i="18"/>
  <c r="S49" i="17"/>
  <c r="S16" i="17"/>
  <c r="S48" i="17"/>
  <c r="S20" i="17"/>
  <c r="S50" i="17"/>
  <c r="S46" i="17"/>
  <c r="S18" i="17"/>
  <c r="S19" i="17"/>
  <c r="T17" i="17"/>
  <c r="T26" i="17"/>
  <c r="H3" i="25"/>
  <c r="M3" i="25"/>
  <c r="C6" i="25"/>
  <c r="E6" i="25" s="1"/>
  <c r="C16" i="25"/>
  <c r="E16" i="25" s="1"/>
  <c r="C25" i="25"/>
  <c r="E25" i="25" s="1"/>
  <c r="C11" i="25"/>
  <c r="E11" i="25" s="1"/>
  <c r="C19" i="25"/>
  <c r="C5" i="25"/>
  <c r="E5" i="25" s="1"/>
  <c r="C9" i="25"/>
  <c r="E9" i="25" s="1"/>
  <c r="C17" i="25"/>
  <c r="E17" i="25" s="1"/>
  <c r="C14" i="25"/>
  <c r="E14" i="25" s="1"/>
  <c r="C20" i="25"/>
  <c r="E20" i="25" s="1"/>
  <c r="C7" i="25"/>
  <c r="E7" i="25" s="1"/>
  <c r="C23" i="25"/>
  <c r="E23" i="25" s="1"/>
  <c r="C8" i="25"/>
  <c r="E8" i="25" s="1"/>
  <c r="C22" i="25"/>
  <c r="E22" i="25" s="1"/>
  <c r="C12" i="25"/>
  <c r="E12" i="25" s="1"/>
  <c r="C21" i="25"/>
  <c r="E21" i="25" s="1"/>
  <c r="C18" i="25"/>
  <c r="E18" i="25" s="1"/>
  <c r="C15" i="25"/>
  <c r="E15" i="25" s="1"/>
  <c r="C24" i="25"/>
  <c r="E24" i="25" s="1"/>
  <c r="C10" i="25"/>
  <c r="E10" i="25" s="1"/>
  <c r="C13" i="25"/>
  <c r="E13" i="25" s="1"/>
  <c r="G46" i="25"/>
  <c r="H46" i="25" s="1" a="1"/>
  <c r="H46" i="25" s="1"/>
  <c r="I46" i="25" s="1"/>
  <c r="K46" i="25"/>
  <c r="L46" i="25" s="1" a="1"/>
  <c r="L46" i="25" s="1"/>
  <c r="M46" i="25" s="1"/>
  <c r="D46" i="25"/>
  <c r="E46" i="25" s="1"/>
  <c r="T28" i="17"/>
  <c r="B16" i="27"/>
  <c r="C17" i="27"/>
  <c r="P12" i="15"/>
  <c r="A20" i="14"/>
  <c r="O5" i="19"/>
  <c r="C45" i="25"/>
  <c r="U24" i="17"/>
  <c r="Q17" i="15"/>
  <c r="Q19" i="15"/>
  <c r="Q28" i="15"/>
  <c r="Q22" i="15"/>
  <c r="Q24" i="15"/>
  <c r="Q26" i="15"/>
  <c r="Q15" i="15"/>
  <c r="R15" i="17"/>
  <c r="Q13" i="15"/>
  <c r="D1" i="18"/>
  <c r="E4" i="18" s="1"/>
  <c r="V4" i="18" s="1"/>
  <c r="T58" i="17"/>
  <c r="C22" i="11"/>
  <c r="D22" i="11"/>
  <c r="C1" i="26"/>
  <c r="C12" i="26"/>
  <c r="C7" i="26"/>
  <c r="D1" i="26"/>
  <c r="C13" i="26"/>
  <c r="C15" i="26"/>
  <c r="C8" i="26"/>
  <c r="C3" i="26"/>
  <c r="C9" i="26"/>
  <c r="C4" i="26"/>
  <c r="C14" i="26"/>
  <c r="C5" i="26"/>
  <c r="C10" i="26"/>
  <c r="T47" i="17"/>
  <c r="T56" i="17"/>
  <c r="T52" i="17"/>
  <c r="T30" i="17"/>
  <c r="T22" i="17"/>
  <c r="A25" i="12"/>
  <c r="A26" i="12"/>
  <c r="A27" i="12"/>
  <c r="A28" i="12"/>
  <c r="A29" i="12"/>
  <c r="A30" i="12"/>
  <c r="A31" i="12"/>
  <c r="A32" i="12"/>
  <c r="A33" i="12"/>
  <c r="A34" i="12"/>
  <c r="A35" i="12"/>
  <c r="A36" i="12"/>
  <c r="D36" i="12" s="1"/>
  <c r="A24" i="12"/>
  <c r="A59" i="12" s="1"/>
  <c r="A6" i="12"/>
  <c r="A7" i="12"/>
  <c r="A8" i="12"/>
  <c r="A9" i="12"/>
  <c r="A10" i="12"/>
  <c r="A11" i="12"/>
  <c r="A12" i="12"/>
  <c r="A13" i="12"/>
  <c r="A14" i="12"/>
  <c r="A15" i="12"/>
  <c r="A16" i="12"/>
  <c r="A17" i="12"/>
  <c r="A5" i="12"/>
  <c r="O15" i="19" l="1" a="1"/>
  <c r="O15" i="19" s="1"/>
  <c r="O6" i="19" a="1"/>
  <c r="O6" i="19" s="1"/>
  <c r="O14" i="19" a="1"/>
  <c r="O14" i="19" s="1"/>
  <c r="O7" i="19" a="1"/>
  <c r="O7" i="19" s="1"/>
  <c r="O10" i="19" a="1"/>
  <c r="O10" i="19" s="1"/>
  <c r="O11" i="19" a="1"/>
  <c r="O11" i="19" s="1"/>
  <c r="B20" i="26"/>
  <c r="B17" i="26"/>
  <c r="AB9" i="19"/>
  <c r="T54" i="17"/>
  <c r="AC20" i="15"/>
  <c r="AB17" i="19"/>
  <c r="AC14" i="15"/>
  <c r="AC18" i="15"/>
  <c r="J20" i="14"/>
  <c r="C20" i="14"/>
  <c r="E20" i="14"/>
  <c r="AB12" i="19"/>
  <c r="D2" i="18"/>
  <c r="R45" i="17"/>
  <c r="R18" i="17"/>
  <c r="R19" i="17"/>
  <c r="R16" i="17"/>
  <c r="R20" i="17"/>
  <c r="R50" i="17"/>
  <c r="R49" i="17"/>
  <c r="R48" i="17"/>
  <c r="R46" i="17"/>
  <c r="C1" i="18"/>
  <c r="D4" i="18" s="1"/>
  <c r="U4" i="18" s="1"/>
  <c r="P22" i="15"/>
  <c r="P26" i="15"/>
  <c r="P19" i="15"/>
  <c r="P28" i="15"/>
  <c r="P24" i="15"/>
  <c r="P15" i="15"/>
  <c r="Q15" i="17"/>
  <c r="P17" i="15"/>
  <c r="P13" i="15"/>
  <c r="F22" i="25"/>
  <c r="G22" i="25"/>
  <c r="G5" i="25"/>
  <c r="F5" i="25"/>
  <c r="S30" i="17"/>
  <c r="AC16" i="15"/>
  <c r="AB16" i="19"/>
  <c r="G13" i="25"/>
  <c r="F13" i="25"/>
  <c r="F8" i="25"/>
  <c r="G8" i="25"/>
  <c r="E19" i="25"/>
  <c r="C4" i="25"/>
  <c r="S56" i="17"/>
  <c r="S47" i="17"/>
  <c r="L21" i="14"/>
  <c r="N21" i="14"/>
  <c r="AC27" i="15"/>
  <c r="B15" i="27"/>
  <c r="C16" i="27"/>
  <c r="O12" i="15"/>
  <c r="C44" i="25"/>
  <c r="N5" i="19"/>
  <c r="A19" i="14"/>
  <c r="AB8" i="19"/>
  <c r="F10" i="25"/>
  <c r="G10" i="25"/>
  <c r="F23" i="25"/>
  <c r="G23" i="25"/>
  <c r="F11" i="25"/>
  <c r="G11" i="25"/>
  <c r="S22" i="17"/>
  <c r="F24" i="25"/>
  <c r="G24" i="25"/>
  <c r="F7" i="25"/>
  <c r="G7" i="25"/>
  <c r="G25" i="25"/>
  <c r="F25" i="25"/>
  <c r="T24" i="17"/>
  <c r="S58" i="17"/>
  <c r="F33" i="14"/>
  <c r="B23" i="26"/>
  <c r="B21" i="26"/>
  <c r="B18" i="26"/>
  <c r="B24" i="26"/>
  <c r="AC23" i="15"/>
  <c r="F15" i="25"/>
  <c r="G15" i="25"/>
  <c r="G20" i="25"/>
  <c r="F20" i="25"/>
  <c r="G16" i="25"/>
  <c r="F16" i="25"/>
  <c r="S28" i="17"/>
  <c r="F58" i="25"/>
  <c r="F18" i="25"/>
  <c r="G18" i="25"/>
  <c r="F14" i="25"/>
  <c r="G14" i="25"/>
  <c r="F6" i="25"/>
  <c r="G6" i="25"/>
  <c r="S26" i="17"/>
  <c r="S17" i="17"/>
  <c r="AC25" i="15"/>
  <c r="N58" i="25"/>
  <c r="G21" i="25"/>
  <c r="F21" i="25"/>
  <c r="G17" i="25"/>
  <c r="F17" i="25"/>
  <c r="M18" i="25"/>
  <c r="O18" i="25" s="1"/>
  <c r="M13" i="25"/>
  <c r="O13" i="25" s="1"/>
  <c r="M8" i="25"/>
  <c r="O8" i="25" s="1"/>
  <c r="M24" i="25"/>
  <c r="O24" i="25" s="1"/>
  <c r="M14" i="25"/>
  <c r="O14" i="25" s="1"/>
  <c r="M19" i="25"/>
  <c r="M5" i="25"/>
  <c r="O5" i="25" s="1"/>
  <c r="M9" i="25"/>
  <c r="O9" i="25" s="1"/>
  <c r="M25" i="25"/>
  <c r="O25" i="25" s="1"/>
  <c r="M22" i="25"/>
  <c r="O22" i="25" s="1"/>
  <c r="M16" i="25"/>
  <c r="O16" i="25" s="1"/>
  <c r="M20" i="25"/>
  <c r="O20" i="25" s="1"/>
  <c r="M15" i="25"/>
  <c r="O15" i="25" s="1"/>
  <c r="M12" i="25"/>
  <c r="O12" i="25" s="1"/>
  <c r="M6" i="25"/>
  <c r="O6" i="25" s="1"/>
  <c r="M10" i="25"/>
  <c r="O10" i="25" s="1"/>
  <c r="M23" i="25"/>
  <c r="O23" i="25" s="1"/>
  <c r="M17" i="25"/>
  <c r="O17" i="25" s="1"/>
  <c r="M21" i="25"/>
  <c r="O21" i="25" s="1"/>
  <c r="M7" i="25"/>
  <c r="O7" i="25" s="1"/>
  <c r="M11" i="25"/>
  <c r="O11" i="25" s="1"/>
  <c r="S52" i="17"/>
  <c r="AC29" i="15"/>
  <c r="D45" i="25" a="1"/>
  <c r="D45" i="25" s="1"/>
  <c r="E45" i="25" s="1"/>
  <c r="K45" i="25"/>
  <c r="L45" i="25" s="1" a="1"/>
  <c r="L45" i="25" s="1"/>
  <c r="M45" i="25" s="1"/>
  <c r="G45" i="25"/>
  <c r="H45" i="25" s="1" a="1"/>
  <c r="H45" i="25" s="1"/>
  <c r="I45" i="25" s="1"/>
  <c r="J58" i="25"/>
  <c r="G12" i="25"/>
  <c r="F12" i="25"/>
  <c r="G9" i="25"/>
  <c r="F9" i="25"/>
  <c r="H22" i="25"/>
  <c r="J22" i="25" s="1"/>
  <c r="H5" i="25"/>
  <c r="J5" i="25" s="1"/>
  <c r="H20" i="25"/>
  <c r="J20" i="25" s="1"/>
  <c r="H24" i="25"/>
  <c r="J24" i="25" s="1"/>
  <c r="H19" i="25"/>
  <c r="H16" i="25"/>
  <c r="J16" i="25" s="1"/>
  <c r="H14" i="25"/>
  <c r="J14" i="25" s="1"/>
  <c r="H18" i="25"/>
  <c r="J18" i="25" s="1"/>
  <c r="H10" i="25"/>
  <c r="J10" i="25" s="1"/>
  <c r="H21" i="25"/>
  <c r="J21" i="25" s="1"/>
  <c r="H25" i="25"/>
  <c r="J25" i="25" s="1"/>
  <c r="H7" i="25"/>
  <c r="J7" i="25" s="1"/>
  <c r="H11" i="25"/>
  <c r="J11" i="25" s="1"/>
  <c r="H15" i="25"/>
  <c r="J15" i="25" s="1"/>
  <c r="H12" i="25"/>
  <c r="J12" i="25" s="1"/>
  <c r="H6" i="25"/>
  <c r="J6" i="25" s="1"/>
  <c r="H17" i="25"/>
  <c r="J17" i="25" s="1"/>
  <c r="H23" i="25"/>
  <c r="J23" i="25" s="1"/>
  <c r="H8" i="25"/>
  <c r="J8" i="25" s="1"/>
  <c r="H9" i="25"/>
  <c r="J9" i="25" s="1"/>
  <c r="H13" i="25"/>
  <c r="J13" i="25" s="1"/>
  <c r="S60" i="17"/>
  <c r="A76" i="11"/>
  <c r="A77" i="11"/>
  <c r="A78" i="11"/>
  <c r="A79" i="11"/>
  <c r="A80" i="11"/>
  <c r="A81" i="11"/>
  <c r="A82" i="11"/>
  <c r="A83" i="11"/>
  <c r="A84" i="11"/>
  <c r="A85" i="11"/>
  <c r="A86" i="11"/>
  <c r="A87" i="11"/>
  <c r="N15" i="19" l="1" a="1"/>
  <c r="N15" i="19" s="1"/>
  <c r="Z17" i="19" s="1"/>
  <c r="N11" i="19" a="1"/>
  <c r="N11" i="19" s="1"/>
  <c r="Z13" i="19" s="1"/>
  <c r="N7" i="19" a="1"/>
  <c r="N7" i="19" s="1"/>
  <c r="Z9" i="19" s="1"/>
  <c r="N14" i="19" a="1"/>
  <c r="N14" i="19" s="1"/>
  <c r="Z16" i="19" s="1"/>
  <c r="N10" i="19" a="1"/>
  <c r="N10" i="19" s="1"/>
  <c r="Z12" i="19" s="1"/>
  <c r="N6" i="19" a="1"/>
  <c r="N6" i="19" s="1"/>
  <c r="Z8" i="19" s="1"/>
  <c r="L6" i="25"/>
  <c r="K6" i="25"/>
  <c r="L16" i="25"/>
  <c r="K16" i="25"/>
  <c r="F57" i="25"/>
  <c r="Q17" i="25"/>
  <c r="P17" i="25"/>
  <c r="Q22" i="25"/>
  <c r="P22" i="25"/>
  <c r="P13" i="25"/>
  <c r="Q13" i="25"/>
  <c r="B14" i="27"/>
  <c r="C15" i="27"/>
  <c r="N12" i="15"/>
  <c r="C43" i="25"/>
  <c r="A18" i="14"/>
  <c r="M5" i="19"/>
  <c r="AB25" i="15"/>
  <c r="R58" i="17"/>
  <c r="AD59" i="17"/>
  <c r="AA16" i="19"/>
  <c r="L15" i="25"/>
  <c r="K15" i="25"/>
  <c r="L11" i="25"/>
  <c r="K11" i="25"/>
  <c r="H4" i="25"/>
  <c r="J19" i="25"/>
  <c r="Q23" i="25"/>
  <c r="P23" i="25"/>
  <c r="Q25" i="25"/>
  <c r="P25" i="25"/>
  <c r="Q18" i="25"/>
  <c r="P18" i="25"/>
  <c r="S54" i="17"/>
  <c r="AB29" i="15"/>
  <c r="R60" i="17"/>
  <c r="AD61" i="17"/>
  <c r="L13" i="25"/>
  <c r="K13" i="25"/>
  <c r="K9" i="25"/>
  <c r="L9" i="25"/>
  <c r="K7" i="25"/>
  <c r="L7" i="25"/>
  <c r="K24" i="25"/>
  <c r="L24" i="25"/>
  <c r="Q10" i="25"/>
  <c r="P10" i="25"/>
  <c r="P9" i="25"/>
  <c r="Q9" i="25"/>
  <c r="AB20" i="15"/>
  <c r="R30" i="17"/>
  <c r="AD31" i="17"/>
  <c r="F32" i="14"/>
  <c r="L8" i="25"/>
  <c r="K8" i="25"/>
  <c r="K25" i="25"/>
  <c r="L25" i="25"/>
  <c r="L20" i="25"/>
  <c r="K20" i="25"/>
  <c r="Q6" i="25"/>
  <c r="P6" i="25"/>
  <c r="Q5" i="25"/>
  <c r="P5" i="25"/>
  <c r="J19" i="14"/>
  <c r="C19" i="14"/>
  <c r="E19" i="14"/>
  <c r="F19" i="25"/>
  <c r="G19" i="25"/>
  <c r="AB27" i="15"/>
  <c r="AD23" i="17"/>
  <c r="R22" i="17"/>
  <c r="D32" i="14"/>
  <c r="AA13" i="19"/>
  <c r="L23" i="25"/>
  <c r="K23" i="25"/>
  <c r="K21" i="25"/>
  <c r="L21" i="25"/>
  <c r="K5" i="25"/>
  <c r="L5" i="25"/>
  <c r="Q12" i="25"/>
  <c r="P12" i="25"/>
  <c r="M4" i="25"/>
  <c r="O19" i="25"/>
  <c r="S24" i="17"/>
  <c r="AB14" i="15"/>
  <c r="AB23" i="15"/>
  <c r="R28" i="17"/>
  <c r="AD29" i="17"/>
  <c r="L20" i="14"/>
  <c r="N20" i="14"/>
  <c r="AA9" i="19"/>
  <c r="L17" i="25"/>
  <c r="K17" i="25"/>
  <c r="L10" i="25"/>
  <c r="K10" i="25"/>
  <c r="K22" i="25"/>
  <c r="L22" i="25"/>
  <c r="Q11" i="25"/>
  <c r="P11" i="25"/>
  <c r="Q15" i="25"/>
  <c r="P15" i="25"/>
  <c r="Q14" i="25"/>
  <c r="P14" i="25"/>
  <c r="D44" i="25" a="1"/>
  <c r="D44" i="25" s="1"/>
  <c r="E44" i="25" s="1"/>
  <c r="K44" i="25"/>
  <c r="L44" i="25" s="1" a="1"/>
  <c r="L44" i="25" s="1"/>
  <c r="M44" i="25" s="1"/>
  <c r="G44" i="25"/>
  <c r="H44" i="25" s="1" a="1"/>
  <c r="H44" i="25" s="1"/>
  <c r="I44" i="25" s="1"/>
  <c r="AB18" i="15"/>
  <c r="C4" i="18"/>
  <c r="T4" i="18" s="1"/>
  <c r="R26" i="17"/>
  <c r="R17" i="17"/>
  <c r="AD27" i="17"/>
  <c r="AA8" i="19"/>
  <c r="K18" i="25"/>
  <c r="L18" i="25"/>
  <c r="J57" i="25"/>
  <c r="Q7" i="25"/>
  <c r="P7" i="25"/>
  <c r="Q20" i="25"/>
  <c r="P20" i="25"/>
  <c r="Q24" i="25"/>
  <c r="P24" i="25"/>
  <c r="O13" i="15"/>
  <c r="O28" i="15"/>
  <c r="O26" i="15"/>
  <c r="O19" i="15"/>
  <c r="O24" i="15"/>
  <c r="O22" i="15"/>
  <c r="P15" i="17"/>
  <c r="O15" i="15"/>
  <c r="O17" i="15"/>
  <c r="F4" i="25"/>
  <c r="C2" i="18"/>
  <c r="Q45" i="17"/>
  <c r="Q19" i="17"/>
  <c r="Q16" i="17"/>
  <c r="Q18" i="17"/>
  <c r="Q20" i="17"/>
  <c r="Q46" i="17"/>
  <c r="Q48" i="17"/>
  <c r="Q50" i="17"/>
  <c r="Q49" i="17"/>
  <c r="R52" i="17"/>
  <c r="AD53" i="17"/>
  <c r="AA17" i="19"/>
  <c r="L12" i="25"/>
  <c r="K12" i="25"/>
  <c r="K14" i="25"/>
  <c r="L14" i="25"/>
  <c r="N57" i="25"/>
  <c r="Q21" i="25"/>
  <c r="P21" i="25"/>
  <c r="P16" i="25"/>
  <c r="Q16" i="25"/>
  <c r="Q8" i="25"/>
  <c r="P8" i="25"/>
  <c r="AB16" i="15"/>
  <c r="R56" i="17"/>
  <c r="R47" i="17"/>
  <c r="AD57" i="17"/>
  <c r="AA12" i="19"/>
  <c r="B4" i="3"/>
  <c r="M11" i="19" l="1" a="1"/>
  <c r="M11" i="19" s="1"/>
  <c r="Y13" i="19" s="1"/>
  <c r="M15" i="19" a="1"/>
  <c r="M15" i="19" s="1"/>
  <c r="Y17" i="19" s="1"/>
  <c r="M10" i="19" a="1"/>
  <c r="M10" i="19" s="1"/>
  <c r="Y12" i="19" s="1"/>
  <c r="M14" i="19" a="1"/>
  <c r="M14" i="19" s="1"/>
  <c r="Y16" i="19" s="1"/>
  <c r="M7" i="19" a="1"/>
  <c r="M7" i="19" s="1"/>
  <c r="Y9" i="19" s="1"/>
  <c r="M6" i="19" a="1"/>
  <c r="M6" i="19" s="1"/>
  <c r="Y8" i="19" s="1"/>
  <c r="AC61" i="17"/>
  <c r="Q60" i="17"/>
  <c r="AA27" i="15"/>
  <c r="R54" i="17"/>
  <c r="AD38" i="17"/>
  <c r="Q47" i="17"/>
  <c r="AC57" i="17"/>
  <c r="Q56" i="17"/>
  <c r="AA29" i="15"/>
  <c r="R24" i="17"/>
  <c r="AD25" i="17"/>
  <c r="F56" i="25"/>
  <c r="F31" i="14"/>
  <c r="AD40" i="17"/>
  <c r="B13" i="27"/>
  <c r="C14" i="27"/>
  <c r="C42" i="25"/>
  <c r="L5" i="19"/>
  <c r="M12" i="15"/>
  <c r="A17" i="14"/>
  <c r="N56" i="25"/>
  <c r="AC53" i="17"/>
  <c r="Q52" i="17"/>
  <c r="AA18" i="15"/>
  <c r="AA14" i="15"/>
  <c r="AD37" i="17"/>
  <c r="AC31" i="17"/>
  <c r="Q30" i="17"/>
  <c r="AA16" i="15"/>
  <c r="AD33" i="17"/>
  <c r="D31" i="14"/>
  <c r="AD55" i="17"/>
  <c r="L19" i="14"/>
  <c r="N19" i="14"/>
  <c r="AD41" i="17"/>
  <c r="AD42" i="17"/>
  <c r="Q22" i="17"/>
  <c r="AC23" i="17"/>
  <c r="AA23" i="15"/>
  <c r="P19" i="25"/>
  <c r="P4" i="25" s="1"/>
  <c r="Q19" i="25"/>
  <c r="Q17" i="17"/>
  <c r="AC27" i="17"/>
  <c r="Q26" i="17"/>
  <c r="P45" i="17"/>
  <c r="P48" i="17"/>
  <c r="P50" i="17"/>
  <c r="P46" i="17"/>
  <c r="P49" i="17"/>
  <c r="P19" i="17"/>
  <c r="P20" i="17"/>
  <c r="P16" i="17"/>
  <c r="P18" i="17"/>
  <c r="AD34" i="17"/>
  <c r="AC29" i="17"/>
  <c r="Q28" i="17"/>
  <c r="AA25" i="15"/>
  <c r="AD39" i="17"/>
  <c r="E18" i="14"/>
  <c r="J18" i="14"/>
  <c r="C18" i="14"/>
  <c r="Q58" i="17"/>
  <c r="AC59" i="17"/>
  <c r="AA20" i="15"/>
  <c r="G43" i="25"/>
  <c r="H43" i="25" s="1" a="1"/>
  <c r="H43" i="25" s="1"/>
  <c r="I43" i="25" s="1"/>
  <c r="K43" i="25"/>
  <c r="L43" i="25" s="1" a="1"/>
  <c r="L43" i="25" s="1"/>
  <c r="M43" i="25" s="1"/>
  <c r="D43" i="25"/>
  <c r="E43" i="25" s="1"/>
  <c r="J56" i="25"/>
  <c r="K19" i="25"/>
  <c r="K4" i="25" s="1"/>
  <c r="L19" i="25"/>
  <c r="N13" i="15"/>
  <c r="N24" i="15"/>
  <c r="N28" i="15"/>
  <c r="N15" i="15"/>
  <c r="O15" i="17"/>
  <c r="N22" i="15"/>
  <c r="N26" i="15"/>
  <c r="N19" i="15"/>
  <c r="N17" i="15"/>
  <c r="B15" i="11"/>
  <c r="L15" i="19" l="1" a="1"/>
  <c r="L15" i="19" s="1"/>
  <c r="X17" i="19" s="1"/>
  <c r="L11" i="19" a="1"/>
  <c r="L11" i="19" s="1"/>
  <c r="X13" i="19" s="1"/>
  <c r="L10" i="19" a="1"/>
  <c r="L10" i="19" s="1"/>
  <c r="X12" i="19" s="1"/>
  <c r="L6" i="19" a="1"/>
  <c r="L6" i="19" s="1"/>
  <c r="X8" i="19" s="1"/>
  <c r="L7" i="19" a="1"/>
  <c r="L7" i="19" s="1"/>
  <c r="X9" i="19" s="1"/>
  <c r="L14" i="19" a="1"/>
  <c r="L14" i="19" s="1"/>
  <c r="X16" i="19" s="1"/>
  <c r="P26" i="17"/>
  <c r="AB27" i="17"/>
  <c r="P17" i="17"/>
  <c r="N16" i="15"/>
  <c r="Z16" i="15"/>
  <c r="P22" i="17"/>
  <c r="AB23" i="17"/>
  <c r="AC37" i="17"/>
  <c r="AC33" i="17"/>
  <c r="C17" i="14"/>
  <c r="E17" i="14"/>
  <c r="J17" i="14"/>
  <c r="AD35" i="17"/>
  <c r="AD36" i="17"/>
  <c r="N29" i="15"/>
  <c r="Z29" i="15"/>
  <c r="AC40" i="17"/>
  <c r="P30" i="17"/>
  <c r="AB31" i="17"/>
  <c r="M13" i="15"/>
  <c r="M24" i="15"/>
  <c r="M17" i="15"/>
  <c r="M28" i="15"/>
  <c r="M22" i="15"/>
  <c r="M26" i="15"/>
  <c r="M15" i="15"/>
  <c r="M19" i="15"/>
  <c r="N15" i="17"/>
  <c r="F55" i="25"/>
  <c r="D30" i="14"/>
  <c r="AC39" i="17"/>
  <c r="AB29" i="17"/>
  <c r="P28" i="17"/>
  <c r="AC41" i="17"/>
  <c r="N55" i="25"/>
  <c r="S18" i="14"/>
  <c r="N18" i="14"/>
  <c r="L18" i="14"/>
  <c r="P58" i="17"/>
  <c r="AB59" i="17"/>
  <c r="AC25" i="17"/>
  <c r="Q24" i="17"/>
  <c r="AC34" i="17"/>
  <c r="D42" i="25" a="1"/>
  <c r="D42" i="25" s="1"/>
  <c r="E42" i="25" s="1"/>
  <c r="K42" i="25"/>
  <c r="L42" i="25" s="1" a="1"/>
  <c r="L42" i="25" s="1"/>
  <c r="M42" i="25" s="1"/>
  <c r="G42" i="25"/>
  <c r="H42" i="25" s="1" a="1"/>
  <c r="H42" i="25" s="1"/>
  <c r="I42" i="25" s="1"/>
  <c r="O45" i="17"/>
  <c r="O19" i="17"/>
  <c r="O16" i="17"/>
  <c r="O48" i="17"/>
  <c r="O20" i="17"/>
  <c r="O46" i="17"/>
  <c r="O49" i="17"/>
  <c r="O18" i="17"/>
  <c r="O50" i="17"/>
  <c r="F30" i="14"/>
  <c r="P52" i="17"/>
  <c r="AB53" i="17"/>
  <c r="AC38" i="17"/>
  <c r="Q54" i="17"/>
  <c r="J55" i="25"/>
  <c r="N27" i="15"/>
  <c r="Z27" i="15"/>
  <c r="AB61" i="17"/>
  <c r="P60" i="17"/>
  <c r="B12" i="27"/>
  <c r="C13" i="27"/>
  <c r="C41" i="25"/>
  <c r="A16" i="14"/>
  <c r="K5" i="19"/>
  <c r="L12" i="15"/>
  <c r="AC42" i="17"/>
  <c r="N25" i="15"/>
  <c r="Z25" i="15"/>
  <c r="N18" i="15"/>
  <c r="Z18" i="15"/>
  <c r="N14" i="15"/>
  <c r="Z14" i="15"/>
  <c r="N20" i="15"/>
  <c r="Z20" i="15"/>
  <c r="N23" i="15"/>
  <c r="Z23" i="15"/>
  <c r="AB57" i="17"/>
  <c r="P56" i="17"/>
  <c r="P47" i="17"/>
  <c r="AC55" i="17"/>
  <c r="B35" i="12"/>
  <c r="B16" i="12"/>
  <c r="K15" i="19" l="1" a="1"/>
  <c r="K15" i="19" s="1"/>
  <c r="W17" i="19" s="1"/>
  <c r="K7" i="19" a="1"/>
  <c r="K7" i="19" s="1"/>
  <c r="W9" i="19" s="1"/>
  <c r="K11" i="19" a="1"/>
  <c r="K11" i="19" s="1"/>
  <c r="W13" i="19" s="1"/>
  <c r="K10" i="19" a="1"/>
  <c r="K10" i="19" s="1"/>
  <c r="W12" i="19" s="1"/>
  <c r="K6" i="19" a="1"/>
  <c r="K6" i="19" s="1"/>
  <c r="W8" i="19" s="1"/>
  <c r="K14" i="19" a="1"/>
  <c r="K14" i="19" s="1"/>
  <c r="W16" i="19" s="1"/>
  <c r="O59" i="17"/>
  <c r="O58" i="17"/>
  <c r="AA59" i="17"/>
  <c r="AB55" i="17"/>
  <c r="L24" i="15"/>
  <c r="L17" i="15"/>
  <c r="L22" i="15"/>
  <c r="L15" i="15"/>
  <c r="L19" i="15"/>
  <c r="M15" i="17"/>
  <c r="L26" i="15"/>
  <c r="L13" i="15"/>
  <c r="L28" i="15"/>
  <c r="M23" i="15"/>
  <c r="Y23" i="15"/>
  <c r="L17" i="14"/>
  <c r="N17" i="14"/>
  <c r="S17" i="14"/>
  <c r="J54" i="25"/>
  <c r="O31" i="17"/>
  <c r="O30" i="17"/>
  <c r="AA31" i="17"/>
  <c r="AA57" i="17"/>
  <c r="O56" i="17"/>
  <c r="O57" i="17"/>
  <c r="O47" i="17"/>
  <c r="O22" i="17"/>
  <c r="O23" i="17"/>
  <c r="AA23" i="17"/>
  <c r="AC35" i="17"/>
  <c r="U18" i="14"/>
  <c r="W18" i="14"/>
  <c r="O28" i="17"/>
  <c r="O29" i="17"/>
  <c r="AA29" i="17"/>
  <c r="M29" i="15"/>
  <c r="Y29" i="15"/>
  <c r="H29" i="14"/>
  <c r="F29" i="14"/>
  <c r="AB33" i="17"/>
  <c r="F54" i="25"/>
  <c r="AB40" i="17"/>
  <c r="P54" i="17"/>
  <c r="AB38" i="17"/>
  <c r="C16" i="14"/>
  <c r="E16" i="14"/>
  <c r="AB34" i="17"/>
  <c r="D41" i="25" a="1"/>
  <c r="D41" i="25" s="1"/>
  <c r="E41" i="25" s="1"/>
  <c r="F53" i="25" s="1"/>
  <c r="G41" i="25"/>
  <c r="H41" i="25" s="1" a="1"/>
  <c r="H41" i="25" s="1"/>
  <c r="I41" i="25" s="1"/>
  <c r="J53" i="25" s="1"/>
  <c r="K41" i="25"/>
  <c r="L41" i="25" s="1" a="1"/>
  <c r="L41" i="25" s="1"/>
  <c r="M41" i="25" s="1"/>
  <c r="N53" i="25" s="1"/>
  <c r="B11" i="27"/>
  <c r="C12" i="27"/>
  <c r="C40" i="25"/>
  <c r="J5" i="19"/>
  <c r="A15" i="14"/>
  <c r="K12" i="15"/>
  <c r="AA61" i="17"/>
  <c r="O60" i="17"/>
  <c r="O61" i="17"/>
  <c r="M18" i="15"/>
  <c r="Y18" i="15"/>
  <c r="D29" i="14"/>
  <c r="G29" i="14"/>
  <c r="AB39" i="17"/>
  <c r="M25" i="15"/>
  <c r="Y25" i="15"/>
  <c r="N54" i="25"/>
  <c r="N45" i="17"/>
  <c r="N48" i="17"/>
  <c r="N50" i="17"/>
  <c r="N20" i="17"/>
  <c r="N46" i="17"/>
  <c r="N18" i="17"/>
  <c r="N16" i="17"/>
  <c r="N19" i="17"/>
  <c r="N49" i="17"/>
  <c r="M14" i="15"/>
  <c r="Y14" i="15"/>
  <c r="AB25" i="17"/>
  <c r="P24" i="17"/>
  <c r="AA27" i="17"/>
  <c r="O26" i="17"/>
  <c r="O27" i="17"/>
  <c r="O17" i="17"/>
  <c r="M20" i="15"/>
  <c r="Y20" i="15"/>
  <c r="O53" i="17"/>
  <c r="O52" i="17"/>
  <c r="AA53" i="17"/>
  <c r="M16" i="15"/>
  <c r="Y16" i="15"/>
  <c r="AB37" i="17"/>
  <c r="AB42" i="17"/>
  <c r="AC36" i="17"/>
  <c r="M27" i="15"/>
  <c r="Y27" i="15"/>
  <c r="AB41" i="17"/>
  <c r="J15" i="14"/>
  <c r="J16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11" i="19" l="1" a="1"/>
  <c r="J11" i="19" s="1"/>
  <c r="V13" i="19" s="1"/>
  <c r="J10" i="19" a="1"/>
  <c r="J10" i="19" s="1"/>
  <c r="V12" i="19" s="1"/>
  <c r="J6" i="19" a="1"/>
  <c r="J6" i="19" s="1"/>
  <c r="V8" i="19" s="1"/>
  <c r="J14" i="19" a="1"/>
  <c r="J14" i="19" s="1"/>
  <c r="V16" i="19" s="1"/>
  <c r="J15" i="19" a="1"/>
  <c r="J15" i="19" s="1"/>
  <c r="V17" i="19" s="1"/>
  <c r="J7" i="19" a="1"/>
  <c r="J7" i="19" s="1"/>
  <c r="V9" i="19" s="1"/>
  <c r="L23" i="15"/>
  <c r="X23" i="15"/>
  <c r="N31" i="17"/>
  <c r="N30" i="17"/>
  <c r="Z31" i="17"/>
  <c r="O41" i="17"/>
  <c r="AA41" i="17"/>
  <c r="L18" i="15"/>
  <c r="X18" i="15"/>
  <c r="L29" i="15"/>
  <c r="X29" i="15"/>
  <c r="L25" i="15"/>
  <c r="X25" i="15"/>
  <c r="N27" i="17"/>
  <c r="Z27" i="17"/>
  <c r="N26" i="17"/>
  <c r="N17" i="17"/>
  <c r="B10" i="27"/>
  <c r="C11" i="27"/>
  <c r="A14" i="14"/>
  <c r="I5" i="19"/>
  <c r="J12" i="15"/>
  <c r="C39" i="25"/>
  <c r="O42" i="17"/>
  <c r="AA42" i="17"/>
  <c r="O33" i="17"/>
  <c r="AA33" i="17"/>
  <c r="L14" i="15"/>
  <c r="X14" i="15"/>
  <c r="Z61" i="17"/>
  <c r="N60" i="17"/>
  <c r="N61" i="17"/>
  <c r="K17" i="15"/>
  <c r="K22" i="15"/>
  <c r="K15" i="15"/>
  <c r="K28" i="15"/>
  <c r="K26" i="15"/>
  <c r="K24" i="15"/>
  <c r="K19" i="15"/>
  <c r="L15" i="17"/>
  <c r="K13" i="15"/>
  <c r="O39" i="17"/>
  <c r="AA39" i="17"/>
  <c r="O55" i="17"/>
  <c r="AA55" i="17"/>
  <c r="L27" i="15"/>
  <c r="X27" i="15"/>
  <c r="O25" i="17"/>
  <c r="O24" i="17"/>
  <c r="AA25" i="17"/>
  <c r="Z59" i="17"/>
  <c r="N58" i="17"/>
  <c r="N59" i="17"/>
  <c r="O37" i="17"/>
  <c r="AA37" i="17"/>
  <c r="N29" i="17"/>
  <c r="N28" i="17"/>
  <c r="Z29" i="17"/>
  <c r="D40" i="25" a="1"/>
  <c r="D40" i="25" s="1"/>
  <c r="E40" i="25" s="1"/>
  <c r="F52" i="25" s="1"/>
  <c r="K40" i="25"/>
  <c r="L40" i="25" s="1" a="1"/>
  <c r="L40" i="25" s="1"/>
  <c r="M40" i="25" s="1"/>
  <c r="N52" i="25" s="1"/>
  <c r="G40" i="25"/>
  <c r="H40" i="25" s="1" a="1"/>
  <c r="H40" i="25" s="1"/>
  <c r="I40" i="25" s="1"/>
  <c r="J52" i="25" s="1"/>
  <c r="F28" i="14"/>
  <c r="H28" i="14"/>
  <c r="U17" i="14"/>
  <c r="W17" i="14"/>
  <c r="M45" i="17"/>
  <c r="M16" i="17"/>
  <c r="M18" i="17"/>
  <c r="M46" i="17"/>
  <c r="M20" i="17"/>
  <c r="M50" i="17"/>
  <c r="M48" i="17"/>
  <c r="M19" i="17"/>
  <c r="M49" i="17"/>
  <c r="Z53" i="17"/>
  <c r="N53" i="17"/>
  <c r="N52" i="17"/>
  <c r="N47" i="17"/>
  <c r="Z57" i="17"/>
  <c r="N56" i="17"/>
  <c r="N57" i="17"/>
  <c r="E15" i="14"/>
  <c r="C15" i="14"/>
  <c r="N22" i="17"/>
  <c r="Z23" i="17"/>
  <c r="N23" i="17"/>
  <c r="G28" i="14"/>
  <c r="D28" i="14"/>
  <c r="O38" i="17"/>
  <c r="O54" i="17"/>
  <c r="AA38" i="17"/>
  <c r="L20" i="15"/>
  <c r="X20" i="15"/>
  <c r="O40" i="17"/>
  <c r="AA40" i="17"/>
  <c r="O34" i="17"/>
  <c r="AA34" i="17"/>
  <c r="AB35" i="17"/>
  <c r="AB36" i="17"/>
  <c r="L16" i="15"/>
  <c r="X16" i="15"/>
  <c r="L26" i="14"/>
  <c r="N26" i="14"/>
  <c r="L27" i="14"/>
  <c r="N27" i="14"/>
  <c r="L25" i="14"/>
  <c r="N25" i="14"/>
  <c r="L24" i="14"/>
  <c r="N24" i="14"/>
  <c r="L31" i="14"/>
  <c r="N31" i="14"/>
  <c r="L23" i="14"/>
  <c r="N23" i="14"/>
  <c r="L30" i="14"/>
  <c r="M30" i="14" s="1"/>
  <c r="N30" i="14"/>
  <c r="N22" i="14"/>
  <c r="L22" i="14"/>
  <c r="N32" i="14"/>
  <c r="L32" i="14"/>
  <c r="L29" i="14"/>
  <c r="N29" i="14"/>
  <c r="Q29" i="14" s="1"/>
  <c r="N16" i="14"/>
  <c r="L16" i="14"/>
  <c r="L33" i="14"/>
  <c r="N33" i="14"/>
  <c r="N28" i="14"/>
  <c r="L28" i="14"/>
  <c r="L15" i="14"/>
  <c r="N15" i="14"/>
  <c r="S23" i="14"/>
  <c r="S29" i="14"/>
  <c r="S21" i="14"/>
  <c r="S22" i="14"/>
  <c r="S28" i="14"/>
  <c r="S20" i="14"/>
  <c r="S27" i="14"/>
  <c r="S19" i="14"/>
  <c r="S31" i="14"/>
  <c r="S26" i="14"/>
  <c r="S25" i="14"/>
  <c r="S16" i="14"/>
  <c r="S30" i="14"/>
  <c r="S33" i="14"/>
  <c r="S32" i="14"/>
  <c r="S24" i="14"/>
  <c r="S15" i="14"/>
  <c r="H17" i="12"/>
  <c r="G17" i="12"/>
  <c r="F17" i="12"/>
  <c r="E17" i="12"/>
  <c r="D17" i="12"/>
  <c r="C17" i="12"/>
  <c r="H16" i="12"/>
  <c r="G16" i="12"/>
  <c r="F16" i="12"/>
  <c r="E16" i="12"/>
  <c r="D16" i="12"/>
  <c r="C16" i="12"/>
  <c r="H15" i="12"/>
  <c r="G15" i="12"/>
  <c r="F15" i="12"/>
  <c r="E15" i="12"/>
  <c r="D15" i="12"/>
  <c r="C15" i="12"/>
  <c r="H14" i="12"/>
  <c r="G14" i="12"/>
  <c r="F14" i="12"/>
  <c r="E14" i="12"/>
  <c r="D14" i="12"/>
  <c r="C14" i="12"/>
  <c r="H13" i="12"/>
  <c r="G13" i="12"/>
  <c r="F13" i="12"/>
  <c r="E13" i="12"/>
  <c r="D13" i="12"/>
  <c r="C13" i="12"/>
  <c r="H12" i="12"/>
  <c r="G12" i="12"/>
  <c r="F12" i="12"/>
  <c r="E12" i="12"/>
  <c r="D12" i="12"/>
  <c r="C12" i="12"/>
  <c r="H11" i="12"/>
  <c r="G11" i="12"/>
  <c r="F11" i="12"/>
  <c r="E11" i="12"/>
  <c r="D11" i="12"/>
  <c r="C11" i="12"/>
  <c r="H10" i="12"/>
  <c r="G10" i="12"/>
  <c r="F10" i="12"/>
  <c r="E10" i="12"/>
  <c r="D10" i="12"/>
  <c r="C10" i="12"/>
  <c r="H9" i="12"/>
  <c r="G9" i="12"/>
  <c r="F9" i="12"/>
  <c r="E9" i="12"/>
  <c r="D9" i="12"/>
  <c r="C9" i="12"/>
  <c r="H8" i="12"/>
  <c r="G8" i="12"/>
  <c r="F8" i="12"/>
  <c r="E8" i="12"/>
  <c r="D8" i="12"/>
  <c r="C8" i="12"/>
  <c r="H7" i="12"/>
  <c r="G7" i="12"/>
  <c r="F7" i="12"/>
  <c r="E7" i="12"/>
  <c r="D7" i="12"/>
  <c r="C7" i="12"/>
  <c r="H6" i="12"/>
  <c r="G6" i="12"/>
  <c r="F6" i="12"/>
  <c r="E6" i="12"/>
  <c r="D6" i="12"/>
  <c r="C6" i="12"/>
  <c r="H5" i="12"/>
  <c r="G5" i="12"/>
  <c r="F5" i="12"/>
  <c r="E5" i="12"/>
  <c r="D5" i="12"/>
  <c r="C5" i="12"/>
  <c r="B17" i="12"/>
  <c r="Q34" i="14" l="1"/>
  <c r="M33" i="14"/>
  <c r="P34" i="14"/>
  <c r="I10" i="19" a="1"/>
  <c r="I10" i="19" s="1"/>
  <c r="U12" i="19" s="1"/>
  <c r="I11" i="19" a="1"/>
  <c r="I11" i="19" s="1"/>
  <c r="U13" i="19" s="1"/>
  <c r="I7" i="19" a="1"/>
  <c r="I7" i="19" s="1"/>
  <c r="U9" i="19" s="1"/>
  <c r="I14" i="19" a="1"/>
  <c r="I14" i="19" s="1"/>
  <c r="U16" i="19" s="1"/>
  <c r="I6" i="19" a="1"/>
  <c r="I6" i="19" s="1"/>
  <c r="U8" i="19" s="1"/>
  <c r="I15" i="19" a="1"/>
  <c r="I15" i="19" s="1"/>
  <c r="U17" i="19" s="1"/>
  <c r="N33" i="17"/>
  <c r="Z33" i="17"/>
  <c r="O36" i="17"/>
  <c r="AA36" i="17"/>
  <c r="H27" i="14"/>
  <c r="F27" i="14"/>
  <c r="M58" i="17"/>
  <c r="M59" i="17"/>
  <c r="Y59" i="17"/>
  <c r="L45" i="17"/>
  <c r="L18" i="17"/>
  <c r="L48" i="17"/>
  <c r="L46" i="17"/>
  <c r="L16" i="17"/>
  <c r="L19" i="17"/>
  <c r="L49" i="17"/>
  <c r="L20" i="17"/>
  <c r="L50" i="17"/>
  <c r="N37" i="17"/>
  <c r="Z37" i="17"/>
  <c r="G27" i="14"/>
  <c r="D27" i="14"/>
  <c r="Y29" i="17"/>
  <c r="M28" i="17"/>
  <c r="M29" i="17"/>
  <c r="N39" i="17"/>
  <c r="Z39" i="17"/>
  <c r="K20" i="15"/>
  <c r="W20" i="15"/>
  <c r="N42" i="17"/>
  <c r="Z42" i="17"/>
  <c r="D39" i="25" a="1"/>
  <c r="D39" i="25" s="1"/>
  <c r="E39" i="25" s="1"/>
  <c r="F51" i="25" s="1"/>
  <c r="G39" i="25"/>
  <c r="H39" i="25" s="1" a="1"/>
  <c r="H39" i="25" s="1"/>
  <c r="I39" i="25" s="1"/>
  <c r="J51" i="25" s="1"/>
  <c r="K39" i="25"/>
  <c r="L39" i="25" s="1" a="1"/>
  <c r="L39" i="25" s="1"/>
  <c r="M39" i="25" s="1"/>
  <c r="N51" i="25" s="1"/>
  <c r="M26" i="17"/>
  <c r="M17" i="17"/>
  <c r="Y27" i="17"/>
  <c r="M27" i="17"/>
  <c r="N54" i="17"/>
  <c r="N38" i="17"/>
  <c r="Z38" i="17"/>
  <c r="M56" i="17"/>
  <c r="M57" i="17"/>
  <c r="Y57" i="17"/>
  <c r="M47" i="17"/>
  <c r="K25" i="15"/>
  <c r="W25" i="15"/>
  <c r="J13" i="15"/>
  <c r="J15" i="15"/>
  <c r="J19" i="15"/>
  <c r="J26" i="15"/>
  <c r="J17" i="15"/>
  <c r="J24" i="15"/>
  <c r="J22" i="15"/>
  <c r="J28" i="15"/>
  <c r="K15" i="17"/>
  <c r="N34" i="17"/>
  <c r="Z34" i="17"/>
  <c r="M22" i="17"/>
  <c r="M23" i="17"/>
  <c r="Y23" i="17"/>
  <c r="M61" i="17"/>
  <c r="M60" i="17"/>
  <c r="Y61" i="17"/>
  <c r="K27" i="15"/>
  <c r="W27" i="15"/>
  <c r="M53" i="17"/>
  <c r="M52" i="17"/>
  <c r="Y53" i="17"/>
  <c r="N55" i="17"/>
  <c r="Z55" i="17"/>
  <c r="Y31" i="17"/>
  <c r="M31" i="17"/>
  <c r="M30" i="17"/>
  <c r="N40" i="17"/>
  <c r="Z40" i="17"/>
  <c r="K29" i="15"/>
  <c r="W29" i="15"/>
  <c r="C14" i="14"/>
  <c r="E14" i="14"/>
  <c r="J14" i="14"/>
  <c r="N41" i="17"/>
  <c r="Z41" i="17"/>
  <c r="K16" i="15"/>
  <c r="W16" i="15"/>
  <c r="K23" i="15"/>
  <c r="W23" i="15"/>
  <c r="B9" i="27"/>
  <c r="C10" i="27"/>
  <c r="I12" i="15"/>
  <c r="H5" i="19"/>
  <c r="A13" i="14"/>
  <c r="C38" i="25"/>
  <c r="O35" i="17"/>
  <c r="AA35" i="17"/>
  <c r="K14" i="15"/>
  <c r="W14" i="15"/>
  <c r="K18" i="15"/>
  <c r="W18" i="15"/>
  <c r="N25" i="17"/>
  <c r="N24" i="17"/>
  <c r="Z25" i="17"/>
  <c r="U32" i="14"/>
  <c r="W32" i="14"/>
  <c r="U25" i="14"/>
  <c r="W25" i="14"/>
  <c r="U20" i="14"/>
  <c r="W20" i="14"/>
  <c r="U23" i="14"/>
  <c r="W23" i="14"/>
  <c r="U33" i="14"/>
  <c r="W33" i="14"/>
  <c r="U28" i="14"/>
  <c r="W28" i="14"/>
  <c r="U26" i="14"/>
  <c r="W26" i="14"/>
  <c r="U22" i="14"/>
  <c r="W22" i="14"/>
  <c r="U31" i="14"/>
  <c r="W31" i="14"/>
  <c r="U30" i="14"/>
  <c r="W30" i="14"/>
  <c r="W21" i="14"/>
  <c r="U21" i="14"/>
  <c r="U15" i="14"/>
  <c r="W15" i="14"/>
  <c r="W19" i="14"/>
  <c r="U19" i="14"/>
  <c r="U24" i="14"/>
  <c r="W24" i="14"/>
  <c r="U16" i="14"/>
  <c r="W16" i="14"/>
  <c r="U27" i="14"/>
  <c r="W27" i="14"/>
  <c r="W29" i="14"/>
  <c r="U29" i="14"/>
  <c r="P27" i="14"/>
  <c r="Q27" i="14"/>
  <c r="P28" i="14"/>
  <c r="Q28" i="14"/>
  <c r="M29" i="14"/>
  <c r="P29" i="14"/>
  <c r="M32" i="14"/>
  <c r="M31" i="14"/>
  <c r="M27" i="14"/>
  <c r="M28" i="14"/>
  <c r="B23" i="14"/>
  <c r="B24" i="14"/>
  <c r="B25" i="14"/>
  <c r="B26" i="14"/>
  <c r="B27" i="14"/>
  <c r="B28" i="14"/>
  <c r="B29" i="14"/>
  <c r="B30" i="14"/>
  <c r="B31" i="14"/>
  <c r="B32" i="14"/>
  <c r="B33" i="14"/>
  <c r="B22" i="14"/>
  <c r="B21" i="14"/>
  <c r="Z34" i="14" l="1"/>
  <c r="Y34" i="14"/>
  <c r="H15" i="19" a="1"/>
  <c r="H15" i="19" s="1"/>
  <c r="T17" i="19" s="1"/>
  <c r="H10" i="19" a="1"/>
  <c r="H10" i="19" s="1"/>
  <c r="T12" i="19" s="1"/>
  <c r="H7" i="19" a="1"/>
  <c r="H7" i="19" s="1"/>
  <c r="T9" i="19" s="1"/>
  <c r="H6" i="19" a="1"/>
  <c r="H6" i="19" s="1"/>
  <c r="T8" i="19" s="1"/>
  <c r="H14" i="19" a="1"/>
  <c r="H14" i="19" s="1"/>
  <c r="T16" i="19" s="1"/>
  <c r="H11" i="19" a="1"/>
  <c r="H11" i="19" s="1"/>
  <c r="T13" i="19" s="1"/>
  <c r="M39" i="17"/>
  <c r="Y39" i="17"/>
  <c r="X59" i="17"/>
  <c r="L59" i="17"/>
  <c r="L58" i="17"/>
  <c r="S14" i="14"/>
  <c r="N14" i="14"/>
  <c r="L14" i="14"/>
  <c r="M26" i="14" s="1"/>
  <c r="M42" i="17"/>
  <c r="Y42" i="17"/>
  <c r="J29" i="15"/>
  <c r="V29" i="15"/>
  <c r="N36" i="17"/>
  <c r="Z36" i="17"/>
  <c r="L28" i="17"/>
  <c r="L29" i="17"/>
  <c r="X29" i="17"/>
  <c r="M40" i="17"/>
  <c r="Y40" i="17"/>
  <c r="K45" i="17"/>
  <c r="K46" i="17"/>
  <c r="K48" i="17"/>
  <c r="K20" i="17"/>
  <c r="K18" i="17"/>
  <c r="K19" i="17"/>
  <c r="K50" i="17"/>
  <c r="K16" i="17"/>
  <c r="K49" i="17"/>
  <c r="J14" i="15"/>
  <c r="V14" i="15"/>
  <c r="B8" i="27"/>
  <c r="C9" i="27"/>
  <c r="H12" i="15"/>
  <c r="A12" i="14"/>
  <c r="G5" i="19"/>
  <c r="C37" i="25"/>
  <c r="H26" i="14"/>
  <c r="F26" i="14"/>
  <c r="J23" i="15"/>
  <c r="V23" i="15"/>
  <c r="L23" i="17"/>
  <c r="L22" i="17"/>
  <c r="X23" i="17"/>
  <c r="E13" i="14"/>
  <c r="F25" i="14" s="1"/>
  <c r="C13" i="14"/>
  <c r="D25" i="14" s="1"/>
  <c r="J13" i="14"/>
  <c r="M34" i="17"/>
  <c r="Y34" i="17"/>
  <c r="Y38" i="17"/>
  <c r="M54" i="17"/>
  <c r="M38" i="17"/>
  <c r="I13" i="15"/>
  <c r="I17" i="15"/>
  <c r="I24" i="15"/>
  <c r="I22" i="15"/>
  <c r="I28" i="15"/>
  <c r="I15" i="15"/>
  <c r="I19" i="15"/>
  <c r="I26" i="15"/>
  <c r="J15" i="17"/>
  <c r="M41" i="17"/>
  <c r="Y41" i="17"/>
  <c r="G26" i="14"/>
  <c r="D26" i="14"/>
  <c r="J25" i="15"/>
  <c r="V25" i="15"/>
  <c r="M55" i="17"/>
  <c r="Y55" i="17"/>
  <c r="L53" i="17"/>
  <c r="X53" i="17"/>
  <c r="L52" i="17"/>
  <c r="J20" i="15"/>
  <c r="V20" i="15"/>
  <c r="J18" i="15"/>
  <c r="V18" i="15"/>
  <c r="M24" i="17"/>
  <c r="Y25" i="17"/>
  <c r="M25" i="17"/>
  <c r="L47" i="17"/>
  <c r="L57" i="17"/>
  <c r="X57" i="17"/>
  <c r="L56" i="17"/>
  <c r="J16" i="15"/>
  <c r="V16" i="15"/>
  <c r="N35" i="17"/>
  <c r="Z35" i="17"/>
  <c r="G38" i="25"/>
  <c r="H38" i="25" s="1" a="1"/>
  <c r="H38" i="25" s="1"/>
  <c r="I38" i="25" s="1"/>
  <c r="J50" i="25" s="1"/>
  <c r="K38" i="25"/>
  <c r="L38" i="25" s="1" a="1"/>
  <c r="L38" i="25" s="1"/>
  <c r="M38" i="25" s="1"/>
  <c r="N50" i="25" s="1"/>
  <c r="D38" i="25"/>
  <c r="E38" i="25" s="1"/>
  <c r="F50" i="25" s="1"/>
  <c r="M33" i="17"/>
  <c r="Y33" i="17"/>
  <c r="J27" i="15"/>
  <c r="V27" i="15"/>
  <c r="M37" i="17"/>
  <c r="Y37" i="17"/>
  <c r="L27" i="17"/>
  <c r="X27" i="17"/>
  <c r="L26" i="17"/>
  <c r="L17" i="17"/>
  <c r="L61" i="17"/>
  <c r="L60" i="17"/>
  <c r="X61" i="17"/>
  <c r="L30" i="17"/>
  <c r="L31" i="17"/>
  <c r="X31" i="17"/>
  <c r="Y27" i="14"/>
  <c r="Z27" i="14"/>
  <c r="Y28" i="14"/>
  <c r="V29" i="14"/>
  <c r="Y29" i="14"/>
  <c r="Z28" i="14"/>
  <c r="X29" i="14"/>
  <c r="Z29" i="14"/>
  <c r="X32" i="14"/>
  <c r="V32" i="14"/>
  <c r="X28" i="14"/>
  <c r="V31" i="14"/>
  <c r="X33" i="14"/>
  <c r="X31" i="14"/>
  <c r="X30" i="14"/>
  <c r="V30" i="14"/>
  <c r="V28" i="14"/>
  <c r="V27" i="14"/>
  <c r="X27" i="14"/>
  <c r="V33" i="14"/>
  <c r="K33" i="14"/>
  <c r="T33" i="14" s="1"/>
  <c r="AB4" i="19"/>
  <c r="K22" i="14"/>
  <c r="T22" i="14" s="1"/>
  <c r="Q4" i="19"/>
  <c r="K26" i="14"/>
  <c r="T26" i="14" s="1"/>
  <c r="U4" i="19"/>
  <c r="K29" i="14"/>
  <c r="T29" i="14" s="1"/>
  <c r="X4" i="19"/>
  <c r="K25" i="14"/>
  <c r="T25" i="14" s="1"/>
  <c r="T4" i="19"/>
  <c r="K30" i="14"/>
  <c r="T30" i="14" s="1"/>
  <c r="Y4" i="19"/>
  <c r="K32" i="14"/>
  <c r="T32" i="14" s="1"/>
  <c r="AA4" i="19"/>
  <c r="K28" i="14"/>
  <c r="T28" i="14" s="1"/>
  <c r="W4" i="19"/>
  <c r="K24" i="14"/>
  <c r="T24" i="14" s="1"/>
  <c r="S4" i="19"/>
  <c r="K21" i="14"/>
  <c r="T21" i="14" s="1"/>
  <c r="P4" i="19"/>
  <c r="K31" i="14"/>
  <c r="T31" i="14" s="1"/>
  <c r="Z4" i="19"/>
  <c r="K27" i="14"/>
  <c r="T27" i="14" s="1"/>
  <c r="V4" i="19"/>
  <c r="K23" i="14"/>
  <c r="T23" i="14" s="1"/>
  <c r="R4" i="19"/>
  <c r="B13" i="13"/>
  <c r="B7" i="13"/>
  <c r="B8" i="13"/>
  <c r="B9" i="13"/>
  <c r="B10" i="13"/>
  <c r="B11" i="13"/>
  <c r="B12" i="13"/>
  <c r="B6" i="13"/>
  <c r="B5" i="13"/>
  <c r="B36" i="12"/>
  <c r="B34" i="12"/>
  <c r="B33" i="12"/>
  <c r="B32" i="12"/>
  <c r="B31" i="12"/>
  <c r="B30" i="12"/>
  <c r="B29" i="12"/>
  <c r="B28" i="12"/>
  <c r="B27" i="12"/>
  <c r="B26" i="12"/>
  <c r="B25" i="12"/>
  <c r="B24" i="12"/>
  <c r="B15" i="12"/>
  <c r="B14" i="12"/>
  <c r="B13" i="12"/>
  <c r="B12" i="12"/>
  <c r="B11" i="12"/>
  <c r="B10" i="12"/>
  <c r="B9" i="12"/>
  <c r="B8" i="12"/>
  <c r="B7" i="12"/>
  <c r="B6" i="12"/>
  <c r="B5" i="12"/>
  <c r="B24" i="11"/>
  <c r="B25" i="11"/>
  <c r="B26" i="11"/>
  <c r="B27" i="11"/>
  <c r="B28" i="11"/>
  <c r="B29" i="11"/>
  <c r="B30" i="11"/>
  <c r="B31" i="11"/>
  <c r="B32" i="11"/>
  <c r="B33" i="11"/>
  <c r="B34" i="11"/>
  <c r="B35" i="11"/>
  <c r="B23" i="11"/>
  <c r="B22" i="11"/>
  <c r="B50" i="11"/>
  <c r="B6" i="11"/>
  <c r="B41" i="11" s="1"/>
  <c r="B7" i="11"/>
  <c r="B42" i="11" s="1"/>
  <c r="B8" i="11"/>
  <c r="B43" i="11" s="1"/>
  <c r="B9" i="11"/>
  <c r="B44" i="11" s="1"/>
  <c r="B10" i="11"/>
  <c r="B45" i="11" s="1"/>
  <c r="B11" i="11"/>
  <c r="B46" i="11" s="1"/>
  <c r="B12" i="11"/>
  <c r="B47" i="11" s="1"/>
  <c r="B13" i="11"/>
  <c r="B48" i="11" s="1"/>
  <c r="B49" i="11"/>
  <c r="B5" i="11"/>
  <c r="B40" i="11" s="1"/>
  <c r="B4" i="11"/>
  <c r="B39" i="11" s="1"/>
  <c r="B37" i="3"/>
  <c r="B26" i="3"/>
  <c r="B27" i="3"/>
  <c r="B28" i="3"/>
  <c r="B29" i="3"/>
  <c r="B30" i="3"/>
  <c r="B31" i="3"/>
  <c r="B32" i="3"/>
  <c r="B33" i="3"/>
  <c r="B34" i="3"/>
  <c r="B35" i="3"/>
  <c r="B36" i="3"/>
  <c r="B25" i="3"/>
  <c r="B24" i="3"/>
  <c r="B6" i="3"/>
  <c r="B7" i="3"/>
  <c r="B8" i="3"/>
  <c r="B9" i="3"/>
  <c r="B10" i="3"/>
  <c r="B11" i="3"/>
  <c r="B12" i="3"/>
  <c r="B13" i="3"/>
  <c r="B14" i="3"/>
  <c r="B15" i="3"/>
  <c r="B16" i="3"/>
  <c r="B17" i="3"/>
  <c r="B5" i="3"/>
  <c r="G6" i="19" l="1" a="1"/>
  <c r="G6" i="19" s="1"/>
  <c r="S8" i="19" s="1"/>
  <c r="G7" i="19" a="1"/>
  <c r="G7" i="19" s="1"/>
  <c r="S9" i="19" s="1"/>
  <c r="G14" i="19" a="1"/>
  <c r="G14" i="19" s="1"/>
  <c r="S16" i="19" s="1"/>
  <c r="G11" i="19" a="1"/>
  <c r="G11" i="19" s="1"/>
  <c r="S13" i="19" s="1"/>
  <c r="G15" i="19" a="1"/>
  <c r="G15" i="19" s="1"/>
  <c r="S17" i="19" s="1"/>
  <c r="G10" i="19" a="1"/>
  <c r="G10" i="19" s="1"/>
  <c r="S12" i="19" s="1"/>
  <c r="L37" i="17"/>
  <c r="X37" i="17"/>
  <c r="X38" i="17"/>
  <c r="L38" i="17"/>
  <c r="L54" i="17"/>
  <c r="I29" i="15"/>
  <c r="U29" i="15"/>
  <c r="K27" i="17"/>
  <c r="W27" i="17"/>
  <c r="K26" i="17"/>
  <c r="K17" i="17"/>
  <c r="L34" i="17"/>
  <c r="X34" i="17"/>
  <c r="I23" i="15"/>
  <c r="U23" i="15"/>
  <c r="B7" i="27"/>
  <c r="C8" i="27"/>
  <c r="G12" i="15"/>
  <c r="C36" i="25"/>
  <c r="F5" i="19"/>
  <c r="A11" i="14"/>
  <c r="K31" i="17"/>
  <c r="W31" i="17"/>
  <c r="K30" i="17"/>
  <c r="L39" i="17"/>
  <c r="X39" i="17"/>
  <c r="I25" i="15"/>
  <c r="U25" i="15"/>
  <c r="S13" i="14"/>
  <c r="N13" i="14"/>
  <c r="L13" i="14"/>
  <c r="M25" i="14" s="1"/>
  <c r="K47" i="17"/>
  <c r="W57" i="17"/>
  <c r="K57" i="17"/>
  <c r="K56" i="17"/>
  <c r="U14" i="14"/>
  <c r="V26" i="14" s="1"/>
  <c r="W14" i="14"/>
  <c r="X26" i="14" s="1"/>
  <c r="I18" i="15"/>
  <c r="U18" i="15"/>
  <c r="W53" i="17"/>
  <c r="K53" i="17"/>
  <c r="K52" i="17"/>
  <c r="L40" i="17"/>
  <c r="X40" i="17"/>
  <c r="L41" i="17"/>
  <c r="X41" i="17"/>
  <c r="L55" i="17"/>
  <c r="X55" i="17"/>
  <c r="G37" i="25"/>
  <c r="H37" i="25" s="1" a="1"/>
  <c r="H37" i="25" s="1"/>
  <c r="I37" i="25" s="1"/>
  <c r="J49" i="25" s="1"/>
  <c r="K37" i="25"/>
  <c r="L37" i="25" s="1" a="1"/>
  <c r="L37" i="25" s="1"/>
  <c r="M37" i="25" s="1"/>
  <c r="N49" i="25" s="1"/>
  <c r="D37" i="25"/>
  <c r="E37" i="25" s="1"/>
  <c r="F49" i="25" s="1"/>
  <c r="W59" i="17"/>
  <c r="K59" i="17"/>
  <c r="K58" i="17"/>
  <c r="I27" i="15"/>
  <c r="U27" i="15"/>
  <c r="K22" i="17"/>
  <c r="K23" i="17"/>
  <c r="W23" i="17"/>
  <c r="I20" i="15"/>
  <c r="U20" i="15"/>
  <c r="M36" i="17"/>
  <c r="Y36" i="17"/>
  <c r="L33" i="17"/>
  <c r="X33" i="17"/>
  <c r="C12" i="14"/>
  <c r="D24" i="14" s="1"/>
  <c r="E12" i="14"/>
  <c r="F24" i="14" s="1"/>
  <c r="J12" i="14"/>
  <c r="K60" i="17"/>
  <c r="W61" i="17"/>
  <c r="K61" i="17"/>
  <c r="J45" i="17"/>
  <c r="J46" i="17"/>
  <c r="J50" i="17"/>
  <c r="J20" i="17"/>
  <c r="J19" i="17"/>
  <c r="J18" i="17"/>
  <c r="J49" i="17"/>
  <c r="J48" i="17"/>
  <c r="J16" i="17"/>
  <c r="I14" i="15"/>
  <c r="U14" i="15"/>
  <c r="L42" i="17"/>
  <c r="X42" i="17"/>
  <c r="M35" i="17"/>
  <c r="Y35" i="17"/>
  <c r="X25" i="17"/>
  <c r="L25" i="17"/>
  <c r="L24" i="17"/>
  <c r="I16" i="15"/>
  <c r="U16" i="15"/>
  <c r="H13" i="15"/>
  <c r="H22" i="15"/>
  <c r="H17" i="15"/>
  <c r="H15" i="15"/>
  <c r="H19" i="15"/>
  <c r="H26" i="15"/>
  <c r="I15" i="17"/>
  <c r="H24" i="15"/>
  <c r="H28" i="15"/>
  <c r="W29" i="17"/>
  <c r="K28" i="17"/>
  <c r="K29" i="17"/>
  <c r="C35" i="12"/>
  <c r="F7" i="19" l="1" a="1"/>
  <c r="F7" i="19" s="1"/>
  <c r="R9" i="19" s="1"/>
  <c r="F15" i="19" a="1"/>
  <c r="F15" i="19" s="1"/>
  <c r="R17" i="19" s="1"/>
  <c r="F11" i="19" a="1"/>
  <c r="F11" i="19" s="1"/>
  <c r="R13" i="19" s="1"/>
  <c r="F6" i="19" a="1"/>
  <c r="F6" i="19" s="1"/>
  <c r="R8" i="19" s="1"/>
  <c r="F14" i="19" a="1"/>
  <c r="F14" i="19" s="1"/>
  <c r="R16" i="19" s="1"/>
  <c r="F10" i="19" a="1"/>
  <c r="F10" i="19" s="1"/>
  <c r="R12" i="19" s="1"/>
  <c r="J60" i="17"/>
  <c r="J61" i="17"/>
  <c r="V61" i="17"/>
  <c r="J22" i="17"/>
  <c r="J23" i="17"/>
  <c r="V23" i="17"/>
  <c r="K33" i="17"/>
  <c r="W33" i="17"/>
  <c r="H16" i="15"/>
  <c r="T16" i="15"/>
  <c r="J57" i="17"/>
  <c r="J47" i="17"/>
  <c r="V57" i="17"/>
  <c r="J56" i="17"/>
  <c r="K55" i="17"/>
  <c r="W55" i="17"/>
  <c r="K41" i="17"/>
  <c r="W41" i="17"/>
  <c r="B6" i="27"/>
  <c r="C7" i="27"/>
  <c r="F12" i="15"/>
  <c r="C35" i="25"/>
  <c r="A10" i="14"/>
  <c r="E5" i="19"/>
  <c r="H27" i="15"/>
  <c r="T27" i="15"/>
  <c r="L35" i="17"/>
  <c r="X35" i="17"/>
  <c r="H18" i="15"/>
  <c r="T18" i="15"/>
  <c r="J58" i="17"/>
  <c r="J59" i="17"/>
  <c r="V59" i="17"/>
  <c r="I45" i="17"/>
  <c r="I16" i="17"/>
  <c r="I46" i="17"/>
  <c r="I20" i="17"/>
  <c r="I19" i="17"/>
  <c r="I48" i="17"/>
  <c r="I18" i="17"/>
  <c r="I49" i="17"/>
  <c r="I50" i="17"/>
  <c r="V53" i="17"/>
  <c r="J52" i="17"/>
  <c r="J53" i="17"/>
  <c r="H23" i="15"/>
  <c r="T23" i="15"/>
  <c r="J26" i="17"/>
  <c r="J17" i="17"/>
  <c r="J27" i="17"/>
  <c r="V27" i="17"/>
  <c r="K42" i="17"/>
  <c r="W42" i="17"/>
  <c r="K40" i="17"/>
  <c r="W40" i="17"/>
  <c r="H20" i="15"/>
  <c r="T20" i="15"/>
  <c r="K39" i="17"/>
  <c r="W39" i="17"/>
  <c r="H29" i="15"/>
  <c r="T29" i="15"/>
  <c r="H14" i="15"/>
  <c r="T14" i="15"/>
  <c r="J28" i="17"/>
  <c r="V29" i="17"/>
  <c r="J29" i="17"/>
  <c r="S12" i="14"/>
  <c r="L12" i="14"/>
  <c r="M24" i="14" s="1"/>
  <c r="N12" i="14"/>
  <c r="W13" i="14"/>
  <c r="X25" i="14" s="1"/>
  <c r="U13" i="14"/>
  <c r="V25" i="14" s="1"/>
  <c r="C11" i="14"/>
  <c r="D23" i="14" s="1"/>
  <c r="E11" i="14"/>
  <c r="F23" i="14" s="1"/>
  <c r="J11" i="14"/>
  <c r="L36" i="17"/>
  <c r="X36" i="17"/>
  <c r="H25" i="15"/>
  <c r="T25" i="15"/>
  <c r="J31" i="17"/>
  <c r="J30" i="17"/>
  <c r="V31" i="17"/>
  <c r="W38" i="17"/>
  <c r="K54" i="17"/>
  <c r="K38" i="17"/>
  <c r="G36" i="25"/>
  <c r="H36" i="25" s="1" a="1"/>
  <c r="H36" i="25" s="1"/>
  <c r="I36" i="25" s="1"/>
  <c r="J48" i="25" s="1"/>
  <c r="K36" i="25"/>
  <c r="L36" i="25" s="1" a="1"/>
  <c r="L36" i="25" s="1"/>
  <c r="M36" i="25" s="1"/>
  <c r="N48" i="25" s="1"/>
  <c r="D36" i="25"/>
  <c r="E36" i="25" s="1"/>
  <c r="F48" i="25" s="1"/>
  <c r="K25" i="17"/>
  <c r="K24" i="17"/>
  <c r="W25" i="17"/>
  <c r="K34" i="17"/>
  <c r="W34" i="17"/>
  <c r="G13" i="15"/>
  <c r="G22" i="15"/>
  <c r="G19" i="15"/>
  <c r="G28" i="15"/>
  <c r="G17" i="15"/>
  <c r="G26" i="15"/>
  <c r="G15" i="15"/>
  <c r="H15" i="17"/>
  <c r="G24" i="15"/>
  <c r="K37" i="17"/>
  <c r="W37" i="17"/>
  <c r="E5" i="11"/>
  <c r="F5" i="11"/>
  <c r="G5" i="11"/>
  <c r="H5" i="11"/>
  <c r="E6" i="11"/>
  <c r="F6" i="11"/>
  <c r="G6" i="11"/>
  <c r="H6" i="11"/>
  <c r="E7" i="11"/>
  <c r="F7" i="11"/>
  <c r="G7" i="11"/>
  <c r="H7" i="11"/>
  <c r="E8" i="11"/>
  <c r="F8" i="11"/>
  <c r="G8" i="11"/>
  <c r="H8" i="11"/>
  <c r="E9" i="11"/>
  <c r="F9" i="11"/>
  <c r="G9" i="11"/>
  <c r="H9" i="11"/>
  <c r="E10" i="11"/>
  <c r="F10" i="11"/>
  <c r="G10" i="11"/>
  <c r="H10" i="11"/>
  <c r="E11" i="11"/>
  <c r="F11" i="11"/>
  <c r="G11" i="11"/>
  <c r="H11" i="11"/>
  <c r="E12" i="11"/>
  <c r="F12" i="11"/>
  <c r="G12" i="11"/>
  <c r="H12" i="11"/>
  <c r="E13" i="11"/>
  <c r="F13" i="11"/>
  <c r="G13" i="11"/>
  <c r="H13" i="11"/>
  <c r="E14" i="11"/>
  <c r="F14" i="11"/>
  <c r="G14" i="11"/>
  <c r="H14" i="11"/>
  <c r="E15" i="11"/>
  <c r="F15" i="11"/>
  <c r="G15" i="11"/>
  <c r="H15" i="11"/>
  <c r="E16" i="11"/>
  <c r="F16" i="11"/>
  <c r="G16" i="11"/>
  <c r="H16" i="11"/>
  <c r="E4" i="11"/>
  <c r="H4" i="11"/>
  <c r="G4" i="11"/>
  <c r="F4" i="11"/>
  <c r="E11" i="19" l="1" a="1"/>
  <c r="E11" i="19" s="1"/>
  <c r="Q13" i="19" s="1"/>
  <c r="E15" i="19" a="1"/>
  <c r="E15" i="19" s="1"/>
  <c r="Q17" i="19" s="1"/>
  <c r="E7" i="19" a="1"/>
  <c r="E7" i="19" s="1"/>
  <c r="Q9" i="19" s="1"/>
  <c r="E14" i="19" a="1"/>
  <c r="E14" i="19" s="1"/>
  <c r="Q16" i="19" s="1"/>
  <c r="E6" i="19" a="1"/>
  <c r="E6" i="19" s="1"/>
  <c r="Q8" i="19" s="1"/>
  <c r="E10" i="19" a="1"/>
  <c r="E10" i="19" s="1"/>
  <c r="Q12" i="19" s="1"/>
  <c r="I28" i="17"/>
  <c r="I29" i="17"/>
  <c r="U29" i="17"/>
  <c r="J40" i="17"/>
  <c r="V40" i="17"/>
  <c r="C10" i="14"/>
  <c r="D22" i="14" s="1"/>
  <c r="E10" i="14"/>
  <c r="F22" i="14" s="1"/>
  <c r="J10" i="14"/>
  <c r="I31" i="17"/>
  <c r="I30" i="17"/>
  <c r="U31" i="17"/>
  <c r="D35" i="25" a="1"/>
  <c r="D35" i="25" s="1"/>
  <c r="E35" i="25" s="1"/>
  <c r="F47" i="25" s="1"/>
  <c r="G35" i="25"/>
  <c r="H35" i="25" s="1" a="1"/>
  <c r="H35" i="25" s="1"/>
  <c r="I35" i="25" s="1"/>
  <c r="J47" i="25" s="1"/>
  <c r="K35" i="25"/>
  <c r="L35" i="25" s="1" a="1"/>
  <c r="L35" i="25" s="1"/>
  <c r="M35" i="25" s="1"/>
  <c r="N47" i="25" s="1"/>
  <c r="J54" i="17"/>
  <c r="V38" i="17"/>
  <c r="J38" i="17"/>
  <c r="U12" i="14"/>
  <c r="V24" i="14" s="1"/>
  <c r="W12" i="14"/>
  <c r="X24" i="14" s="1"/>
  <c r="J34" i="17"/>
  <c r="V34" i="17"/>
  <c r="I52" i="17"/>
  <c r="I53" i="17"/>
  <c r="F15" i="15"/>
  <c r="F24" i="15"/>
  <c r="F13" i="15"/>
  <c r="F22" i="15"/>
  <c r="F17" i="15"/>
  <c r="G15" i="17"/>
  <c r="F28" i="15"/>
  <c r="F26" i="15"/>
  <c r="F19" i="15"/>
  <c r="H45" i="17"/>
  <c r="H20" i="17"/>
  <c r="H18" i="17"/>
  <c r="H46" i="17"/>
  <c r="H49" i="17"/>
  <c r="H19" i="17"/>
  <c r="H48" i="17"/>
  <c r="H50" i="17"/>
  <c r="H16" i="17"/>
  <c r="L11" i="14"/>
  <c r="M23" i="14" s="1"/>
  <c r="N11" i="14"/>
  <c r="S11" i="14"/>
  <c r="I23" i="17"/>
  <c r="I22" i="17"/>
  <c r="U23" i="17"/>
  <c r="J55" i="17"/>
  <c r="V55" i="17"/>
  <c r="J33" i="17"/>
  <c r="V33" i="17"/>
  <c r="G16" i="15"/>
  <c r="S16" i="15"/>
  <c r="K36" i="17"/>
  <c r="W36" i="17"/>
  <c r="U61" i="17"/>
  <c r="I60" i="17"/>
  <c r="I61" i="17"/>
  <c r="B5" i="27"/>
  <c r="C6" i="27"/>
  <c r="C34" i="25"/>
  <c r="D5" i="19"/>
  <c r="E12" i="15"/>
  <c r="A9" i="14"/>
  <c r="G20" i="15"/>
  <c r="S20" i="15"/>
  <c r="G23" i="15"/>
  <c r="S23" i="15"/>
  <c r="G25" i="15"/>
  <c r="S25" i="15"/>
  <c r="G14" i="15"/>
  <c r="S14" i="15"/>
  <c r="G27" i="15"/>
  <c r="S27" i="15"/>
  <c r="J41" i="17"/>
  <c r="V41" i="17"/>
  <c r="J39" i="17"/>
  <c r="V39" i="17"/>
  <c r="J25" i="17"/>
  <c r="V25" i="17"/>
  <c r="J24" i="17"/>
  <c r="I58" i="17"/>
  <c r="I59" i="17"/>
  <c r="U59" i="17"/>
  <c r="G18" i="15"/>
  <c r="S18" i="15"/>
  <c r="K35" i="17"/>
  <c r="W35" i="17"/>
  <c r="J37" i="17"/>
  <c r="V37" i="17"/>
  <c r="I26" i="17"/>
  <c r="I17" i="17"/>
  <c r="I27" i="17"/>
  <c r="U27" i="17"/>
  <c r="G29" i="15"/>
  <c r="S29" i="15"/>
  <c r="I47" i="17"/>
  <c r="I56" i="17"/>
  <c r="I57" i="17"/>
  <c r="U57" i="17"/>
  <c r="J42" i="17"/>
  <c r="V42" i="17"/>
  <c r="A39" i="13"/>
  <c r="B39" i="13"/>
  <c r="A40" i="13"/>
  <c r="B40" i="13"/>
  <c r="A41" i="13"/>
  <c r="B41" i="13"/>
  <c r="A42" i="13"/>
  <c r="B42" i="13"/>
  <c r="A43" i="13"/>
  <c r="B43" i="13"/>
  <c r="A44" i="13"/>
  <c r="B44" i="13"/>
  <c r="A45" i="13"/>
  <c r="B45" i="13"/>
  <c r="A46" i="13"/>
  <c r="B46" i="13"/>
  <c r="B38" i="13"/>
  <c r="A38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30" i="13"/>
  <c r="B30" i="13"/>
  <c r="B22" i="13"/>
  <c r="C12" i="13"/>
  <c r="J46" i="13" l="1"/>
  <c r="F49" i="13" s="1"/>
  <c r="D46" i="13"/>
  <c r="D30" i="13"/>
  <c r="J30" i="13"/>
  <c r="F33" i="13" s="1"/>
  <c r="D11" i="19" a="1"/>
  <c r="D11" i="19" s="1"/>
  <c r="P13" i="19" s="1"/>
  <c r="D14" i="19" a="1"/>
  <c r="D14" i="19" s="1"/>
  <c r="P16" i="19" s="1"/>
  <c r="D15" i="19" a="1"/>
  <c r="D15" i="19" s="1"/>
  <c r="P17" i="19" s="1"/>
  <c r="D10" i="19" a="1"/>
  <c r="D10" i="19" s="1"/>
  <c r="P12" i="19" s="1"/>
  <c r="D7" i="19" a="1"/>
  <c r="D7" i="19" s="1"/>
  <c r="P9" i="19" s="1"/>
  <c r="D6" i="19" a="1"/>
  <c r="D6" i="19" s="1"/>
  <c r="P8" i="19" s="1"/>
  <c r="E9" i="14"/>
  <c r="F21" i="14" s="1"/>
  <c r="C9" i="14"/>
  <c r="D21" i="14" s="1"/>
  <c r="J9" i="14"/>
  <c r="H26" i="17"/>
  <c r="H27" i="17"/>
  <c r="H17" i="17"/>
  <c r="T27" i="17"/>
  <c r="F23" i="15"/>
  <c r="R23" i="15"/>
  <c r="I24" i="17"/>
  <c r="I25" i="17"/>
  <c r="U25" i="17"/>
  <c r="I33" i="17"/>
  <c r="U33" i="17"/>
  <c r="H57" i="17"/>
  <c r="H56" i="17"/>
  <c r="H47" i="17"/>
  <c r="T57" i="17"/>
  <c r="F27" i="15"/>
  <c r="R27" i="15"/>
  <c r="N10" i="14"/>
  <c r="L10" i="14"/>
  <c r="M22" i="14" s="1"/>
  <c r="S10" i="14"/>
  <c r="H59" i="17"/>
  <c r="H58" i="17"/>
  <c r="T59" i="17"/>
  <c r="G45" i="17"/>
  <c r="G16" i="17"/>
  <c r="G20" i="17"/>
  <c r="G50" i="17"/>
  <c r="G19" i="17"/>
  <c r="G18" i="17"/>
  <c r="G46" i="17"/>
  <c r="G48" i="17"/>
  <c r="G49" i="17"/>
  <c r="I37" i="17"/>
  <c r="U37" i="17"/>
  <c r="B4" i="27"/>
  <c r="C5" i="27"/>
  <c r="C33" i="25"/>
  <c r="A8" i="14"/>
  <c r="C5" i="19"/>
  <c r="D12" i="15"/>
  <c r="H28" i="17"/>
  <c r="H29" i="17"/>
  <c r="T29" i="17"/>
  <c r="F29" i="15"/>
  <c r="R29" i="15"/>
  <c r="I34" i="17"/>
  <c r="U34" i="17"/>
  <c r="J36" i="17"/>
  <c r="V36" i="17"/>
  <c r="E17" i="15"/>
  <c r="E19" i="15"/>
  <c r="E28" i="15"/>
  <c r="E15" i="15"/>
  <c r="E24" i="15"/>
  <c r="F15" i="17"/>
  <c r="E26" i="15"/>
  <c r="E22" i="15"/>
  <c r="E13" i="15"/>
  <c r="H30" i="17"/>
  <c r="H31" i="17"/>
  <c r="T31" i="17"/>
  <c r="F14" i="15"/>
  <c r="R14" i="15"/>
  <c r="I54" i="17"/>
  <c r="I38" i="17"/>
  <c r="U38" i="17"/>
  <c r="I40" i="17"/>
  <c r="U40" i="17"/>
  <c r="H52" i="17"/>
  <c r="H53" i="17"/>
  <c r="T53" i="17"/>
  <c r="H22" i="17"/>
  <c r="H23" i="17"/>
  <c r="T23" i="17"/>
  <c r="F25" i="15"/>
  <c r="R25" i="15"/>
  <c r="I41" i="17"/>
  <c r="U41" i="17"/>
  <c r="I55" i="17"/>
  <c r="U55" i="17"/>
  <c r="J35" i="17"/>
  <c r="V35" i="17"/>
  <c r="I42" i="17"/>
  <c r="U42" i="17"/>
  <c r="W11" i="14"/>
  <c r="X23" i="14" s="1"/>
  <c r="U11" i="14"/>
  <c r="V23" i="14" s="1"/>
  <c r="F18" i="15"/>
  <c r="R18" i="15"/>
  <c r="D34" i="25" a="1"/>
  <c r="D34" i="25" s="1"/>
  <c r="E34" i="25" s="1"/>
  <c r="F46" i="25" s="1"/>
  <c r="G34" i="25"/>
  <c r="H34" i="25" s="1" a="1"/>
  <c r="H34" i="25" s="1"/>
  <c r="I34" i="25" s="1"/>
  <c r="J46" i="25" s="1"/>
  <c r="K34" i="25"/>
  <c r="L34" i="25" s="1" a="1"/>
  <c r="L34" i="25" s="1"/>
  <c r="M34" i="25" s="1"/>
  <c r="N46" i="25" s="1"/>
  <c r="H60" i="17"/>
  <c r="H61" i="17"/>
  <c r="T61" i="17"/>
  <c r="F20" i="15"/>
  <c r="R20" i="15"/>
  <c r="F16" i="15"/>
  <c r="R16" i="15"/>
  <c r="I39" i="17"/>
  <c r="U39" i="17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C4" i="11"/>
  <c r="D4" i="11"/>
  <c r="C15" i="19" l="1" a="1"/>
  <c r="C15" i="19" s="1"/>
  <c r="O17" i="19" s="1"/>
  <c r="C14" i="19" a="1"/>
  <c r="C14" i="19" s="1"/>
  <c r="O16" i="19" s="1"/>
  <c r="C11" i="19" a="1"/>
  <c r="C11" i="19" s="1"/>
  <c r="O13" i="19" s="1"/>
  <c r="C10" i="19" a="1"/>
  <c r="C10" i="19" s="1"/>
  <c r="O12" i="19" s="1"/>
  <c r="C6" i="19" a="1"/>
  <c r="C6" i="19" s="1"/>
  <c r="O8" i="19" s="1"/>
  <c r="C7" i="19" a="1"/>
  <c r="C7" i="19" s="1"/>
  <c r="O9" i="19" s="1"/>
  <c r="I36" i="17"/>
  <c r="U36" i="17"/>
  <c r="E14" i="15"/>
  <c r="Q14" i="15"/>
  <c r="E18" i="15"/>
  <c r="Q18" i="15"/>
  <c r="G30" i="17"/>
  <c r="G31" i="17"/>
  <c r="S31" i="17"/>
  <c r="H33" i="17"/>
  <c r="T33" i="17"/>
  <c r="E23" i="15"/>
  <c r="Q23" i="15"/>
  <c r="H39" i="17"/>
  <c r="T39" i="17"/>
  <c r="G23" i="17"/>
  <c r="G22" i="17"/>
  <c r="S23" i="17"/>
  <c r="H24" i="17"/>
  <c r="H25" i="17"/>
  <c r="T25" i="17"/>
  <c r="E27" i="15"/>
  <c r="Q27" i="15"/>
  <c r="D19" i="15"/>
  <c r="D28" i="15"/>
  <c r="E15" i="17"/>
  <c r="D22" i="15"/>
  <c r="D17" i="15"/>
  <c r="D13" i="15"/>
  <c r="D26" i="15"/>
  <c r="D24" i="15"/>
  <c r="D15" i="15"/>
  <c r="G59" i="17"/>
  <c r="G58" i="17"/>
  <c r="S59" i="17"/>
  <c r="H34" i="17"/>
  <c r="T34" i="17"/>
  <c r="F45" i="17"/>
  <c r="F49" i="17"/>
  <c r="F48" i="17"/>
  <c r="F20" i="17"/>
  <c r="F18" i="17"/>
  <c r="F16" i="17"/>
  <c r="F19" i="17"/>
  <c r="F50" i="17"/>
  <c r="F46" i="17"/>
  <c r="G56" i="17"/>
  <c r="G57" i="17"/>
  <c r="G47" i="17"/>
  <c r="S57" i="17"/>
  <c r="H37" i="17"/>
  <c r="T37" i="17"/>
  <c r="H42" i="17"/>
  <c r="T42" i="17"/>
  <c r="E25" i="15"/>
  <c r="Q25" i="15"/>
  <c r="C8" i="14"/>
  <c r="D20" i="14" s="1"/>
  <c r="E8" i="14"/>
  <c r="F20" i="14" s="1"/>
  <c r="J8" i="14"/>
  <c r="G52" i="17"/>
  <c r="G53" i="17"/>
  <c r="S53" i="17"/>
  <c r="H40" i="17"/>
  <c r="T40" i="17"/>
  <c r="H55" i="17"/>
  <c r="T55" i="17"/>
  <c r="I35" i="17"/>
  <c r="U35" i="17"/>
  <c r="E16" i="15"/>
  <c r="Q16" i="15"/>
  <c r="D33" i="25" a="1"/>
  <c r="D33" i="25" s="1"/>
  <c r="E33" i="25" s="1"/>
  <c r="F45" i="25" s="1"/>
  <c r="G33" i="25"/>
  <c r="H33" i="25" s="1" a="1"/>
  <c r="H33" i="25" s="1"/>
  <c r="I33" i="25" s="1"/>
  <c r="J45" i="25" s="1"/>
  <c r="K33" i="25"/>
  <c r="L33" i="25" s="1" a="1"/>
  <c r="L33" i="25" s="1"/>
  <c r="M33" i="25" s="1"/>
  <c r="N45" i="25" s="1"/>
  <c r="G26" i="17"/>
  <c r="G27" i="17"/>
  <c r="G17" i="17"/>
  <c r="S27" i="17"/>
  <c r="H38" i="17"/>
  <c r="H54" i="17"/>
  <c r="T38" i="17"/>
  <c r="L9" i="14"/>
  <c r="M21" i="14" s="1"/>
  <c r="N9" i="14"/>
  <c r="S9" i="14"/>
  <c r="E29" i="15"/>
  <c r="Q29" i="15"/>
  <c r="G29" i="17"/>
  <c r="G28" i="17"/>
  <c r="S29" i="17"/>
  <c r="U10" i="14"/>
  <c r="V22" i="14" s="1"/>
  <c r="W10" i="14"/>
  <c r="X22" i="14" s="1"/>
  <c r="H41" i="17"/>
  <c r="T41" i="17"/>
  <c r="E20" i="15"/>
  <c r="Q20" i="15"/>
  <c r="B3" i="27"/>
  <c r="C4" i="27"/>
  <c r="C32" i="25"/>
  <c r="A7" i="14"/>
  <c r="C12" i="15"/>
  <c r="G61" i="17"/>
  <c r="G60" i="17"/>
  <c r="S61" i="17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E7" i="14" l="1"/>
  <c r="F19" i="14" s="1"/>
  <c r="C7" i="14"/>
  <c r="D19" i="14" s="1"/>
  <c r="J7" i="14"/>
  <c r="U9" i="14"/>
  <c r="V21" i="14" s="1"/>
  <c r="W9" i="14"/>
  <c r="X21" i="14" s="1"/>
  <c r="G34" i="17"/>
  <c r="S34" i="17"/>
  <c r="F28" i="17"/>
  <c r="F29" i="17"/>
  <c r="R29" i="17"/>
  <c r="D18" i="15"/>
  <c r="P18" i="15"/>
  <c r="G37" i="17"/>
  <c r="S37" i="17"/>
  <c r="L8" i="14"/>
  <c r="M20" i="14" s="1"/>
  <c r="S8" i="14"/>
  <c r="N8" i="14"/>
  <c r="F23" i="17"/>
  <c r="F22" i="17"/>
  <c r="R23" i="17"/>
  <c r="D23" i="15"/>
  <c r="P23" i="15"/>
  <c r="G41" i="17"/>
  <c r="S41" i="17"/>
  <c r="D32" i="25" a="1"/>
  <c r="D32" i="25" s="1"/>
  <c r="E32" i="25" s="1"/>
  <c r="F44" i="25" s="1"/>
  <c r="K32" i="25"/>
  <c r="L32" i="25" s="1" a="1"/>
  <c r="L32" i="25" s="1"/>
  <c r="M32" i="25" s="1"/>
  <c r="N44" i="25" s="1"/>
  <c r="G32" i="25"/>
  <c r="H32" i="25" s="1" a="1"/>
  <c r="H32" i="25" s="1"/>
  <c r="I32" i="25" s="1"/>
  <c r="J44" i="25" s="1"/>
  <c r="F26" i="17"/>
  <c r="F27" i="17"/>
  <c r="F17" i="17"/>
  <c r="R27" i="17"/>
  <c r="G40" i="17"/>
  <c r="S40" i="17"/>
  <c r="E45" i="17"/>
  <c r="E48" i="17"/>
  <c r="E50" i="17"/>
  <c r="E19" i="17"/>
  <c r="E46" i="17"/>
  <c r="E20" i="17"/>
  <c r="E49" i="17"/>
  <c r="E18" i="17"/>
  <c r="E16" i="17"/>
  <c r="H35" i="17"/>
  <c r="T35" i="17"/>
  <c r="B2" i="27"/>
  <c r="C3" i="27"/>
  <c r="A6" i="14"/>
  <c r="C31" i="25"/>
  <c r="F30" i="17"/>
  <c r="F31" i="17"/>
  <c r="R31" i="17"/>
  <c r="D29" i="15"/>
  <c r="P29" i="15"/>
  <c r="T8" i="18" s="1"/>
  <c r="F56" i="17"/>
  <c r="F57" i="17"/>
  <c r="F47" i="17"/>
  <c r="R57" i="17"/>
  <c r="D16" i="15"/>
  <c r="P16" i="15"/>
  <c r="C6" i="18" s="1"/>
  <c r="D20" i="15"/>
  <c r="P20" i="15"/>
  <c r="C8" i="18" s="1"/>
  <c r="G33" i="17"/>
  <c r="S33" i="17"/>
  <c r="F59" i="17"/>
  <c r="F58" i="17"/>
  <c r="R59" i="17"/>
  <c r="D25" i="15"/>
  <c r="P25" i="15"/>
  <c r="G42" i="17"/>
  <c r="S42" i="17"/>
  <c r="G55" i="17"/>
  <c r="S55" i="17"/>
  <c r="F52" i="17"/>
  <c r="F53" i="17"/>
  <c r="R53" i="17"/>
  <c r="D27" i="15"/>
  <c r="P27" i="15"/>
  <c r="G39" i="17"/>
  <c r="S39" i="17"/>
  <c r="H36" i="17"/>
  <c r="T36" i="17"/>
  <c r="C17" i="15"/>
  <c r="C24" i="15"/>
  <c r="C19" i="15"/>
  <c r="C28" i="15"/>
  <c r="C26" i="15"/>
  <c r="C22" i="15"/>
  <c r="D15" i="17"/>
  <c r="E9" i="18" s="1"/>
  <c r="C15" i="15"/>
  <c r="C13" i="15"/>
  <c r="I6" i="18"/>
  <c r="AF5" i="18"/>
  <c r="L6" i="18"/>
  <c r="K6" i="18"/>
  <c r="J5" i="18"/>
  <c r="AG8" i="18"/>
  <c r="P8" i="18"/>
  <c r="H5" i="18"/>
  <c r="AD6" i="18"/>
  <c r="AC6" i="18"/>
  <c r="AD8" i="18"/>
  <c r="AG6" i="18"/>
  <c r="AG5" i="18"/>
  <c r="AG7" i="18"/>
  <c r="J6" i="18"/>
  <c r="P7" i="18"/>
  <c r="Y5" i="18"/>
  <c r="J7" i="18"/>
  <c r="AB7" i="18"/>
  <c r="AD7" i="18"/>
  <c r="O8" i="18"/>
  <c r="G8" i="18"/>
  <c r="M8" i="18"/>
  <c r="K5" i="18"/>
  <c r="I5" i="18"/>
  <c r="O5" i="18"/>
  <c r="L8" i="18"/>
  <c r="AF6" i="18"/>
  <c r="AE5" i="18"/>
  <c r="H6" i="18"/>
  <c r="M6" i="18"/>
  <c r="Y7" i="18"/>
  <c r="Z5" i="18"/>
  <c r="AC7" i="18"/>
  <c r="G7" i="18"/>
  <c r="AE8" i="18"/>
  <c r="AE7" i="18"/>
  <c r="H8" i="18"/>
  <c r="AA6" i="18"/>
  <c r="N8" i="18"/>
  <c r="X8" i="18"/>
  <c r="Z8" i="18"/>
  <c r="P6" i="18"/>
  <c r="I8" i="18"/>
  <c r="O6" i="18"/>
  <c r="Y8" i="18"/>
  <c r="AF7" i="18"/>
  <c r="L7" i="18"/>
  <c r="N6" i="18"/>
  <c r="AC5" i="18"/>
  <c r="K8" i="18"/>
  <c r="AB5" i="18"/>
  <c r="AC8" i="18"/>
  <c r="AA7" i="18"/>
  <c r="AA5" i="18"/>
  <c r="K7" i="18"/>
  <c r="M5" i="18"/>
  <c r="L5" i="18"/>
  <c r="AD5" i="18"/>
  <c r="Z6" i="18"/>
  <c r="O7" i="18"/>
  <c r="Y6" i="18"/>
  <c r="AE6" i="18"/>
  <c r="X5" i="18"/>
  <c r="M7" i="18"/>
  <c r="N5" i="18"/>
  <c r="H7" i="18"/>
  <c r="AA8" i="18"/>
  <c r="Z7" i="18"/>
  <c r="AF8" i="18"/>
  <c r="I7" i="18"/>
  <c r="AB8" i="18"/>
  <c r="X7" i="18"/>
  <c r="AB6" i="18"/>
  <c r="N7" i="18"/>
  <c r="J8" i="18"/>
  <c r="G6" i="18"/>
  <c r="G5" i="18"/>
  <c r="X6" i="18"/>
  <c r="F7" i="18"/>
  <c r="F8" i="18"/>
  <c r="F6" i="18"/>
  <c r="F5" i="18"/>
  <c r="W8" i="18"/>
  <c r="W5" i="18"/>
  <c r="W7" i="18"/>
  <c r="W6" i="18"/>
  <c r="E7" i="18"/>
  <c r="E6" i="18"/>
  <c r="E5" i="18"/>
  <c r="V5" i="18"/>
  <c r="V6" i="18"/>
  <c r="V8" i="18"/>
  <c r="E8" i="18"/>
  <c r="V7" i="18"/>
  <c r="U5" i="18"/>
  <c r="D7" i="18"/>
  <c r="U8" i="18"/>
  <c r="U6" i="18"/>
  <c r="D6" i="18"/>
  <c r="D5" i="18"/>
  <c r="D8" i="18"/>
  <c r="U7" i="18"/>
  <c r="T5" i="18"/>
  <c r="T7" i="18"/>
  <c r="P5" i="18"/>
  <c r="T6" i="18"/>
  <c r="C7" i="18"/>
  <c r="G25" i="17"/>
  <c r="G24" i="17"/>
  <c r="S25" i="17"/>
  <c r="G38" i="17"/>
  <c r="G54" i="17"/>
  <c r="S38" i="17"/>
  <c r="F61" i="17"/>
  <c r="F60" i="17"/>
  <c r="R61" i="17"/>
  <c r="D14" i="15"/>
  <c r="P14" i="15"/>
  <c r="C5" i="18" s="1"/>
  <c r="D25" i="12"/>
  <c r="E25" i="12"/>
  <c r="F25" i="12"/>
  <c r="G25" i="12"/>
  <c r="H25" i="12"/>
  <c r="D26" i="12"/>
  <c r="E26" i="12"/>
  <c r="F26" i="12"/>
  <c r="G26" i="12"/>
  <c r="H26" i="12"/>
  <c r="D27" i="12"/>
  <c r="E27" i="12"/>
  <c r="F27" i="12"/>
  <c r="G27" i="12"/>
  <c r="H27" i="12"/>
  <c r="D28" i="12"/>
  <c r="E28" i="12"/>
  <c r="F28" i="12"/>
  <c r="G28" i="12"/>
  <c r="H28" i="12"/>
  <c r="D29" i="12"/>
  <c r="E29" i="12"/>
  <c r="F29" i="12"/>
  <c r="G29" i="12"/>
  <c r="H29" i="12"/>
  <c r="D30" i="12"/>
  <c r="E30" i="12"/>
  <c r="F30" i="12"/>
  <c r="G30" i="12"/>
  <c r="H30" i="12"/>
  <c r="D31" i="12"/>
  <c r="E31" i="12"/>
  <c r="F31" i="12"/>
  <c r="G31" i="12"/>
  <c r="H31" i="12"/>
  <c r="D32" i="12"/>
  <c r="E32" i="12"/>
  <c r="F32" i="12"/>
  <c r="G32" i="12"/>
  <c r="H32" i="12"/>
  <c r="D33" i="12"/>
  <c r="E33" i="12"/>
  <c r="F33" i="12"/>
  <c r="G33" i="12"/>
  <c r="H33" i="12"/>
  <c r="D34" i="12"/>
  <c r="E34" i="12"/>
  <c r="F34" i="12"/>
  <c r="G34" i="12"/>
  <c r="H34" i="12"/>
  <c r="D35" i="12"/>
  <c r="E35" i="12"/>
  <c r="F35" i="12"/>
  <c r="G35" i="12"/>
  <c r="H35" i="12"/>
  <c r="E36" i="12"/>
  <c r="F36" i="12"/>
  <c r="G36" i="12"/>
  <c r="H36" i="12"/>
  <c r="H24" i="12"/>
  <c r="G24" i="12"/>
  <c r="F24" i="12"/>
  <c r="E24" i="12"/>
  <c r="D24" i="12"/>
  <c r="E10" i="18" l="1"/>
  <c r="E12" i="18"/>
  <c r="E11" i="18"/>
  <c r="D12" i="18"/>
  <c r="E47" i="17"/>
  <c r="E56" i="17"/>
  <c r="E57" i="17"/>
  <c r="Q57" i="17"/>
  <c r="C16" i="15"/>
  <c r="O16" i="15"/>
  <c r="C6" i="14"/>
  <c r="D18" i="14" s="1"/>
  <c r="E6" i="14"/>
  <c r="F18" i="14" s="1"/>
  <c r="J6" i="14"/>
  <c r="E30" i="17"/>
  <c r="E31" i="17"/>
  <c r="Q31" i="17"/>
  <c r="C12" i="18" s="1"/>
  <c r="D10" i="18"/>
  <c r="W8" i="14"/>
  <c r="X20" i="14" s="1"/>
  <c r="U8" i="14"/>
  <c r="V20" i="14" s="1"/>
  <c r="F39" i="17"/>
  <c r="R39" i="17"/>
  <c r="C29" i="15"/>
  <c r="O29" i="15"/>
  <c r="F40" i="17"/>
  <c r="R40" i="17"/>
  <c r="E23" i="17"/>
  <c r="E22" i="17"/>
  <c r="Q23" i="17"/>
  <c r="C9" i="18" s="1"/>
  <c r="E27" i="17"/>
  <c r="E26" i="17"/>
  <c r="E17" i="17"/>
  <c r="Q27" i="17"/>
  <c r="C10" i="18" s="1"/>
  <c r="D45" i="17"/>
  <c r="U12" i="18" s="1"/>
  <c r="D49" i="17"/>
  <c r="D19" i="17"/>
  <c r="D16" i="17"/>
  <c r="D46" i="17"/>
  <c r="D48" i="17"/>
  <c r="D18" i="17"/>
  <c r="D20" i="17"/>
  <c r="D50" i="17"/>
  <c r="P9" i="18"/>
  <c r="M9" i="18"/>
  <c r="L10" i="18"/>
  <c r="O9" i="18"/>
  <c r="K9" i="18"/>
  <c r="O12" i="18"/>
  <c r="K11" i="18"/>
  <c r="L12" i="18"/>
  <c r="N10" i="18"/>
  <c r="N9" i="18"/>
  <c r="O11" i="18"/>
  <c r="L9" i="18"/>
  <c r="M11" i="18"/>
  <c r="O10" i="18"/>
  <c r="M12" i="18"/>
  <c r="P10" i="18"/>
  <c r="N12" i="18"/>
  <c r="M10" i="18"/>
  <c r="N11" i="18"/>
  <c r="K12" i="18"/>
  <c r="P11" i="18"/>
  <c r="K10" i="18"/>
  <c r="L11" i="18"/>
  <c r="P12" i="18"/>
  <c r="J12" i="18"/>
  <c r="J11" i="18"/>
  <c r="J9" i="18"/>
  <c r="J10" i="18"/>
  <c r="I10" i="18"/>
  <c r="I12" i="18"/>
  <c r="I9" i="18"/>
  <c r="I11" i="18"/>
  <c r="H9" i="18"/>
  <c r="H12" i="18"/>
  <c r="H10" i="18"/>
  <c r="H11" i="18"/>
  <c r="G9" i="18"/>
  <c r="G12" i="18"/>
  <c r="G11" i="18"/>
  <c r="G10" i="18"/>
  <c r="F12" i="18"/>
  <c r="F11" i="18"/>
  <c r="F10" i="18"/>
  <c r="F9" i="18"/>
  <c r="E53" i="17"/>
  <c r="E52" i="17"/>
  <c r="Q53" i="17"/>
  <c r="F24" i="17"/>
  <c r="F25" i="17"/>
  <c r="R25" i="17"/>
  <c r="C25" i="15"/>
  <c r="O25" i="15"/>
  <c r="G36" i="17"/>
  <c r="S36" i="17"/>
  <c r="C23" i="15"/>
  <c r="O23" i="15"/>
  <c r="F34" i="17"/>
  <c r="R34" i="17"/>
  <c r="C2" i="27"/>
  <c r="C30" i="25"/>
  <c r="A5" i="14"/>
  <c r="E28" i="17"/>
  <c r="E29" i="17"/>
  <c r="Q29" i="17"/>
  <c r="C11" i="18" s="1"/>
  <c r="C27" i="15"/>
  <c r="O27" i="15"/>
  <c r="U11" i="18"/>
  <c r="E61" i="17"/>
  <c r="E60" i="17"/>
  <c r="Q61" i="17"/>
  <c r="F37" i="17"/>
  <c r="R37" i="17"/>
  <c r="D9" i="18"/>
  <c r="F33" i="17"/>
  <c r="R33" i="17"/>
  <c r="L7" i="14"/>
  <c r="M19" i="14" s="1"/>
  <c r="S7" i="14"/>
  <c r="N7" i="14"/>
  <c r="O19" i="14" s="1"/>
  <c r="D11" i="18"/>
  <c r="G35" i="17"/>
  <c r="S35" i="17"/>
  <c r="C20" i="15"/>
  <c r="O20" i="15"/>
  <c r="F55" i="17"/>
  <c r="R55" i="17"/>
  <c r="F41" i="17"/>
  <c r="R41" i="17"/>
  <c r="F42" i="17"/>
  <c r="R42" i="17"/>
  <c r="C14" i="15"/>
  <c r="O14" i="15"/>
  <c r="C18" i="15"/>
  <c r="O18" i="15"/>
  <c r="F38" i="17"/>
  <c r="F54" i="17"/>
  <c r="R38" i="17"/>
  <c r="D31" i="25" a="1"/>
  <c r="D31" i="25" s="1"/>
  <c r="E31" i="25" s="1"/>
  <c r="F43" i="25" s="1"/>
  <c r="K31" i="25"/>
  <c r="L31" i="25" s="1" a="1"/>
  <c r="L31" i="25" s="1"/>
  <c r="M31" i="25" s="1"/>
  <c r="N43" i="25" s="1"/>
  <c r="G31" i="25"/>
  <c r="H31" i="25" s="1" a="1"/>
  <c r="H31" i="25" s="1"/>
  <c r="I31" i="25" s="1"/>
  <c r="J43" i="25" s="1"/>
  <c r="E58" i="17"/>
  <c r="E59" i="17"/>
  <c r="Q59" i="17"/>
  <c r="T11" i="18" s="1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B96" i="12"/>
  <c r="A96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B59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B77" i="12"/>
  <c r="A77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B41" i="12"/>
  <c r="A41" i="12"/>
  <c r="A58" i="11"/>
  <c r="B58" i="11"/>
  <c r="B96" i="11" s="1"/>
  <c r="A59" i="11"/>
  <c r="B59" i="11"/>
  <c r="B97" i="11" s="1"/>
  <c r="A60" i="11"/>
  <c r="B60" i="11"/>
  <c r="B98" i="11" s="1"/>
  <c r="A61" i="11"/>
  <c r="B61" i="11"/>
  <c r="B99" i="11" s="1"/>
  <c r="A62" i="11"/>
  <c r="B62" i="11"/>
  <c r="B100" i="11" s="1"/>
  <c r="A63" i="11"/>
  <c r="B63" i="11"/>
  <c r="B101" i="11" s="1"/>
  <c r="A64" i="11"/>
  <c r="B64" i="11"/>
  <c r="B102" i="11" s="1"/>
  <c r="A65" i="11"/>
  <c r="B65" i="11"/>
  <c r="B103" i="11" s="1"/>
  <c r="A66" i="11"/>
  <c r="B66" i="11"/>
  <c r="B104" i="11" s="1"/>
  <c r="A67" i="11"/>
  <c r="B67" i="11"/>
  <c r="B105" i="11" s="1"/>
  <c r="A68" i="11"/>
  <c r="B68" i="11"/>
  <c r="B106" i="11" s="1"/>
  <c r="A69" i="11"/>
  <c r="B69" i="11"/>
  <c r="B107" i="11" s="1"/>
  <c r="A70" i="11"/>
  <c r="B70" i="11"/>
  <c r="B108" i="11" s="1"/>
  <c r="B57" i="11"/>
  <c r="B95" i="11" s="1"/>
  <c r="A57" i="11"/>
  <c r="B77" i="11"/>
  <c r="B78" i="11"/>
  <c r="B79" i="11"/>
  <c r="B80" i="11"/>
  <c r="B81" i="11"/>
  <c r="B82" i="11"/>
  <c r="B83" i="11"/>
  <c r="B84" i="11"/>
  <c r="B85" i="11"/>
  <c r="B86" i="11"/>
  <c r="B87" i="11"/>
  <c r="A88" i="11"/>
  <c r="B88" i="11"/>
  <c r="B76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39" i="1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0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6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8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4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03" i="3"/>
  <c r="A64" i="3"/>
  <c r="A65" i="3"/>
  <c r="A66" i="3"/>
  <c r="A67" i="3"/>
  <c r="A68" i="3"/>
  <c r="A69" i="3"/>
  <c r="A70" i="3"/>
  <c r="A71" i="3"/>
  <c r="A72" i="3"/>
  <c r="A73" i="3"/>
  <c r="A74" i="3"/>
  <c r="A75" i="3"/>
  <c r="A6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83" i="3"/>
  <c r="A56" i="3"/>
  <c r="T12" i="18" l="1"/>
  <c r="T9" i="18"/>
  <c r="D58" i="17"/>
  <c r="D59" i="17"/>
  <c r="P59" i="17"/>
  <c r="F35" i="17"/>
  <c r="R35" i="17"/>
  <c r="D61" i="17"/>
  <c r="D60" i="17"/>
  <c r="P61" i="17"/>
  <c r="Z11" i="18"/>
  <c r="Z9" i="18"/>
  <c r="Z10" i="18"/>
  <c r="Z12" i="18"/>
  <c r="X9" i="18"/>
  <c r="AF11" i="18"/>
  <c r="AE12" i="18"/>
  <c r="AC12" i="18"/>
  <c r="AG12" i="18"/>
  <c r="AG10" i="18"/>
  <c r="AC11" i="18"/>
  <c r="AB12" i="18"/>
  <c r="AD11" i="18"/>
  <c r="AD10" i="18"/>
  <c r="AD9" i="18"/>
  <c r="AD12" i="18"/>
  <c r="AC9" i="18"/>
  <c r="AB9" i="18"/>
  <c r="AF12" i="18"/>
  <c r="AA9" i="18"/>
  <c r="AE10" i="18"/>
  <c r="AF9" i="18"/>
  <c r="AF10" i="18"/>
  <c r="AE11" i="18"/>
  <c r="AA11" i="18"/>
  <c r="AA10" i="18"/>
  <c r="AC10" i="18"/>
  <c r="AB11" i="18"/>
  <c r="AE9" i="18"/>
  <c r="AA12" i="18"/>
  <c r="AG9" i="18"/>
  <c r="AG11" i="18"/>
  <c r="AB10" i="18"/>
  <c r="Y10" i="18"/>
  <c r="Y11" i="18"/>
  <c r="Y12" i="18"/>
  <c r="Y9" i="18"/>
  <c r="X10" i="18"/>
  <c r="X12" i="18"/>
  <c r="X11" i="18"/>
  <c r="W12" i="18"/>
  <c r="W11" i="18"/>
  <c r="W9" i="18"/>
  <c r="W10" i="18"/>
  <c r="V12" i="18"/>
  <c r="V11" i="18"/>
  <c r="V9" i="18"/>
  <c r="V10" i="18"/>
  <c r="U10" i="18"/>
  <c r="U9" i="18"/>
  <c r="E39" i="17"/>
  <c r="Q39" i="17"/>
  <c r="D30" i="17"/>
  <c r="D31" i="17"/>
  <c r="P31" i="17"/>
  <c r="F36" i="17"/>
  <c r="R36" i="17"/>
  <c r="W7" i="14"/>
  <c r="X19" i="14" s="1"/>
  <c r="U7" i="14"/>
  <c r="V19" i="14" s="1"/>
  <c r="E42" i="17"/>
  <c r="Q42" i="17"/>
  <c r="J5" i="14"/>
  <c r="C5" i="14"/>
  <c r="E5" i="14"/>
  <c r="E34" i="17"/>
  <c r="Q34" i="17"/>
  <c r="D27" i="17"/>
  <c r="D17" i="17"/>
  <c r="D26" i="17"/>
  <c r="P27" i="17"/>
  <c r="E25" i="17"/>
  <c r="E24" i="17"/>
  <c r="Q25" i="17"/>
  <c r="E40" i="17"/>
  <c r="Q40" i="17"/>
  <c r="D30" i="25" a="1"/>
  <c r="D30" i="25" s="1"/>
  <c r="E30" i="25" s="1"/>
  <c r="F42" i="25" s="1"/>
  <c r="G30" i="25"/>
  <c r="H30" i="25" s="1" a="1"/>
  <c r="H30" i="25" s="1"/>
  <c r="I30" i="25" s="1"/>
  <c r="J42" i="25" s="1"/>
  <c r="K30" i="25"/>
  <c r="L30" i="25" s="1" a="1"/>
  <c r="L30" i="25" s="1"/>
  <c r="M30" i="25" s="1"/>
  <c r="N42" i="25" s="1"/>
  <c r="D47" i="17"/>
  <c r="D56" i="17"/>
  <c r="D57" i="17"/>
  <c r="P57" i="17"/>
  <c r="E37" i="17"/>
  <c r="Q37" i="17"/>
  <c r="T10" i="18"/>
  <c r="D52" i="17"/>
  <c r="D53" i="17"/>
  <c r="P53" i="17"/>
  <c r="E41" i="17"/>
  <c r="Q41" i="17"/>
  <c r="D22" i="17"/>
  <c r="D23" i="17"/>
  <c r="P23" i="17"/>
  <c r="N6" i="14"/>
  <c r="O18" i="14" s="1"/>
  <c r="L6" i="14"/>
  <c r="M18" i="14" s="1"/>
  <c r="S6" i="14"/>
  <c r="E54" i="17"/>
  <c r="E38" i="17"/>
  <c r="Q38" i="17"/>
  <c r="D29" i="17"/>
  <c r="D28" i="17"/>
  <c r="P29" i="17"/>
  <c r="E33" i="17"/>
  <c r="Q33" i="17"/>
  <c r="E55" i="17"/>
  <c r="Q55" i="17"/>
  <c r="F99" i="12"/>
  <c r="E99" i="12"/>
  <c r="H99" i="12"/>
  <c r="D99" i="12"/>
  <c r="G99" i="12"/>
  <c r="C99" i="12"/>
  <c r="D70" i="11"/>
  <c r="C70" i="11"/>
  <c r="D69" i="11"/>
  <c r="C69" i="11"/>
  <c r="D67" i="11"/>
  <c r="C67" i="11"/>
  <c r="D65" i="11"/>
  <c r="C65" i="11"/>
  <c r="D63" i="11"/>
  <c r="C63" i="11"/>
  <c r="C61" i="11"/>
  <c r="D61" i="11"/>
  <c r="C59" i="11"/>
  <c r="D59" i="11"/>
  <c r="C57" i="11"/>
  <c r="D57" i="11"/>
  <c r="D68" i="11"/>
  <c r="C68" i="11"/>
  <c r="D66" i="11"/>
  <c r="C66" i="11"/>
  <c r="D64" i="11"/>
  <c r="C64" i="11"/>
  <c r="D62" i="11"/>
  <c r="C62" i="11"/>
  <c r="D60" i="11"/>
  <c r="C60" i="11"/>
  <c r="D58" i="11"/>
  <c r="C58" i="11"/>
  <c r="A95" i="11"/>
  <c r="A107" i="11"/>
  <c r="A105" i="11"/>
  <c r="A103" i="11"/>
  <c r="A101" i="11"/>
  <c r="A99" i="11"/>
  <c r="A97" i="11"/>
  <c r="A108" i="11"/>
  <c r="A106" i="11"/>
  <c r="A104" i="11"/>
  <c r="A102" i="11"/>
  <c r="A100" i="11"/>
  <c r="A98" i="11"/>
  <c r="A96" i="11"/>
  <c r="E88" i="11"/>
  <c r="E76" i="11"/>
  <c r="E78" i="11"/>
  <c r="E81" i="11"/>
  <c r="E77" i="11"/>
  <c r="E85" i="11"/>
  <c r="E84" i="11"/>
  <c r="E80" i="11"/>
  <c r="E82" i="11"/>
  <c r="E86" i="11"/>
  <c r="E87" i="11"/>
  <c r="E83" i="11"/>
  <c r="E79" i="11"/>
  <c r="D70" i="12"/>
  <c r="E70" i="12"/>
  <c r="F70" i="12"/>
  <c r="G70" i="12"/>
  <c r="H70" i="12"/>
  <c r="E66" i="12"/>
  <c r="F66" i="12"/>
  <c r="G66" i="12"/>
  <c r="H66" i="12"/>
  <c r="D66" i="12"/>
  <c r="D62" i="12"/>
  <c r="E62" i="12"/>
  <c r="F62" i="12"/>
  <c r="G62" i="12"/>
  <c r="H62" i="12"/>
  <c r="E108" i="12"/>
  <c r="F108" i="12"/>
  <c r="G108" i="12"/>
  <c r="H108" i="12"/>
  <c r="D108" i="12"/>
  <c r="D104" i="12"/>
  <c r="E104" i="12"/>
  <c r="F104" i="12"/>
  <c r="G104" i="12"/>
  <c r="H104" i="12"/>
  <c r="E100" i="12"/>
  <c r="F100" i="12"/>
  <c r="G100" i="12"/>
  <c r="H100" i="12"/>
  <c r="D100" i="12"/>
  <c r="F69" i="12"/>
  <c r="G69" i="12"/>
  <c r="H69" i="12"/>
  <c r="D69" i="12"/>
  <c r="E69" i="12"/>
  <c r="D65" i="12"/>
  <c r="E65" i="12"/>
  <c r="F65" i="12"/>
  <c r="G65" i="12"/>
  <c r="H65" i="12"/>
  <c r="F61" i="12"/>
  <c r="G61" i="12"/>
  <c r="H61" i="12"/>
  <c r="D61" i="12"/>
  <c r="E61" i="12"/>
  <c r="D107" i="12"/>
  <c r="E107" i="12"/>
  <c r="F107" i="12"/>
  <c r="G107" i="12"/>
  <c r="H107" i="12"/>
  <c r="F103" i="12"/>
  <c r="G103" i="12"/>
  <c r="H103" i="12"/>
  <c r="D103" i="12"/>
  <c r="E103" i="12"/>
  <c r="E59" i="12"/>
  <c r="D59" i="12"/>
  <c r="H59" i="12"/>
  <c r="G59" i="12"/>
  <c r="F59" i="12"/>
  <c r="D68" i="12"/>
  <c r="E68" i="12"/>
  <c r="F68" i="12"/>
  <c r="G68" i="12"/>
  <c r="H68" i="12"/>
  <c r="G64" i="12"/>
  <c r="H64" i="12"/>
  <c r="D64" i="12"/>
  <c r="E64" i="12"/>
  <c r="F64" i="12"/>
  <c r="D60" i="12"/>
  <c r="E60" i="12"/>
  <c r="F60" i="12"/>
  <c r="G60" i="12"/>
  <c r="H60" i="12"/>
  <c r="G106" i="12"/>
  <c r="H106" i="12"/>
  <c r="D106" i="12"/>
  <c r="E106" i="12"/>
  <c r="F106" i="12"/>
  <c r="D102" i="12"/>
  <c r="E102" i="12"/>
  <c r="F102" i="12"/>
  <c r="G102" i="12"/>
  <c r="H102" i="12"/>
  <c r="G98" i="12"/>
  <c r="H98" i="12"/>
  <c r="D98" i="12"/>
  <c r="E98" i="12"/>
  <c r="F98" i="12"/>
  <c r="D96" i="12"/>
  <c r="H96" i="12"/>
  <c r="G96" i="12"/>
  <c r="F96" i="12"/>
  <c r="E96" i="12"/>
  <c r="D71" i="12"/>
  <c r="E71" i="12"/>
  <c r="F71" i="12"/>
  <c r="G71" i="12"/>
  <c r="H71" i="12"/>
  <c r="H67" i="12"/>
  <c r="D67" i="12"/>
  <c r="E67" i="12"/>
  <c r="F67" i="12"/>
  <c r="G67" i="12"/>
  <c r="D63" i="12"/>
  <c r="E63" i="12"/>
  <c r="F63" i="12"/>
  <c r="G63" i="12"/>
  <c r="H63" i="12"/>
  <c r="D105" i="12"/>
  <c r="E105" i="12"/>
  <c r="F105" i="12"/>
  <c r="G105" i="12"/>
  <c r="H105" i="12"/>
  <c r="H101" i="12"/>
  <c r="D101" i="12"/>
  <c r="E101" i="12"/>
  <c r="F101" i="12"/>
  <c r="G101" i="12"/>
  <c r="D97" i="12"/>
  <c r="E97" i="12"/>
  <c r="F97" i="12"/>
  <c r="G97" i="12"/>
  <c r="H97" i="12"/>
  <c r="U6" i="14" l="1"/>
  <c r="V18" i="14" s="1"/>
  <c r="W6" i="14"/>
  <c r="X18" i="14" s="1"/>
  <c r="D38" i="17"/>
  <c r="D54" i="17"/>
  <c r="P38" i="17"/>
  <c r="E35" i="17"/>
  <c r="Q35" i="17"/>
  <c r="D55" i="17"/>
  <c r="P55" i="17"/>
  <c r="D42" i="17"/>
  <c r="P42" i="17"/>
  <c r="D34" i="17"/>
  <c r="P34" i="17"/>
  <c r="S5" i="14"/>
  <c r="N5" i="14"/>
  <c r="L5" i="14"/>
  <c r="D37" i="17"/>
  <c r="P37" i="17"/>
  <c r="D41" i="17"/>
  <c r="P41" i="17"/>
  <c r="D25" i="17"/>
  <c r="D24" i="17"/>
  <c r="P25" i="17"/>
  <c r="D33" i="17"/>
  <c r="P33" i="17"/>
  <c r="D39" i="17"/>
  <c r="P39" i="17"/>
  <c r="E36" i="17"/>
  <c r="Q36" i="17"/>
  <c r="D40" i="17"/>
  <c r="P40" i="17"/>
  <c r="D108" i="11"/>
  <c r="C108" i="11"/>
  <c r="D96" i="11"/>
  <c r="C96" i="11"/>
  <c r="D104" i="11"/>
  <c r="C104" i="11"/>
  <c r="D99" i="11"/>
  <c r="C99" i="11"/>
  <c r="D107" i="11"/>
  <c r="C107" i="11"/>
  <c r="D105" i="11"/>
  <c r="C105" i="11"/>
  <c r="D102" i="11"/>
  <c r="C102" i="11"/>
  <c r="D97" i="11"/>
  <c r="C97" i="11"/>
  <c r="D98" i="11"/>
  <c r="C98" i="11"/>
  <c r="D106" i="11"/>
  <c r="C106" i="11"/>
  <c r="D101" i="11"/>
  <c r="C101" i="11"/>
  <c r="D95" i="11"/>
  <c r="C95" i="11"/>
  <c r="D100" i="11"/>
  <c r="C100" i="11"/>
  <c r="D103" i="11"/>
  <c r="C103" i="11"/>
  <c r="G30" i="14"/>
  <c r="H30" i="14"/>
  <c r="H31" i="14"/>
  <c r="G32" i="14"/>
  <c r="H32" i="14"/>
  <c r="G31" i="14"/>
  <c r="D35" i="17" l="1"/>
  <c r="P35" i="17"/>
  <c r="W5" i="14"/>
  <c r="U5" i="14"/>
  <c r="D36" i="17"/>
  <c r="P36" i="17"/>
  <c r="O33" i="14"/>
  <c r="P30" i="14" l="1"/>
  <c r="O22" i="14"/>
  <c r="O26" i="14"/>
  <c r="O30" i="14"/>
  <c r="O23" i="14"/>
  <c r="O27" i="14"/>
  <c r="O31" i="14"/>
  <c r="O20" i="14"/>
  <c r="O24" i="14"/>
  <c r="O28" i="14"/>
  <c r="P31" i="14"/>
  <c r="O21" i="14"/>
  <c r="O25" i="14"/>
  <c r="O29" i="14"/>
  <c r="C47" i="12" l="1"/>
  <c r="L46" i="13"/>
  <c r="F50" i="13" s="1"/>
  <c r="K46" i="13"/>
  <c r="L45" i="13"/>
  <c r="K45" i="13"/>
  <c r="L44" i="13"/>
  <c r="K44" i="13"/>
  <c r="L43" i="13"/>
  <c r="K43" i="13"/>
  <c r="L42" i="13"/>
  <c r="K42" i="13"/>
  <c r="L41" i="13"/>
  <c r="K41" i="13"/>
  <c r="L40" i="13"/>
  <c r="K40" i="13"/>
  <c r="L39" i="13"/>
  <c r="K39" i="13"/>
  <c r="L38" i="13"/>
  <c r="K38" i="13"/>
  <c r="L30" i="13"/>
  <c r="F34" i="13" s="1"/>
  <c r="K30" i="13"/>
  <c r="L29" i="13"/>
  <c r="K29" i="13"/>
  <c r="L28" i="13"/>
  <c r="K28" i="13"/>
  <c r="L27" i="13"/>
  <c r="K27" i="13"/>
  <c r="L26" i="13"/>
  <c r="K26" i="13"/>
  <c r="L25" i="13"/>
  <c r="K25" i="13"/>
  <c r="L24" i="13"/>
  <c r="K24" i="13"/>
  <c r="L23" i="13"/>
  <c r="K23" i="13"/>
  <c r="L22" i="13"/>
  <c r="K22" i="13"/>
  <c r="K6" i="13"/>
  <c r="L6" i="13"/>
  <c r="K7" i="13"/>
  <c r="L7" i="13"/>
  <c r="K8" i="13"/>
  <c r="L8" i="13"/>
  <c r="K9" i="13"/>
  <c r="L9" i="13"/>
  <c r="K10" i="13"/>
  <c r="L10" i="13"/>
  <c r="K11" i="13"/>
  <c r="L11" i="13"/>
  <c r="K12" i="13"/>
  <c r="L12" i="13"/>
  <c r="K13" i="13"/>
  <c r="L13" i="13"/>
  <c r="F17" i="13" s="1"/>
  <c r="L5" i="13"/>
  <c r="K5" i="13"/>
  <c r="A102" i="3"/>
  <c r="A62" i="3"/>
  <c r="A23" i="3"/>
  <c r="C108" i="12"/>
  <c r="C107" i="12"/>
  <c r="C106" i="12"/>
  <c r="C105" i="12"/>
  <c r="C104" i="12"/>
  <c r="C103" i="12"/>
  <c r="C102" i="12"/>
  <c r="C101" i="12"/>
  <c r="C100" i="12"/>
  <c r="C98" i="12"/>
  <c r="C97" i="12"/>
  <c r="C96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36" i="12"/>
  <c r="C34" i="12"/>
  <c r="C33" i="12"/>
  <c r="C32" i="12"/>
  <c r="C31" i="12"/>
  <c r="C30" i="12"/>
  <c r="C29" i="12"/>
  <c r="C28" i="12"/>
  <c r="C27" i="12"/>
  <c r="C26" i="12"/>
  <c r="C25" i="12"/>
  <c r="C24" i="12"/>
  <c r="H89" i="12"/>
  <c r="G89" i="12"/>
  <c r="F89" i="12"/>
  <c r="E89" i="12"/>
  <c r="D89" i="12"/>
  <c r="C89" i="12"/>
  <c r="H88" i="12"/>
  <c r="G88" i="12"/>
  <c r="F88" i="12"/>
  <c r="E88" i="12"/>
  <c r="D88" i="12"/>
  <c r="C88" i="12"/>
  <c r="H87" i="12"/>
  <c r="G87" i="12"/>
  <c r="F87" i="12"/>
  <c r="E87" i="12"/>
  <c r="D87" i="12"/>
  <c r="C87" i="12"/>
  <c r="H86" i="12"/>
  <c r="G86" i="12"/>
  <c r="F86" i="12"/>
  <c r="E86" i="12"/>
  <c r="D86" i="12"/>
  <c r="C86" i="12"/>
  <c r="H85" i="12"/>
  <c r="G85" i="12"/>
  <c r="F85" i="12"/>
  <c r="E85" i="12"/>
  <c r="D85" i="12"/>
  <c r="C85" i="12"/>
  <c r="H84" i="12"/>
  <c r="G84" i="12"/>
  <c r="F84" i="12"/>
  <c r="E84" i="12"/>
  <c r="D84" i="12"/>
  <c r="C84" i="12"/>
  <c r="H83" i="12"/>
  <c r="G83" i="12"/>
  <c r="F83" i="12"/>
  <c r="E83" i="12"/>
  <c r="D83" i="12"/>
  <c r="C83" i="12"/>
  <c r="H82" i="12"/>
  <c r="G82" i="12"/>
  <c r="F82" i="12"/>
  <c r="E82" i="12"/>
  <c r="D82" i="12"/>
  <c r="C82" i="12"/>
  <c r="H81" i="12"/>
  <c r="G81" i="12"/>
  <c r="F81" i="12"/>
  <c r="E81" i="12"/>
  <c r="D81" i="12"/>
  <c r="C81" i="12"/>
  <c r="H80" i="12"/>
  <c r="G80" i="12"/>
  <c r="F80" i="12"/>
  <c r="E80" i="12"/>
  <c r="D80" i="12"/>
  <c r="C80" i="12"/>
  <c r="H79" i="12"/>
  <c r="G79" i="12"/>
  <c r="F79" i="12"/>
  <c r="E79" i="12"/>
  <c r="D79" i="12"/>
  <c r="C79" i="12"/>
  <c r="H78" i="12"/>
  <c r="G78" i="12"/>
  <c r="F78" i="12"/>
  <c r="E78" i="12"/>
  <c r="D78" i="12"/>
  <c r="C78" i="12"/>
  <c r="H77" i="12"/>
  <c r="G77" i="12"/>
  <c r="F77" i="12"/>
  <c r="E77" i="12"/>
  <c r="D77" i="12"/>
  <c r="C77" i="12"/>
  <c r="H53" i="12"/>
  <c r="G53" i="12"/>
  <c r="F53" i="12"/>
  <c r="E53" i="12"/>
  <c r="D53" i="12"/>
  <c r="C53" i="12"/>
  <c r="H52" i="12"/>
  <c r="G52" i="12"/>
  <c r="F52" i="12"/>
  <c r="E52" i="12"/>
  <c r="D52" i="12"/>
  <c r="C52" i="12"/>
  <c r="H51" i="12"/>
  <c r="G51" i="12"/>
  <c r="F51" i="12"/>
  <c r="E51" i="12"/>
  <c r="D51" i="12"/>
  <c r="C51" i="12"/>
  <c r="H50" i="12"/>
  <c r="G50" i="12"/>
  <c r="F50" i="12"/>
  <c r="E50" i="12"/>
  <c r="D50" i="12"/>
  <c r="C50" i="12"/>
  <c r="H49" i="12"/>
  <c r="G49" i="12"/>
  <c r="F49" i="12"/>
  <c r="E49" i="12"/>
  <c r="D49" i="12"/>
  <c r="C49" i="12"/>
  <c r="H48" i="12"/>
  <c r="G48" i="12"/>
  <c r="F48" i="12"/>
  <c r="E48" i="12"/>
  <c r="D48" i="12"/>
  <c r="C48" i="12"/>
  <c r="H47" i="12"/>
  <c r="G47" i="12"/>
  <c r="F47" i="12"/>
  <c r="E47" i="12"/>
  <c r="D47" i="12"/>
  <c r="H46" i="12"/>
  <c r="G46" i="12"/>
  <c r="F46" i="12"/>
  <c r="E46" i="12"/>
  <c r="D46" i="12"/>
  <c r="C46" i="12"/>
  <c r="H45" i="12"/>
  <c r="G45" i="12"/>
  <c r="F45" i="12"/>
  <c r="E45" i="12"/>
  <c r="D45" i="12"/>
  <c r="C45" i="12"/>
  <c r="H44" i="12"/>
  <c r="G44" i="12"/>
  <c r="F44" i="12"/>
  <c r="E44" i="12"/>
  <c r="D44" i="12"/>
  <c r="C44" i="12"/>
  <c r="H43" i="12"/>
  <c r="G43" i="12"/>
  <c r="F43" i="12"/>
  <c r="E43" i="12"/>
  <c r="D43" i="12"/>
  <c r="C43" i="12"/>
  <c r="H42" i="12"/>
  <c r="G42" i="12"/>
  <c r="F42" i="12"/>
  <c r="E42" i="12"/>
  <c r="D42" i="12"/>
  <c r="C42" i="12"/>
  <c r="H41" i="12"/>
  <c r="G41" i="12"/>
  <c r="F41" i="12"/>
  <c r="E41" i="12"/>
  <c r="D41" i="12"/>
  <c r="C41" i="12"/>
  <c r="G39" i="13"/>
  <c r="H39" i="13"/>
  <c r="I39" i="13"/>
  <c r="J39" i="13"/>
  <c r="G40" i="13"/>
  <c r="H40" i="13"/>
  <c r="I40" i="13"/>
  <c r="J40" i="13"/>
  <c r="G41" i="13"/>
  <c r="H41" i="13"/>
  <c r="I41" i="13"/>
  <c r="J41" i="13"/>
  <c r="G42" i="13"/>
  <c r="H42" i="13"/>
  <c r="I42" i="13"/>
  <c r="J42" i="13"/>
  <c r="G43" i="13"/>
  <c r="H43" i="13"/>
  <c r="I43" i="13"/>
  <c r="J43" i="13"/>
  <c r="G44" i="13"/>
  <c r="H44" i="13"/>
  <c r="I44" i="13"/>
  <c r="J44" i="13"/>
  <c r="G45" i="13"/>
  <c r="H45" i="13"/>
  <c r="I45" i="13"/>
  <c r="J45" i="13"/>
  <c r="G46" i="13"/>
  <c r="H46" i="13"/>
  <c r="F48" i="13" s="1"/>
  <c r="I46" i="13"/>
  <c r="J38" i="13"/>
  <c r="I38" i="13"/>
  <c r="H38" i="13"/>
  <c r="G38" i="13"/>
  <c r="G23" i="13"/>
  <c r="H23" i="13"/>
  <c r="I23" i="13"/>
  <c r="J23" i="13"/>
  <c r="G24" i="13"/>
  <c r="H24" i="13"/>
  <c r="I24" i="13"/>
  <c r="J24" i="13"/>
  <c r="G25" i="13"/>
  <c r="H25" i="13"/>
  <c r="I25" i="13"/>
  <c r="J25" i="13"/>
  <c r="G26" i="13"/>
  <c r="H26" i="13"/>
  <c r="I26" i="13"/>
  <c r="J26" i="13"/>
  <c r="G27" i="13"/>
  <c r="H27" i="13"/>
  <c r="I27" i="13"/>
  <c r="J27" i="13"/>
  <c r="G28" i="13"/>
  <c r="H28" i="13"/>
  <c r="I28" i="13"/>
  <c r="J28" i="13"/>
  <c r="G29" i="13"/>
  <c r="H29" i="13"/>
  <c r="I29" i="13"/>
  <c r="J29" i="13"/>
  <c r="G30" i="13"/>
  <c r="H30" i="13"/>
  <c r="F32" i="13" s="1"/>
  <c r="I30" i="13"/>
  <c r="J22" i="13"/>
  <c r="H22" i="13"/>
  <c r="G6" i="13"/>
  <c r="H6" i="13"/>
  <c r="I6" i="13"/>
  <c r="J6" i="13"/>
  <c r="G7" i="13"/>
  <c r="H7" i="13"/>
  <c r="I7" i="13"/>
  <c r="J7" i="13"/>
  <c r="G8" i="13"/>
  <c r="H8" i="13"/>
  <c r="I8" i="13"/>
  <c r="J8" i="13"/>
  <c r="G9" i="13"/>
  <c r="H9" i="13"/>
  <c r="I9" i="13"/>
  <c r="J9" i="13"/>
  <c r="G10" i="13"/>
  <c r="H10" i="13"/>
  <c r="I10" i="13"/>
  <c r="J10" i="13"/>
  <c r="G11" i="13"/>
  <c r="H11" i="13"/>
  <c r="I11" i="13"/>
  <c r="J11" i="13"/>
  <c r="G12" i="13"/>
  <c r="H12" i="13"/>
  <c r="I12" i="13"/>
  <c r="J12" i="13"/>
  <c r="G13" i="13"/>
  <c r="H13" i="13"/>
  <c r="F15" i="13" s="1"/>
  <c r="I13" i="13"/>
  <c r="J5" i="13"/>
  <c r="H5" i="13"/>
  <c r="I22" i="13"/>
  <c r="G22" i="13"/>
  <c r="I5" i="13"/>
  <c r="G5" i="13"/>
  <c r="C39" i="13"/>
  <c r="D39" i="13"/>
  <c r="E39" i="13"/>
  <c r="C40" i="13"/>
  <c r="D40" i="13"/>
  <c r="E40" i="13"/>
  <c r="C41" i="13"/>
  <c r="D41" i="13"/>
  <c r="E41" i="13"/>
  <c r="C42" i="13"/>
  <c r="D42" i="13"/>
  <c r="E42" i="13"/>
  <c r="C43" i="13"/>
  <c r="D43" i="13"/>
  <c r="E43" i="13"/>
  <c r="C44" i="13"/>
  <c r="D44" i="13"/>
  <c r="E44" i="13"/>
  <c r="C45" i="13"/>
  <c r="D45" i="13"/>
  <c r="E45" i="13"/>
  <c r="C46" i="13"/>
  <c r="E46" i="13"/>
  <c r="C23" i="13"/>
  <c r="D23" i="13"/>
  <c r="E23" i="13"/>
  <c r="C24" i="13"/>
  <c r="D24" i="13"/>
  <c r="E24" i="13"/>
  <c r="C25" i="13"/>
  <c r="D25" i="13"/>
  <c r="E25" i="13"/>
  <c r="C26" i="13"/>
  <c r="D26" i="13"/>
  <c r="E26" i="13"/>
  <c r="C27" i="13"/>
  <c r="D27" i="13"/>
  <c r="E27" i="13"/>
  <c r="C28" i="13"/>
  <c r="D28" i="13"/>
  <c r="E28" i="13"/>
  <c r="C29" i="13"/>
  <c r="D29" i="13"/>
  <c r="E29" i="13"/>
  <c r="C30" i="13"/>
  <c r="E30" i="13"/>
  <c r="F39" i="13"/>
  <c r="F40" i="13"/>
  <c r="F41" i="13"/>
  <c r="F42" i="13"/>
  <c r="F43" i="13"/>
  <c r="F44" i="13"/>
  <c r="F45" i="13"/>
  <c r="F46" i="13"/>
  <c r="F47" i="13" s="1"/>
  <c r="F23" i="13"/>
  <c r="F24" i="13"/>
  <c r="F25" i="13"/>
  <c r="F26" i="13"/>
  <c r="F27" i="13"/>
  <c r="F28" i="13"/>
  <c r="F29" i="13"/>
  <c r="F30" i="13"/>
  <c r="F31" i="13" s="1"/>
  <c r="E6" i="13"/>
  <c r="F6" i="13"/>
  <c r="E7" i="13"/>
  <c r="F7" i="13"/>
  <c r="E8" i="13"/>
  <c r="F8" i="13"/>
  <c r="E9" i="13"/>
  <c r="F9" i="13"/>
  <c r="E10" i="13"/>
  <c r="F10" i="13"/>
  <c r="E11" i="13"/>
  <c r="F11" i="13"/>
  <c r="E12" i="13"/>
  <c r="F12" i="13"/>
  <c r="E13" i="13"/>
  <c r="F13" i="13"/>
  <c r="F14" i="13" s="1"/>
  <c r="P32" i="14"/>
  <c r="Q32" i="14"/>
  <c r="C5" i="13"/>
  <c r="D5" i="13"/>
  <c r="E5" i="13"/>
  <c r="F5" i="13"/>
  <c r="C6" i="13"/>
  <c r="D6" i="13"/>
  <c r="C7" i="13"/>
  <c r="D7" i="13"/>
  <c r="C8" i="13"/>
  <c r="D8" i="13"/>
  <c r="C9" i="13"/>
  <c r="D9" i="13"/>
  <c r="C10" i="13"/>
  <c r="D10" i="13"/>
  <c r="C11" i="13"/>
  <c r="D11" i="13"/>
  <c r="D12" i="13"/>
  <c r="C22" i="13"/>
  <c r="D22" i="13"/>
  <c r="E22" i="13"/>
  <c r="F22" i="13"/>
  <c r="C38" i="13"/>
  <c r="D38" i="13"/>
  <c r="E38" i="13"/>
  <c r="F38" i="13"/>
  <c r="A38" i="11"/>
  <c r="A75" i="11"/>
  <c r="A3" i="3"/>
  <c r="A42" i="3"/>
  <c r="A82" i="3"/>
  <c r="G17" i="13" l="1"/>
  <c r="G34" i="13"/>
  <c r="G50" i="13"/>
  <c r="G48" i="13"/>
  <c r="G15" i="13"/>
  <c r="G32" i="13"/>
  <c r="G14" i="13"/>
  <c r="G16" i="13"/>
  <c r="G33" i="13"/>
  <c r="G31" i="13"/>
  <c r="G47" i="13"/>
  <c r="G49" i="13"/>
  <c r="E111" i="3"/>
  <c r="F116" i="3"/>
  <c r="C103" i="3"/>
  <c r="F115" i="3"/>
  <c r="D107" i="3"/>
  <c r="F114" i="3"/>
  <c r="F106" i="3"/>
  <c r="F110" i="3"/>
  <c r="F109" i="3"/>
  <c r="F108" i="3"/>
  <c r="F113" i="3"/>
  <c r="D105" i="3"/>
  <c r="F112" i="3"/>
  <c r="F104" i="3"/>
  <c r="C104" i="3"/>
  <c r="D111" i="3"/>
  <c r="C116" i="3"/>
  <c r="E103" i="3"/>
  <c r="D115" i="3"/>
  <c r="E107" i="3"/>
  <c r="C114" i="3"/>
  <c r="C106" i="3"/>
  <c r="C110" i="3"/>
  <c r="D109" i="3"/>
  <c r="C108" i="3"/>
  <c r="D113" i="3"/>
  <c r="E105" i="3"/>
  <c r="C112" i="3"/>
  <c r="C111" i="3"/>
  <c r="D116" i="3"/>
  <c r="D103" i="3"/>
  <c r="E115" i="3"/>
  <c r="F107" i="3"/>
  <c r="D114" i="3"/>
  <c r="D106" i="3"/>
  <c r="D110" i="3"/>
  <c r="E109" i="3"/>
  <c r="D108" i="3"/>
  <c r="E113" i="3"/>
  <c r="F105" i="3"/>
  <c r="D112" i="3"/>
  <c r="D104" i="3"/>
  <c r="F111" i="3"/>
  <c r="E116" i="3"/>
  <c r="F103" i="3"/>
  <c r="C115" i="3"/>
  <c r="C107" i="3"/>
  <c r="E114" i="3"/>
  <c r="E106" i="3"/>
  <c r="E110" i="3"/>
  <c r="C109" i="3"/>
  <c r="E108" i="3"/>
  <c r="C113" i="3"/>
  <c r="C105" i="3"/>
  <c r="E112" i="3"/>
  <c r="E104" i="3"/>
  <c r="C46" i="3"/>
  <c r="C50" i="3"/>
  <c r="C54" i="3"/>
  <c r="E43" i="3"/>
  <c r="E47" i="3"/>
  <c r="E51" i="3"/>
  <c r="E55" i="3"/>
  <c r="C44" i="3"/>
  <c r="C48" i="3"/>
  <c r="C52" i="3"/>
  <c r="F45" i="3"/>
  <c r="F49" i="3"/>
  <c r="F53" i="3"/>
  <c r="D46" i="3"/>
  <c r="D50" i="3"/>
  <c r="E54" i="3"/>
  <c r="C43" i="3"/>
  <c r="D47" i="3"/>
  <c r="D51" i="3"/>
  <c r="C55" i="3"/>
  <c r="D44" i="3"/>
  <c r="D48" i="3"/>
  <c r="F52" i="3"/>
  <c r="D45" i="3"/>
  <c r="C49" i="3"/>
  <c r="D53" i="3"/>
  <c r="F46" i="3"/>
  <c r="F50" i="3"/>
  <c r="D54" i="3"/>
  <c r="D43" i="3"/>
  <c r="C47" i="3"/>
  <c r="F51" i="3"/>
  <c r="F55" i="3"/>
  <c r="E44" i="3"/>
  <c r="E48" i="3"/>
  <c r="D52" i="3"/>
  <c r="C45" i="3"/>
  <c r="E49" i="3"/>
  <c r="C53" i="3"/>
  <c r="E46" i="3"/>
  <c r="E50" i="3"/>
  <c r="F54" i="3"/>
  <c r="F43" i="3"/>
  <c r="F47" i="3"/>
  <c r="C51" i="3"/>
  <c r="D55" i="3"/>
  <c r="F44" i="3"/>
  <c r="F48" i="3"/>
  <c r="E52" i="3"/>
  <c r="E45" i="3"/>
  <c r="D49" i="3"/>
  <c r="E53" i="3"/>
  <c r="C56" i="3"/>
  <c r="D56" i="3"/>
  <c r="E56" i="3"/>
  <c r="F56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F4" i="3"/>
  <c r="D5" i="3"/>
  <c r="D7" i="3"/>
  <c r="D8" i="3"/>
  <c r="D9" i="3"/>
  <c r="D10" i="3"/>
  <c r="D11" i="3"/>
  <c r="D12" i="3"/>
  <c r="D13" i="3"/>
  <c r="D14" i="3"/>
  <c r="D15" i="3"/>
  <c r="D1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D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C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F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D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C24" i="3"/>
  <c r="F96" i="3"/>
  <c r="C87" i="3"/>
  <c r="E94" i="3"/>
  <c r="E86" i="3"/>
  <c r="C85" i="3"/>
  <c r="C93" i="3"/>
  <c r="E92" i="3"/>
  <c r="E84" i="3"/>
  <c r="C95" i="3"/>
  <c r="C91" i="3"/>
  <c r="E90" i="3"/>
  <c r="F83" i="3"/>
  <c r="C89" i="3"/>
  <c r="E88" i="3"/>
  <c r="E96" i="3"/>
  <c r="D87" i="3"/>
  <c r="F94" i="3"/>
  <c r="F86" i="3"/>
  <c r="D85" i="3"/>
  <c r="D93" i="3"/>
  <c r="F92" i="3"/>
  <c r="F84" i="3"/>
  <c r="D95" i="3"/>
  <c r="D91" i="3"/>
  <c r="F90" i="3"/>
  <c r="E83" i="3"/>
  <c r="D89" i="3"/>
  <c r="F88" i="3"/>
  <c r="D96" i="3"/>
  <c r="E87" i="3"/>
  <c r="C94" i="3"/>
  <c r="C86" i="3"/>
  <c r="E85" i="3"/>
  <c r="E93" i="3"/>
  <c r="C92" i="3"/>
  <c r="C84" i="3"/>
  <c r="E95" i="3"/>
  <c r="E91" i="3"/>
  <c r="C90" i="3"/>
  <c r="D83" i="3"/>
  <c r="E89" i="3"/>
  <c r="C88" i="3"/>
  <c r="C96" i="3"/>
  <c r="F87" i="3"/>
  <c r="D94" i="3"/>
  <c r="D86" i="3"/>
  <c r="F85" i="3"/>
  <c r="F93" i="3"/>
  <c r="D92" i="3"/>
  <c r="D84" i="3"/>
  <c r="F95" i="3"/>
  <c r="F91" i="3"/>
  <c r="D90" i="3"/>
  <c r="C83" i="3"/>
  <c r="F89" i="3"/>
  <c r="D88" i="3"/>
  <c r="D76" i="3"/>
  <c r="F73" i="3"/>
  <c r="C63" i="3"/>
  <c r="F69" i="3"/>
  <c r="F72" i="3"/>
  <c r="C71" i="3"/>
  <c r="F70" i="3"/>
  <c r="F68" i="3"/>
  <c r="C75" i="3"/>
  <c r="F67" i="3"/>
  <c r="C65" i="3"/>
  <c r="F64" i="3"/>
  <c r="F74" i="3"/>
  <c r="F66" i="3"/>
  <c r="C76" i="3"/>
  <c r="E76" i="3"/>
  <c r="D73" i="3"/>
  <c r="E63" i="3"/>
  <c r="D69" i="3"/>
  <c r="C72" i="3"/>
  <c r="D71" i="3"/>
  <c r="C70" i="3"/>
  <c r="C68" i="3"/>
  <c r="D75" i="3"/>
  <c r="D67" i="3"/>
  <c r="D65" i="3"/>
  <c r="C64" i="3"/>
  <c r="C74" i="3"/>
  <c r="F76" i="3"/>
  <c r="E73" i="3"/>
  <c r="D63" i="3"/>
  <c r="E69" i="3"/>
  <c r="D72" i="3"/>
  <c r="E71" i="3"/>
  <c r="D70" i="3"/>
  <c r="D68" i="3"/>
  <c r="E75" i="3"/>
  <c r="E67" i="3"/>
  <c r="E65" i="3"/>
  <c r="D64" i="3"/>
  <c r="D74" i="3"/>
  <c r="D66" i="3"/>
  <c r="C73" i="3"/>
  <c r="F63" i="3"/>
  <c r="C69" i="3"/>
  <c r="E72" i="3"/>
  <c r="F71" i="3"/>
  <c r="E70" i="3"/>
  <c r="E68" i="3"/>
  <c r="F75" i="3"/>
  <c r="C67" i="3"/>
  <c r="F65" i="3"/>
  <c r="E64" i="3"/>
  <c r="E74" i="3"/>
  <c r="E66" i="3"/>
  <c r="C66" i="3"/>
  <c r="H88" i="11"/>
  <c r="H78" i="11"/>
  <c r="H76" i="11"/>
  <c r="F81" i="11"/>
  <c r="F77" i="11"/>
  <c r="F85" i="11"/>
  <c r="F84" i="11"/>
  <c r="F80" i="11"/>
  <c r="F82" i="11"/>
  <c r="F86" i="11"/>
  <c r="F87" i="11"/>
  <c r="F83" i="11"/>
  <c r="F79" i="11"/>
  <c r="G87" i="11"/>
  <c r="G79" i="11"/>
  <c r="H83" i="11"/>
  <c r="G76" i="11"/>
  <c r="G81" i="11"/>
  <c r="G77" i="11"/>
  <c r="G85" i="11"/>
  <c r="G84" i="11"/>
  <c r="G80" i="11"/>
  <c r="G82" i="11"/>
  <c r="G86" i="11"/>
  <c r="G83" i="11"/>
  <c r="H79" i="11"/>
  <c r="F88" i="11"/>
  <c r="F78" i="11"/>
  <c r="F76" i="11"/>
  <c r="H81" i="11"/>
  <c r="H77" i="11"/>
  <c r="H85" i="11"/>
  <c r="H84" i="11"/>
  <c r="H80" i="11"/>
  <c r="H82" i="11"/>
  <c r="H86" i="11"/>
  <c r="H87" i="11"/>
  <c r="G88" i="11"/>
  <c r="G78" i="11"/>
  <c r="H51" i="11"/>
  <c r="E40" i="11"/>
  <c r="F43" i="11"/>
  <c r="F44" i="11"/>
  <c r="F48" i="11"/>
  <c r="F47" i="11"/>
  <c r="F46" i="11"/>
  <c r="F42" i="11"/>
  <c r="F50" i="11"/>
  <c r="F49" i="11"/>
  <c r="F45" i="11"/>
  <c r="F41" i="11"/>
  <c r="E50" i="11"/>
  <c r="E45" i="11"/>
  <c r="G51" i="11"/>
  <c r="H39" i="11"/>
  <c r="F40" i="11"/>
  <c r="G43" i="11"/>
  <c r="G44" i="11"/>
  <c r="G48" i="11"/>
  <c r="G47" i="11"/>
  <c r="G46" i="11"/>
  <c r="G42" i="11"/>
  <c r="G50" i="11"/>
  <c r="G49" i="11"/>
  <c r="G45" i="11"/>
  <c r="G41" i="11"/>
  <c r="H41" i="11"/>
  <c r="E39" i="11"/>
  <c r="E51" i="11"/>
  <c r="G39" i="11"/>
  <c r="G40" i="11"/>
  <c r="H43" i="11"/>
  <c r="H44" i="11"/>
  <c r="H48" i="11"/>
  <c r="H47" i="11"/>
  <c r="H46" i="11"/>
  <c r="H42" i="11"/>
  <c r="H50" i="11"/>
  <c r="H49" i="11"/>
  <c r="H45" i="11"/>
  <c r="F51" i="11"/>
  <c r="F39" i="11"/>
  <c r="H40" i="11"/>
  <c r="E43" i="11"/>
  <c r="E44" i="11"/>
  <c r="E48" i="11"/>
  <c r="E47" i="11"/>
  <c r="E46" i="11"/>
  <c r="E42" i="11"/>
  <c r="E49" i="11"/>
  <c r="E41" i="11"/>
  <c r="C76" i="11"/>
  <c r="D85" i="11"/>
  <c r="C84" i="11"/>
  <c r="D78" i="11"/>
  <c r="D79" i="11"/>
  <c r="C86" i="11"/>
  <c r="C77" i="11"/>
  <c r="C82" i="11"/>
  <c r="D86" i="11"/>
  <c r="D82" i="11"/>
  <c r="C81" i="11"/>
  <c r="D80" i="11"/>
  <c r="C83" i="11"/>
  <c r="D77" i="11"/>
  <c r="D88" i="11"/>
  <c r="C88" i="11"/>
  <c r="D76" i="11"/>
  <c r="C85" i="11"/>
  <c r="C80" i="11"/>
  <c r="C87" i="11"/>
  <c r="D83" i="11"/>
  <c r="D81" i="11"/>
  <c r="D84" i="11"/>
  <c r="C78" i="11"/>
  <c r="D87" i="11"/>
  <c r="C79" i="11"/>
  <c r="D51" i="11"/>
  <c r="C48" i="11"/>
  <c r="D50" i="11"/>
  <c r="C41" i="11"/>
  <c r="C47" i="11"/>
  <c r="D46" i="11"/>
  <c r="C42" i="11"/>
  <c r="D48" i="11"/>
  <c r="D41" i="11"/>
  <c r="C45" i="11"/>
  <c r="C40" i="11"/>
  <c r="C49" i="11"/>
  <c r="D45" i="11"/>
  <c r="C44" i="11"/>
  <c r="C51" i="11"/>
  <c r="D43" i="11"/>
  <c r="D40" i="11"/>
  <c r="D49" i="11"/>
  <c r="D44" i="11"/>
  <c r="C46" i="11"/>
  <c r="D39" i="11"/>
  <c r="D47" i="11"/>
  <c r="C50" i="11"/>
  <c r="C39" i="11"/>
  <c r="C43" i="11"/>
  <c r="D42" i="11"/>
  <c r="Z32" i="14"/>
  <c r="Y30" i="14"/>
  <c r="Y32" i="14"/>
  <c r="Q30" i="14"/>
  <c r="Z30" i="14"/>
  <c r="Y31" i="14"/>
  <c r="Q31" i="14"/>
  <c r="Z31" i="14"/>
  <c r="O32" i="14"/>
  <c r="M38" i="13" l="1"/>
  <c r="I17" i="13"/>
  <c r="M5" i="13"/>
  <c r="M22" i="13"/>
  <c r="I34" i="13"/>
  <c r="I50" i="13"/>
</calcChain>
</file>

<file path=xl/comments1.xml><?xml version="1.0" encoding="utf-8"?>
<comments xmlns="http://schemas.openxmlformats.org/spreadsheetml/2006/main">
  <authors>
    <author>Moel</author>
  </authors>
  <commentList>
    <comment ref="U1" authorId="0" shapeId="0">
      <text>
        <r>
          <rPr>
            <sz val="9"/>
            <color indexed="81"/>
            <rFont val="Tahoma"/>
            <family val="2"/>
          </rPr>
          <t>kosis
-</t>
        </r>
        <r>
          <rPr>
            <sz val="9"/>
            <color indexed="81"/>
            <rFont val="돋움"/>
            <family val="3"/>
            <charset val="129"/>
          </rPr>
          <t xml:space="preserve">도소매서비스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 xml:space="preserve">서비스업동향조사
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 xml:space="preserve">소매판매액지수
</t>
        </r>
        <r>
          <rPr>
            <sz val="9"/>
            <color indexed="81"/>
            <rFont val="Tahoma"/>
            <family val="2"/>
          </rPr>
          <t>-17</t>
        </r>
        <r>
          <rPr>
            <sz val="9"/>
            <color indexed="81"/>
            <rFont val="돋움"/>
            <family val="3"/>
            <charset val="129"/>
          </rPr>
          <t>대시도별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대형소매점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판매지수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</text>
    </comment>
    <comment ref="AY1" authorId="0" shapeId="0">
      <text>
        <r>
          <rPr>
            <b/>
            <sz val="9"/>
            <color indexed="81"/>
            <rFont val="Tahoma"/>
            <family val="2"/>
          </rPr>
          <t>Moel: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건설수주동향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공사지역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공종별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건설수주액
매년</t>
        </r>
        <r>
          <rPr>
            <sz val="9"/>
            <color indexed="81"/>
            <rFont val="Tahoma"/>
            <family val="2"/>
          </rPr>
          <t xml:space="preserve"> 1</t>
        </r>
        <r>
          <rPr>
            <sz val="9"/>
            <color indexed="81"/>
            <rFont val="돋움"/>
            <family val="3"/>
            <charset val="129"/>
          </rPr>
          <t>월분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공표</t>
        </r>
        <r>
          <rPr>
            <sz val="9"/>
            <color indexed="81"/>
            <rFont val="Tahoma"/>
            <family val="2"/>
          </rPr>
          <t>(2</t>
        </r>
        <r>
          <rPr>
            <sz val="9"/>
            <color indexed="81"/>
            <rFont val="돋움"/>
            <family val="3"/>
            <charset val="129"/>
          </rPr>
          <t>월말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3</t>
        </r>
        <r>
          <rPr>
            <sz val="9"/>
            <color indexed="81"/>
            <rFont val="돋움"/>
            <family val="3"/>
            <charset val="129"/>
          </rPr>
          <t>월초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시에는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연간보정으로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몇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자료가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수정될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있습니다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<sst xmlns="http://schemas.openxmlformats.org/spreadsheetml/2006/main" count="79883" uniqueCount="10937">
  <si>
    <t>시도별</t>
  </si>
  <si>
    <t>부산광역시</t>
  </si>
  <si>
    <t>계</t>
  </si>
  <si>
    <t>○ 출처</t>
  </si>
  <si>
    <t>시점</t>
  </si>
  <si>
    <t>원데이터</t>
  </si>
  <si>
    <t>전년동월 대비 증감</t>
  </si>
  <si>
    <t>증감</t>
    <phoneticPr fontId="4" type="noConversion"/>
  </si>
  <si>
    <t>전년동월대비 증감</t>
    <phoneticPr fontId="4" type="noConversion"/>
  </si>
  <si>
    <t>제조업 업황</t>
  </si>
  <si>
    <t>비제조업 업황</t>
  </si>
  <si>
    <t>한국은행, 기업경기조사</t>
  </si>
  <si>
    <t>BRANCH_CODE별</t>
  </si>
  <si>
    <t>소비자심리지수</t>
  </si>
  <si>
    <t>부산</t>
  </si>
  <si>
    <t>한국은행, 소비자동향조사</t>
  </si>
  <si>
    <t>　　　부산광역시</t>
  </si>
  <si>
    <t>대형소매점 불변지수</t>
  </si>
  <si>
    <t>소비자심리지수</t>
    <phoneticPr fontId="4" type="noConversion"/>
  </si>
  <si>
    <t>제조업 업황</t>
    <phoneticPr fontId="4" type="noConversion"/>
  </si>
  <si>
    <t>비제조업 업황</t>
    <phoneticPr fontId="4" type="noConversion"/>
  </si>
  <si>
    <t>건축</t>
  </si>
  <si>
    <t>토목</t>
  </si>
  <si>
    <t>건설수주액</t>
    <phoneticPr fontId="4" type="noConversion"/>
  </si>
  <si>
    <t>통계청, 건설경기동향조사</t>
  </si>
  <si>
    <t>억원</t>
    <phoneticPr fontId="4" type="noConversion"/>
  </si>
  <si>
    <t>기간</t>
  </si>
  <si>
    <t>시도명</t>
  </si>
  <si>
    <t>수출건수</t>
  </si>
  <si>
    <t>수입건수</t>
  </si>
  <si>
    <t>무역수지</t>
  </si>
  <si>
    <t>전년동월대비 증감</t>
    <phoneticPr fontId="4" type="noConversion"/>
  </si>
  <si>
    <t>통계청, 광업제조업동향조사</t>
  </si>
  <si>
    <t>수출액</t>
    <phoneticPr fontId="4" type="noConversion"/>
  </si>
  <si>
    <t>수입액</t>
    <phoneticPr fontId="4" type="noConversion"/>
  </si>
  <si>
    <t>경남</t>
  </si>
  <si>
    <t>울산</t>
  </si>
  <si>
    <t>　　　울산광역시</t>
  </si>
  <si>
    <t>　　　경상남도</t>
  </si>
  <si>
    <t>울산광역시</t>
  </si>
  <si>
    <t>경상남도</t>
  </si>
  <si>
    <t>수출금액</t>
  </si>
  <si>
    <t>수입금액</t>
  </si>
  <si>
    <t>부산광역시</t>
    <phoneticPr fontId="4" type="noConversion"/>
  </si>
  <si>
    <t>* 2개월이 잠정이므로 3개월 값을 다운받아 수정해야함</t>
    <phoneticPr fontId="4" type="noConversion"/>
  </si>
  <si>
    <t>생산지수(원지수)</t>
  </si>
  <si>
    <t>생산자제품 출하지수(원지수)</t>
  </si>
  <si>
    <t>생산자제품 재고지수(원지수)</t>
  </si>
  <si>
    <t>전년동분기 대비 증감</t>
  </si>
  <si>
    <t>행정구역별</t>
  </si>
  <si>
    <t>업종별</t>
  </si>
  <si>
    <t>불변지수</t>
  </si>
  <si>
    <t>총지수</t>
  </si>
  <si>
    <t>도매 및 소매업</t>
  </si>
  <si>
    <t>숙박 및 음식점업</t>
  </si>
  <si>
    <t>부동산업</t>
  </si>
  <si>
    <t>보건업 및 사회복지 서비스업</t>
  </si>
  <si>
    <t>서비스업지수(불변)</t>
    <phoneticPr fontId="4" type="noConversion"/>
  </si>
  <si>
    <t>수출액증감</t>
    <phoneticPr fontId="4" type="noConversion"/>
  </si>
  <si>
    <t>수입액증감</t>
    <phoneticPr fontId="4" type="noConversion"/>
  </si>
  <si>
    <t>증감</t>
    <phoneticPr fontId="4" type="noConversion"/>
  </si>
  <si>
    <t>전년동기대비 증감</t>
    <phoneticPr fontId="4" type="noConversion"/>
  </si>
  <si>
    <t>울산광역시</t>
    <phoneticPr fontId="4" type="noConversion"/>
  </si>
  <si>
    <t>경상남도</t>
    <phoneticPr fontId="4" type="noConversion"/>
  </si>
  <si>
    <t>경남</t>
    <phoneticPr fontId="4" type="noConversion"/>
  </si>
  <si>
    <t>부산</t>
    <phoneticPr fontId="4" type="noConversion"/>
  </si>
  <si>
    <t>울산</t>
    <phoneticPr fontId="4" type="noConversion"/>
  </si>
  <si>
    <t>울산광역시</t>
    <phoneticPr fontId="5" type="noConversion"/>
  </si>
  <si>
    <t>경상남도</t>
    <phoneticPr fontId="5" type="noConversion"/>
  </si>
  <si>
    <t>수출입</t>
  </si>
  <si>
    <t>단위:백만달러</t>
  </si>
  <si>
    <t>수출액</t>
  </si>
  <si>
    <t>수출액증감</t>
  </si>
  <si>
    <t>수입액</t>
  </si>
  <si>
    <t>수입액증감</t>
  </si>
  <si>
    <t>백화점 불변지수</t>
  </si>
  <si>
    <t>대형마트 불변지수</t>
  </si>
  <si>
    <t>부산광역시</t>
    <phoneticPr fontId="4" type="noConversion"/>
  </si>
  <si>
    <t>제조업 생산지수</t>
    <phoneticPr fontId="4" type="noConversion"/>
  </si>
  <si>
    <t>전년동월대비 증감</t>
    <phoneticPr fontId="4" type="noConversion"/>
  </si>
  <si>
    <t>출하지수</t>
    <phoneticPr fontId="4" type="noConversion"/>
  </si>
  <si>
    <t>재고지수</t>
    <phoneticPr fontId="4" type="noConversion"/>
  </si>
  <si>
    <t>울산광역시</t>
    <phoneticPr fontId="4" type="noConversion"/>
  </si>
  <si>
    <t>제조업 생산지수</t>
    <phoneticPr fontId="4" type="noConversion"/>
  </si>
  <si>
    <t>전년동월대비 증감</t>
    <phoneticPr fontId="4" type="noConversion"/>
  </si>
  <si>
    <t>출하지수</t>
    <phoneticPr fontId="4" type="noConversion"/>
  </si>
  <si>
    <t>재고지수</t>
    <phoneticPr fontId="4" type="noConversion"/>
  </si>
  <si>
    <t>경상남도</t>
    <phoneticPr fontId="4" type="noConversion"/>
  </si>
  <si>
    <t>계(백만원)</t>
    <phoneticPr fontId="4" type="noConversion"/>
  </si>
  <si>
    <t>수출입통계
단위:천 불(USD 1,001)</t>
    <phoneticPr fontId="4" type="noConversion"/>
  </si>
  <si>
    <t>2020.01</t>
  </si>
  <si>
    <t>제조업 업황 전망</t>
    <phoneticPr fontId="4" type="noConversion"/>
  </si>
  <si>
    <t>비제조업 업황 전망</t>
    <phoneticPr fontId="4" type="noConversion"/>
  </si>
  <si>
    <t>&lt;추가: 전망&gt;</t>
    <phoneticPr fontId="4" type="noConversion"/>
  </si>
  <si>
    <t>2020.02</t>
  </si>
  <si>
    <t>2020.03</t>
  </si>
  <si>
    <t>2020.04</t>
  </si>
  <si>
    <t>2020.05</t>
  </si>
  <si>
    <t>2020.06</t>
  </si>
  <si>
    <t>2020.07</t>
  </si>
  <si>
    <t>2020.08</t>
  </si>
  <si>
    <t>2020.09</t>
  </si>
  <si>
    <t>2020.10</t>
  </si>
  <si>
    <t>2020.11</t>
  </si>
  <si>
    <t>39,346</t>
  </si>
  <si>
    <t>40,399</t>
  </si>
  <si>
    <t>49,320</t>
  </si>
  <si>
    <t>49,399</t>
  </si>
  <si>
    <t>49,346</t>
  </si>
  <si>
    <t>2020.12</t>
  </si>
  <si>
    <t>1,813,947</t>
  </si>
  <si>
    <t>1,761,263</t>
  </si>
  <si>
    <t>2,443,901</t>
  </si>
  <si>
    <t>1,978,518</t>
  </si>
  <si>
    <t>2,321,327</t>
  </si>
  <si>
    <t>2,257,603</t>
  </si>
  <si>
    <t>2,939,844</t>
  </si>
  <si>
    <t>2021.01</t>
  </si>
  <si>
    <t>2021.02</t>
  </si>
  <si>
    <t>2021.03</t>
  </si>
  <si>
    <t>55,860</t>
  </si>
  <si>
    <t>2021.04</t>
  </si>
  <si>
    <t>58,041</t>
  </si>
  <si>
    <t>2021.05</t>
  </si>
  <si>
    <t>2021.06</t>
  </si>
  <si>
    <t>2021.07</t>
  </si>
  <si>
    <t>2021.08</t>
  </si>
  <si>
    <t>2021.09</t>
  </si>
  <si>
    <t>2021.10</t>
  </si>
  <si>
    <t>57,712</t>
  </si>
  <si>
    <t>한국은행 기업경기조사(전망)</t>
    <phoneticPr fontId="4" type="noConversion"/>
  </si>
  <si>
    <t>한국은행 기업경기조사(실적)
(kosis)</t>
    <phoneticPr fontId="4" type="noConversion"/>
  </si>
  <si>
    <t>한국은행 소비자동향조사
(소비자심리지수) kosis</t>
    <phoneticPr fontId="4" type="noConversion"/>
  </si>
  <si>
    <t>2021.11</t>
  </si>
  <si>
    <t>2022.01</t>
  </si>
  <si>
    <t>2021.12</t>
  </si>
  <si>
    <t>2021.1/4</t>
  </si>
  <si>
    <t>2021.2/4</t>
  </si>
  <si>
    <t>2021.3/4</t>
  </si>
  <si>
    <t>2,571,939</t>
  </si>
  <si>
    <t>1,713,236</t>
  </si>
  <si>
    <t>2,566,787</t>
  </si>
  <si>
    <t>2,980,342</t>
  </si>
  <si>
    <t>3,536,951</t>
  </si>
  <si>
    <t>3,173,218</t>
  </si>
  <si>
    <t>1,490,262</t>
  </si>
  <si>
    <t>3,495,814</t>
  </si>
  <si>
    <t>3,885,905</t>
  </si>
  <si>
    <t>57,437</t>
  </si>
  <si>
    <t>3,564,871</t>
  </si>
  <si>
    <t>4,235,717</t>
  </si>
  <si>
    <t>2022.02</t>
  </si>
  <si>
    <t>2022.03</t>
  </si>
  <si>
    <t>2022.04</t>
  </si>
  <si>
    <t>2022.05</t>
  </si>
  <si>
    <t>대형마트 불변지수</t>
    <phoneticPr fontId="4" type="noConversion"/>
  </si>
  <si>
    <t>2021.4/4</t>
  </si>
  <si>
    <t>48,929</t>
  </si>
  <si>
    <t>59,565</t>
  </si>
  <si>
    <t>2022.06</t>
  </si>
  <si>
    <t>55,569</t>
  </si>
  <si>
    <t>2022.07</t>
  </si>
  <si>
    <t>2022.08</t>
  </si>
  <si>
    <t>2022.1/4</t>
  </si>
  <si>
    <t>58,356</t>
  </si>
  <si>
    <t>56,951</t>
  </si>
  <si>
    <t>2022.09</t>
  </si>
  <si>
    <t>2022.10</t>
  </si>
  <si>
    <t>2022.11</t>
  </si>
  <si>
    <t>2022.2/4</t>
  </si>
  <si>
    <t>2022.12</t>
  </si>
  <si>
    <t>58,578</t>
  </si>
  <si>
    <t>56,084</t>
  </si>
  <si>
    <t>56,866</t>
  </si>
  <si>
    <t>2023.01</t>
  </si>
  <si>
    <t>61,381</t>
  </si>
  <si>
    <t>2023.02</t>
  </si>
  <si>
    <t>2022.3/4</t>
  </si>
  <si>
    <t>4,329,919</t>
  </si>
  <si>
    <t>4,447,516</t>
  </si>
  <si>
    <t>5,340,588</t>
  </si>
  <si>
    <t>4,771,539</t>
  </si>
  <si>
    <t>4,831,195</t>
  </si>
  <si>
    <t>4,757,561</t>
  </si>
  <si>
    <t>4,506,219</t>
  </si>
  <si>
    <t>3,544,129</t>
  </si>
  <si>
    <t>3,946,594</t>
  </si>
  <si>
    <t>206,911</t>
  </si>
  <si>
    <t>1,387,773</t>
  </si>
  <si>
    <t>59,932</t>
  </si>
  <si>
    <t>4,259,251</t>
  </si>
  <si>
    <t>2023.03</t>
  </si>
  <si>
    <t>136,681</t>
  </si>
  <si>
    <t>2,049,158</t>
  </si>
  <si>
    <t>1,277,421</t>
  </si>
  <si>
    <t>191,451</t>
  </si>
  <si>
    <t>1,266,490</t>
  </si>
  <si>
    <t>10,931</t>
  </si>
  <si>
    <t>3,539,899</t>
  </si>
  <si>
    <t>52,543</t>
  </si>
  <si>
    <t>3,395,858</t>
  </si>
  <si>
    <t>156,347</t>
  </si>
  <si>
    <t>2,680,230</t>
  </si>
  <si>
    <t>715,628</t>
  </si>
  <si>
    <t>62,581</t>
  </si>
  <si>
    <t>1,371,490</t>
  </si>
  <si>
    <t>211,901</t>
  </si>
  <si>
    <t>1,561,313</t>
  </si>
  <si>
    <t>-189,823</t>
  </si>
  <si>
    <t>152,289</t>
  </si>
  <si>
    <t>2,231,606</t>
  </si>
  <si>
    <t>55,809</t>
  </si>
  <si>
    <t>1,538,515</t>
  </si>
  <si>
    <t>207,446</t>
  </si>
  <si>
    <t>1,465,745</t>
  </si>
  <si>
    <t>72,769</t>
  </si>
  <si>
    <t>149,646</t>
  </si>
  <si>
    <t>2,143,716</t>
  </si>
  <si>
    <t>203,750</t>
  </si>
  <si>
    <t>1,560,866</t>
  </si>
  <si>
    <t>56,664</t>
  </si>
  <si>
    <t>150,562</t>
  </si>
  <si>
    <t>2,036,169</t>
  </si>
  <si>
    <t>203,927</t>
  </si>
  <si>
    <t>1,505,563</t>
  </si>
  <si>
    <t>3,905,590</t>
  </si>
  <si>
    <t>47,546</t>
  </si>
  <si>
    <t>4,021,270</t>
  </si>
  <si>
    <t>154,505</t>
  </si>
  <si>
    <t>2,401,044</t>
  </si>
  <si>
    <t>1,620,226</t>
  </si>
  <si>
    <t>54,480</t>
  </si>
  <si>
    <t>1,393,401</t>
  </si>
  <si>
    <t>204,461</t>
  </si>
  <si>
    <t>1,483,936</t>
  </si>
  <si>
    <t>-90,535</t>
  </si>
  <si>
    <t>59,564</t>
  </si>
  <si>
    <t>151,505</t>
  </si>
  <si>
    <t>3,326,609</t>
  </si>
  <si>
    <t>201,735</t>
  </si>
  <si>
    <t>1,413,755</t>
  </si>
  <si>
    <t>148,365</t>
  </si>
  <si>
    <t>3,431,335</t>
  </si>
  <si>
    <t>196,408</t>
  </si>
  <si>
    <t>1,291,058</t>
  </si>
  <si>
    <t>151,158</t>
  </si>
  <si>
    <t>2,716,535</t>
  </si>
  <si>
    <t>199,061</t>
  </si>
  <si>
    <t>1,318,421</t>
  </si>
  <si>
    <t>162,193</t>
  </si>
  <si>
    <t>3,012,098</t>
  </si>
  <si>
    <t>61,621</t>
  </si>
  <si>
    <t>1,269,260</t>
  </si>
  <si>
    <t>210,713</t>
  </si>
  <si>
    <t>1,340,096</t>
  </si>
  <si>
    <t>-70,836</t>
  </si>
  <si>
    <t>159,149</t>
  </si>
  <si>
    <t>2,665,253</t>
  </si>
  <si>
    <t>59,766</t>
  </si>
  <si>
    <t>1,297,166</t>
  </si>
  <si>
    <t>-90,607</t>
  </si>
  <si>
    <t>2023.04</t>
  </si>
  <si>
    <t>57,917</t>
  </si>
  <si>
    <t>59,748</t>
  </si>
  <si>
    <t>64,030</t>
  </si>
  <si>
    <t>2023.05</t>
  </si>
  <si>
    <t>시점</t>
    <phoneticPr fontId="4" type="noConversion"/>
  </si>
  <si>
    <t>통계청 서비스업동향조사(kosis)</t>
    <phoneticPr fontId="4" type="noConversion"/>
  </si>
  <si>
    <t>출처</t>
    <phoneticPr fontId="4" type="noConversion"/>
  </si>
  <si>
    <t>경로</t>
    <phoneticPr fontId="4" type="noConversion"/>
  </si>
  <si>
    <t>참고사항</t>
    <phoneticPr fontId="4" type="noConversion"/>
  </si>
  <si>
    <t>'21.6월 새로운 표본 대상(18년 전국사업체조사 결과)으로 조사하여 '21.5, 6월 신표본 조사결과로 대체</t>
  </si>
  <si>
    <t>21.6월 새로운 표본 대상(18년 전국사업체조사 결과)으로 조사하여 '21.5, 6월 신표본 조사결과로 대체</t>
    <phoneticPr fontId="4" type="noConversion"/>
  </si>
  <si>
    <t>경제일반경기 - 소비자동향조사</t>
    <phoneticPr fontId="4" type="noConversion"/>
  </si>
  <si>
    <t>한국은행
_기업경기조사
_기업경기실사지수(지역)
_지역별 기업경기실사지수(전망)
_조회 BSI코드별에서 전체해제 후 제조업 업황, 비제조업 업황 선택
_조회 지역에서 부울경 선택</t>
    <phoneticPr fontId="4" type="noConversion"/>
  </si>
  <si>
    <t>22.1월 자료 추출 시, 자료 수정됨</t>
    <phoneticPr fontId="4" type="noConversion"/>
  </si>
  <si>
    <t>2022.4/4</t>
  </si>
  <si>
    <t>서비스업지수</t>
    <phoneticPr fontId="4" type="noConversion"/>
  </si>
  <si>
    <t>통계청
_건설경기동향조사
_건설수주
_공사지역/공종별 건설수주액(경상)
_조회 시도별에서, 선택</t>
    <phoneticPr fontId="4" type="noConversion"/>
  </si>
  <si>
    <t>산업별</t>
  </si>
  <si>
    <t>　　　기타 기계 및 장비 제조업</t>
  </si>
  <si>
    <t>　　　자동차 및 트레일러 제조업</t>
  </si>
  <si>
    <t>부산광역시</t>
    <phoneticPr fontId="4" type="noConversion"/>
  </si>
  <si>
    <t>울산광역시</t>
    <phoneticPr fontId="4" type="noConversion"/>
  </si>
  <si>
    <t>　　　식료품 제조업</t>
  </si>
  <si>
    <t>　　　음료 제조업</t>
  </si>
  <si>
    <t>　　　섬유제품 제조업; 의복 제외</t>
  </si>
  <si>
    <t>　　　의복, 의복액세서리 및 모피제품 제조업</t>
  </si>
  <si>
    <t>　　　가죽, 가방 및 신발 제조업</t>
  </si>
  <si>
    <t>　　　목재 및 나무제품 제조업; 가구 제외</t>
  </si>
  <si>
    <t>　　　펄프, 종이 및 종이제품 제조업</t>
  </si>
  <si>
    <t>　　　인쇄 및 기록매체 복제업</t>
  </si>
  <si>
    <t>　　　코크스, 연탄 및 석유정제품 제조업</t>
  </si>
  <si>
    <t>　　　화학 물질 및 화학제품 제조업; 의약품 제외</t>
  </si>
  <si>
    <t>　　　의료용 물질 및 의약품 제조업</t>
  </si>
  <si>
    <t>　　　고무 및 플라스틱제품 제조업</t>
  </si>
  <si>
    <t>　　　비금속 광물제품 제조업</t>
  </si>
  <si>
    <t>　　　1차 금속 제조업</t>
  </si>
  <si>
    <t>　　　금속 가공제품 제조업; 기계 및 가구 제외</t>
  </si>
  <si>
    <t>　　　전자 부품, 컴퓨터, 영상, 음향 및 통신장비 제조업</t>
  </si>
  <si>
    <t>　　　의료, 정밀, 광학 기기 및 시계 제조업</t>
  </si>
  <si>
    <t>　　　전기장비 제조업</t>
  </si>
  <si>
    <t>　　　기타 운송장비 제조업</t>
  </si>
  <si>
    <t>　　　가구 제조업</t>
  </si>
  <si>
    <t>　　　기타 제품 제조업</t>
  </si>
  <si>
    <t>　　　산업용 기계 및 장비 수리업</t>
  </si>
  <si>
    <t>　　　담배 제조업</t>
  </si>
  <si>
    <t>통계청 광업제조업동향조사(제조업)</t>
    <phoneticPr fontId="4" type="noConversion"/>
  </si>
  <si>
    <t>통계청 광업제조업동향조사</t>
    <phoneticPr fontId="4" type="noConversion"/>
  </si>
  <si>
    <t>통계청 서비스업동향조사</t>
    <phoneticPr fontId="4" type="noConversion"/>
  </si>
  <si>
    <t>통계청 건설경기동향조사</t>
    <phoneticPr fontId="4" type="noConversion"/>
  </si>
  <si>
    <t>한국은행
_기업경기조사
_기업경기실사지수(지역)
_지역별 기업경기실사지수(실적)
_조회 BSI코드별에서 전체해제 후 제조업 업황, 비제조업 업황 선택
_조회 지역에서 부울경 선택</t>
    <phoneticPr fontId="4" type="noConversion"/>
  </si>
  <si>
    <t>2023.06</t>
  </si>
  <si>
    <t>통계청
_광업제조업동향조사
_생산,출하,재고
_시도/산업별 광공업생산지수(2020=100)
_조회 항목에서, 생산지수, 출하지수, 재고지수(원지수 3가지) 선택
_조회 지역에서 부울경 선택
_조회 산업별에서 전체해제 후, 제조업 선택</t>
    <phoneticPr fontId="4" type="noConversion"/>
  </si>
  <si>
    <t>경기동향_기업경기</t>
    <phoneticPr fontId="4" type="noConversion"/>
  </si>
  <si>
    <t>해당 파트</t>
    <phoneticPr fontId="4" type="noConversion"/>
  </si>
  <si>
    <t>경기동향_소비</t>
    <phoneticPr fontId="4" type="noConversion"/>
  </si>
  <si>
    <t>산업동향_제조</t>
    <phoneticPr fontId="4" type="noConversion"/>
  </si>
  <si>
    <t>산업동향_건설</t>
    <phoneticPr fontId="4" type="noConversion"/>
  </si>
  <si>
    <t>산업동향_서비스업</t>
    <phoneticPr fontId="4" type="noConversion"/>
  </si>
  <si>
    <t>증감률</t>
    <phoneticPr fontId="18" type="noConversion"/>
  </si>
  <si>
    <t>선박</t>
    <phoneticPr fontId="18" type="noConversion"/>
  </si>
  <si>
    <t>전국</t>
  </si>
  <si>
    <t>자동차</t>
    <phoneticPr fontId="18" type="noConversion"/>
  </si>
  <si>
    <t>- 선 박</t>
  </si>
  <si>
    <t>수출</t>
  </si>
  <si>
    <t>104,842</t>
  </si>
  <si>
    <t>4,262.0</t>
  </si>
  <si>
    <t>- 철도차량</t>
  </si>
  <si>
    <t>- 자동차 부품</t>
  </si>
  <si>
    <t>- 화물 자동차</t>
  </si>
  <si>
    <t>- 승용자동차</t>
  </si>
  <si>
    <t>마. 수송장비</t>
  </si>
  <si>
    <t>41,341</t>
  </si>
  <si>
    <t>2,020.6</t>
  </si>
  <si>
    <t>53,470</t>
  </si>
  <si>
    <t>2,640.7</t>
  </si>
  <si>
    <t>758,153.7</t>
  </si>
  <si>
    <t>45,580</t>
  </si>
  <si>
    <t>2,025.9</t>
  </si>
  <si>
    <t>수출액</t>
    <phoneticPr fontId="18" type="noConversion"/>
  </si>
  <si>
    <t>자동차/선박</t>
    <phoneticPr fontId="18" type="noConversion"/>
  </si>
  <si>
    <t>value( )</t>
    <phoneticPr fontId="18" type="noConversion"/>
  </si>
  <si>
    <t>금액</t>
  </si>
  <si>
    <t>중량</t>
  </si>
  <si>
    <t>성질명</t>
  </si>
  <si>
    <t>수출입구분</t>
  </si>
  <si>
    <t>경남</t>
    <phoneticPr fontId="18" type="noConversion"/>
  </si>
  <si>
    <t>울산</t>
    <phoneticPr fontId="18" type="noConversion"/>
  </si>
  <si>
    <t>부산</t>
    <phoneticPr fontId="18" type="noConversion"/>
  </si>
  <si>
    <t>전국</t>
    <phoneticPr fontId="18" type="noConversion"/>
  </si>
  <si>
    <t>단위:천 불(USD 1,000)톤(TON)</t>
  </si>
  <si>
    <t>백만$</t>
    <phoneticPr fontId="18" type="noConversion"/>
  </si>
  <si>
    <t>부울경</t>
    <phoneticPr fontId="18" type="noConversion"/>
  </si>
  <si>
    <t>천$</t>
    <phoneticPr fontId="18" type="noConversion"/>
  </si>
  <si>
    <t>증감액(백만$)</t>
    <phoneticPr fontId="18" type="noConversion"/>
  </si>
  <si>
    <t>증감율</t>
    <phoneticPr fontId="18" type="noConversion"/>
  </si>
  <si>
    <t>[조선]</t>
    <phoneticPr fontId="18" type="noConversion"/>
  </si>
  <si>
    <t>수출 증감률</t>
    <phoneticPr fontId="18" type="noConversion"/>
  </si>
  <si>
    <t>&lt;경남&gt;</t>
    <phoneticPr fontId="18" type="noConversion"/>
  </si>
  <si>
    <t>&lt;울산&gt;</t>
    <phoneticPr fontId="18" type="noConversion"/>
  </si>
  <si>
    <t>&lt;부산&gt;</t>
    <phoneticPr fontId="18" type="noConversion"/>
  </si>
  <si>
    <t>&lt;전국&gt;</t>
    <phoneticPr fontId="18" type="noConversion"/>
  </si>
  <si>
    <t>생산 증감률</t>
    <phoneticPr fontId="18" type="noConversion"/>
  </si>
  <si>
    <t>조선 그래프</t>
    <phoneticPr fontId="18" type="noConversion"/>
  </si>
  <si>
    <t>[자동차]</t>
    <phoneticPr fontId="18" type="noConversion"/>
  </si>
  <si>
    <t>자동차 그래프</t>
    <phoneticPr fontId="18" type="noConversion"/>
  </si>
  <si>
    <t xml:space="preserve"> </t>
    <phoneticPr fontId="18" type="noConversion"/>
  </si>
  <si>
    <t>선박 수출 증감</t>
    <phoneticPr fontId="18" type="noConversion"/>
  </si>
  <si>
    <t>자동차 수출 증감</t>
    <phoneticPr fontId="18" type="noConversion"/>
  </si>
  <si>
    <t>(단위, 백만달러)</t>
    <phoneticPr fontId="18" type="noConversion"/>
  </si>
  <si>
    <t>가. 화공품</t>
  </si>
  <si>
    <t>1,092,541</t>
  </si>
  <si>
    <t>971,978</t>
  </si>
  <si>
    <t>1,056,199</t>
  </si>
  <si>
    <t>1,141,673</t>
  </si>
  <si>
    <t>1,162,070</t>
  </si>
  <si>
    <t>1,154,385</t>
  </si>
  <si>
    <t>1,155,103</t>
  </si>
  <si>
    <t>1,258,697</t>
  </si>
  <si>
    <t>1,247,316</t>
  </si>
  <si>
    <t>연단위</t>
    <phoneticPr fontId="18" type="noConversion"/>
  </si>
  <si>
    <t>월단위</t>
    <phoneticPr fontId="18" type="noConversion"/>
  </si>
  <si>
    <t>조선업</t>
    <phoneticPr fontId="18" type="noConversion"/>
  </si>
  <si>
    <t>생산</t>
    <phoneticPr fontId="18" type="noConversion"/>
  </si>
  <si>
    <t>수출</t>
    <phoneticPr fontId="4" type="noConversion"/>
  </si>
  <si>
    <t>수출입통계</t>
    <phoneticPr fontId="4" type="noConversion"/>
  </si>
  <si>
    <t>단위:천 불(USD 1,000)</t>
    <phoneticPr fontId="18" type="noConversion"/>
  </si>
  <si>
    <t>자동차 및 트레일러 제조업</t>
  </si>
  <si>
    <t>기타 운송장비 제조업</t>
  </si>
  <si>
    <t>통계청
_광업제조업동향조사_생산,출하,재고_시도/산업별 광공업생산지수(2020=100)
_조회, 항목 생산지수(원지수)_조회, 시도별 전국+부울경
_조회, 산업별 2개 선택</t>
    <phoneticPr fontId="18" type="noConversion"/>
  </si>
  <si>
    <t>수출</t>
    <phoneticPr fontId="18" type="noConversion"/>
  </si>
  <si>
    <t>907,548.8</t>
  </si>
  <si>
    <t>7,135,529</t>
  </si>
  <si>
    <t>315,667.2</t>
  </si>
  <si>
    <t>3,924,053</t>
  </si>
  <si>
    <t>46,030.5</t>
  </si>
  <si>
    <t>285,716</t>
  </si>
  <si>
    <t>224,239.4</t>
  </si>
  <si>
    <t>1,974,136</t>
  </si>
  <si>
    <t>2,964.8</t>
  </si>
  <si>
    <t>77,085</t>
  </si>
  <si>
    <t>306,115.6</t>
  </si>
  <si>
    <t>724,661</t>
  </si>
  <si>
    <t>1,180,788.1</t>
  </si>
  <si>
    <t>7,463,545</t>
  </si>
  <si>
    <t>290,714.0</t>
  </si>
  <si>
    <t>3,631,862</t>
  </si>
  <si>
    <t>43,172.9</t>
  </si>
  <si>
    <t>246,803</t>
  </si>
  <si>
    <t>202,644.1</t>
  </si>
  <si>
    <t>1,726,005</t>
  </si>
  <si>
    <t>2,367.3</t>
  </si>
  <si>
    <t>45,438</t>
  </si>
  <si>
    <t>630,232.9</t>
  </si>
  <si>
    <t>1,704,024</t>
  </si>
  <si>
    <t>1,232,761.8</t>
  </si>
  <si>
    <t>7,847,168</t>
  </si>
  <si>
    <t>307,523.8</t>
  </si>
  <si>
    <t>3,782,908</t>
  </si>
  <si>
    <t>46,785.0</t>
  </si>
  <si>
    <t>265,770</t>
  </si>
  <si>
    <t>245,141.0</t>
  </si>
  <si>
    <t>2,111,612</t>
  </si>
  <si>
    <t>3,341.7</t>
  </si>
  <si>
    <t>98,227</t>
  </si>
  <si>
    <t>618,301.5</t>
  </si>
  <si>
    <t>1,454,394</t>
  </si>
  <si>
    <t>1,056,910.4</t>
  </si>
  <si>
    <t>7,487,906</t>
  </si>
  <si>
    <t>334,991.0</t>
  </si>
  <si>
    <t>4,191,342</t>
  </si>
  <si>
    <t>47,049.1</t>
  </si>
  <si>
    <t>296,647</t>
  </si>
  <si>
    <t>220,431.8</t>
  </si>
  <si>
    <t>1,888,966</t>
  </si>
  <si>
    <t>1,771.5</t>
  </si>
  <si>
    <t>42,696</t>
  </si>
  <si>
    <t>441,060.0</t>
  </si>
  <si>
    <t>951,101</t>
  </si>
  <si>
    <t>1,729,113.0</t>
  </si>
  <si>
    <t>8,341,455</t>
  </si>
  <si>
    <t>318,810.4</t>
  </si>
  <si>
    <t>3,908,749</t>
  </si>
  <si>
    <t>48,730.8</t>
  </si>
  <si>
    <t>338,765</t>
  </si>
  <si>
    <t>222,479.1</t>
  </si>
  <si>
    <t>1,894,156</t>
  </si>
  <si>
    <t>4,248.2</t>
  </si>
  <si>
    <t>93,090</t>
  </si>
  <si>
    <t>1,123,012.0</t>
  </si>
  <si>
    <t>1,924,034</t>
  </si>
  <si>
    <t>1,309,830.8</t>
  </si>
  <si>
    <t>7,255,144</t>
  </si>
  <si>
    <t>291,390.4</t>
  </si>
  <si>
    <t>3,726,499</t>
  </si>
  <si>
    <t>44,626.6</t>
  </si>
  <si>
    <t>299,722</t>
  </si>
  <si>
    <t>208,321.2</t>
  </si>
  <si>
    <t>1,837,424</t>
  </si>
  <si>
    <t>2,470.0</t>
  </si>
  <si>
    <t>49,736</t>
  </si>
  <si>
    <t>753,500.9</t>
  </si>
  <si>
    <t>1,210,207</t>
  </si>
  <si>
    <t>1,266,263.3</t>
  </si>
  <si>
    <t>9,995,515</t>
  </si>
  <si>
    <t>378,525.4</t>
  </si>
  <si>
    <t>4,907,226</t>
  </si>
  <si>
    <t>46,586.9</t>
  </si>
  <si>
    <t>327,236</t>
  </si>
  <si>
    <t>226,557.3</t>
  </si>
  <si>
    <t>1,977,865</t>
  </si>
  <si>
    <t>3,908.0</t>
  </si>
  <si>
    <t>104,854</t>
  </si>
  <si>
    <t>601,379.2</t>
  </si>
  <si>
    <t>2,476,499</t>
  </si>
  <si>
    <t>1,105,210.5</t>
  </si>
  <si>
    <t>7,322,521</t>
  </si>
  <si>
    <t>304,907.3</t>
  </si>
  <si>
    <t>3,954,946</t>
  </si>
  <si>
    <t>39,727.7</t>
  </si>
  <si>
    <t>247,958</t>
  </si>
  <si>
    <t>206,931.4</t>
  </si>
  <si>
    <t>1,747,597</t>
  </si>
  <si>
    <t>4,573.1</t>
  </si>
  <si>
    <t>106,862</t>
  </si>
  <si>
    <t>539,632.9</t>
  </si>
  <si>
    <t>1,134,136</t>
  </si>
  <si>
    <t>1,148,590.6</t>
  </si>
  <si>
    <t>8,348,381</t>
  </si>
  <si>
    <t>353,496.8</t>
  </si>
  <si>
    <t>4,574,495</t>
  </si>
  <si>
    <t>45,623.6</t>
  </si>
  <si>
    <t>319,287</t>
  </si>
  <si>
    <t>225,946.9</t>
  </si>
  <si>
    <t>1,955,883</t>
  </si>
  <si>
    <t>2,730.6</t>
  </si>
  <si>
    <t>63,906</t>
  </si>
  <si>
    <t>510,212.2</t>
  </si>
  <si>
    <t>1,158,512</t>
  </si>
  <si>
    <t>1,186,421.0</t>
  </si>
  <si>
    <t>8,404,366</t>
  </si>
  <si>
    <t>369,310.7</t>
  </si>
  <si>
    <t>4,716,609</t>
  </si>
  <si>
    <t>44,626.0</t>
  </si>
  <si>
    <t>289,695</t>
  </si>
  <si>
    <t>212,865.5</t>
  </si>
  <si>
    <t>1,793,371</t>
  </si>
  <si>
    <t>5,827.8</t>
  </si>
  <si>
    <t>137,087</t>
  </si>
  <si>
    <t>544,661.5</t>
  </si>
  <si>
    <t>1,343,085</t>
  </si>
  <si>
    <t>1,286,953.5</t>
  </si>
  <si>
    <t>8,661,080</t>
  </si>
  <si>
    <t>401,076.3</t>
  </si>
  <si>
    <t>5,160,253</t>
  </si>
  <si>
    <t>49,663.5</t>
  </si>
  <si>
    <t>326,600</t>
  </si>
  <si>
    <t>212,125.9</t>
  </si>
  <si>
    <t>1,788,629</t>
  </si>
  <si>
    <t>4,014.2</t>
  </si>
  <si>
    <t>112,692</t>
  </si>
  <si>
    <t>609,935.9</t>
  </si>
  <si>
    <t>1,059,596</t>
  </si>
  <si>
    <t>1,538,081.4</t>
  </si>
  <si>
    <t>10,180,991</t>
  </si>
  <si>
    <t>391,584.8</t>
  </si>
  <si>
    <t>5,201,391</t>
  </si>
  <si>
    <t>51,628.0</t>
  </si>
  <si>
    <t>354,578</t>
  </si>
  <si>
    <t>220,471.0</t>
  </si>
  <si>
    <t>1,920,387</t>
  </si>
  <si>
    <t>4,604.2</t>
  </si>
  <si>
    <t>132,464</t>
  </si>
  <si>
    <t>860,591.3</t>
  </si>
  <si>
    <t>2,448,538</t>
  </si>
  <si>
    <t>바. 기 타</t>
  </si>
  <si>
    <t>라. 전기, 전자제품</t>
  </si>
  <si>
    <t>다. 기계류와 정밀기기</t>
  </si>
  <si>
    <t>나. 철강제품</t>
  </si>
  <si>
    <t>4. 중화학 공업품</t>
  </si>
  <si>
    <t>카. 기 타</t>
  </si>
  <si>
    <t>차. 완구, 운동용구 및 악기</t>
  </si>
  <si>
    <t>자. 기타 비금속 광물제품</t>
  </si>
  <si>
    <t>아. 귀금속 및 보석류</t>
  </si>
  <si>
    <t>사. 가죽, 고무 및 신발류</t>
  </si>
  <si>
    <t>바. 목제품</t>
  </si>
  <si>
    <t>마. 의 류</t>
  </si>
  <si>
    <t>라. 기타 섬유제품</t>
  </si>
  <si>
    <t>다. 직 물</t>
  </si>
  <si>
    <t>나. 섬유사</t>
  </si>
  <si>
    <t>가. 섬유원료</t>
  </si>
  <si>
    <t>3. 경공업품</t>
  </si>
  <si>
    <t>2. 원료 및 연료</t>
  </si>
  <si>
    <t>1. 식료 및 직접소비재</t>
  </si>
  <si>
    <t>증감비율</t>
    <phoneticPr fontId="21" type="noConversion"/>
  </si>
  <si>
    <t>증감액</t>
    <phoneticPr fontId="21" type="noConversion"/>
  </si>
  <si>
    <t>(백만불)</t>
    <phoneticPr fontId="21" type="noConversion"/>
  </si>
  <si>
    <t>(천불)</t>
    <phoneticPr fontId="21" type="noConversion"/>
  </si>
  <si>
    <t>경남</t>
    <phoneticPr fontId="21" type="noConversion"/>
  </si>
  <si>
    <t>울산</t>
    <phoneticPr fontId="21" type="noConversion"/>
  </si>
  <si>
    <t>부산</t>
    <phoneticPr fontId="21" type="noConversion"/>
  </si>
  <si>
    <t>총계</t>
  </si>
  <si>
    <t>147,357</t>
  </si>
  <si>
    <t>- 돼지고기</t>
  </si>
  <si>
    <t>0</t>
  </si>
  <si>
    <t>- 기타 육류 및 조제품</t>
  </si>
  <si>
    <t>146</t>
  </si>
  <si>
    <t>(참  치)</t>
  </si>
  <si>
    <t>2,924</t>
  </si>
  <si>
    <t>(기타 어패류)</t>
  </si>
  <si>
    <t>108,119</t>
  </si>
  <si>
    <t>(생 선 묵)</t>
  </si>
  <si>
    <t>1,371</t>
  </si>
  <si>
    <t>(기타 어패류 조제품)</t>
  </si>
  <si>
    <t>1,867</t>
  </si>
  <si>
    <t>- 김</t>
  </si>
  <si>
    <t>1,212</t>
  </si>
  <si>
    <t>- 채소류</t>
  </si>
  <si>
    <t>427</t>
  </si>
  <si>
    <t>- 설 탕</t>
  </si>
  <si>
    <t>123</t>
  </si>
  <si>
    <t>(음 료)</t>
  </si>
  <si>
    <t>442</t>
  </si>
  <si>
    <t>(주 류)</t>
  </si>
  <si>
    <t>386</t>
  </si>
  <si>
    <t>- 기 타</t>
  </si>
  <si>
    <t>30,340</t>
  </si>
  <si>
    <t>56,871</t>
  </si>
  <si>
    <t>- 조광물</t>
  </si>
  <si>
    <t>292</t>
  </si>
  <si>
    <t>- 금속광</t>
  </si>
  <si>
    <t>40,819</t>
  </si>
  <si>
    <t>- 인 삼</t>
  </si>
  <si>
    <t>1</t>
  </si>
  <si>
    <t>(소와 마속가죽)</t>
  </si>
  <si>
    <t>1,723</t>
  </si>
  <si>
    <t>(기타 가죽)</t>
  </si>
  <si>
    <t>104</t>
  </si>
  <si>
    <t>- 기타 동식물성 원재료</t>
  </si>
  <si>
    <t>82</t>
  </si>
  <si>
    <t>(경 유)</t>
  </si>
  <si>
    <t>(벙커 C유)</t>
  </si>
  <si>
    <t>(기타 석유제품)</t>
  </si>
  <si>
    <t>10,946</t>
  </si>
  <si>
    <t>2,904</t>
  </si>
  <si>
    <t>123,005</t>
  </si>
  <si>
    <t>2,207</t>
  </si>
  <si>
    <t>- 설 견</t>
  </si>
  <si>
    <t>- 면웨이스트</t>
  </si>
  <si>
    <t>257</t>
  </si>
  <si>
    <t>- 화학섬유</t>
  </si>
  <si>
    <t>1,950</t>
  </si>
  <si>
    <t>1,395</t>
  </si>
  <si>
    <t>- 견사류</t>
  </si>
  <si>
    <t>- 모 사</t>
  </si>
  <si>
    <t>- 생면사</t>
  </si>
  <si>
    <t>- 표백 기타 가공면사</t>
  </si>
  <si>
    <t>- 합성섬유사</t>
  </si>
  <si>
    <t>1,244</t>
  </si>
  <si>
    <t>- 재생섬유사</t>
  </si>
  <si>
    <t>26</t>
  </si>
  <si>
    <t>36,350</t>
  </si>
  <si>
    <t>- 생면직물</t>
  </si>
  <si>
    <t>3</t>
  </si>
  <si>
    <t>- 표백 기타 가공한 면직물</t>
  </si>
  <si>
    <t>1,589</t>
  </si>
  <si>
    <t>- 모직물</t>
  </si>
  <si>
    <t>214</t>
  </si>
  <si>
    <t>- 합성섬유직물</t>
  </si>
  <si>
    <t>5,190</t>
  </si>
  <si>
    <t>- 재생섬유직물</t>
  </si>
  <si>
    <t>322</t>
  </si>
  <si>
    <t>- 화학섬유 편직물</t>
  </si>
  <si>
    <t>23,343</t>
  </si>
  <si>
    <t>5,689</t>
  </si>
  <si>
    <t>17,780</t>
  </si>
  <si>
    <t>- 튤·레이스 등</t>
  </si>
  <si>
    <t>799</t>
  </si>
  <si>
    <t>- 끈과 망</t>
  </si>
  <si>
    <t>6,607</t>
  </si>
  <si>
    <t>- 부물류</t>
  </si>
  <si>
    <t>90</t>
  </si>
  <si>
    <t>- 부직포</t>
  </si>
  <si>
    <t>3,729</t>
  </si>
  <si>
    <t>6,556</t>
  </si>
  <si>
    <t>7,351</t>
  </si>
  <si>
    <t>- 직물제 의류</t>
  </si>
  <si>
    <t>906</t>
  </si>
  <si>
    <t>- 편물제 의류</t>
  </si>
  <si>
    <t>4,025</t>
  </si>
  <si>
    <t>- 가죽의류</t>
  </si>
  <si>
    <t>21</t>
  </si>
  <si>
    <t>- 기타 의류</t>
  </si>
  <si>
    <t>783</t>
  </si>
  <si>
    <t>- 양말 및 장갑 등</t>
  </si>
  <si>
    <t>986</t>
  </si>
  <si>
    <t>- 기타 의류 부속품</t>
  </si>
  <si>
    <t>630</t>
  </si>
  <si>
    <t>691</t>
  </si>
  <si>
    <t>- 합 판</t>
  </si>
  <si>
    <t>13</t>
  </si>
  <si>
    <t>- 목제품</t>
  </si>
  <si>
    <t>429</t>
  </si>
  <si>
    <t>- 가 구</t>
  </si>
  <si>
    <t>248</t>
  </si>
  <si>
    <t>23,290</t>
  </si>
  <si>
    <t>- 가죽제품</t>
  </si>
  <si>
    <t>- 고무타이어 및 튜브</t>
  </si>
  <si>
    <t>405</t>
  </si>
  <si>
    <t>- 기타 고무제품</t>
  </si>
  <si>
    <t>8,891</t>
  </si>
  <si>
    <t>- 신발류</t>
  </si>
  <si>
    <t>13,995</t>
  </si>
  <si>
    <t>34</t>
  </si>
  <si>
    <t>- 금</t>
  </si>
  <si>
    <t>- 은</t>
  </si>
  <si>
    <t>- 기타 보석류</t>
  </si>
  <si>
    <t>1,717</t>
  </si>
  <si>
    <t>- 시멘트</t>
  </si>
  <si>
    <t>18</t>
  </si>
  <si>
    <t>- 유 리</t>
  </si>
  <si>
    <t>1,503</t>
  </si>
  <si>
    <t>- 도자기</t>
  </si>
  <si>
    <t>197</t>
  </si>
  <si>
    <t>2,484</t>
  </si>
  <si>
    <t>- 완 구</t>
  </si>
  <si>
    <t>398</t>
  </si>
  <si>
    <t>- 운동용구</t>
  </si>
  <si>
    <t>2,011</t>
  </si>
  <si>
    <t>- 피아노 및 기타 악기</t>
  </si>
  <si>
    <t>75</t>
  </si>
  <si>
    <t>29,706</t>
  </si>
  <si>
    <t>- 종이류</t>
  </si>
  <si>
    <t>4,277</t>
  </si>
  <si>
    <t>- 프라스틱 제품</t>
  </si>
  <si>
    <t>17,084</t>
  </si>
  <si>
    <t>- 여행용구</t>
  </si>
  <si>
    <t>355</t>
  </si>
  <si>
    <t>- 장식용 세공품</t>
  </si>
  <si>
    <t>625</t>
  </si>
  <si>
    <t>- 양초, 성냥, 라이터 등</t>
  </si>
  <si>
    <t>- 우산과 파라솔</t>
  </si>
  <si>
    <t>- 가발과 가눈썹</t>
  </si>
  <si>
    <t>- 안경테와 장착구</t>
  </si>
  <si>
    <t>- 낚시대</t>
  </si>
  <si>
    <t>1,358</t>
  </si>
  <si>
    <t>- 전구류</t>
  </si>
  <si>
    <t>1,447</t>
  </si>
  <si>
    <t>- 칼·훠어크</t>
  </si>
  <si>
    <t>110</t>
  </si>
  <si>
    <t>4,154</t>
  </si>
  <si>
    <t>1,211,281</t>
  </si>
  <si>
    <t>79,346</t>
  </si>
  <si>
    <t>- 스티렌</t>
  </si>
  <si>
    <t>- 기타 유기 및 무기화합물</t>
  </si>
  <si>
    <t>8,239</t>
  </si>
  <si>
    <t>- 의약품</t>
  </si>
  <si>
    <t>440</t>
  </si>
  <si>
    <t>- 화학비료</t>
  </si>
  <si>
    <t>- 폴리에틸렌</t>
  </si>
  <si>
    <t>299</t>
  </si>
  <si>
    <t>- 폴리프로필렌</t>
  </si>
  <si>
    <t>232</t>
  </si>
  <si>
    <t>- 폴리에스테르</t>
  </si>
  <si>
    <t>3,872</t>
  </si>
  <si>
    <t>- 기타 인조프라스틱 및 동 제품</t>
  </si>
  <si>
    <t>32,075</t>
  </si>
  <si>
    <t>- 염료와 색소</t>
  </si>
  <si>
    <t>17,705</t>
  </si>
  <si>
    <t>- 기타 화학제품</t>
  </si>
  <si>
    <t>16,472</t>
  </si>
  <si>
    <t>350,158</t>
  </si>
  <si>
    <t>- 철강의 괴</t>
  </si>
  <si>
    <t>297</t>
  </si>
  <si>
    <t>- 철강의 봉 및 형강</t>
  </si>
  <si>
    <t>5,321</t>
  </si>
  <si>
    <t>- 철강의 판</t>
  </si>
  <si>
    <t>2,969</t>
  </si>
  <si>
    <t>- 합금강의 판</t>
  </si>
  <si>
    <t>119,986</t>
  </si>
  <si>
    <t>- 아연도 강판</t>
  </si>
  <si>
    <t>5,119</t>
  </si>
  <si>
    <t>- 철강관</t>
  </si>
  <si>
    <t>61,166</t>
  </si>
  <si>
    <t>- 철강의 주물과 단조물</t>
  </si>
  <si>
    <t>2,644</t>
  </si>
  <si>
    <t>- 비철금속</t>
  </si>
  <si>
    <t>7,139</t>
  </si>
  <si>
    <t>- 연선·망</t>
  </si>
  <si>
    <t>69,875</t>
  </si>
  <si>
    <t>- 못·스크류·볼트·너트등</t>
  </si>
  <si>
    <t>7,336</t>
  </si>
  <si>
    <t>- 기타의 금속제품</t>
  </si>
  <si>
    <t>68,305</t>
  </si>
  <si>
    <t>232,844</t>
  </si>
  <si>
    <t>- 사무용기기</t>
  </si>
  <si>
    <t>4</t>
  </si>
  <si>
    <t>- 섬유·피혁기계</t>
  </si>
  <si>
    <t>7,847</t>
  </si>
  <si>
    <t>- 기타 일반 기계류</t>
  </si>
  <si>
    <t>187,051</t>
  </si>
  <si>
    <t>- 전기동력기계</t>
  </si>
  <si>
    <t>27,656</t>
  </si>
  <si>
    <t>- 정밀기기</t>
  </si>
  <si>
    <t>7,365</t>
  </si>
  <si>
    <t>- 시 계</t>
  </si>
  <si>
    <t>(제조용 장비)</t>
  </si>
  <si>
    <t>1,863</t>
  </si>
  <si>
    <t>(장비부품)</t>
  </si>
  <si>
    <t>581</t>
  </si>
  <si>
    <t>- 디스플레이패널 제조용장비</t>
  </si>
  <si>
    <t>262</t>
  </si>
  <si>
    <t>92,004</t>
  </si>
  <si>
    <t>(TV)</t>
  </si>
  <si>
    <t>3,177</t>
  </si>
  <si>
    <t>(VTR)</t>
  </si>
  <si>
    <t>19</t>
  </si>
  <si>
    <t>(냉장고)</t>
  </si>
  <si>
    <t>2,711</t>
  </si>
  <si>
    <t>(세탁기)</t>
  </si>
  <si>
    <t>2,227</t>
  </si>
  <si>
    <t>(전자레인지)</t>
  </si>
  <si>
    <t>(에어콘)</t>
  </si>
  <si>
    <t>(음향기기)</t>
  </si>
  <si>
    <t>383</t>
  </si>
  <si>
    <t>(기타 가전제품)</t>
  </si>
  <si>
    <t>2,489</t>
  </si>
  <si>
    <t>(컴퓨터)</t>
  </si>
  <si>
    <t>199</t>
  </si>
  <si>
    <t>(컴퓨터 주변기기)</t>
  </si>
  <si>
    <t>1,076</t>
  </si>
  <si>
    <t>(방송기기)</t>
  </si>
  <si>
    <t>2,149</t>
  </si>
  <si>
    <t>(유선통신기기)</t>
  </si>
  <si>
    <t>360</t>
  </si>
  <si>
    <t>(무선통신기기)</t>
  </si>
  <si>
    <t>2,294</t>
  </si>
  <si>
    <t>(메모리 반도체)</t>
  </si>
  <si>
    <t>178</t>
  </si>
  <si>
    <t>(프로세스와 콘트롤러)</t>
  </si>
  <si>
    <t>1,506</t>
  </si>
  <si>
    <t>(증폭기)</t>
  </si>
  <si>
    <t>(기타 집적회로 반도체 및 부품)</t>
  </si>
  <si>
    <t>1,327</t>
  </si>
  <si>
    <t>(트랜지스터)</t>
  </si>
  <si>
    <t>188</t>
  </si>
  <si>
    <t>(다이오드)</t>
  </si>
  <si>
    <t>737</t>
  </si>
  <si>
    <t>(기타 개별소자 반도체 및 부품)</t>
  </si>
  <si>
    <t>409</t>
  </si>
  <si>
    <t>(실리콘 웨이퍼)</t>
  </si>
  <si>
    <t>10</t>
  </si>
  <si>
    <t>(회로보호접속기)</t>
  </si>
  <si>
    <t>34,017</t>
  </si>
  <si>
    <t>(전자관류)</t>
  </si>
  <si>
    <t>(축전기 및 전지)</t>
  </si>
  <si>
    <t>4,035</t>
  </si>
  <si>
    <t>(인쇄회로)</t>
  </si>
  <si>
    <t>827</t>
  </si>
  <si>
    <t>(액정디바이스)</t>
  </si>
  <si>
    <t>6</t>
  </si>
  <si>
    <t>(기타)</t>
  </si>
  <si>
    <t>31,676</t>
  </si>
  <si>
    <t>417,593</t>
  </si>
  <si>
    <t>347,169</t>
  </si>
  <si>
    <t>1,044</t>
  </si>
  <si>
    <t>40,163</t>
  </si>
  <si>
    <t>50</t>
  </si>
  <si>
    <t>11,524</t>
  </si>
  <si>
    <t>(콘테이너)</t>
  </si>
  <si>
    <t>(자전거)</t>
  </si>
  <si>
    <t>(기 타)</t>
  </si>
  <si>
    <t>17,643</t>
  </si>
  <si>
    <t>39,337</t>
  </si>
  <si>
    <t>139,711</t>
  </si>
  <si>
    <t>308</t>
  </si>
  <si>
    <t>2,740</t>
  </si>
  <si>
    <t>101,839</t>
  </si>
  <si>
    <t>1,189</t>
  </si>
  <si>
    <t>1,370</t>
  </si>
  <si>
    <t>927</t>
  </si>
  <si>
    <t>210</t>
  </si>
  <si>
    <t>184</t>
  </si>
  <si>
    <t>537</t>
  </si>
  <si>
    <t>213</t>
  </si>
  <si>
    <t>30,194</t>
  </si>
  <si>
    <t>87,197</t>
  </si>
  <si>
    <t>343</t>
  </si>
  <si>
    <t>70,962</t>
  </si>
  <si>
    <t>1,675</t>
  </si>
  <si>
    <t>209</t>
  </si>
  <si>
    <t>42</t>
  </si>
  <si>
    <t>49</t>
  </si>
  <si>
    <t>11,216</t>
  </si>
  <si>
    <t>2,671</t>
  </si>
  <si>
    <t>2,795</t>
  </si>
  <si>
    <t>255</t>
  </si>
  <si>
    <t>2,541</t>
  </si>
  <si>
    <t>1,443</t>
  </si>
  <si>
    <t>329</t>
  </si>
  <si>
    <t>14</t>
  </si>
  <si>
    <t>1,079</t>
  </si>
  <si>
    <t>2</t>
  </si>
  <si>
    <t>34,413</t>
  </si>
  <si>
    <t>38</t>
  </si>
  <si>
    <t>1,325</t>
  </si>
  <si>
    <t>139</t>
  </si>
  <si>
    <t>6,107</t>
  </si>
  <si>
    <t>317</t>
  </si>
  <si>
    <t>22,121</t>
  </si>
  <si>
    <t>4,365</t>
  </si>
  <si>
    <t>19,552</t>
  </si>
  <si>
    <t>742</t>
  </si>
  <si>
    <t>7,948</t>
  </si>
  <si>
    <t>29</t>
  </si>
  <si>
    <t>4,407</t>
  </si>
  <si>
    <t>6,426</t>
  </si>
  <si>
    <t>9,010</t>
  </si>
  <si>
    <t>1,017</t>
  </si>
  <si>
    <t>4,627</t>
  </si>
  <si>
    <t>8</t>
  </si>
  <si>
    <t>1,427</t>
  </si>
  <si>
    <t>561</t>
  </si>
  <si>
    <t>1,529</t>
  </si>
  <si>
    <t>9</t>
  </si>
  <si>
    <t>587</t>
  </si>
  <si>
    <t>933</t>
  </si>
  <si>
    <t>24,522</t>
  </si>
  <si>
    <t>729</t>
  </si>
  <si>
    <t>7,788</t>
  </si>
  <si>
    <t>16,002</t>
  </si>
  <si>
    <t>20</t>
  </si>
  <si>
    <t>- 다이아몬드</t>
  </si>
  <si>
    <t>1,947</t>
  </si>
  <si>
    <t>1,662</t>
  </si>
  <si>
    <t>266</t>
  </si>
  <si>
    <t>2,237</t>
  </si>
  <si>
    <t>433</t>
  </si>
  <si>
    <t>1,725</t>
  </si>
  <si>
    <t>80</t>
  </si>
  <si>
    <t>29,378</t>
  </si>
  <si>
    <t>4,342</t>
  </si>
  <si>
    <t>13,821</t>
  </si>
  <si>
    <t>455</t>
  </si>
  <si>
    <t>443</t>
  </si>
  <si>
    <t>44</t>
  </si>
  <si>
    <t>468</t>
  </si>
  <si>
    <t>1,509</t>
  </si>
  <si>
    <t>1,628</t>
  </si>
  <si>
    <t>6,475</t>
  </si>
  <si>
    <t>1,024,910</t>
  </si>
  <si>
    <t>77,051</t>
  </si>
  <si>
    <t>10,839</t>
  </si>
  <si>
    <t>538</t>
  </si>
  <si>
    <t>246</t>
  </si>
  <si>
    <t>296</t>
  </si>
  <si>
    <t>4,447</t>
  </si>
  <si>
    <t>27,388</t>
  </si>
  <si>
    <t>15,982</t>
  </si>
  <si>
    <t>17,312</t>
  </si>
  <si>
    <t>359,452</t>
  </si>
  <si>
    <t>472</t>
  </si>
  <si>
    <t>3,059</t>
  </si>
  <si>
    <t>3,633</t>
  </si>
  <si>
    <t>130,911</t>
  </si>
  <si>
    <t>4,867</t>
  </si>
  <si>
    <t>62,368</t>
  </si>
  <si>
    <t>2,622</t>
  </si>
  <si>
    <t>7,855</t>
  </si>
  <si>
    <t>71,355</t>
  </si>
  <si>
    <t>7,639</t>
  </si>
  <si>
    <t>64,672</t>
  </si>
  <si>
    <t>257,136</t>
  </si>
  <si>
    <t>6,557</t>
  </si>
  <si>
    <t>213,940</t>
  </si>
  <si>
    <t>27,318</t>
  </si>
  <si>
    <t>6,620</t>
  </si>
  <si>
    <t>76</t>
  </si>
  <si>
    <t>1,851</t>
  </si>
  <si>
    <t>654</t>
  </si>
  <si>
    <t>120</t>
  </si>
  <si>
    <t>99,327</t>
  </si>
  <si>
    <t>4,730</t>
  </si>
  <si>
    <t>222</t>
  </si>
  <si>
    <t>2,073</t>
  </si>
  <si>
    <t>5</t>
  </si>
  <si>
    <t>247</t>
  </si>
  <si>
    <t>2,507</t>
  </si>
  <si>
    <t>47</t>
  </si>
  <si>
    <t>2,784</t>
  </si>
  <si>
    <t>2,296</t>
  </si>
  <si>
    <t>7</t>
  </si>
  <si>
    <t>1,690</t>
  </si>
  <si>
    <t>1,495</t>
  </si>
  <si>
    <t>206</t>
  </si>
  <si>
    <t>584</t>
  </si>
  <si>
    <t>372</t>
  </si>
  <si>
    <t>35,694</t>
  </si>
  <si>
    <t>3,227</t>
  </si>
  <si>
    <t>636</t>
  </si>
  <si>
    <t>(기타 디스플레이 패널)</t>
  </si>
  <si>
    <t>37,112</t>
  </si>
  <si>
    <t>187,793</t>
  </si>
  <si>
    <t>88,795</t>
  </si>
  <si>
    <t>2,727</t>
  </si>
  <si>
    <t>43,856</t>
  </si>
  <si>
    <t>31,190</t>
  </si>
  <si>
    <t>46</t>
  </si>
  <si>
    <t>21,176</t>
  </si>
  <si>
    <t>44,151</t>
  </si>
  <si>
    <t>114,259</t>
  </si>
  <si>
    <t>97</t>
  </si>
  <si>
    <t>3,776</t>
  </si>
  <si>
    <t>80,380</t>
  </si>
  <si>
    <t>1,192</t>
  </si>
  <si>
    <t>820</t>
  </si>
  <si>
    <t>290</t>
  </si>
  <si>
    <t>436</t>
  </si>
  <si>
    <t>279</t>
  </si>
  <si>
    <t>25,823</t>
  </si>
  <si>
    <t>21,799</t>
  </si>
  <si>
    <t>152</t>
  </si>
  <si>
    <t>11,511</t>
  </si>
  <si>
    <t>2,009</t>
  </si>
  <si>
    <t>138</t>
  </si>
  <si>
    <t>5,851</t>
  </si>
  <si>
    <t>2,118</t>
  </si>
  <si>
    <t>1,892</t>
  </si>
  <si>
    <t>217</t>
  </si>
  <si>
    <t>1,414</t>
  </si>
  <si>
    <t>166</t>
  </si>
  <si>
    <t>41</t>
  </si>
  <si>
    <t>1,157</t>
  </si>
  <si>
    <t>48</t>
  </si>
  <si>
    <t>33,340</t>
  </si>
  <si>
    <t>1,033</t>
  </si>
  <si>
    <t>127</t>
  </si>
  <si>
    <t>5,433</t>
  </si>
  <si>
    <t>235</t>
  </si>
  <si>
    <t>20,898</t>
  </si>
  <si>
    <t>5,611</t>
  </si>
  <si>
    <t>17,068</t>
  </si>
  <si>
    <t>884</t>
  </si>
  <si>
    <t>6,827</t>
  </si>
  <si>
    <t>3,623</t>
  </si>
  <si>
    <t>5,705</t>
  </si>
  <si>
    <t>9,178</t>
  </si>
  <si>
    <t>499</t>
  </si>
  <si>
    <t>5,511</t>
  </si>
  <si>
    <t>53</t>
  </si>
  <si>
    <t>853</t>
  </si>
  <si>
    <t>2,142</t>
  </si>
  <si>
    <t>15</t>
  </si>
  <si>
    <t>573</t>
  </si>
  <si>
    <t>1,554</t>
  </si>
  <si>
    <t>25,273</t>
  </si>
  <si>
    <t>754</t>
  </si>
  <si>
    <t>7,584</t>
  </si>
  <si>
    <t>16,915</t>
  </si>
  <si>
    <t>62</t>
  </si>
  <si>
    <t>1,931</t>
  </si>
  <si>
    <t>1,722</t>
  </si>
  <si>
    <t>195</t>
  </si>
  <si>
    <t>2,012</t>
  </si>
  <si>
    <t>530</t>
  </si>
  <si>
    <t>1,056</t>
  </si>
  <si>
    <t>425</t>
  </si>
  <si>
    <t>23,543</t>
  </si>
  <si>
    <t>3,918</t>
  </si>
  <si>
    <t>12,480</t>
  </si>
  <si>
    <t>306</t>
  </si>
  <si>
    <t>422</t>
  </si>
  <si>
    <t>168</t>
  </si>
  <si>
    <t>363</t>
  </si>
  <si>
    <t>1,298</t>
  </si>
  <si>
    <t>1,900</t>
  </si>
  <si>
    <t>156</t>
  </si>
  <si>
    <t>2,528</t>
  </si>
  <si>
    <t>956,066</t>
  </si>
  <si>
    <t>72,824</t>
  </si>
  <si>
    <t>- 테레프탈산</t>
  </si>
  <si>
    <t>8,292</t>
  </si>
  <si>
    <t>1,104</t>
  </si>
  <si>
    <t>157</t>
  </si>
  <si>
    <t>171</t>
  </si>
  <si>
    <t>3,542</t>
  </si>
  <si>
    <t>27,428</t>
  </si>
  <si>
    <t>14,734</t>
  </si>
  <si>
    <t>17,392</t>
  </si>
  <si>
    <t>341,928</t>
  </si>
  <si>
    <t>411</t>
  </si>
  <si>
    <t>1,276</t>
  </si>
  <si>
    <t>3,362</t>
  </si>
  <si>
    <t>118,488</t>
  </si>
  <si>
    <t>4,607</t>
  </si>
  <si>
    <t>64,642</t>
  </si>
  <si>
    <t>2,386</t>
  </si>
  <si>
    <t>13,452</t>
  </si>
  <si>
    <t>65,076</t>
  </si>
  <si>
    <t>7,437</t>
  </si>
  <si>
    <t>60,791</t>
  </si>
  <si>
    <t>239,842</t>
  </si>
  <si>
    <t>5,182</t>
  </si>
  <si>
    <t>199,301</t>
  </si>
  <si>
    <t>22,944</t>
  </si>
  <si>
    <t>9,894</t>
  </si>
  <si>
    <t>113</t>
  </si>
  <si>
    <t>1,735</t>
  </si>
  <si>
    <t>491</t>
  </si>
  <si>
    <t>181</t>
  </si>
  <si>
    <t>86,595</t>
  </si>
  <si>
    <t>3,676</t>
  </si>
  <si>
    <t>1,640</t>
  </si>
  <si>
    <t>66</t>
  </si>
  <si>
    <t>172</t>
  </si>
  <si>
    <t>3,524</t>
  </si>
  <si>
    <t>269</t>
  </si>
  <si>
    <t>2,230</t>
  </si>
  <si>
    <t>112</t>
  </si>
  <si>
    <t>200</t>
  </si>
  <si>
    <t>2,822</t>
  </si>
  <si>
    <t>703</t>
  </si>
  <si>
    <t>560</t>
  </si>
  <si>
    <t>344</t>
  </si>
  <si>
    <t>660</t>
  </si>
  <si>
    <t>486</t>
  </si>
  <si>
    <t>36,820</t>
  </si>
  <si>
    <t>1,700</t>
  </si>
  <si>
    <t>29,877</t>
  </si>
  <si>
    <t>164,620</t>
  </si>
  <si>
    <t>81,526</t>
  </si>
  <si>
    <t>850</t>
  </si>
  <si>
    <t>47,097</t>
  </si>
  <si>
    <t>14,914</t>
  </si>
  <si>
    <t>20,105</t>
  </si>
  <si>
    <t>50,257</t>
  </si>
  <si>
    <t>133,733</t>
  </si>
  <si>
    <t>108</t>
  </si>
  <si>
    <t>3,412</t>
  </si>
  <si>
    <t>97,497</t>
  </si>
  <si>
    <t>1,307</t>
  </si>
  <si>
    <t>932</t>
  </si>
  <si>
    <t>1,822</t>
  </si>
  <si>
    <t>233</t>
  </si>
  <si>
    <t>119</t>
  </si>
  <si>
    <t>518</t>
  </si>
  <si>
    <t>27,605</t>
  </si>
  <si>
    <t>50,157</t>
  </si>
  <si>
    <t>426</t>
  </si>
  <si>
    <t>37,351</t>
  </si>
  <si>
    <t>277</t>
  </si>
  <si>
    <t>8,554</t>
  </si>
  <si>
    <t>1,764</t>
  </si>
  <si>
    <t>128,824</t>
  </si>
  <si>
    <t>2,670</t>
  </si>
  <si>
    <t>135</t>
  </si>
  <si>
    <t>2,535</t>
  </si>
  <si>
    <t>1,249</t>
  </si>
  <si>
    <t>59</t>
  </si>
  <si>
    <t>341</t>
  </si>
  <si>
    <t>12</t>
  </si>
  <si>
    <t>837</t>
  </si>
  <si>
    <t>37,548</t>
  </si>
  <si>
    <t>1,032</t>
  </si>
  <si>
    <t>236</t>
  </si>
  <si>
    <t>4,951</t>
  </si>
  <si>
    <t>23,755</t>
  </si>
  <si>
    <t>7,354</t>
  </si>
  <si>
    <t>19,963</t>
  </si>
  <si>
    <t>1,237</t>
  </si>
  <si>
    <t>8,413</t>
  </si>
  <si>
    <t>4,304</t>
  </si>
  <si>
    <t>5,966</t>
  </si>
  <si>
    <t>6,369</t>
  </si>
  <si>
    <t>873</t>
  </si>
  <si>
    <t>2,856</t>
  </si>
  <si>
    <t>740</t>
  </si>
  <si>
    <t>1,041</t>
  </si>
  <si>
    <t>1,022</t>
  </si>
  <si>
    <t>453</t>
  </si>
  <si>
    <t>28,043</t>
  </si>
  <si>
    <t>1,453</t>
  </si>
  <si>
    <t>8,686</t>
  </si>
  <si>
    <t>17,902</t>
  </si>
  <si>
    <t>16</t>
  </si>
  <si>
    <t>3,097</t>
  </si>
  <si>
    <t>2,747</t>
  </si>
  <si>
    <t>309</t>
  </si>
  <si>
    <t>2,451</t>
  </si>
  <si>
    <t>678</t>
  </si>
  <si>
    <t>1,601</t>
  </si>
  <si>
    <t>26,396</t>
  </si>
  <si>
    <t>5,786</t>
  </si>
  <si>
    <t>13,707</t>
  </si>
  <si>
    <t>281</t>
  </si>
  <si>
    <t>775</t>
  </si>
  <si>
    <t>68</t>
  </si>
  <si>
    <t>457</t>
  </si>
  <si>
    <t>1,247</t>
  </si>
  <si>
    <t>1,459</t>
  </si>
  <si>
    <t>98</t>
  </si>
  <si>
    <t>2,515</t>
  </si>
  <si>
    <t>1,080,687</t>
  </si>
  <si>
    <t>70,769</t>
  </si>
  <si>
    <t>7,873</t>
  </si>
  <si>
    <t>1,281</t>
  </si>
  <si>
    <t>45</t>
  </si>
  <si>
    <t>3,482</t>
  </si>
  <si>
    <t>26,629</t>
  </si>
  <si>
    <t>15,936</t>
  </si>
  <si>
    <t>15,283</t>
  </si>
  <si>
    <t>310,300</t>
  </si>
  <si>
    <t>1,775</t>
  </si>
  <si>
    <t>2,983</t>
  </si>
  <si>
    <t>98,607</t>
  </si>
  <si>
    <t>3,235</t>
  </si>
  <si>
    <t>62,960</t>
  </si>
  <si>
    <t>7,844</t>
  </si>
  <si>
    <t>63,060</t>
  </si>
  <si>
    <t>7,396</t>
  </si>
  <si>
    <t>60,056</t>
  </si>
  <si>
    <t>255,972</t>
  </si>
  <si>
    <t>23</t>
  </si>
  <si>
    <t>3,898</t>
  </si>
  <si>
    <t>216,617</t>
  </si>
  <si>
    <t>24,442</t>
  </si>
  <si>
    <t>7,640</t>
  </si>
  <si>
    <t>2,176</t>
  </si>
  <si>
    <t>898</t>
  </si>
  <si>
    <t>84,837</t>
  </si>
  <si>
    <t>4,269</t>
  </si>
  <si>
    <t>867</t>
  </si>
  <si>
    <t>72</t>
  </si>
  <si>
    <t>330</t>
  </si>
  <si>
    <t>3,099</t>
  </si>
  <si>
    <t>1,612</t>
  </si>
  <si>
    <t>226</t>
  </si>
  <si>
    <t>2,180</t>
  </si>
  <si>
    <t>923</t>
  </si>
  <si>
    <t>924</t>
  </si>
  <si>
    <t>345</t>
  </si>
  <si>
    <t>437</t>
  </si>
  <si>
    <t>38,370</t>
  </si>
  <si>
    <t>2,038</t>
  </si>
  <si>
    <t>658</t>
  </si>
  <si>
    <t>27,825</t>
  </si>
  <si>
    <t>311,612</t>
  </si>
  <si>
    <t>219,816</t>
  </si>
  <si>
    <t>1,896</t>
  </si>
  <si>
    <t>51,488</t>
  </si>
  <si>
    <t>20,522</t>
  </si>
  <si>
    <t>294</t>
  </si>
  <si>
    <t>17,584</t>
  </si>
  <si>
    <t>47,197</t>
  </si>
  <si>
    <t>120,192</t>
  </si>
  <si>
    <t>190</t>
  </si>
  <si>
    <t>2,190</t>
  </si>
  <si>
    <t>84,119</t>
  </si>
  <si>
    <t>915</t>
  </si>
  <si>
    <t>1,440</t>
  </si>
  <si>
    <t>1,917</t>
  </si>
  <si>
    <t>515</t>
  </si>
  <si>
    <t>28,245</t>
  </si>
  <si>
    <t>50,688</t>
  </si>
  <si>
    <t>35,112</t>
  </si>
  <si>
    <t>1,543</t>
  </si>
  <si>
    <t>239</t>
  </si>
  <si>
    <t>1,871</t>
  </si>
  <si>
    <t>9,567</t>
  </si>
  <si>
    <t>240</t>
  </si>
  <si>
    <t>1,324</t>
  </si>
  <si>
    <t>150</t>
  </si>
  <si>
    <t>1,117</t>
  </si>
  <si>
    <t>43</t>
  </si>
  <si>
    <t>34,554</t>
  </si>
  <si>
    <t>1,473</t>
  </si>
  <si>
    <t>- 견직물</t>
  </si>
  <si>
    <t>94</t>
  </si>
  <si>
    <t>5,058</t>
  </si>
  <si>
    <t>402</t>
  </si>
  <si>
    <t>20,704</t>
  </si>
  <si>
    <t>6,815</t>
  </si>
  <si>
    <t>17,454</t>
  </si>
  <si>
    <t>911</t>
  </si>
  <si>
    <t>8,395</t>
  </si>
  <si>
    <t>2,915</t>
  </si>
  <si>
    <t>5,220</t>
  </si>
  <si>
    <t>6,466</t>
  </si>
  <si>
    <t>525</t>
  </si>
  <si>
    <t>2,959</t>
  </si>
  <si>
    <t>1,264</t>
  </si>
  <si>
    <t>1,204</t>
  </si>
  <si>
    <t>493</t>
  </si>
  <si>
    <t>823</t>
  </si>
  <si>
    <t>21,329</t>
  </si>
  <si>
    <t>1,200</t>
  </si>
  <si>
    <t>6,730</t>
  </si>
  <si>
    <t>13,398</t>
  </si>
  <si>
    <t>3,184</t>
  </si>
  <si>
    <t>2,550</t>
  </si>
  <si>
    <t>634</t>
  </si>
  <si>
    <t>1,988</t>
  </si>
  <si>
    <t>1,027</t>
  </si>
  <si>
    <t>756</t>
  </si>
  <si>
    <t>205</t>
  </si>
  <si>
    <t>23,380</t>
  </si>
  <si>
    <t>3,836</t>
  </si>
  <si>
    <t>13,517</t>
  </si>
  <si>
    <t>356</t>
  </si>
  <si>
    <t>414</t>
  </si>
  <si>
    <t>449</t>
  </si>
  <si>
    <t>1,290</t>
  </si>
  <si>
    <t>1,122</t>
  </si>
  <si>
    <t>187</t>
  </si>
  <si>
    <t>2,052</t>
  </si>
  <si>
    <t>972,756</t>
  </si>
  <si>
    <t>67,042</t>
  </si>
  <si>
    <t>7,234</t>
  </si>
  <si>
    <t>395</t>
  </si>
  <si>
    <t>331</t>
  </si>
  <si>
    <t>51</t>
  </si>
  <si>
    <t>3,164</t>
  </si>
  <si>
    <t>25,944</t>
  </si>
  <si>
    <t>13,696</t>
  </si>
  <si>
    <t>16,222</t>
  </si>
  <si>
    <t>321,502</t>
  </si>
  <si>
    <t>4,893</t>
  </si>
  <si>
    <t>1,238</t>
  </si>
  <si>
    <t>115,091</t>
  </si>
  <si>
    <t>4,050</t>
  </si>
  <si>
    <t>57,130</t>
  </si>
  <si>
    <t>6,047</t>
  </si>
  <si>
    <t>60,186</t>
  </si>
  <si>
    <t>7,695</t>
  </si>
  <si>
    <t>64,152</t>
  </si>
  <si>
    <t>222,149</t>
  </si>
  <si>
    <t>4,059</t>
  </si>
  <si>
    <t>188,932</t>
  </si>
  <si>
    <t>19,518</t>
  </si>
  <si>
    <t>7,543</t>
  </si>
  <si>
    <t>1,152</t>
  </si>
  <si>
    <t>762</t>
  </si>
  <si>
    <t>92</t>
  </si>
  <si>
    <t>75,731</t>
  </si>
  <si>
    <t>4,081</t>
  </si>
  <si>
    <t>1,196</t>
  </si>
  <si>
    <t>124</t>
  </si>
  <si>
    <t>198</t>
  </si>
  <si>
    <t>2,954</t>
  </si>
  <si>
    <t>180</t>
  </si>
  <si>
    <t>1,162</t>
  </si>
  <si>
    <t>85</t>
  </si>
  <si>
    <t>259</t>
  </si>
  <si>
    <t>2,618</t>
  </si>
  <si>
    <t>842</t>
  </si>
  <si>
    <t>452</t>
  </si>
  <si>
    <t>327</t>
  </si>
  <si>
    <t>470</t>
  </si>
  <si>
    <t>334</t>
  </si>
  <si>
    <t>33,591</t>
  </si>
  <si>
    <t>1,866</t>
  </si>
  <si>
    <t>770</t>
  </si>
  <si>
    <t>24,194</t>
  </si>
  <si>
    <t>250,558</t>
  </si>
  <si>
    <t>135,705</t>
  </si>
  <si>
    <t>745</t>
  </si>
  <si>
    <t>51,901</t>
  </si>
  <si>
    <t>38,627</t>
  </si>
  <si>
    <t>23,353</t>
  </si>
  <si>
    <t>35,774</t>
  </si>
  <si>
    <t>113,069</t>
  </si>
  <si>
    <t>131</t>
  </si>
  <si>
    <t>3,058</t>
  </si>
  <si>
    <t>79,600</t>
  </si>
  <si>
    <t>1,077</t>
  </si>
  <si>
    <t>1,000</t>
  </si>
  <si>
    <t>202</t>
  </si>
  <si>
    <t>155</t>
  </si>
  <si>
    <t>415</t>
  </si>
  <si>
    <t>25,038</t>
  </si>
  <si>
    <t>75,508</t>
  </si>
  <si>
    <t>59,428</t>
  </si>
  <si>
    <t>1,065</t>
  </si>
  <si>
    <t>2,768</t>
  </si>
  <si>
    <t>9,853</t>
  </si>
  <si>
    <t>2,250</t>
  </si>
  <si>
    <t>1,107</t>
  </si>
  <si>
    <t>57</t>
  </si>
  <si>
    <t>894</t>
  </si>
  <si>
    <t>33</t>
  </si>
  <si>
    <t>33,922</t>
  </si>
  <si>
    <t>1,163</t>
  </si>
  <si>
    <t>5,098</t>
  </si>
  <si>
    <t>730</t>
  </si>
  <si>
    <t>19,808</t>
  </si>
  <si>
    <t>7,115</t>
  </si>
  <si>
    <t>17,865</t>
  </si>
  <si>
    <t>814</t>
  </si>
  <si>
    <t>8,401</t>
  </si>
  <si>
    <t>2,886</t>
  </si>
  <si>
    <t>5,764</t>
  </si>
  <si>
    <t>6,448</t>
  </si>
  <si>
    <t>655</t>
  </si>
  <si>
    <t>3,318</t>
  </si>
  <si>
    <t>1,297</t>
  </si>
  <si>
    <t>751</t>
  </si>
  <si>
    <t>385</t>
  </si>
  <si>
    <t>836</t>
  </si>
  <si>
    <t>413</t>
  </si>
  <si>
    <t>23,895</t>
  </si>
  <si>
    <t>8,812</t>
  </si>
  <si>
    <t>14,423</t>
  </si>
  <si>
    <t>2,678</t>
  </si>
  <si>
    <t>2,516</t>
  </si>
  <si>
    <t>154</t>
  </si>
  <si>
    <t>1,724</t>
  </si>
  <si>
    <t>513</t>
  </si>
  <si>
    <t>995</t>
  </si>
  <si>
    <t>216</t>
  </si>
  <si>
    <t>21,872</t>
  </si>
  <si>
    <t>10,749</t>
  </si>
  <si>
    <t>337</t>
  </si>
  <si>
    <t>394</t>
  </si>
  <si>
    <t>419</t>
  </si>
  <si>
    <t>1,258</t>
  </si>
  <si>
    <t>1,971</t>
  </si>
  <si>
    <t>65</t>
  </si>
  <si>
    <t>2,457</t>
  </si>
  <si>
    <t>1,113,162</t>
  </si>
  <si>
    <t>63,940</t>
  </si>
  <si>
    <t>9,254</t>
  </si>
  <si>
    <t>305</t>
  </si>
  <si>
    <t>96</t>
  </si>
  <si>
    <t>3,127</t>
  </si>
  <si>
    <t>25,855</t>
  </si>
  <si>
    <t>11,458</t>
  </si>
  <si>
    <t>13,175</t>
  </si>
  <si>
    <t>291,280</t>
  </si>
  <si>
    <t>102</t>
  </si>
  <si>
    <t>2,786</t>
  </si>
  <si>
    <t>3,056</t>
  </si>
  <si>
    <t>88,643</t>
  </si>
  <si>
    <t>4,014</t>
  </si>
  <si>
    <t>57,764</t>
  </si>
  <si>
    <t>2,094</t>
  </si>
  <si>
    <t>11,234</t>
  </si>
  <si>
    <t>54,420</t>
  </si>
  <si>
    <t>8,270</t>
  </si>
  <si>
    <t>58,899</t>
  </si>
  <si>
    <t>244,053</t>
  </si>
  <si>
    <t>8,087</t>
  </si>
  <si>
    <t>202,034</t>
  </si>
  <si>
    <t>24,143</t>
  </si>
  <si>
    <t>7,063</t>
  </si>
  <si>
    <t>78</t>
  </si>
  <si>
    <t>1,874</t>
  </si>
  <si>
    <t>693</t>
  </si>
  <si>
    <t>77,882</t>
  </si>
  <si>
    <t>3,560</t>
  </si>
  <si>
    <t>17</t>
  </si>
  <si>
    <t>1,224</t>
  </si>
  <si>
    <t>169</t>
  </si>
  <si>
    <t>3,250</t>
  </si>
  <si>
    <t>1,449</t>
  </si>
  <si>
    <t>2,212</t>
  </si>
  <si>
    <t>758</t>
  </si>
  <si>
    <t>423</t>
  </si>
  <si>
    <t>35,364</t>
  </si>
  <si>
    <t>1,646</t>
  </si>
  <si>
    <t>1,569</t>
  </si>
  <si>
    <t>24,029</t>
  </si>
  <si>
    <t>397,848</t>
  </si>
  <si>
    <t>288,601</t>
  </si>
  <si>
    <t>1,583</t>
  </si>
  <si>
    <t>48,877</t>
  </si>
  <si>
    <t>31,600</t>
  </si>
  <si>
    <t>1,334</t>
  </si>
  <si>
    <t>25,847</t>
  </si>
  <si>
    <t>38,159</t>
  </si>
  <si>
    <t>121,163</t>
  </si>
  <si>
    <t>284</t>
  </si>
  <si>
    <t>85,555</t>
  </si>
  <si>
    <t>1,508</t>
  </si>
  <si>
    <t>2,410</t>
  </si>
  <si>
    <t>747</t>
  </si>
  <si>
    <t>125</t>
  </si>
  <si>
    <t>451</t>
  </si>
  <si>
    <t>28,731</t>
  </si>
  <si>
    <t>26,720</t>
  </si>
  <si>
    <t>13,797</t>
  </si>
  <si>
    <t>1,707</t>
  </si>
  <si>
    <t>399</t>
  </si>
  <si>
    <t>8,504</t>
  </si>
  <si>
    <t>2,086</t>
  </si>
  <si>
    <t>860</t>
  </si>
  <si>
    <t>798</t>
  </si>
  <si>
    <t>27,888</t>
  </si>
  <si>
    <t>1,154</t>
  </si>
  <si>
    <t>4,619</t>
  </si>
  <si>
    <t>607</t>
  </si>
  <si>
    <t>15,867</t>
  </si>
  <si>
    <t>5,629</t>
  </si>
  <si>
    <t>16,966</t>
  </si>
  <si>
    <t>808</t>
  </si>
  <si>
    <t>8,286</t>
  </si>
  <si>
    <t>2,785</t>
  </si>
  <si>
    <t>5,064</t>
  </si>
  <si>
    <t>9,578</t>
  </si>
  <si>
    <t>1,087</t>
  </si>
  <si>
    <t>5,120</t>
  </si>
  <si>
    <t>1,329</t>
  </si>
  <si>
    <t>1,319</t>
  </si>
  <si>
    <t>715</t>
  </si>
  <si>
    <t>829</t>
  </si>
  <si>
    <t>448</t>
  </si>
  <si>
    <t>282</t>
  </si>
  <si>
    <t>17,863</t>
  </si>
  <si>
    <t>328</t>
  </si>
  <si>
    <t>6,551</t>
  </si>
  <si>
    <t>10,985</t>
  </si>
  <si>
    <t>32</t>
  </si>
  <si>
    <t>2,696</t>
  </si>
  <si>
    <t>2,488</t>
  </si>
  <si>
    <t>1,721</t>
  </si>
  <si>
    <t>421</t>
  </si>
  <si>
    <t>1,082</t>
  </si>
  <si>
    <t>218</t>
  </si>
  <si>
    <t>22,781</t>
  </si>
  <si>
    <t>5,261</t>
  </si>
  <si>
    <t>10,996</t>
  </si>
  <si>
    <t>377</t>
  </si>
  <si>
    <t>509</t>
  </si>
  <si>
    <t>2,497</t>
  </si>
  <si>
    <t>995,991</t>
  </si>
  <si>
    <t>60,730</t>
  </si>
  <si>
    <t>6,644</t>
  </si>
  <si>
    <t>555</t>
  </si>
  <si>
    <t>31</t>
  </si>
  <si>
    <t>2,970</t>
  </si>
  <si>
    <t>24,398</t>
  </si>
  <si>
    <t>12,471</t>
  </si>
  <si>
    <t>13,611</t>
  </si>
  <si>
    <t>287,582</t>
  </si>
  <si>
    <t>1,730</t>
  </si>
  <si>
    <t>460</t>
  </si>
  <si>
    <t>79,768</t>
  </si>
  <si>
    <t>3,284</t>
  </si>
  <si>
    <t>82,405</t>
  </si>
  <si>
    <t>1,579</t>
  </si>
  <si>
    <t>8,826</t>
  </si>
  <si>
    <t>49,858</t>
  </si>
  <si>
    <t>12,063</t>
  </si>
  <si>
    <t>47,604</t>
  </si>
  <si>
    <t>224,194</t>
  </si>
  <si>
    <t>5,675</t>
  </si>
  <si>
    <t>190,703</t>
  </si>
  <si>
    <t>17,463</t>
  </si>
  <si>
    <t>7,598</t>
  </si>
  <si>
    <t>2,023</t>
  </si>
  <si>
    <t>550</t>
  </si>
  <si>
    <t>55</t>
  </si>
  <si>
    <t>76,542</t>
  </si>
  <si>
    <t>1,879</t>
  </si>
  <si>
    <t>1,356</t>
  </si>
  <si>
    <t>162</t>
  </si>
  <si>
    <t>2,002</t>
  </si>
  <si>
    <t>1,757</t>
  </si>
  <si>
    <t>929</t>
  </si>
  <si>
    <t>724</t>
  </si>
  <si>
    <t>32,713</t>
  </si>
  <si>
    <t>1,755</t>
  </si>
  <si>
    <t>28,424</t>
  </si>
  <si>
    <t>313,810</t>
  </si>
  <si>
    <t>202,210</t>
  </si>
  <si>
    <t>1,522</t>
  </si>
  <si>
    <t>46,291</t>
  </si>
  <si>
    <t>612</t>
  </si>
  <si>
    <t>44,348</t>
  </si>
  <si>
    <t>27</t>
  </si>
  <si>
    <t>18,789</t>
  </si>
  <si>
    <t>33,133</t>
  </si>
  <si>
    <t>126,190</t>
  </si>
  <si>
    <t>700</t>
  </si>
  <si>
    <t>1,961</t>
  </si>
  <si>
    <t>83,991</t>
  </si>
  <si>
    <t>1,480</t>
  </si>
  <si>
    <t>2,530</t>
  </si>
  <si>
    <t>1,025</t>
  </si>
  <si>
    <t>621</t>
  </si>
  <si>
    <t>33,248</t>
  </si>
  <si>
    <t>66,661</t>
  </si>
  <si>
    <t>56,311</t>
  </si>
  <si>
    <t>1,213</t>
  </si>
  <si>
    <t>7,188</t>
  </si>
  <si>
    <t>1,472</t>
  </si>
  <si>
    <t>103,087</t>
  </si>
  <si>
    <t>1,444</t>
  </si>
  <si>
    <t>1,336</t>
  </si>
  <si>
    <t>948</t>
  </si>
  <si>
    <t>193</t>
  </si>
  <si>
    <t>748</t>
  </si>
  <si>
    <t>27,538</t>
  </si>
  <si>
    <t>5,089</t>
  </si>
  <si>
    <t>595</t>
  </si>
  <si>
    <t>15,227</t>
  </si>
  <si>
    <t>5,700</t>
  </si>
  <si>
    <t>13,461</t>
  </si>
  <si>
    <t>300</t>
  </si>
  <si>
    <t>5,766</t>
  </si>
  <si>
    <t>2,523</t>
  </si>
  <si>
    <t>4,858</t>
  </si>
  <si>
    <t>8,418</t>
  </si>
  <si>
    <t>4,894</t>
  </si>
  <si>
    <t>728</t>
  </si>
  <si>
    <t>725</t>
  </si>
  <si>
    <t>825</t>
  </si>
  <si>
    <t>1,176</t>
  </si>
  <si>
    <t>596</t>
  </si>
  <si>
    <t>579</t>
  </si>
  <si>
    <t>21,178</t>
  </si>
  <si>
    <t>192</t>
  </si>
  <si>
    <t>7,717</t>
  </si>
  <si>
    <t>13,269</t>
  </si>
  <si>
    <t>2,610</t>
  </si>
  <si>
    <t>2,169</t>
  </si>
  <si>
    <t>438</t>
  </si>
  <si>
    <t>1,765</t>
  </si>
  <si>
    <t>476</t>
  </si>
  <si>
    <t>1,124</t>
  </si>
  <si>
    <t>165</t>
  </si>
  <si>
    <t>24,535</t>
  </si>
  <si>
    <t>5,290</t>
  </si>
  <si>
    <t>10,700</t>
  </si>
  <si>
    <t>252</t>
  </si>
  <si>
    <t>203</t>
  </si>
  <si>
    <t>483</t>
  </si>
  <si>
    <t>1,208</t>
  </si>
  <si>
    <t>2,914</t>
  </si>
  <si>
    <t>142</t>
  </si>
  <si>
    <t>3,197</t>
  </si>
  <si>
    <t>973,321</t>
  </si>
  <si>
    <t>58,934</t>
  </si>
  <si>
    <t>6,121</t>
  </si>
  <si>
    <t>1,108</t>
  </si>
  <si>
    <t>164</t>
  </si>
  <si>
    <t>2,409</t>
  </si>
  <si>
    <t>20,624</t>
  </si>
  <si>
    <t>12,101</t>
  </si>
  <si>
    <t>16,278</t>
  </si>
  <si>
    <t>264,279</t>
  </si>
  <si>
    <t>134</t>
  </si>
  <si>
    <t>3,677</t>
  </si>
  <si>
    <t>1,143</t>
  </si>
  <si>
    <t>68,250</t>
  </si>
  <si>
    <t>2,586</t>
  </si>
  <si>
    <t>72,618</t>
  </si>
  <si>
    <t>3,768</t>
  </si>
  <si>
    <t>5,730</t>
  </si>
  <si>
    <t>47,929</t>
  </si>
  <si>
    <t>10,588</t>
  </si>
  <si>
    <t>47,856</t>
  </si>
  <si>
    <t>241,223</t>
  </si>
  <si>
    <t>2,453</t>
  </si>
  <si>
    <t>200,811</t>
  </si>
  <si>
    <t>25,213</t>
  </si>
  <si>
    <t>83</t>
  </si>
  <si>
    <t>2,323</t>
  </si>
  <si>
    <t>721</t>
  </si>
  <si>
    <t>600</t>
  </si>
  <si>
    <t>77,979</t>
  </si>
  <si>
    <t>2,153</t>
  </si>
  <si>
    <t>2,690</t>
  </si>
  <si>
    <t>256</t>
  </si>
  <si>
    <t>1,632</t>
  </si>
  <si>
    <t>128</t>
  </si>
  <si>
    <t>1,930</t>
  </si>
  <si>
    <t>879</t>
  </si>
  <si>
    <t>347</t>
  </si>
  <si>
    <t>505</t>
  </si>
  <si>
    <t>764</t>
  </si>
  <si>
    <t>30,043</t>
  </si>
  <si>
    <t>1,343</t>
  </si>
  <si>
    <t>540</t>
  </si>
  <si>
    <t>30,968</t>
  </si>
  <si>
    <t>294,803</t>
  </si>
  <si>
    <t>198,578</t>
  </si>
  <si>
    <t>1,061</t>
  </si>
  <si>
    <t>49,339</t>
  </si>
  <si>
    <t>25,943</t>
  </si>
  <si>
    <t>1,385</t>
  </si>
  <si>
    <t>17,915</t>
  </si>
  <si>
    <t>36,104</t>
  </si>
  <si>
    <t>116,866</t>
  </si>
  <si>
    <t>736</t>
  </si>
  <si>
    <t>673</t>
  </si>
  <si>
    <t>73,627</t>
  </si>
  <si>
    <t>2,021</t>
  </si>
  <si>
    <t>2,974</t>
  </si>
  <si>
    <t>1,098</t>
  </si>
  <si>
    <t>830</t>
  </si>
  <si>
    <t>130</t>
  </si>
  <si>
    <t>34,203</t>
  </si>
  <si>
    <t>40,982</t>
  </si>
  <si>
    <t>30,574</t>
  </si>
  <si>
    <t>6,405</t>
  </si>
  <si>
    <t>1,926</t>
  </si>
  <si>
    <t>120,750</t>
  </si>
  <si>
    <t>1,563</t>
  </si>
  <si>
    <t>1,430</t>
  </si>
  <si>
    <t>2,328</t>
  </si>
  <si>
    <t>40</t>
  </si>
  <si>
    <t>1,137</t>
  </si>
  <si>
    <t>30,807</t>
  </si>
  <si>
    <t>5,388</t>
  </si>
  <si>
    <t>285</t>
  </si>
  <si>
    <t>17,689</t>
  </si>
  <si>
    <t>6,286</t>
  </si>
  <si>
    <t>17,982</t>
  </si>
  <si>
    <t>572</t>
  </si>
  <si>
    <t>8,955</t>
  </si>
  <si>
    <t>2,980</t>
  </si>
  <si>
    <t>10,909</t>
  </si>
  <si>
    <t>7,133</t>
  </si>
  <si>
    <t>241</t>
  </si>
  <si>
    <t>1,291</t>
  </si>
  <si>
    <t>1,114</t>
  </si>
  <si>
    <t>3,654</t>
  </si>
  <si>
    <t>942</t>
  </si>
  <si>
    <t>2,706</t>
  </si>
  <si>
    <t>19,744</t>
  </si>
  <si>
    <t>340</t>
  </si>
  <si>
    <t>7,954</t>
  </si>
  <si>
    <t>11,442</t>
  </si>
  <si>
    <t>3,532</t>
  </si>
  <si>
    <t>3,226</t>
  </si>
  <si>
    <t>304</t>
  </si>
  <si>
    <t>1,905</t>
  </si>
  <si>
    <t>592</t>
  </si>
  <si>
    <t>1,181</t>
  </si>
  <si>
    <t>132</t>
  </si>
  <si>
    <t>28,292</t>
  </si>
  <si>
    <t>5,655</t>
  </si>
  <si>
    <t>13,149</t>
  </si>
  <si>
    <t>602</t>
  </si>
  <si>
    <t>502</t>
  </si>
  <si>
    <t>1,745</t>
  </si>
  <si>
    <t>1,341</t>
  </si>
  <si>
    <t>4,649</t>
  </si>
  <si>
    <t>1,018,569</t>
  </si>
  <si>
    <t>63,577</t>
  </si>
  <si>
    <t>6,126</t>
  </si>
  <si>
    <t>1,274</t>
  </si>
  <si>
    <t>2,544</t>
  </si>
  <si>
    <t>22,044</t>
  </si>
  <si>
    <t>14,558</t>
  </si>
  <si>
    <t>16,643</t>
  </si>
  <si>
    <t>301,495</t>
  </si>
  <si>
    <t>95</t>
  </si>
  <si>
    <t>1,402</t>
  </si>
  <si>
    <t>3,474</t>
  </si>
  <si>
    <t>70,827</t>
  </si>
  <si>
    <t>4,562</t>
  </si>
  <si>
    <t>72,034</t>
  </si>
  <si>
    <t>1,881</t>
  </si>
  <si>
    <t>12,937</t>
  </si>
  <si>
    <t>68,052</t>
  </si>
  <si>
    <t>7,527</t>
  </si>
  <si>
    <t>58,704</t>
  </si>
  <si>
    <t>251,996</t>
  </si>
  <si>
    <t>210,098</t>
  </si>
  <si>
    <t>24,451</t>
  </si>
  <si>
    <t>9,697</t>
  </si>
  <si>
    <t>2,106</t>
  </si>
  <si>
    <t>1,129</t>
  </si>
  <si>
    <t>276</t>
  </si>
  <si>
    <t>83,661</t>
  </si>
  <si>
    <t>2,136</t>
  </si>
  <si>
    <t>1,772</t>
  </si>
  <si>
    <t>434</t>
  </si>
  <si>
    <t>212</t>
  </si>
  <si>
    <t>4,075</t>
  </si>
  <si>
    <t>371</t>
  </si>
  <si>
    <t>1,242</t>
  </si>
  <si>
    <t>220</t>
  </si>
  <si>
    <t>3,262</t>
  </si>
  <si>
    <t>548</t>
  </si>
  <si>
    <t>935</t>
  </si>
  <si>
    <t>28,239</t>
  </si>
  <si>
    <t>1,214</t>
  </si>
  <si>
    <t>36,651</t>
  </si>
  <si>
    <t>276,756</t>
  </si>
  <si>
    <t>114,411</t>
  </si>
  <si>
    <t>58,494</t>
  </si>
  <si>
    <t>85,261</t>
  </si>
  <si>
    <t>17,086</t>
  </si>
  <si>
    <t>41,084</t>
  </si>
  <si>
    <t>680</t>
  </si>
  <si>
    <t>1,650</t>
  </si>
  <si>
    <t>55,696</t>
  </si>
  <si>
    <t>1,315</t>
  </si>
  <si>
    <t>759</t>
  </si>
  <si>
    <t>278</t>
  </si>
  <si>
    <t>182</t>
  </si>
  <si>
    <t>249</t>
  </si>
  <si>
    <t>33,723</t>
  </si>
  <si>
    <t>145</t>
  </si>
  <si>
    <t>7,960</t>
  </si>
  <si>
    <t>1,677</t>
  </si>
  <si>
    <t>2,278</t>
  </si>
  <si>
    <t>2,225</t>
  </si>
  <si>
    <t>1,655</t>
  </si>
  <si>
    <t>406</t>
  </si>
  <si>
    <t>1,034</t>
  </si>
  <si>
    <t>23,450</t>
  </si>
  <si>
    <t>666</t>
  </si>
  <si>
    <t>3,679</t>
  </si>
  <si>
    <t>263</t>
  </si>
  <si>
    <t>14,039</t>
  </si>
  <si>
    <t>4,764</t>
  </si>
  <si>
    <t>5,799</t>
  </si>
  <si>
    <t>2,412</t>
  </si>
  <si>
    <t>4,518</t>
  </si>
  <si>
    <t>6,826</t>
  </si>
  <si>
    <t>589</t>
  </si>
  <si>
    <t>4,505</t>
  </si>
  <si>
    <t>1,240</t>
  </si>
  <si>
    <t>351</t>
  </si>
  <si>
    <t>143</t>
  </si>
  <si>
    <t>7,155</t>
  </si>
  <si>
    <t>2,097</t>
  </si>
  <si>
    <t>1,865</t>
  </si>
  <si>
    <t>1,377</t>
  </si>
  <si>
    <t>516</t>
  </si>
  <si>
    <t>712</t>
  </si>
  <si>
    <t>149</t>
  </si>
  <si>
    <t>5,443</t>
  </si>
  <si>
    <t>316</t>
  </si>
  <si>
    <t>103</t>
  </si>
  <si>
    <t>420</t>
  </si>
  <si>
    <t>1,286</t>
  </si>
  <si>
    <t>1,228</t>
  </si>
  <si>
    <t>91</t>
  </si>
  <si>
    <t>2,910</t>
  </si>
  <si>
    <t>53,378</t>
  </si>
  <si>
    <t>6,690</t>
  </si>
  <si>
    <t>881</t>
  </si>
  <si>
    <t>54</t>
  </si>
  <si>
    <t>28</t>
  </si>
  <si>
    <t>2,037</t>
  </si>
  <si>
    <t>20,139</t>
  </si>
  <si>
    <t>11,140</t>
  </si>
  <si>
    <t>12,406</t>
  </si>
  <si>
    <t>1,243</t>
  </si>
  <si>
    <t>2,159</t>
  </si>
  <si>
    <t>68,304</t>
  </si>
  <si>
    <t>1,493</t>
  </si>
  <si>
    <t>24,817</t>
  </si>
  <si>
    <t>6,904</t>
  </si>
  <si>
    <t>51,230</t>
  </si>
  <si>
    <t>1,907</t>
  </si>
  <si>
    <t>31,359</t>
  </si>
  <si>
    <t>9,324</t>
  </si>
  <si>
    <t>109</t>
  </si>
  <si>
    <t>1,348</t>
  </si>
  <si>
    <t>695</t>
  </si>
  <si>
    <t>185</t>
  </si>
  <si>
    <t>2,154</t>
  </si>
  <si>
    <t>1,585</t>
  </si>
  <si>
    <t>795</t>
  </si>
  <si>
    <t>506</t>
  </si>
  <si>
    <t>1,426</t>
  </si>
  <si>
    <t>11</t>
  </si>
  <si>
    <t>365</t>
  </si>
  <si>
    <t>352</t>
  </si>
  <si>
    <t>380</t>
  </si>
  <si>
    <t>26,789</t>
  </si>
  <si>
    <t>1,160</t>
  </si>
  <si>
    <t>28,019</t>
  </si>
  <si>
    <t>267,817</t>
  </si>
  <si>
    <t>147,427</t>
  </si>
  <si>
    <t>689</t>
  </si>
  <si>
    <t>38,413</t>
  </si>
  <si>
    <t>61,254</t>
  </si>
  <si>
    <t>30</t>
  </si>
  <si>
    <t>20,001</t>
  </si>
  <si>
    <t>1,103</t>
  </si>
  <si>
    <t>2,442</t>
  </si>
  <si>
    <t>1,810</t>
  </si>
  <si>
    <t>2,255</t>
  </si>
  <si>
    <t>1,147</t>
  </si>
  <si>
    <t>81</t>
  </si>
  <si>
    <t>788</t>
  </si>
  <si>
    <t>238</t>
  </si>
  <si>
    <t>29,283</t>
  </si>
  <si>
    <t>722</t>
  </si>
  <si>
    <t>137</t>
  </si>
  <si>
    <t>934</t>
  </si>
  <si>
    <t>5,789</t>
  </si>
  <si>
    <t>1,839</t>
  </si>
  <si>
    <t>105</t>
  </si>
  <si>
    <t>1,734</t>
  </si>
  <si>
    <t>1,383</t>
  </si>
  <si>
    <t>106</t>
  </si>
  <si>
    <t>826</t>
  </si>
  <si>
    <t>28,953</t>
  </si>
  <si>
    <t>833</t>
  </si>
  <si>
    <t>2,978</t>
  </si>
  <si>
    <t>18,316</t>
  </si>
  <si>
    <t>6,569</t>
  </si>
  <si>
    <t>629</t>
  </si>
  <si>
    <t>7,290</t>
  </si>
  <si>
    <t>3,594</t>
  </si>
  <si>
    <t>8,319</t>
  </si>
  <si>
    <t>1,710</t>
  </si>
  <si>
    <t>4,914</t>
  </si>
  <si>
    <t>234</t>
  </si>
  <si>
    <t>1,011</t>
  </si>
  <si>
    <t>1,478</t>
  </si>
  <si>
    <t>615</t>
  </si>
  <si>
    <t>7,056</t>
  </si>
  <si>
    <t>2,842</t>
  </si>
  <si>
    <t>314</t>
  </si>
  <si>
    <t>1,517</t>
  </si>
  <si>
    <t>488</t>
  </si>
  <si>
    <t>767</t>
  </si>
  <si>
    <t>261</t>
  </si>
  <si>
    <t>5,327</t>
  </si>
  <si>
    <t>462</t>
  </si>
  <si>
    <t>2,239</t>
  </si>
  <si>
    <t>8,366</t>
  </si>
  <si>
    <t>495</t>
  </si>
  <si>
    <t>163</t>
  </si>
  <si>
    <t>52</t>
  </si>
  <si>
    <t>2,714</t>
  </si>
  <si>
    <t>13,310</t>
  </si>
  <si>
    <t>872</t>
  </si>
  <si>
    <t>1,272</t>
  </si>
  <si>
    <t>2,953</t>
  </si>
  <si>
    <t>5,420</t>
  </si>
  <si>
    <t>1,843</t>
  </si>
  <si>
    <t>10,433</t>
  </si>
  <si>
    <t>6,415</t>
  </si>
  <si>
    <t>64,008</t>
  </si>
  <si>
    <t>4,779</t>
  </si>
  <si>
    <t>8,669</t>
  </si>
  <si>
    <t>89</t>
  </si>
  <si>
    <t>1,709</t>
  </si>
  <si>
    <t>852</t>
  </si>
  <si>
    <t>3,628</t>
  </si>
  <si>
    <t>1,827</t>
  </si>
  <si>
    <t>575</t>
  </si>
  <si>
    <t>393</t>
  </si>
  <si>
    <t>2,766</t>
  </si>
  <si>
    <t>1,072</t>
  </si>
  <si>
    <t>88</t>
  </si>
  <si>
    <t>204</t>
  </si>
  <si>
    <t>23,637</t>
  </si>
  <si>
    <t>1,519</t>
  </si>
  <si>
    <t>882</t>
  </si>
  <si>
    <t>32,610</t>
  </si>
  <si>
    <t>98,216</t>
  </si>
  <si>
    <t>646</t>
  </si>
  <si>
    <t>14,183</t>
  </si>
  <si>
    <t>765</t>
  </si>
  <si>
    <t>19,905</t>
  </si>
  <si>
    <t>1,353</t>
  </si>
  <si>
    <t>2,892</t>
  </si>
  <si>
    <t>1,392</t>
  </si>
  <si>
    <t>2,751</t>
  </si>
  <si>
    <t>475</t>
  </si>
  <si>
    <t>148</t>
  </si>
  <si>
    <t>650</t>
  </si>
  <si>
    <t>242</t>
  </si>
  <si>
    <t>35,595</t>
  </si>
  <si>
    <t>26,069</t>
  </si>
  <si>
    <t>370</t>
  </si>
  <si>
    <t>14,583</t>
  </si>
  <si>
    <t>1,279</t>
  </si>
  <si>
    <t>100</t>
  </si>
  <si>
    <t>7,417</t>
  </si>
  <si>
    <t>2,162</t>
  </si>
  <si>
    <t>160</t>
  </si>
  <si>
    <t>1,720</t>
  </si>
  <si>
    <t>158</t>
  </si>
  <si>
    <t>1,115</t>
  </si>
  <si>
    <t>28,943</t>
  </si>
  <si>
    <t>895</t>
  </si>
  <si>
    <t>4,625</t>
  </si>
  <si>
    <t>807</t>
  </si>
  <si>
    <t>16,334</t>
  </si>
  <si>
    <t>5,986</t>
  </si>
  <si>
    <t>17,091</t>
  </si>
  <si>
    <t>8,468</t>
  </si>
  <si>
    <t>3,454</t>
  </si>
  <si>
    <t>4,495</t>
  </si>
  <si>
    <t>8,289</t>
  </si>
  <si>
    <t>1,007</t>
  </si>
  <si>
    <t>5,248</t>
  </si>
  <si>
    <t>208</t>
  </si>
  <si>
    <t>1,401</t>
  </si>
  <si>
    <t>635</t>
  </si>
  <si>
    <t>532</t>
  </si>
  <si>
    <t>797</t>
  </si>
  <si>
    <t>8,384</t>
  </si>
  <si>
    <t>2,792</t>
  </si>
  <si>
    <t>272</t>
  </si>
  <si>
    <t>2,184</t>
  </si>
  <si>
    <t>785</t>
  </si>
  <si>
    <t>186</t>
  </si>
  <si>
    <t>7,720</t>
  </si>
  <si>
    <t>14,045</t>
  </si>
  <si>
    <t>490</t>
  </si>
  <si>
    <t>1,771</t>
  </si>
  <si>
    <t>1,609</t>
  </si>
  <si>
    <t>151</t>
  </si>
  <si>
    <t>3,868</t>
  </si>
  <si>
    <t>8,466</t>
  </si>
  <si>
    <t>925</t>
  </si>
  <si>
    <t>2,140</t>
  </si>
  <si>
    <t>11,856</t>
  </si>
  <si>
    <t>477</t>
  </si>
  <si>
    <t>3,045</t>
  </si>
  <si>
    <t>4,261</t>
  </si>
  <si>
    <t>87,930</t>
  </si>
  <si>
    <t>4,630</t>
  </si>
  <si>
    <t>2,601</t>
  </si>
  <si>
    <t>17,862</t>
  </si>
  <si>
    <t>5,999</t>
  </si>
  <si>
    <t>3,705</t>
  </si>
  <si>
    <t>37,535</t>
  </si>
  <si>
    <t>10,197</t>
  </si>
  <si>
    <t>60</t>
  </si>
  <si>
    <t>1,600</t>
  </si>
  <si>
    <t>991</t>
  </si>
  <si>
    <t>2,689</t>
  </si>
  <si>
    <t>408</t>
  </si>
  <si>
    <t>469</t>
  </si>
  <si>
    <t>1,597</t>
  </si>
  <si>
    <t>126</t>
  </si>
  <si>
    <t>298</t>
  </si>
  <si>
    <t>2,478</t>
  </si>
  <si>
    <t>1,148</t>
  </si>
  <si>
    <t>608</t>
  </si>
  <si>
    <t>270</t>
  </si>
  <si>
    <t>2,310</t>
  </si>
  <si>
    <t>2,325</t>
  </si>
  <si>
    <t>34,737</t>
  </si>
  <si>
    <t>249,018</t>
  </si>
  <si>
    <t>39,180</t>
  </si>
  <si>
    <t>20,320</t>
  </si>
  <si>
    <t>682</t>
  </si>
  <si>
    <t>21,198</t>
  </si>
  <si>
    <t>903</t>
  </si>
  <si>
    <t>1,901</t>
  </si>
  <si>
    <t>507</t>
  </si>
  <si>
    <t>686</t>
  </si>
  <si>
    <t>175</t>
  </si>
  <si>
    <t>265</t>
  </si>
  <si>
    <t>1,091</t>
  </si>
  <si>
    <t>194</t>
  </si>
  <si>
    <t>1,190</t>
  </si>
  <si>
    <t>1,870</t>
  </si>
  <si>
    <t>264</t>
  </si>
  <si>
    <t>1,006</t>
  </si>
  <si>
    <t>87</t>
  </si>
  <si>
    <t>12,803</t>
  </si>
  <si>
    <t>5,718</t>
  </si>
  <si>
    <t>512</t>
  </si>
  <si>
    <t>115</t>
  </si>
  <si>
    <t>4,294</t>
  </si>
  <si>
    <t>7,330</t>
  </si>
  <si>
    <t>4,975</t>
  </si>
  <si>
    <t>201</t>
  </si>
  <si>
    <t>1,171</t>
  </si>
  <si>
    <t>916</t>
  </si>
  <si>
    <t>611</t>
  </si>
  <si>
    <t>489</t>
  </si>
  <si>
    <t>8,484</t>
  </si>
  <si>
    <t>3,282</t>
  </si>
  <si>
    <t>2,964</t>
  </si>
  <si>
    <t>313</t>
  </si>
  <si>
    <t>1,541</t>
  </si>
  <si>
    <t>684</t>
  </si>
  <si>
    <t>407</t>
  </si>
  <si>
    <t>73</t>
  </si>
  <si>
    <t>467</t>
  </si>
  <si>
    <t>1,168</t>
  </si>
  <si>
    <t>12,137</t>
  </si>
  <si>
    <t>15,992</t>
  </si>
  <si>
    <t>640</t>
  </si>
  <si>
    <t>1,379</t>
  </si>
  <si>
    <t>71</t>
  </si>
  <si>
    <t>1,300</t>
  </si>
  <si>
    <t>694</t>
  </si>
  <si>
    <t>2,633</t>
  </si>
  <si>
    <t>1,292</t>
  </si>
  <si>
    <t>496</t>
  </si>
  <si>
    <t>2,083</t>
  </si>
  <si>
    <t>983</t>
  </si>
  <si>
    <t>520</t>
  </si>
  <si>
    <t>1,437</t>
  </si>
  <si>
    <t>752</t>
  </si>
  <si>
    <t>17,250</t>
  </si>
  <si>
    <t>1,594</t>
  </si>
  <si>
    <t>19,611</t>
  </si>
  <si>
    <t>15,017</t>
  </si>
  <si>
    <t>2,781</t>
  </si>
  <si>
    <t>5,409</t>
  </si>
  <si>
    <t>6,825</t>
  </si>
  <si>
    <t>3,143,182</t>
  </si>
  <si>
    <t>10,919</t>
  </si>
  <si>
    <t>186,855</t>
  </si>
  <si>
    <t>1,369,249</t>
  </si>
  <si>
    <t>(나프타)</t>
  </si>
  <si>
    <t>59,745</t>
  </si>
  <si>
    <t>84,086</t>
  </si>
  <si>
    <t>1,417,583</t>
  </si>
  <si>
    <t>14,746</t>
  </si>
  <si>
    <t>20,591</t>
  </si>
  <si>
    <t>20,588</t>
  </si>
  <si>
    <t>8,602</t>
  </si>
  <si>
    <t>5,819</t>
  </si>
  <si>
    <t>37</t>
  </si>
  <si>
    <t>2,743</t>
  </si>
  <si>
    <t>552</t>
  </si>
  <si>
    <t>84</t>
  </si>
  <si>
    <t>4,775</t>
  </si>
  <si>
    <t>4,773</t>
  </si>
  <si>
    <t>1,923</t>
  </si>
  <si>
    <t>64</t>
  </si>
  <si>
    <t>1,750</t>
  </si>
  <si>
    <t>145,319</t>
  </si>
  <si>
    <t>48,553</t>
  </si>
  <si>
    <t>96,766</t>
  </si>
  <si>
    <t>22,881</t>
  </si>
  <si>
    <t>13,792</t>
  </si>
  <si>
    <t>7,541</t>
  </si>
  <si>
    <t>622</t>
  </si>
  <si>
    <t>910</t>
  </si>
  <si>
    <t>4,940,210</t>
  </si>
  <si>
    <t>4,132</t>
  </si>
  <si>
    <t>82,573</t>
  </si>
  <si>
    <t>607,574</t>
  </si>
  <si>
    <t>5,989</t>
  </si>
  <si>
    <t>796</t>
  </si>
  <si>
    <t>69,375</t>
  </si>
  <si>
    <t>40,964</t>
  </si>
  <si>
    <t>371,183</t>
  </si>
  <si>
    <t>12,520</t>
  </si>
  <si>
    <t>52,209</t>
  </si>
  <si>
    <t>470,208</t>
  </si>
  <si>
    <t>1,533</t>
  </si>
  <si>
    <t>140</t>
  </si>
  <si>
    <t>4,608</t>
  </si>
  <si>
    <t>428,842</t>
  </si>
  <si>
    <t>1,390</t>
  </si>
  <si>
    <t>2,889</t>
  </si>
  <si>
    <t>29,151</t>
  </si>
  <si>
    <t>237,193</t>
  </si>
  <si>
    <t>229,044</t>
  </si>
  <si>
    <t>3,361</t>
  </si>
  <si>
    <t>224,085</t>
  </si>
  <si>
    <t>624</t>
  </si>
  <si>
    <t>876</t>
  </si>
  <si>
    <t>696</t>
  </si>
  <si>
    <t>969</t>
  </si>
  <si>
    <t>11,202</t>
  </si>
  <si>
    <t>198,305</t>
  </si>
  <si>
    <t>303</t>
  </si>
  <si>
    <t>10,154</t>
  </si>
  <si>
    <t>2,759,638</t>
  </si>
  <si>
    <t>1,831,992</t>
  </si>
  <si>
    <t>54,160</t>
  </si>
  <si>
    <t>256,443</t>
  </si>
  <si>
    <t>616,670</t>
  </si>
  <si>
    <t>1,770</t>
  </si>
  <si>
    <t>14,808</t>
  </si>
  <si>
    <t>4,033</t>
  </si>
  <si>
    <t>2,483</t>
  </si>
  <si>
    <t>8,288</t>
  </si>
  <si>
    <t>3,297,916</t>
  </si>
  <si>
    <t>14,707</t>
  </si>
  <si>
    <t>303,591</t>
  </si>
  <si>
    <t>1,259,167</t>
  </si>
  <si>
    <t>59,808</t>
  </si>
  <si>
    <t>31,716</t>
  </si>
  <si>
    <t>1,610,329</t>
  </si>
  <si>
    <t>18,597</t>
  </si>
  <si>
    <t>20,192</t>
  </si>
  <si>
    <t>20,177</t>
  </si>
  <si>
    <t>7,703</t>
  </si>
  <si>
    <t>6,449</t>
  </si>
  <si>
    <t>547</t>
  </si>
  <si>
    <t>35</t>
  </si>
  <si>
    <t>2,991</t>
  </si>
  <si>
    <t>2,990</t>
  </si>
  <si>
    <t>58</t>
  </si>
  <si>
    <t>1,661</t>
  </si>
  <si>
    <t>122,468</t>
  </si>
  <si>
    <t>5,924</t>
  </si>
  <si>
    <t>116,544</t>
  </si>
  <si>
    <t>167</t>
  </si>
  <si>
    <t>24</t>
  </si>
  <si>
    <t>27,148</t>
  </si>
  <si>
    <t>17,203</t>
  </si>
  <si>
    <t>7,726</t>
  </si>
  <si>
    <t>812</t>
  </si>
  <si>
    <t>1,400</t>
  </si>
  <si>
    <t>4,639,841</t>
  </si>
  <si>
    <t>96,829</t>
  </si>
  <si>
    <t>629,189</t>
  </si>
  <si>
    <t>54,685</t>
  </si>
  <si>
    <t>43,035</t>
  </si>
  <si>
    <t>367,152</t>
  </si>
  <si>
    <t>16,028</t>
  </si>
  <si>
    <t>50,352</t>
  </si>
  <si>
    <t>390,634</t>
  </si>
  <si>
    <t>1,381</t>
  </si>
  <si>
    <t>3,971</t>
  </si>
  <si>
    <t>8,422</t>
  </si>
  <si>
    <t>327,191</t>
  </si>
  <si>
    <t>1,394</t>
  </si>
  <si>
    <t>3,712</t>
  </si>
  <si>
    <t>44,259</t>
  </si>
  <si>
    <t>226,458</t>
  </si>
  <si>
    <t>6,193</t>
  </si>
  <si>
    <t>194,776</t>
  </si>
  <si>
    <t>17,971</t>
  </si>
  <si>
    <t>7,501</t>
  </si>
  <si>
    <t>206,041</t>
  </si>
  <si>
    <t>649</t>
  </si>
  <si>
    <t>954</t>
  </si>
  <si>
    <t>25</t>
  </si>
  <si>
    <t>1,120</t>
  </si>
  <si>
    <t>1,019</t>
  </si>
  <si>
    <t>10,472</t>
  </si>
  <si>
    <t>178,656</t>
  </si>
  <si>
    <t>11,078</t>
  </si>
  <si>
    <t>2,556,666</t>
  </si>
  <si>
    <t>1,761,064</t>
  </si>
  <si>
    <t>51,479</t>
  </si>
  <si>
    <t>259,851</t>
  </si>
  <si>
    <t>483,709</t>
  </si>
  <si>
    <t>1,345</t>
  </si>
  <si>
    <t>17,603</t>
  </si>
  <si>
    <t>3,419</t>
  </si>
  <si>
    <t>7,416</t>
  </si>
  <si>
    <t>6,767</t>
  </si>
  <si>
    <t>2,401,792</t>
  </si>
  <si>
    <t>15,880</t>
  </si>
  <si>
    <t>232,240</t>
  </si>
  <si>
    <t>901,576</t>
  </si>
  <si>
    <t>26,440</t>
  </si>
  <si>
    <t>40,583</t>
  </si>
  <si>
    <t>1,169,568</t>
  </si>
  <si>
    <t>15,504</t>
  </si>
  <si>
    <t>22,076</t>
  </si>
  <si>
    <t>22,073</t>
  </si>
  <si>
    <t>4,176</t>
  </si>
  <si>
    <t>3,680</t>
  </si>
  <si>
    <t>387</t>
  </si>
  <si>
    <t>3,505</t>
  </si>
  <si>
    <t>1,838</t>
  </si>
  <si>
    <t>1,815</t>
  </si>
  <si>
    <t>123,670</t>
  </si>
  <si>
    <t>2,960</t>
  </si>
  <si>
    <t>120,710</t>
  </si>
  <si>
    <t>373</t>
  </si>
  <si>
    <t>367</t>
  </si>
  <si>
    <t>25,381</t>
  </si>
  <si>
    <t>15,528</t>
  </si>
  <si>
    <t>6,940</t>
  </si>
  <si>
    <t>4,254,028</t>
  </si>
  <si>
    <t>100,127</t>
  </si>
  <si>
    <t>588,592</t>
  </si>
  <si>
    <t>9,388</t>
  </si>
  <si>
    <t>784</t>
  </si>
  <si>
    <t>49,081</t>
  </si>
  <si>
    <t>35,494</t>
  </si>
  <si>
    <t>324,133</t>
  </si>
  <si>
    <t>12,765</t>
  </si>
  <si>
    <t>34,740</t>
  </si>
  <si>
    <t>348,518</t>
  </si>
  <si>
    <t>7,900</t>
  </si>
  <si>
    <t>8,752</t>
  </si>
  <si>
    <t>297,759</t>
  </si>
  <si>
    <t>1,633</t>
  </si>
  <si>
    <t>2,165</t>
  </si>
  <si>
    <t>29,346</t>
  </si>
  <si>
    <t>210,482</t>
  </si>
  <si>
    <t>4,270</t>
  </si>
  <si>
    <t>181,738</t>
  </si>
  <si>
    <t>23,000</t>
  </si>
  <si>
    <t>122</t>
  </si>
  <si>
    <t>232,136</t>
  </si>
  <si>
    <t>74</t>
  </si>
  <si>
    <t>790</t>
  </si>
  <si>
    <t>839</t>
  </si>
  <si>
    <t>10,720</t>
  </si>
  <si>
    <t>206,761</t>
  </si>
  <si>
    <t>10,157</t>
  </si>
  <si>
    <t>2,305,806</t>
  </si>
  <si>
    <t>1,659,796</t>
  </si>
  <si>
    <t>53,799</t>
  </si>
  <si>
    <t>280,065</t>
  </si>
  <si>
    <t>311,551</t>
  </si>
  <si>
    <t>1,983</t>
  </si>
  <si>
    <t>15,588</t>
  </si>
  <si>
    <t>3,356</t>
  </si>
  <si>
    <t>8,610</t>
  </si>
  <si>
    <t>3,414,194</t>
  </si>
  <si>
    <t>15,058</t>
  </si>
  <si>
    <t>215,778</t>
  </si>
  <si>
    <t>1,370,511</t>
  </si>
  <si>
    <t>24,851</t>
  </si>
  <si>
    <t>180,625</t>
  </si>
  <si>
    <t>1,574,213</t>
  </si>
  <si>
    <t>33,159</t>
  </si>
  <si>
    <t>21,473</t>
  </si>
  <si>
    <t>21,374</t>
  </si>
  <si>
    <t>5,075</t>
  </si>
  <si>
    <t>4,729</t>
  </si>
  <si>
    <t>332</t>
  </si>
  <si>
    <t>67</t>
  </si>
  <si>
    <t>61</t>
  </si>
  <si>
    <t>3,592</t>
  </si>
  <si>
    <t>3,591</t>
  </si>
  <si>
    <t>2,797</t>
  </si>
  <si>
    <t>2,681</t>
  </si>
  <si>
    <t>121,335</t>
  </si>
  <si>
    <t>7,251</t>
  </si>
  <si>
    <t>114,084</t>
  </si>
  <si>
    <t>30,121</t>
  </si>
  <si>
    <t>18,314</t>
  </si>
  <si>
    <t>6,914</t>
  </si>
  <si>
    <t>4,094</t>
  </si>
  <si>
    <t>4,694,449</t>
  </si>
  <si>
    <t>109,168</t>
  </si>
  <si>
    <t>578,243</t>
  </si>
  <si>
    <t>792</t>
  </si>
  <si>
    <t>42,486</t>
  </si>
  <si>
    <t>40,888</t>
  </si>
  <si>
    <t>318,745</t>
  </si>
  <si>
    <t>17,436</t>
  </si>
  <si>
    <t>45,833</t>
  </si>
  <si>
    <t>296,843</t>
  </si>
  <si>
    <t>1,354</t>
  </si>
  <si>
    <t>3,867</t>
  </si>
  <si>
    <t>7,168</t>
  </si>
  <si>
    <t>260</t>
  </si>
  <si>
    <t>250,084</t>
  </si>
  <si>
    <t>3,339</t>
  </si>
  <si>
    <t>29,219</t>
  </si>
  <si>
    <t>275,576</t>
  </si>
  <si>
    <t>4,420</t>
  </si>
  <si>
    <t>263,758</t>
  </si>
  <si>
    <t>5,303</t>
  </si>
  <si>
    <t>2,069</t>
  </si>
  <si>
    <t>202,123</t>
  </si>
  <si>
    <t>1,512</t>
  </si>
  <si>
    <t>1,054</t>
  </si>
  <si>
    <t>1,614</t>
  </si>
  <si>
    <t>11,197</t>
  </si>
  <si>
    <t>171,855</t>
  </si>
  <si>
    <t>566</t>
  </si>
  <si>
    <t>12,230</t>
  </si>
  <si>
    <t>2,761,950</t>
  </si>
  <si>
    <t>2,047,578</t>
  </si>
  <si>
    <t>51,504</t>
  </si>
  <si>
    <t>274,804</t>
  </si>
  <si>
    <t>387,721</t>
  </si>
  <si>
    <t>3,572</t>
  </si>
  <si>
    <t>18,475</t>
  </si>
  <si>
    <t>6,910</t>
  </si>
  <si>
    <t>3,704</t>
  </si>
  <si>
    <t>7,858</t>
  </si>
  <si>
    <t>3,265,499</t>
  </si>
  <si>
    <t>6,143</t>
  </si>
  <si>
    <t>232,138</t>
  </si>
  <si>
    <t>1,279,980</t>
  </si>
  <si>
    <t>68,374</t>
  </si>
  <si>
    <t>141,671</t>
  </si>
  <si>
    <t>1,514,762</t>
  </si>
  <si>
    <t>22,430</t>
  </si>
  <si>
    <t>22,573</t>
  </si>
  <si>
    <t>4,073</t>
  </si>
  <si>
    <t>3,755</t>
  </si>
  <si>
    <t>224</t>
  </si>
  <si>
    <t>4,436</t>
  </si>
  <si>
    <t>133,228</t>
  </si>
  <si>
    <t>26,614</t>
  </si>
  <si>
    <t>106,613</t>
  </si>
  <si>
    <t>390</t>
  </si>
  <si>
    <t>388</t>
  </si>
  <si>
    <t>36,034</t>
  </si>
  <si>
    <t>23,671</t>
  </si>
  <si>
    <t>6,554</t>
  </si>
  <si>
    <t>536</t>
  </si>
  <si>
    <t>5,265</t>
  </si>
  <si>
    <t>4,142,147</t>
  </si>
  <si>
    <t>126,833</t>
  </si>
  <si>
    <t>581,250</t>
  </si>
  <si>
    <t>7,656</t>
  </si>
  <si>
    <t>41,141</t>
  </si>
  <si>
    <t>27,166</t>
  </si>
  <si>
    <t>322,312</t>
  </si>
  <si>
    <t>13,214</t>
  </si>
  <si>
    <t>42,261</t>
  </si>
  <si>
    <t>328,269</t>
  </si>
  <si>
    <t>947</t>
  </si>
  <si>
    <t>6,362</t>
  </si>
  <si>
    <t>465</t>
  </si>
  <si>
    <t>286,459</t>
  </si>
  <si>
    <t>1,203</t>
  </si>
  <si>
    <t>2,525</t>
  </si>
  <si>
    <t>29,967</t>
  </si>
  <si>
    <t>210,090</t>
  </si>
  <si>
    <t>3,746</t>
  </si>
  <si>
    <t>190,090</t>
  </si>
  <si>
    <t>14,388</t>
  </si>
  <si>
    <t>1,796</t>
  </si>
  <si>
    <t>203,727</t>
  </si>
  <si>
    <t>1,182</t>
  </si>
  <si>
    <t>63</t>
  </si>
  <si>
    <t>435</t>
  </si>
  <si>
    <t>671</t>
  </si>
  <si>
    <t>661</t>
  </si>
  <si>
    <t>781</t>
  </si>
  <si>
    <t>8,571</t>
  </si>
  <si>
    <t>180,560</t>
  </si>
  <si>
    <t>9,411</t>
  </si>
  <si>
    <t>2,236,169</t>
  </si>
  <si>
    <t>1,663,602</t>
  </si>
  <si>
    <t>36,402</t>
  </si>
  <si>
    <t>245,348</t>
  </si>
  <si>
    <t>290,152</t>
  </si>
  <si>
    <t>568</t>
  </si>
  <si>
    <t>13,201</t>
  </si>
  <si>
    <t>3,796</t>
  </si>
  <si>
    <t>6,302</t>
  </si>
  <si>
    <t>2,555,690</t>
  </si>
  <si>
    <t>5,204</t>
  </si>
  <si>
    <t>151,210</t>
  </si>
  <si>
    <t>1,025,978</t>
  </si>
  <si>
    <t>100,462</t>
  </si>
  <si>
    <t>42,699</t>
  </si>
  <si>
    <t>1,210,899</t>
  </si>
  <si>
    <t>19,126</t>
  </si>
  <si>
    <t>19,381</t>
  </si>
  <si>
    <t>19,377</t>
  </si>
  <si>
    <t>2,816</t>
  </si>
  <si>
    <t>2,461</t>
  </si>
  <si>
    <t>107</t>
  </si>
  <si>
    <t>4,467</t>
  </si>
  <si>
    <t>2,160</t>
  </si>
  <si>
    <t>116</t>
  </si>
  <si>
    <t>2,017</t>
  </si>
  <si>
    <t>182,344</t>
  </si>
  <si>
    <t>72,510</t>
  </si>
  <si>
    <t>109,833</t>
  </si>
  <si>
    <t>551</t>
  </si>
  <si>
    <t>35,628</t>
  </si>
  <si>
    <t>21,062</t>
  </si>
  <si>
    <t>6,955</t>
  </si>
  <si>
    <t>1,746</t>
  </si>
  <si>
    <t>5,403</t>
  </si>
  <si>
    <t>4,383,398</t>
  </si>
  <si>
    <t>84,182</t>
  </si>
  <si>
    <t>610,146</t>
  </si>
  <si>
    <t>2,802</t>
  </si>
  <si>
    <t>1,688</t>
  </si>
  <si>
    <t>43,257</t>
  </si>
  <si>
    <t>23,515</t>
  </si>
  <si>
    <t>323,876</t>
  </si>
  <si>
    <t>11,096</t>
  </si>
  <si>
    <t>41,089</t>
  </si>
  <si>
    <t>284,010</t>
  </si>
  <si>
    <t>541</t>
  </si>
  <si>
    <t>692</t>
  </si>
  <si>
    <t>3,225</t>
  </si>
  <si>
    <t>223</t>
  </si>
  <si>
    <t>228,488</t>
  </si>
  <si>
    <t>1,474</t>
  </si>
  <si>
    <t>3,670</t>
  </si>
  <si>
    <t>45,628</t>
  </si>
  <si>
    <t>212,839</t>
  </si>
  <si>
    <t>2,181</t>
  </si>
  <si>
    <t>206,251</t>
  </si>
  <si>
    <t>2,794</t>
  </si>
  <si>
    <t>1,613</t>
  </si>
  <si>
    <t>227,593</t>
  </si>
  <si>
    <t>952</t>
  </si>
  <si>
    <t>543</t>
  </si>
  <si>
    <t>8,862</t>
  </si>
  <si>
    <t>36</t>
  </si>
  <si>
    <t>482</t>
  </si>
  <si>
    <t>10,403</t>
  </si>
  <si>
    <t>2,514,903</t>
  </si>
  <si>
    <t>1,930,398</t>
  </si>
  <si>
    <t>54,466</t>
  </si>
  <si>
    <t>268,190</t>
  </si>
  <si>
    <t>260,309</t>
  </si>
  <si>
    <t>2,379</t>
  </si>
  <si>
    <t>11,184</t>
  </si>
  <si>
    <t>3,895</t>
  </si>
  <si>
    <t>896</t>
  </si>
  <si>
    <t>1,908,101</t>
  </si>
  <si>
    <t>3,543</t>
  </si>
  <si>
    <t>141,729</t>
  </si>
  <si>
    <t>645,965</t>
  </si>
  <si>
    <t>117,075</t>
  </si>
  <si>
    <t>83,675</t>
  </si>
  <si>
    <t>897,148</t>
  </si>
  <si>
    <t>18,964</t>
  </si>
  <si>
    <t>18,677</t>
  </si>
  <si>
    <t>18,675</t>
  </si>
  <si>
    <t>3,208</t>
  </si>
  <si>
    <t>2,450</t>
  </si>
  <si>
    <t>4,146</t>
  </si>
  <si>
    <t>2,105</t>
  </si>
  <si>
    <t>2,041</t>
  </si>
  <si>
    <t>135,019</t>
  </si>
  <si>
    <t>24,863</t>
  </si>
  <si>
    <t>110,156</t>
  </si>
  <si>
    <t>251</t>
  </si>
  <si>
    <t>30,428</t>
  </si>
  <si>
    <t>18,525</t>
  </si>
  <si>
    <t>7,790</t>
  </si>
  <si>
    <t>3,508</t>
  </si>
  <si>
    <t>4,837,250</t>
  </si>
  <si>
    <t>101,860</t>
  </si>
  <si>
    <t>544,448</t>
  </si>
  <si>
    <t>4,161</t>
  </si>
  <si>
    <t>494</t>
  </si>
  <si>
    <t>44,488</t>
  </si>
  <si>
    <t>22,580</t>
  </si>
  <si>
    <t>288,254</t>
  </si>
  <si>
    <t>10,420</t>
  </si>
  <si>
    <t>39,494</t>
  </si>
  <si>
    <t>415,904</t>
  </si>
  <si>
    <t>1,429</t>
  </si>
  <si>
    <t>7,254</t>
  </si>
  <si>
    <t>5,391</t>
  </si>
  <si>
    <t>359,632</t>
  </si>
  <si>
    <t>938</t>
  </si>
  <si>
    <t>2,770</t>
  </si>
  <si>
    <t>38,220</t>
  </si>
  <si>
    <t>246,351</t>
  </si>
  <si>
    <t>3,517</t>
  </si>
  <si>
    <t>230,221</t>
  </si>
  <si>
    <t>10,755</t>
  </si>
  <si>
    <t>1,854</t>
  </si>
  <si>
    <t>188,938</t>
  </si>
  <si>
    <t>1,293</t>
  </si>
  <si>
    <t>22</t>
  </si>
  <si>
    <t>588</t>
  </si>
  <si>
    <t>8,959</t>
  </si>
  <si>
    <t>164,649</t>
  </si>
  <si>
    <t>10,129</t>
  </si>
  <si>
    <t>2,927,140</t>
  </si>
  <si>
    <t>2,036,742</t>
  </si>
  <si>
    <t>44,090</t>
  </si>
  <si>
    <t>230,062</t>
  </si>
  <si>
    <t>615,903</t>
  </si>
  <si>
    <t>173</t>
  </si>
  <si>
    <t>2,718</t>
  </si>
  <si>
    <t>13,976</t>
  </si>
  <si>
    <t>4,581</t>
  </si>
  <si>
    <t>1,635</t>
  </si>
  <si>
    <t>7,710</t>
  </si>
  <si>
    <t>2,168,407</t>
  </si>
  <si>
    <t>5,940</t>
  </si>
  <si>
    <t>124,043</t>
  </si>
  <si>
    <t>872,742</t>
  </si>
  <si>
    <t>63,572</t>
  </si>
  <si>
    <t>42,477</t>
  </si>
  <si>
    <t>1,048,393</t>
  </si>
  <si>
    <t>11,241</t>
  </si>
  <si>
    <t>14,512</t>
  </si>
  <si>
    <t>14,205</t>
  </si>
  <si>
    <t>1,641</t>
  </si>
  <si>
    <t>1,139</t>
  </si>
  <si>
    <t>3,539</t>
  </si>
  <si>
    <t>2,301</t>
  </si>
  <si>
    <t>112,632</t>
  </si>
  <si>
    <t>30,003</t>
  </si>
  <si>
    <t>82,629</t>
  </si>
  <si>
    <t>524</t>
  </si>
  <si>
    <t>27,230</t>
  </si>
  <si>
    <t>17,125</t>
  </si>
  <si>
    <t>6,993</t>
  </si>
  <si>
    <t>431</t>
  </si>
  <si>
    <t>2,665</t>
  </si>
  <si>
    <t>4,643,971</t>
  </si>
  <si>
    <t>85,623</t>
  </si>
  <si>
    <t>507,831</t>
  </si>
  <si>
    <t>9,849</t>
  </si>
  <si>
    <t>48,526</t>
  </si>
  <si>
    <t>17,588</t>
  </si>
  <si>
    <t>260,465</t>
  </si>
  <si>
    <t>11,101</t>
  </si>
  <si>
    <t>30,506</t>
  </si>
  <si>
    <t>400,289</t>
  </si>
  <si>
    <t>174</t>
  </si>
  <si>
    <t>2,437</t>
  </si>
  <si>
    <t>8,068</t>
  </si>
  <si>
    <t>350,276</t>
  </si>
  <si>
    <t>980</t>
  </si>
  <si>
    <t>2,863</t>
  </si>
  <si>
    <t>35,135</t>
  </si>
  <si>
    <t>287,573</t>
  </si>
  <si>
    <t>3,949</t>
  </si>
  <si>
    <t>273,784</t>
  </si>
  <si>
    <t>9,107</t>
  </si>
  <si>
    <t>206,688</t>
  </si>
  <si>
    <t>428</t>
  </si>
  <si>
    <t>828</t>
  </si>
  <si>
    <t>6,971</t>
  </si>
  <si>
    <t>182,561</t>
  </si>
  <si>
    <t>253</t>
  </si>
  <si>
    <t>13,226</t>
  </si>
  <si>
    <t>2,773,906</t>
  </si>
  <si>
    <t>2,167,596</t>
  </si>
  <si>
    <t>46,959</t>
  </si>
  <si>
    <t>201,843</t>
  </si>
  <si>
    <t>357,206</t>
  </si>
  <si>
    <t>289</t>
  </si>
  <si>
    <t>3,537</t>
  </si>
  <si>
    <t>16,834</t>
  </si>
  <si>
    <t>7,360</t>
  </si>
  <si>
    <t>1,535</t>
  </si>
  <si>
    <t>7,791</t>
  </si>
  <si>
    <t>2,414,059</t>
  </si>
  <si>
    <t>7,359</t>
  </si>
  <si>
    <t>239,843</t>
  </si>
  <si>
    <t>866,146</t>
  </si>
  <si>
    <t>65,498</t>
  </si>
  <si>
    <t>94,299</t>
  </si>
  <si>
    <t>1,128,887</t>
  </si>
  <si>
    <t>12,025</t>
  </si>
  <si>
    <t>3,945</t>
  </si>
  <si>
    <t>3,042</t>
  </si>
  <si>
    <t>56</t>
  </si>
  <si>
    <t>432</t>
  </si>
  <si>
    <t>283</t>
  </si>
  <si>
    <t>5,797</t>
  </si>
  <si>
    <t>2,240</t>
  </si>
  <si>
    <t>161,823</t>
  </si>
  <si>
    <t>30,327</t>
  </si>
  <si>
    <t>131,496</t>
  </si>
  <si>
    <t>392</t>
  </si>
  <si>
    <t>28,952</t>
  </si>
  <si>
    <t>18,379</t>
  </si>
  <si>
    <t>7,931</t>
  </si>
  <si>
    <t>333</t>
  </si>
  <si>
    <t>2,295</t>
  </si>
  <si>
    <t>5,620,681</t>
  </si>
  <si>
    <t>123,906</t>
  </si>
  <si>
    <t>562,135</t>
  </si>
  <si>
    <t>2,427</t>
  </si>
  <si>
    <t>47,918</t>
  </si>
  <si>
    <t>18,177</t>
  </si>
  <si>
    <t>282,106</t>
  </si>
  <si>
    <t>11,614</t>
  </si>
  <si>
    <t>44,146</t>
  </si>
  <si>
    <t>305,876</t>
  </si>
  <si>
    <t>1,198</t>
  </si>
  <si>
    <t>1,059</t>
  </si>
  <si>
    <t>5,013</t>
  </si>
  <si>
    <t>262,954</t>
  </si>
  <si>
    <t>1,484</t>
  </si>
  <si>
    <t>3,496</t>
  </si>
  <si>
    <t>30,403</t>
  </si>
  <si>
    <t>267,484</t>
  </si>
  <si>
    <t>4,009</t>
  </si>
  <si>
    <t>245,940</t>
  </si>
  <si>
    <t>16,861</t>
  </si>
  <si>
    <t>292,074</t>
  </si>
  <si>
    <t>1,050</t>
  </si>
  <si>
    <t>245</t>
  </si>
  <si>
    <t>117</t>
  </si>
  <si>
    <t>577</t>
  </si>
  <si>
    <t>6,695</t>
  </si>
  <si>
    <t>271,349</t>
  </si>
  <si>
    <t>10,029</t>
  </si>
  <si>
    <t>3,659,532</t>
  </si>
  <si>
    <t>2,330,555</t>
  </si>
  <si>
    <t>68,525</t>
  </si>
  <si>
    <t>233,583</t>
  </si>
  <si>
    <t>1,026,499</t>
  </si>
  <si>
    <t>111</t>
  </si>
  <si>
    <t>3,175</t>
  </si>
  <si>
    <t>7,476</t>
  </si>
  <si>
    <t>6,061</t>
  </si>
  <si>
    <t>771,799</t>
  </si>
  <si>
    <t>43,448</t>
  </si>
  <si>
    <t>23,559</t>
  </si>
  <si>
    <t>18,381</t>
  </si>
  <si>
    <t>18,581</t>
  </si>
  <si>
    <t>18,571</t>
  </si>
  <si>
    <t>2,774</t>
  </si>
  <si>
    <t>677</t>
  </si>
  <si>
    <t>2,307</t>
  </si>
  <si>
    <t>2,256</t>
  </si>
  <si>
    <t>122,179</t>
  </si>
  <si>
    <t>14,367</t>
  </si>
  <si>
    <t>107,812</t>
  </si>
  <si>
    <t>478</t>
  </si>
  <si>
    <t>27,196</t>
  </si>
  <si>
    <t>18,627</t>
  </si>
  <si>
    <t>5,746</t>
  </si>
  <si>
    <t>339</t>
  </si>
  <si>
    <t>2,476</t>
  </si>
  <si>
    <t>105,054</t>
  </si>
  <si>
    <t>7,173</t>
  </si>
  <si>
    <t>49,627</t>
  </si>
  <si>
    <t>21,376</t>
  </si>
  <si>
    <t>278,716</t>
  </si>
  <si>
    <t>11,430</t>
  </si>
  <si>
    <t>39,239</t>
  </si>
  <si>
    <t>3,326</t>
  </si>
  <si>
    <t>202,623</t>
  </si>
  <si>
    <t>1,337</t>
  </si>
  <si>
    <t>2,861</t>
  </si>
  <si>
    <t>2,167</t>
  </si>
  <si>
    <t>21,960</t>
  </si>
  <si>
    <t>2,290</t>
  </si>
  <si>
    <t>173,333</t>
  </si>
  <si>
    <t>101</t>
  </si>
  <si>
    <t>1,016</t>
  </si>
  <si>
    <t>70</t>
  </si>
  <si>
    <t>787</t>
  </si>
  <si>
    <t>526</t>
  </si>
  <si>
    <t>1,494</t>
  </si>
  <si>
    <t>7,010</t>
  </si>
  <si>
    <t>152,472</t>
  </si>
  <si>
    <t>8,917</t>
  </si>
  <si>
    <t>2,602,203</t>
  </si>
  <si>
    <t>1,832,888</t>
  </si>
  <si>
    <t>33,588</t>
  </si>
  <si>
    <t>227,282</t>
  </si>
  <si>
    <t>508,234</t>
  </si>
  <si>
    <t>2,828</t>
  </si>
  <si>
    <t>12,300</t>
  </si>
  <si>
    <t>3,128</t>
  </si>
  <si>
    <t>5,739</t>
  </si>
  <si>
    <t>138,107</t>
  </si>
  <si>
    <t>40,934</t>
  </si>
  <si>
    <t>23,583</t>
  </si>
  <si>
    <t>1,335,272</t>
  </si>
  <si>
    <t>20,065</t>
  </si>
  <si>
    <t>17,605</t>
  </si>
  <si>
    <t>17,601</t>
  </si>
  <si>
    <t>2,901</t>
  </si>
  <si>
    <t>659</t>
  </si>
  <si>
    <t>267</t>
  </si>
  <si>
    <t>3,959</t>
  </si>
  <si>
    <t>3,958</t>
  </si>
  <si>
    <t>2,599</t>
  </si>
  <si>
    <t>146,765</t>
  </si>
  <si>
    <t>60,910</t>
  </si>
  <si>
    <t>85,855</t>
  </si>
  <si>
    <t>723</t>
  </si>
  <si>
    <t>32,928</t>
  </si>
  <si>
    <t>19,725</t>
  </si>
  <si>
    <t>7,146</t>
  </si>
  <si>
    <t>1,715</t>
  </si>
  <si>
    <t>342</t>
  </si>
  <si>
    <t>3,989</t>
  </si>
  <si>
    <t>114,959</t>
  </si>
  <si>
    <t>8,069</t>
  </si>
  <si>
    <t>61,462</t>
  </si>
  <si>
    <t>21,004</t>
  </si>
  <si>
    <t>14,679</t>
  </si>
  <si>
    <t>45,233</t>
  </si>
  <si>
    <t>697</t>
  </si>
  <si>
    <t>1,299</t>
  </si>
  <si>
    <t>177</t>
  </si>
  <si>
    <t>1,081</t>
  </si>
  <si>
    <t>4,311</t>
  </si>
  <si>
    <t>38,639</t>
  </si>
  <si>
    <t>3,393</t>
  </si>
  <si>
    <t>5,445</t>
  </si>
  <si>
    <t>3,855</t>
  </si>
  <si>
    <t>1,364</t>
  </si>
  <si>
    <t>418</t>
  </si>
  <si>
    <t>1,936</t>
  </si>
  <si>
    <t>546</t>
  </si>
  <si>
    <t>229</t>
  </si>
  <si>
    <t>675</t>
  </si>
  <si>
    <t>9,485</t>
  </si>
  <si>
    <t>210,113</t>
  </si>
  <si>
    <t>3,131,935</t>
  </si>
  <si>
    <t>2,137,190</t>
  </si>
  <si>
    <t>50,560</t>
  </si>
  <si>
    <t>274,520</t>
  </si>
  <si>
    <t>669,597</t>
  </si>
  <si>
    <t>4,113</t>
  </si>
  <si>
    <t>12,605</t>
  </si>
  <si>
    <t>9,928</t>
  </si>
  <si>
    <t>6,058</t>
  </si>
  <si>
    <t>20,750</t>
  </si>
  <si>
    <t>42,031</t>
  </si>
  <si>
    <t>15,661</t>
  </si>
  <si>
    <t>15,659</t>
  </si>
  <si>
    <t>2,313</t>
  </si>
  <si>
    <t>1,551</t>
  </si>
  <si>
    <t>310</t>
  </si>
  <si>
    <t>5,344</t>
  </si>
  <si>
    <t>5,338</t>
  </si>
  <si>
    <t>2,574</t>
  </si>
  <si>
    <t>222,930</t>
  </si>
  <si>
    <t>136,384</t>
  </si>
  <si>
    <t>86,546</t>
  </si>
  <si>
    <t>739</t>
  </si>
  <si>
    <t>20,118</t>
  </si>
  <si>
    <t>8,146</t>
  </si>
  <si>
    <t>454</t>
  </si>
  <si>
    <t>3,853</t>
  </si>
  <si>
    <t>5,897</t>
  </si>
  <si>
    <t>20,816</t>
  </si>
  <si>
    <t>18,354</t>
  </si>
  <si>
    <t>2,817</t>
  </si>
  <si>
    <t>13,527</t>
  </si>
  <si>
    <t>1,151</t>
  </si>
  <si>
    <t>4,604</t>
  </si>
  <si>
    <t>2,315</t>
  </si>
  <si>
    <t>14,022</t>
  </si>
  <si>
    <t>217,019</t>
  </si>
  <si>
    <t>39</t>
  </si>
  <si>
    <t>821</t>
  </si>
  <si>
    <t>9,533</t>
  </si>
  <si>
    <t>193,161</t>
  </si>
  <si>
    <t>676</t>
  </si>
  <si>
    <t>9,573</t>
  </si>
  <si>
    <t>51,326</t>
  </si>
  <si>
    <t>256,530</t>
  </si>
  <si>
    <t>159,294</t>
  </si>
  <si>
    <t>6,204</t>
  </si>
  <si>
    <t>27,665</t>
  </si>
  <si>
    <t>2,354</t>
  </si>
  <si>
    <t>1,166</t>
  </si>
  <si>
    <t>1,175</t>
  </si>
  <si>
    <t>5,097</t>
  </si>
  <si>
    <t>97,066</t>
  </si>
  <si>
    <t>77</t>
  </si>
  <si>
    <t>20,634</t>
  </si>
  <si>
    <t>2,324</t>
  </si>
  <si>
    <t>4,235</t>
  </si>
  <si>
    <t>22,830</t>
  </si>
  <si>
    <t>780</t>
  </si>
  <si>
    <t>99</t>
  </si>
  <si>
    <t>1,031</t>
  </si>
  <si>
    <t>1,263</t>
  </si>
  <si>
    <t>996</t>
  </si>
  <si>
    <t>2,754</t>
  </si>
  <si>
    <t>590</t>
  </si>
  <si>
    <t>185,288</t>
  </si>
  <si>
    <t>559</t>
  </si>
  <si>
    <t>674,364</t>
  </si>
  <si>
    <t>859</t>
  </si>
  <si>
    <t>3,211</t>
  </si>
  <si>
    <t>107,896</t>
  </si>
  <si>
    <t>984</t>
  </si>
  <si>
    <t>10,365</t>
  </si>
  <si>
    <t>1,489</t>
  </si>
  <si>
    <t>5,192</t>
  </si>
  <si>
    <t>1,366</t>
  </si>
  <si>
    <t>- 엽연초</t>
  </si>
  <si>
    <t>7,998</t>
  </si>
  <si>
    <t>5,958</t>
  </si>
  <si>
    <t>73,759</t>
  </si>
  <si>
    <t>35,305</t>
  </si>
  <si>
    <t>685</t>
  </si>
  <si>
    <t>20,007</t>
  </si>
  <si>
    <t>500</t>
  </si>
  <si>
    <t>4,373</t>
  </si>
  <si>
    <t>8,444</t>
  </si>
  <si>
    <t>4,895</t>
  </si>
  <si>
    <t>79</t>
  </si>
  <si>
    <t>2,852</t>
  </si>
  <si>
    <t>2,048</t>
  </si>
  <si>
    <t>707</t>
  </si>
  <si>
    <t>5,591</t>
  </si>
  <si>
    <t>1,220</t>
  </si>
  <si>
    <t>1,455</t>
  </si>
  <si>
    <t>2,728</t>
  </si>
  <si>
    <t>8,829</t>
  </si>
  <si>
    <t>1,552</t>
  </si>
  <si>
    <t>1,837</t>
  </si>
  <si>
    <t>5,023</t>
  </si>
  <si>
    <t>2,051</t>
  </si>
  <si>
    <t>593</t>
  </si>
  <si>
    <t>1,458</t>
  </si>
  <si>
    <t>120,201</t>
  </si>
  <si>
    <t>97,713</t>
  </si>
  <si>
    <t>19,932</t>
  </si>
  <si>
    <t>2,556</t>
  </si>
  <si>
    <t>4,874</t>
  </si>
  <si>
    <t>2,857</t>
  </si>
  <si>
    <t>793</t>
  </si>
  <si>
    <t>48,725</t>
  </si>
  <si>
    <t>24,142</t>
  </si>
  <si>
    <t>12,580</t>
  </si>
  <si>
    <t>8,596</t>
  </si>
  <si>
    <t>2,306,007</t>
  </si>
  <si>
    <t>61,319</t>
  </si>
  <si>
    <t>3,719</t>
  </si>
  <si>
    <t>920</t>
  </si>
  <si>
    <t>749</t>
  </si>
  <si>
    <t>26,605</t>
  </si>
  <si>
    <t>7,519</t>
  </si>
  <si>
    <t>11,707</t>
  </si>
  <si>
    <t>350,683</t>
  </si>
  <si>
    <t>16,319</t>
  </si>
  <si>
    <t>23,221</t>
  </si>
  <si>
    <t>5,706</t>
  </si>
  <si>
    <t>50,913</t>
  </si>
  <si>
    <t>6,930</t>
  </si>
  <si>
    <t>35,113</t>
  </si>
  <si>
    <t>8,742</t>
  </si>
  <si>
    <t>49,096</t>
  </si>
  <si>
    <t>26,127</t>
  </si>
  <si>
    <t>12,601</t>
  </si>
  <si>
    <t>115,916</t>
  </si>
  <si>
    <t>909,950</t>
  </si>
  <si>
    <t>161</t>
  </si>
  <si>
    <t>136,489</t>
  </si>
  <si>
    <t>746,178</t>
  </si>
  <si>
    <t>10,193</t>
  </si>
  <si>
    <t>15,778</t>
  </si>
  <si>
    <t>905</t>
  </si>
  <si>
    <t>133</t>
  </si>
  <si>
    <t>393,400</t>
  </si>
  <si>
    <t>135,073</t>
  </si>
  <si>
    <t>565</t>
  </si>
  <si>
    <t>97,260</t>
  </si>
  <si>
    <t>189</t>
  </si>
  <si>
    <t>3,192</t>
  </si>
  <si>
    <t>321</t>
  </si>
  <si>
    <t>34,289</t>
  </si>
  <si>
    <t>349</t>
  </si>
  <si>
    <t>794</t>
  </si>
  <si>
    <t>2,039</t>
  </si>
  <si>
    <t>41,731</t>
  </si>
  <si>
    <t>16,944</t>
  </si>
  <si>
    <t>25,927</t>
  </si>
  <si>
    <t>570,618</t>
  </si>
  <si>
    <t>37,124</t>
  </si>
  <si>
    <t>2,284</t>
  </si>
  <si>
    <t>208,384</t>
  </si>
  <si>
    <t>37,767</t>
  </si>
  <si>
    <t>229,444</t>
  </si>
  <si>
    <t>479</t>
  </si>
  <si>
    <t>55,136</t>
  </si>
  <si>
    <t>20,038</t>
  </si>
  <si>
    <t>102,915</t>
  </si>
  <si>
    <t>854</t>
  </si>
  <si>
    <t>14,080</t>
  </si>
  <si>
    <t>1,914</t>
  </si>
  <si>
    <t>5,895</t>
  </si>
  <si>
    <t>1,488</t>
  </si>
  <si>
    <t>8,672</t>
  </si>
  <si>
    <t>6,779</t>
  </si>
  <si>
    <t>61,734</t>
  </si>
  <si>
    <t>34,342</t>
  </si>
  <si>
    <t>1,083</t>
  </si>
  <si>
    <t>17,258</t>
  </si>
  <si>
    <t>564</t>
  </si>
  <si>
    <t>4,565</t>
  </si>
  <si>
    <t>9,717</t>
  </si>
  <si>
    <t>1,155</t>
  </si>
  <si>
    <t>2,994</t>
  </si>
  <si>
    <t>6,803</t>
  </si>
  <si>
    <t>1,732</t>
  </si>
  <si>
    <t>1,246</t>
  </si>
  <si>
    <t>3,154</t>
  </si>
  <si>
    <t>8,542</t>
  </si>
  <si>
    <t>1,696</t>
  </si>
  <si>
    <t>2,128</t>
  </si>
  <si>
    <t>4,414</t>
  </si>
  <si>
    <t>2,054</t>
  </si>
  <si>
    <t>972</t>
  </si>
  <si>
    <t>732</t>
  </si>
  <si>
    <t>1,328</t>
  </si>
  <si>
    <t>647</t>
  </si>
  <si>
    <t>123,380</t>
  </si>
  <si>
    <t>99,808</t>
  </si>
  <si>
    <t>21,134</t>
  </si>
  <si>
    <t>2,433</t>
  </si>
  <si>
    <t>4,620</t>
  </si>
  <si>
    <t>2,855</t>
  </si>
  <si>
    <t>1,740</t>
  </si>
  <si>
    <t>1,169</t>
  </si>
  <si>
    <t>1,105</t>
  </si>
  <si>
    <t>45,131</t>
  </si>
  <si>
    <t>22,107</t>
  </si>
  <si>
    <t>10,633</t>
  </si>
  <si>
    <t>2,524</t>
  </si>
  <si>
    <t>9,408</t>
  </si>
  <si>
    <t>2,885,120</t>
  </si>
  <si>
    <t>86,839</t>
  </si>
  <si>
    <t>9,595</t>
  </si>
  <si>
    <t>1,666</t>
  </si>
  <si>
    <t>1,425</t>
  </si>
  <si>
    <t>9,402</t>
  </si>
  <si>
    <t>27,997</t>
  </si>
  <si>
    <t>10,008</t>
  </si>
  <si>
    <t>26,216</t>
  </si>
  <si>
    <t>369,020</t>
  </si>
  <si>
    <t>4,539</t>
  </si>
  <si>
    <t>21,690</t>
  </si>
  <si>
    <t>5,555</t>
  </si>
  <si>
    <t>53,433</t>
  </si>
  <si>
    <t>7,253</t>
  </si>
  <si>
    <t>42,688</t>
  </si>
  <si>
    <t>5,156</t>
  </si>
  <si>
    <t>47,228</t>
  </si>
  <si>
    <t>30,455</t>
  </si>
  <si>
    <t>9,462</t>
  </si>
  <si>
    <t>141,561</t>
  </si>
  <si>
    <t>977,779</t>
  </si>
  <si>
    <t>151,214</t>
  </si>
  <si>
    <t>789,374</t>
  </si>
  <si>
    <t>15,450</t>
  </si>
  <si>
    <t>19,085</t>
  </si>
  <si>
    <t>2,219</t>
  </si>
  <si>
    <t>291</t>
  </si>
  <si>
    <t>405,881</t>
  </si>
  <si>
    <t>148,047</t>
  </si>
  <si>
    <t>1,737</t>
  </si>
  <si>
    <t>976</t>
  </si>
  <si>
    <t>1,556</t>
  </si>
  <si>
    <t>90,703</t>
  </si>
  <si>
    <t>401</t>
  </si>
  <si>
    <t>616</t>
  </si>
  <si>
    <t>2,473</t>
  </si>
  <si>
    <t>701</t>
  </si>
  <si>
    <t>38,364</t>
  </si>
  <si>
    <t>368</t>
  </si>
  <si>
    <t>441</t>
  </si>
  <si>
    <t>2,537</t>
  </si>
  <si>
    <t>34,055</t>
  </si>
  <si>
    <t>39,227</t>
  </si>
  <si>
    <t>19,310</t>
  </si>
  <si>
    <t>23,463</t>
  </si>
  <si>
    <t>1,024,635</t>
  </si>
  <si>
    <t>36,311</t>
  </si>
  <si>
    <t>6,609</t>
  </si>
  <si>
    <t>204,466</t>
  </si>
  <si>
    <t>89,622</t>
  </si>
  <si>
    <t>634,016</t>
  </si>
  <si>
    <t>53,358</t>
  </si>
  <si>
    <t>20,967</t>
  </si>
  <si>
    <t>94,882</t>
  </si>
  <si>
    <t>10,881</t>
  </si>
  <si>
    <t>1,277</t>
  </si>
  <si>
    <t>5,829</t>
  </si>
  <si>
    <t>835</t>
  </si>
  <si>
    <t>10,934</t>
  </si>
  <si>
    <t>4,725</t>
  </si>
  <si>
    <t>58,069</t>
  </si>
  <si>
    <t>31,576</t>
  </si>
  <si>
    <t>582</t>
  </si>
  <si>
    <t>13,578</t>
  </si>
  <si>
    <t>631</t>
  </si>
  <si>
    <t>5,054</t>
  </si>
  <si>
    <t>10,239</t>
  </si>
  <si>
    <t>1,492</t>
  </si>
  <si>
    <t>2,609</t>
  </si>
  <si>
    <t>1,580</t>
  </si>
  <si>
    <t>1,234</t>
  </si>
  <si>
    <t>3,150</t>
  </si>
  <si>
    <t>7,187</t>
  </si>
  <si>
    <t>2,403</t>
  </si>
  <si>
    <t>3,083</t>
  </si>
  <si>
    <t>1,386</t>
  </si>
  <si>
    <t>1,170</t>
  </si>
  <si>
    <t>574</t>
  </si>
  <si>
    <t>109,929</t>
  </si>
  <si>
    <t>89,873</t>
  </si>
  <si>
    <t>2,192</t>
  </si>
  <si>
    <t>3,985</t>
  </si>
  <si>
    <t>2,003</t>
  </si>
  <si>
    <t>1,968</t>
  </si>
  <si>
    <t>688</t>
  </si>
  <si>
    <t>623</t>
  </si>
  <si>
    <t>42,098</t>
  </si>
  <si>
    <t>23,507</t>
  </si>
  <si>
    <t>9,059</t>
  </si>
  <si>
    <t>1,794</t>
  </si>
  <si>
    <t>7,111</t>
  </si>
  <si>
    <t>2,427,181</t>
  </si>
  <si>
    <t>66,270</t>
  </si>
  <si>
    <t>5,589</t>
  </si>
  <si>
    <t>1,638</t>
  </si>
  <si>
    <t>1,095</t>
  </si>
  <si>
    <t>24,467</t>
  </si>
  <si>
    <t>10,852</t>
  </si>
  <si>
    <t>14,857</t>
  </si>
  <si>
    <t>339,927</t>
  </si>
  <si>
    <t>250</t>
  </si>
  <si>
    <t>18,889</t>
  </si>
  <si>
    <t>4,247</t>
  </si>
  <si>
    <t>45,652</t>
  </si>
  <si>
    <t>7,092</t>
  </si>
  <si>
    <t>59,202</t>
  </si>
  <si>
    <t>5,947</t>
  </si>
  <si>
    <t>47,078</t>
  </si>
  <si>
    <t>28,839</t>
  </si>
  <si>
    <t>11,936</t>
  </si>
  <si>
    <t>110,794</t>
  </si>
  <si>
    <t>863,586</t>
  </si>
  <si>
    <t>353</t>
  </si>
  <si>
    <t>100,088</t>
  </si>
  <si>
    <t>724,066</t>
  </si>
  <si>
    <t>16,139</t>
  </si>
  <si>
    <t>15,672</t>
  </si>
  <si>
    <t>6,822</t>
  </si>
  <si>
    <t>319,635</t>
  </si>
  <si>
    <t>85,656</t>
  </si>
  <si>
    <t>979</t>
  </si>
  <si>
    <t>663</t>
  </si>
  <si>
    <t>75,489</t>
  </si>
  <si>
    <t>439</t>
  </si>
  <si>
    <t>36,985</t>
  </si>
  <si>
    <t>605</t>
  </si>
  <si>
    <t>2,079</t>
  </si>
  <si>
    <t>28,494</t>
  </si>
  <si>
    <t>39,670</t>
  </si>
  <si>
    <t>16,477</t>
  </si>
  <si>
    <t>26,980</t>
  </si>
  <si>
    <t>822,158</t>
  </si>
  <si>
    <t>45,766</t>
  </si>
  <si>
    <t>198,465</t>
  </si>
  <si>
    <t>47,005</t>
  </si>
  <si>
    <t>463,819</t>
  </si>
  <si>
    <t>64,579</t>
  </si>
  <si>
    <t>15,606</t>
  </si>
  <si>
    <t>104,359</t>
  </si>
  <si>
    <t>1,340</t>
  </si>
  <si>
    <t>12,908</t>
  </si>
  <si>
    <t>1,727</t>
  </si>
  <si>
    <t>7,302</t>
  </si>
  <si>
    <t>822</t>
  </si>
  <si>
    <t>1,545</t>
  </si>
  <si>
    <t>69</t>
  </si>
  <si>
    <t>9,129</t>
  </si>
  <si>
    <t>5,406</t>
  </si>
  <si>
    <t>64,110</t>
  </si>
  <si>
    <t>33,307</t>
  </si>
  <si>
    <t>16,056</t>
  </si>
  <si>
    <t>591</t>
  </si>
  <si>
    <t>5,209</t>
  </si>
  <si>
    <t>190,701</t>
  </si>
  <si>
    <t>3,170</t>
  </si>
  <si>
    <t>2,058</t>
  </si>
  <si>
    <t>1,697</t>
  </si>
  <si>
    <t>5,608</t>
  </si>
  <si>
    <t>1,587</t>
  </si>
  <si>
    <t>2,174</t>
  </si>
  <si>
    <t>7,708</t>
  </si>
  <si>
    <t>1,686</t>
  </si>
  <si>
    <t>4,287</t>
  </si>
  <si>
    <t>2,029</t>
  </si>
  <si>
    <t>1,565</t>
  </si>
  <si>
    <t>117,742</t>
  </si>
  <si>
    <t>95,058</t>
  </si>
  <si>
    <t>19,713</t>
  </si>
  <si>
    <t>2,966</t>
  </si>
  <si>
    <t>3,345</t>
  </si>
  <si>
    <t>2,441</t>
  </si>
  <si>
    <t>891</t>
  </si>
  <si>
    <t>878</t>
  </si>
  <si>
    <t>844</t>
  </si>
  <si>
    <t>46,939</t>
  </si>
  <si>
    <t>25,640</t>
  </si>
  <si>
    <t>227</t>
  </si>
  <si>
    <t>1,985</t>
  </si>
  <si>
    <t>8,104</t>
  </si>
  <si>
    <t>3,692,903</t>
  </si>
  <si>
    <t>61,481</t>
  </si>
  <si>
    <t>4,127</t>
  </si>
  <si>
    <t>868</t>
  </si>
  <si>
    <t>801</t>
  </si>
  <si>
    <t>6,622</t>
  </si>
  <si>
    <t>27,713</t>
  </si>
  <si>
    <t>8,898</t>
  </si>
  <si>
    <t>12,118</t>
  </si>
  <si>
    <t>345,297</t>
  </si>
  <si>
    <t>15,470</t>
  </si>
  <si>
    <t>22,803</t>
  </si>
  <si>
    <t>42,421</t>
  </si>
  <si>
    <t>5,769</t>
  </si>
  <si>
    <t>46,751</t>
  </si>
  <si>
    <t>5,166</t>
  </si>
  <si>
    <t>47,269</t>
  </si>
  <si>
    <t>26,313</t>
  </si>
  <si>
    <t>10,792</t>
  </si>
  <si>
    <t>119,007</t>
  </si>
  <si>
    <t>921,839</t>
  </si>
  <si>
    <t>111,732</t>
  </si>
  <si>
    <t>788,645</t>
  </si>
  <si>
    <t>9,814</t>
  </si>
  <si>
    <t>11,346</t>
  </si>
  <si>
    <t>322,848</t>
  </si>
  <si>
    <t>98,136</t>
  </si>
  <si>
    <t>1,742</t>
  </si>
  <si>
    <t>114</t>
  </si>
  <si>
    <t>1,313</t>
  </si>
  <si>
    <t>74,482</t>
  </si>
  <si>
    <t>789</t>
  </si>
  <si>
    <t>2,694</t>
  </si>
  <si>
    <t>33,213</t>
  </si>
  <si>
    <t>2,490</t>
  </si>
  <si>
    <t>21,450</t>
  </si>
  <si>
    <t>42,029</t>
  </si>
  <si>
    <t>17,248</t>
  </si>
  <si>
    <t>24,745</t>
  </si>
  <si>
    <t>2,007,044</t>
  </si>
  <si>
    <t>24,977</t>
  </si>
  <si>
    <t>1,511</t>
  </si>
  <si>
    <t>214,778</t>
  </si>
  <si>
    <t>101,435</t>
  </si>
  <si>
    <t>1,612,292</t>
  </si>
  <si>
    <t>378</t>
  </si>
  <si>
    <t>51,673</t>
  </si>
  <si>
    <t>34,394</t>
  </si>
  <si>
    <t>93,743</t>
  </si>
  <si>
    <t>1,174</t>
  </si>
  <si>
    <t>10,355</t>
  </si>
  <si>
    <t>4,626</t>
  </si>
  <si>
    <t>1,150</t>
  </si>
  <si>
    <t>1,302</t>
  </si>
  <si>
    <t>9,159</t>
  </si>
  <si>
    <t>5,470</t>
  </si>
  <si>
    <t>58,746</t>
  </si>
  <si>
    <t>26,800</t>
  </si>
  <si>
    <t>9,406</t>
  </si>
  <si>
    <t>6,073</t>
  </si>
  <si>
    <t>8,611</t>
  </si>
  <si>
    <t>3,101</t>
  </si>
  <si>
    <t>533</t>
  </si>
  <si>
    <t>424</t>
  </si>
  <si>
    <t>6,505</t>
  </si>
  <si>
    <t>892</t>
  </si>
  <si>
    <t>1,347</t>
  </si>
  <si>
    <t>3,927</t>
  </si>
  <si>
    <t>6,960</t>
  </si>
  <si>
    <t>1,100</t>
  </si>
  <si>
    <t>1,283</t>
  </si>
  <si>
    <t>4,308</t>
  </si>
  <si>
    <t>1,141</t>
  </si>
  <si>
    <t>129</t>
  </si>
  <si>
    <t>777</t>
  </si>
  <si>
    <t>121,524</t>
  </si>
  <si>
    <t>102,439</t>
  </si>
  <si>
    <t>17,407</t>
  </si>
  <si>
    <t>1,676</t>
  </si>
  <si>
    <t>3,269</t>
  </si>
  <si>
    <t>1,972</t>
  </si>
  <si>
    <t>665</t>
  </si>
  <si>
    <t>643</t>
  </si>
  <si>
    <t>46,615</t>
  </si>
  <si>
    <t>27,252</t>
  </si>
  <si>
    <t>9,271</t>
  </si>
  <si>
    <t>2,335</t>
  </si>
  <si>
    <t>336</t>
  </si>
  <si>
    <t>7,296</t>
  </si>
  <si>
    <t>2,336,101</t>
  </si>
  <si>
    <t>57,037</t>
  </si>
  <si>
    <t>1,066</t>
  </si>
  <si>
    <t>4,382</t>
  </si>
  <si>
    <t>24,727</t>
  </si>
  <si>
    <t>8,650</t>
  </si>
  <si>
    <t>13,178</t>
  </si>
  <si>
    <t>294,924</t>
  </si>
  <si>
    <t>633</t>
  </si>
  <si>
    <t>17,583</t>
  </si>
  <si>
    <t>2,057</t>
  </si>
  <si>
    <t>41,635</t>
  </si>
  <si>
    <t>4,752</t>
  </si>
  <si>
    <t>45,469</t>
  </si>
  <si>
    <t>5,246</t>
  </si>
  <si>
    <t>41,097</t>
  </si>
  <si>
    <t>25,056</t>
  </si>
  <si>
    <t>9,170</t>
  </si>
  <si>
    <t>102,226</t>
  </si>
  <si>
    <t>766,797</t>
  </si>
  <si>
    <t>63,299</t>
  </si>
  <si>
    <t>679,381</t>
  </si>
  <si>
    <t>12,120</t>
  </si>
  <si>
    <t>10,298</t>
  </si>
  <si>
    <t>1,496</t>
  </si>
  <si>
    <t>318,268</t>
  </si>
  <si>
    <t>89,972</t>
  </si>
  <si>
    <t>1,194</t>
  </si>
  <si>
    <t>1,132</t>
  </si>
  <si>
    <t>60,261</t>
  </si>
  <si>
    <t>609</t>
  </si>
  <si>
    <t>977</t>
  </si>
  <si>
    <t>1,706</t>
  </si>
  <si>
    <t>374</t>
  </si>
  <si>
    <t>35,831</t>
  </si>
  <si>
    <t>319</t>
  </si>
  <si>
    <t>2,025</t>
  </si>
  <si>
    <t>37,715</t>
  </si>
  <si>
    <t>44,679</t>
  </si>
  <si>
    <t>14,148</t>
  </si>
  <si>
    <t>25,885</t>
  </si>
  <si>
    <t>857,833</t>
  </si>
  <si>
    <t>25,680</t>
  </si>
  <si>
    <t>4,082</t>
  </si>
  <si>
    <t>178,274</t>
  </si>
  <si>
    <t>102,980</t>
  </si>
  <si>
    <t>489,717</t>
  </si>
  <si>
    <t>744</t>
  </si>
  <si>
    <t>56,356</t>
  </si>
  <si>
    <t>41,242</t>
  </si>
  <si>
    <t>88,778</t>
  </si>
  <si>
    <t>1,004</t>
  </si>
  <si>
    <t>7,618</t>
  </si>
  <si>
    <t>3,231</t>
  </si>
  <si>
    <t>8,011</t>
  </si>
  <si>
    <t>59,577</t>
  </si>
  <si>
    <t>27,758</t>
  </si>
  <si>
    <t>10,835</t>
  </si>
  <si>
    <t>4,112</t>
  </si>
  <si>
    <t>10,331</t>
  </si>
  <si>
    <t>2,334</t>
  </si>
  <si>
    <t>4,982</t>
  </si>
  <si>
    <t>855</t>
  </si>
  <si>
    <t>1,322</t>
  </si>
  <si>
    <t>2,538</t>
  </si>
  <si>
    <t>1,058</t>
  </si>
  <si>
    <t>2,302</t>
  </si>
  <si>
    <t>4,632</t>
  </si>
  <si>
    <t>1,428</t>
  </si>
  <si>
    <t>888</t>
  </si>
  <si>
    <t>228</t>
  </si>
  <si>
    <t>558</t>
  </si>
  <si>
    <t>94,223</t>
  </si>
  <si>
    <t>73,683</t>
  </si>
  <si>
    <t>18,323</t>
  </si>
  <si>
    <t>2,218</t>
  </si>
  <si>
    <t>3,751</t>
  </si>
  <si>
    <t>922</t>
  </si>
  <si>
    <t>1,096</t>
  </si>
  <si>
    <t>1,048</t>
  </si>
  <si>
    <t>43,794</t>
  </si>
  <si>
    <t>25,420</t>
  </si>
  <si>
    <t>8,794</t>
  </si>
  <si>
    <t>1,830</t>
  </si>
  <si>
    <t>7,278</t>
  </si>
  <si>
    <t>2,256,136</t>
  </si>
  <si>
    <t>55,328</t>
  </si>
  <si>
    <t>3,257</t>
  </si>
  <si>
    <t>949</t>
  </si>
  <si>
    <t>4,551</t>
  </si>
  <si>
    <t>23,276</t>
  </si>
  <si>
    <t>8,824</t>
  </si>
  <si>
    <t>12,979</t>
  </si>
  <si>
    <t>283,218</t>
  </si>
  <si>
    <t>5,370</t>
  </si>
  <si>
    <t>16,337</t>
  </si>
  <si>
    <t>2,643</t>
  </si>
  <si>
    <t>41,586</t>
  </si>
  <si>
    <t>44,939</t>
  </si>
  <si>
    <t>5,682</t>
  </si>
  <si>
    <t>47,819</t>
  </si>
  <si>
    <t>23,532</t>
  </si>
  <si>
    <t>11,232</t>
  </si>
  <si>
    <t>78,523</t>
  </si>
  <si>
    <t>818,932</t>
  </si>
  <si>
    <t>243</t>
  </si>
  <si>
    <t>82,115</t>
  </si>
  <si>
    <t>705,136</t>
  </si>
  <si>
    <t>20,338</t>
  </si>
  <si>
    <t>10,930</t>
  </si>
  <si>
    <t>375,138</t>
  </si>
  <si>
    <t>103,159</t>
  </si>
  <si>
    <t>1,038</t>
  </si>
  <si>
    <t>444</t>
  </si>
  <si>
    <t>1,531</t>
  </si>
  <si>
    <t>61,149</t>
  </si>
  <si>
    <t>940</t>
  </si>
  <si>
    <t>4,237</t>
  </si>
  <si>
    <t>32,062</t>
  </si>
  <si>
    <t>56,303</t>
  </si>
  <si>
    <t>42,586</t>
  </si>
  <si>
    <t>16,562</t>
  </si>
  <si>
    <t>50,420</t>
  </si>
  <si>
    <t>693,814</t>
  </si>
  <si>
    <t>12,047</t>
  </si>
  <si>
    <t>3,843</t>
  </si>
  <si>
    <t>183,041</t>
  </si>
  <si>
    <t>59,594</t>
  </si>
  <si>
    <t>381,370</t>
  </si>
  <si>
    <t>211</t>
  </si>
  <si>
    <t>53,695</t>
  </si>
  <si>
    <t>29,705</t>
  </si>
  <si>
    <t>98,339</t>
  </si>
  <si>
    <t>1,078</t>
  </si>
  <si>
    <t>11,960</t>
  </si>
  <si>
    <t>1,619</t>
  </si>
  <si>
    <t>683</t>
  </si>
  <si>
    <t>1,144</t>
  </si>
  <si>
    <t>121</t>
  </si>
  <si>
    <t>7,265</t>
  </si>
  <si>
    <t>4,736</t>
  </si>
  <si>
    <t>64,566</t>
  </si>
  <si>
    <t>30,276</t>
  </si>
  <si>
    <t>13,903</t>
  </si>
  <si>
    <t>8,579</t>
  </si>
  <si>
    <t>670</t>
  </si>
  <si>
    <t>2,782</t>
  </si>
  <si>
    <t>606</t>
  </si>
  <si>
    <t>4,979</t>
  </si>
  <si>
    <t>1,254</t>
  </si>
  <si>
    <t>1,667</t>
  </si>
  <si>
    <t>1,965</t>
  </si>
  <si>
    <t>6,409</t>
  </si>
  <si>
    <t>3,510</t>
  </si>
  <si>
    <t>179</t>
  </si>
  <si>
    <t>481</t>
  </si>
  <si>
    <t>919</t>
  </si>
  <si>
    <t>106,983</t>
  </si>
  <si>
    <t>85,344</t>
  </si>
  <si>
    <t>19,601</t>
  </si>
  <si>
    <t>2,034</t>
  </si>
  <si>
    <t>3,455</t>
  </si>
  <si>
    <t>2,436</t>
  </si>
  <si>
    <t>1,001</t>
  </si>
  <si>
    <t>43,174</t>
  </si>
  <si>
    <t>25,405</t>
  </si>
  <si>
    <t>2,064</t>
  </si>
  <si>
    <t>6,883</t>
  </si>
  <si>
    <t>2,457,909</t>
  </si>
  <si>
    <t>54,427</t>
  </si>
  <si>
    <t>4,484</t>
  </si>
  <si>
    <t>1,799</t>
  </si>
  <si>
    <t>3,955</t>
  </si>
  <si>
    <t>20,604</t>
  </si>
  <si>
    <t>15,047</t>
  </si>
  <si>
    <t>295,152</t>
  </si>
  <si>
    <t>15,185</t>
  </si>
  <si>
    <t>2,246</t>
  </si>
  <si>
    <t>35,584</t>
  </si>
  <si>
    <t>3,281</t>
  </si>
  <si>
    <t>61,444</t>
  </si>
  <si>
    <t>51,900</t>
  </si>
  <si>
    <t>24,180</t>
  </si>
  <si>
    <t>11,079</t>
  </si>
  <si>
    <t>84,107</t>
  </si>
  <si>
    <t>813,337</t>
  </si>
  <si>
    <t>471</t>
  </si>
  <si>
    <t>74,646</t>
  </si>
  <si>
    <t>710,912</t>
  </si>
  <si>
    <t>11,783</t>
  </si>
  <si>
    <t>14,568</t>
  </si>
  <si>
    <t>305,686</t>
  </si>
  <si>
    <t>366</t>
  </si>
  <si>
    <t>100,931</t>
  </si>
  <si>
    <t>1,119</t>
  </si>
  <si>
    <t>1,446</t>
  </si>
  <si>
    <t>49,494</t>
  </si>
  <si>
    <t>1,792</t>
  </si>
  <si>
    <t>963</t>
  </si>
  <si>
    <t>1,903</t>
  </si>
  <si>
    <t>362</t>
  </si>
  <si>
    <t>33,468</t>
  </si>
  <si>
    <t>1,861</t>
  </si>
  <si>
    <t>27,693</t>
  </si>
  <si>
    <t>45,563</t>
  </si>
  <si>
    <t>16,516</t>
  </si>
  <si>
    <t>20,687</t>
  </si>
  <si>
    <t>821,800</t>
  </si>
  <si>
    <t>6,213</t>
  </si>
  <si>
    <t>7,052</t>
  </si>
  <si>
    <t>184,463</t>
  </si>
  <si>
    <t>133,965</t>
  </si>
  <si>
    <t>434,411</t>
  </si>
  <si>
    <t>717</t>
  </si>
  <si>
    <t>54,978</t>
  </si>
  <si>
    <t>167,507</t>
  </si>
  <si>
    <t>99,322</t>
  </si>
  <si>
    <t>10,437</t>
  </si>
  <si>
    <t>1,669</t>
  </si>
  <si>
    <t>1,363</t>
  </si>
  <si>
    <t>6,306</t>
  </si>
  <si>
    <t>5,654</t>
  </si>
  <si>
    <t>69,410</t>
  </si>
  <si>
    <t>31,675</t>
  </si>
  <si>
    <t>335</t>
  </si>
  <si>
    <t>12,411</t>
  </si>
  <si>
    <t>6,427</t>
  </si>
  <si>
    <t>10,666</t>
  </si>
  <si>
    <t>1,475</t>
  </si>
  <si>
    <t>2,348</t>
  </si>
  <si>
    <t>273</t>
  </si>
  <si>
    <t>4,830</t>
  </si>
  <si>
    <t>1,777</t>
  </si>
  <si>
    <t>1,606</t>
  </si>
  <si>
    <t>1,256</t>
  </si>
  <si>
    <t>7,676</t>
  </si>
  <si>
    <t>917</t>
  </si>
  <si>
    <t>4,442</t>
  </si>
  <si>
    <t>1,785</t>
  </si>
  <si>
    <t>1,183</t>
  </si>
  <si>
    <t>280</t>
  </si>
  <si>
    <t>112,762</t>
  </si>
  <si>
    <t>91,692</t>
  </si>
  <si>
    <t>19,048</t>
  </si>
  <si>
    <t>4,335</t>
  </si>
  <si>
    <t>2,818</t>
  </si>
  <si>
    <t>46,944</t>
  </si>
  <si>
    <t>25,664</t>
  </si>
  <si>
    <t>8,461</t>
  </si>
  <si>
    <t>170</t>
  </si>
  <si>
    <t>3,060</t>
  </si>
  <si>
    <t>8,700</t>
  </si>
  <si>
    <t>2,765,422</t>
  </si>
  <si>
    <t>53,249</t>
  </si>
  <si>
    <t>975</t>
  </si>
  <si>
    <t>539</t>
  </si>
  <si>
    <t>1,142</t>
  </si>
  <si>
    <t>3,587</t>
  </si>
  <si>
    <t>20,068</t>
  </si>
  <si>
    <t>8,267</t>
  </si>
  <si>
    <t>14,584</t>
  </si>
  <si>
    <t>566,203</t>
  </si>
  <si>
    <t>14,390</t>
  </si>
  <si>
    <t>2,426</t>
  </si>
  <si>
    <t>4,647</t>
  </si>
  <si>
    <t>64,901</t>
  </si>
  <si>
    <t>43,810</t>
  </si>
  <si>
    <t>24,448</t>
  </si>
  <si>
    <t>13,191</t>
  </si>
  <si>
    <t>356,780</t>
  </si>
  <si>
    <t>918,027</t>
  </si>
  <si>
    <t>78,386</t>
  </si>
  <si>
    <t>807,814</t>
  </si>
  <si>
    <t>16,225</t>
  </si>
  <si>
    <t>15,331</t>
  </si>
  <si>
    <t>284,237</t>
  </si>
  <si>
    <t>73,131</t>
  </si>
  <si>
    <t>379</t>
  </si>
  <si>
    <t>47,204</t>
  </si>
  <si>
    <t>713</t>
  </si>
  <si>
    <t>958</t>
  </si>
  <si>
    <t>2,297</t>
  </si>
  <si>
    <t>750</t>
  </si>
  <si>
    <t>28,637</t>
  </si>
  <si>
    <t>118</t>
  </si>
  <si>
    <t>782</t>
  </si>
  <si>
    <t>28,225</t>
  </si>
  <si>
    <t>39,154</t>
  </si>
  <si>
    <t>17,006</t>
  </si>
  <si>
    <t>40,611</t>
  </si>
  <si>
    <t>898,937</t>
  </si>
  <si>
    <t>5,060</t>
  </si>
  <si>
    <t>4,798</t>
  </si>
  <si>
    <t>186,932</t>
  </si>
  <si>
    <t>109,883</t>
  </si>
  <si>
    <t>533,350</t>
  </si>
  <si>
    <t>528</t>
  </si>
  <si>
    <t>58,383</t>
  </si>
  <si>
    <t>44,768</t>
  </si>
  <si>
    <t>94,071</t>
  </si>
  <si>
    <t>1,069</t>
  </si>
  <si>
    <t>8,223</t>
  </si>
  <si>
    <t>6,425</t>
  </si>
  <si>
    <t>5,650</t>
  </si>
  <si>
    <t>66,611</t>
  </si>
  <si>
    <t>38,428</t>
  </si>
  <si>
    <t>381</t>
  </si>
  <si>
    <t>15,395</t>
  </si>
  <si>
    <t>569</t>
  </si>
  <si>
    <t>9,430</t>
  </si>
  <si>
    <t>11,156</t>
  </si>
  <si>
    <t>1,052</t>
  </si>
  <si>
    <t>318</t>
  </si>
  <si>
    <t>4,883</t>
  </si>
  <si>
    <t>1,989</t>
  </si>
  <si>
    <t>8,573</t>
  </si>
  <si>
    <t>1,138</t>
  </si>
  <si>
    <t>2,582</t>
  </si>
  <si>
    <t>4,594</t>
  </si>
  <si>
    <t>2,193</t>
  </si>
  <si>
    <t>542</t>
  </si>
  <si>
    <t>961</t>
  </si>
  <si>
    <t>106,191</t>
  </si>
  <si>
    <t>84,226</t>
  </si>
  <si>
    <t>19,399</t>
  </si>
  <si>
    <t>2,567</t>
  </si>
  <si>
    <t>4,353</t>
  </si>
  <si>
    <t>2,666</t>
  </si>
  <si>
    <t>1,671</t>
  </si>
  <si>
    <t>46,848</t>
  </si>
  <si>
    <t>23,923</t>
  </si>
  <si>
    <t>10,953</t>
  </si>
  <si>
    <t>1,270</t>
  </si>
  <si>
    <t>2,551</t>
  </si>
  <si>
    <t>8,010</t>
  </si>
  <si>
    <t>2,887,365</t>
  </si>
  <si>
    <t>61,282</t>
  </si>
  <si>
    <t>4,697</t>
  </si>
  <si>
    <t>3,420</t>
  </si>
  <si>
    <t>806</t>
  </si>
  <si>
    <t>5,197</t>
  </si>
  <si>
    <t>22,170</t>
  </si>
  <si>
    <t>9,361</t>
  </si>
  <si>
    <t>14,122</t>
  </si>
  <si>
    <t>374,623</t>
  </si>
  <si>
    <t>15,618</t>
  </si>
  <si>
    <t>2,746</t>
  </si>
  <si>
    <t>40,968</t>
  </si>
  <si>
    <t>5,208</t>
  </si>
  <si>
    <t>81,891</t>
  </si>
  <si>
    <t>44,941</t>
  </si>
  <si>
    <t>20,933</t>
  </si>
  <si>
    <t>9,073</t>
  </si>
  <si>
    <t>148,765</t>
  </si>
  <si>
    <t>940,077</t>
  </si>
  <si>
    <t>86,234</t>
  </si>
  <si>
    <t>818,060</t>
  </si>
  <si>
    <t>18,630</t>
  </si>
  <si>
    <t>15,664</t>
  </si>
  <si>
    <t>946</t>
  </si>
  <si>
    <t>299,102</t>
  </si>
  <si>
    <t>70,309</t>
  </si>
  <si>
    <t>52,874</t>
  </si>
  <si>
    <t>1,191</t>
  </si>
  <si>
    <t>928</t>
  </si>
  <si>
    <t>416</t>
  </si>
  <si>
    <t>3,253</t>
  </si>
  <si>
    <t>25,148</t>
  </si>
  <si>
    <t>41,735</t>
  </si>
  <si>
    <t>43,537</t>
  </si>
  <si>
    <t>15,172</t>
  </si>
  <si>
    <t>38,698</t>
  </si>
  <si>
    <t>1,152,567</t>
  </si>
  <si>
    <t>4,737</t>
  </si>
  <si>
    <t>204,046</t>
  </si>
  <si>
    <t>129,762</t>
  </si>
  <si>
    <t>744,135</t>
  </si>
  <si>
    <t>63,137</t>
  </si>
  <si>
    <t>59,714</t>
  </si>
  <si>
    <t>553</t>
  </si>
  <si>
    <t>1,604</t>
  </si>
  <si>
    <t>613</t>
  </si>
  <si>
    <t>641</t>
  </si>
  <si>
    <t>230</t>
  </si>
  <si>
    <t>* 경기지수, 소비자심리지수, 대형소매점 불변지수 모두
매년 1월 (2015년 이후) 과거 시계열 모두 변경됨
* 2개월 잠정치이므로 이전 값을 함께 다운받아야함</t>
    <phoneticPr fontId="4" type="noConversion"/>
  </si>
  <si>
    <t>전년대비</t>
    <phoneticPr fontId="18" type="noConversion"/>
  </si>
  <si>
    <t>증감</t>
    <phoneticPr fontId="18" type="noConversion"/>
  </si>
  <si>
    <r>
      <t>(백만불</t>
    </r>
    <r>
      <rPr>
        <sz val="11"/>
        <color theme="1"/>
        <rFont val="맑은 고딕"/>
        <family val="2"/>
        <charset val="129"/>
        <scheme val="minor"/>
      </rPr>
      <t>)</t>
    </r>
    <phoneticPr fontId="18" type="noConversion"/>
  </si>
  <si>
    <t>2021.1/4</t>
    <phoneticPr fontId="4" type="noConversion"/>
  </si>
  <si>
    <t>2023.07</t>
  </si>
  <si>
    <t>　　　전기, 가스, 증기 및 공기 조절 공급업</t>
  </si>
  <si>
    <t>68,615</t>
  </si>
  <si>
    <t>3,077</t>
  </si>
  <si>
    <t>73,847</t>
  </si>
  <si>
    <t>323</t>
  </si>
  <si>
    <t>169,358</t>
  </si>
  <si>
    <t>35,643</t>
  </si>
  <si>
    <t>14,582</t>
  </si>
  <si>
    <t>17,397</t>
  </si>
  <si>
    <t>8,215</t>
  </si>
  <si>
    <t>985</t>
  </si>
  <si>
    <t>85,818</t>
  </si>
  <si>
    <t>29,598</t>
  </si>
  <si>
    <t>6,964</t>
  </si>
  <si>
    <t>12,804</t>
  </si>
  <si>
    <t>2,872</t>
  </si>
  <si>
    <t>4,090</t>
  </si>
  <si>
    <t>21,650</t>
  </si>
  <si>
    <t>1,825</t>
  </si>
  <si>
    <t>91,758</t>
  </si>
  <si>
    <t>4,325</t>
  </si>
  <si>
    <t>11,368</t>
  </si>
  <si>
    <t>6,255</t>
  </si>
  <si>
    <t>5,283</t>
  </si>
  <si>
    <t>9,233</t>
  </si>
  <si>
    <t>511</t>
  </si>
  <si>
    <t>31,396</t>
  </si>
  <si>
    <t>936</t>
  </si>
  <si>
    <t>36,732</t>
  </si>
  <si>
    <t>225</t>
  </si>
  <si>
    <t>710</t>
  </si>
  <si>
    <t>5,585</t>
  </si>
  <si>
    <t>2,824</t>
  </si>
  <si>
    <t>1,391</t>
  </si>
  <si>
    <t>23,954</t>
  </si>
  <si>
    <t>1,029</t>
  </si>
  <si>
    <t>326</t>
  </si>
  <si>
    <t>4,589</t>
  </si>
  <si>
    <t>12,991</t>
  </si>
  <si>
    <t>4,829</t>
  </si>
  <si>
    <t>14,226</t>
  </si>
  <si>
    <t>364</t>
  </si>
  <si>
    <t>4,084</t>
  </si>
  <si>
    <t>1,564</t>
  </si>
  <si>
    <t>2,634</t>
  </si>
  <si>
    <t>2,189</t>
  </si>
  <si>
    <t>445</t>
  </si>
  <si>
    <t>875</t>
  </si>
  <si>
    <t>3,624</t>
  </si>
  <si>
    <t>1,361</t>
  </si>
  <si>
    <t>3,068</t>
  </si>
  <si>
    <t>7,321</t>
  </si>
  <si>
    <t>2,143</t>
  </si>
  <si>
    <t>531</t>
  </si>
  <si>
    <t>2,416</t>
  </si>
  <si>
    <t>22,316</t>
  </si>
  <si>
    <t>14,517</t>
  </si>
  <si>
    <t>1,595</t>
  </si>
  <si>
    <t>95,140</t>
  </si>
  <si>
    <t>4,486</t>
  </si>
  <si>
    <t>3,499</t>
  </si>
  <si>
    <t>970</t>
  </si>
  <si>
    <t>456</t>
  </si>
  <si>
    <t>2,570</t>
  </si>
  <si>
    <t>325</t>
  </si>
  <si>
    <t>2,175</t>
  </si>
  <si>
    <t>594</t>
  </si>
  <si>
    <t>2,806</t>
  </si>
  <si>
    <t>1,471</t>
  </si>
  <si>
    <t>704</t>
  </si>
  <si>
    <t>20,768</t>
  </si>
  <si>
    <t>983,622</t>
  </si>
  <si>
    <t>3,759</t>
  </si>
  <si>
    <t>250,543</t>
  </si>
  <si>
    <t>38,055</t>
  </si>
  <si>
    <t>2,328,710</t>
  </si>
  <si>
    <t>765,009</t>
  </si>
  <si>
    <t>281,397</t>
  </si>
  <si>
    <t>236,479</t>
  </si>
  <si>
    <t>10,260</t>
  </si>
  <si>
    <t>32,587</t>
  </si>
  <si>
    <t>1,521</t>
  </si>
  <si>
    <t>6,148</t>
  </si>
  <si>
    <t>67,112</t>
  </si>
  <si>
    <t>36,415</t>
  </si>
  <si>
    <t>15,599</t>
  </si>
  <si>
    <t>15,598</t>
  </si>
  <si>
    <t>2,833</t>
  </si>
  <si>
    <t>2,532</t>
  </si>
  <si>
    <t>105,374</t>
  </si>
  <si>
    <t>29,774</t>
  </si>
  <si>
    <t>55,529</t>
  </si>
  <si>
    <t>14,010</t>
  </si>
  <si>
    <t>40,313</t>
  </si>
  <si>
    <t>4,055</t>
  </si>
  <si>
    <t>34,322</t>
  </si>
  <si>
    <t>212,706</t>
  </si>
  <si>
    <t>8,445</t>
  </si>
  <si>
    <t>2,347,162</t>
  </si>
  <si>
    <t>58,044</t>
  </si>
  <si>
    <t>17,149</t>
  </si>
  <si>
    <t>9,047</t>
  </si>
  <si>
    <t>3,563</t>
  </si>
  <si>
    <t>14,562</t>
  </si>
  <si>
    <t>33,146</t>
  </si>
  <si>
    <t>3,909</t>
  </si>
  <si>
    <t>1,653</t>
  </si>
  <si>
    <t>503</t>
  </si>
  <si>
    <t>2,232</t>
  </si>
  <si>
    <t>2,150</t>
  </si>
  <si>
    <t>103,250</t>
  </si>
  <si>
    <t>1,267</t>
  </si>
  <si>
    <t>22,915</t>
  </si>
  <si>
    <t>13,297</t>
  </si>
  <si>
    <t>498</t>
  </si>
  <si>
    <t>2,585</t>
  </si>
  <si>
    <t>4,122</t>
  </si>
  <si>
    <t>27,949</t>
  </si>
  <si>
    <t>17,590</t>
  </si>
  <si>
    <t>204,534</t>
  </si>
  <si>
    <t>1,326</t>
  </si>
  <si>
    <t>819</t>
  </si>
  <si>
    <t>733</t>
  </si>
  <si>
    <t>10,605</t>
  </si>
  <si>
    <t>174,645</t>
  </si>
  <si>
    <t>14,108</t>
  </si>
  <si>
    <t>2,194,109</t>
  </si>
  <si>
    <t>899</t>
  </si>
  <si>
    <t>4,250</t>
  </si>
  <si>
    <t>1,378,586</t>
  </si>
  <si>
    <t>126,768</t>
  </si>
  <si>
    <t>2,717</t>
  </si>
  <si>
    <t>2,462</t>
  </si>
  <si>
    <t>1,209,919</t>
  </si>
  <si>
    <t>117,795</t>
  </si>
  <si>
    <t>1,833</t>
  </si>
  <si>
    <t>1,616</t>
  </si>
  <si>
    <t>1,256,295</t>
  </si>
  <si>
    <t>112,660</t>
  </si>
  <si>
    <t>1,414,306</t>
  </si>
  <si>
    <t>112,566</t>
  </si>
  <si>
    <t>2,220</t>
  </si>
  <si>
    <t>2,033</t>
  </si>
  <si>
    <t>1,246,912</t>
  </si>
  <si>
    <t>103,038</t>
  </si>
  <si>
    <t>44,407</t>
  </si>
  <si>
    <t>14,737</t>
  </si>
  <si>
    <t>7,438</t>
  </si>
  <si>
    <t>57,787</t>
  </si>
  <si>
    <t>38,874</t>
  </si>
  <si>
    <t>16,256</t>
  </si>
  <si>
    <t>9,017</t>
  </si>
  <si>
    <t>22,415</t>
  </si>
  <si>
    <t>77,497</t>
  </si>
  <si>
    <t>36,046</t>
  </si>
  <si>
    <t>1,844</t>
  </si>
  <si>
    <t>1,684</t>
  </si>
  <si>
    <t>30,654</t>
  </si>
  <si>
    <t>62,051</t>
  </si>
  <si>
    <t>331,134</t>
  </si>
  <si>
    <t>50,447</t>
  </si>
  <si>
    <t>40,478</t>
  </si>
  <si>
    <t>1,872</t>
  </si>
  <si>
    <t>6,949</t>
  </si>
  <si>
    <t>33,964</t>
  </si>
  <si>
    <t>28,020</t>
  </si>
  <si>
    <t>138,295</t>
  </si>
  <si>
    <t>1,687</t>
  </si>
  <si>
    <t>620</t>
  </si>
  <si>
    <t>79,036</t>
  </si>
  <si>
    <t>70,884</t>
  </si>
  <si>
    <t>2,927</t>
  </si>
  <si>
    <t>6,539</t>
  </si>
  <si>
    <t>3,213</t>
  </si>
  <si>
    <t>679</t>
  </si>
  <si>
    <t>3,070</t>
  </si>
  <si>
    <t>2,053</t>
  </si>
  <si>
    <t>5,194</t>
  </si>
  <si>
    <t>3,336</t>
  </si>
  <si>
    <t>5,007</t>
  </si>
  <si>
    <t>64,834</t>
  </si>
  <si>
    <t>36,236</t>
  </si>
  <si>
    <t>8,560</t>
  </si>
  <si>
    <t>2,144</t>
  </si>
  <si>
    <t>31,127</t>
  </si>
  <si>
    <t>229,218</t>
  </si>
  <si>
    <t>37,139</t>
  </si>
  <si>
    <t>8,146,782</t>
  </si>
  <si>
    <t>194,217</t>
  </si>
  <si>
    <t>10,929</t>
  </si>
  <si>
    <t>6,863,759</t>
  </si>
  <si>
    <t>190,335</t>
  </si>
  <si>
    <t>8,878</t>
  </si>
  <si>
    <t>8,317,892</t>
  </si>
  <si>
    <t>193,660</t>
  </si>
  <si>
    <t>8,506</t>
  </si>
  <si>
    <t>7,638,920</t>
  </si>
  <si>
    <t>212,799</t>
  </si>
  <si>
    <t>9,620</t>
  </si>
  <si>
    <t>7,210,478</t>
  </si>
  <si>
    <t>258,189</t>
  </si>
  <si>
    <t>10,080</t>
  </si>
  <si>
    <t>6,957,727</t>
  </si>
  <si>
    <t>201,193</t>
  </si>
  <si>
    <t>7,058</t>
  </si>
  <si>
    <t>6,998,682</t>
  </si>
  <si>
    <t>172,327</t>
  </si>
  <si>
    <t>8,424</t>
  </si>
  <si>
    <t>8,283,538</t>
  </si>
  <si>
    <t>231,964</t>
  </si>
  <si>
    <t>11,050</t>
  </si>
  <si>
    <t>1,979,593</t>
  </si>
  <si>
    <t>132,723</t>
  </si>
  <si>
    <t>186,800</t>
  </si>
  <si>
    <t>8,406</t>
  </si>
  <si>
    <t>9,871</t>
  </si>
  <si>
    <t>304,552</t>
  </si>
  <si>
    <t>273,598</t>
  </si>
  <si>
    <t>260,885</t>
  </si>
  <si>
    <t>855,852</t>
  </si>
  <si>
    <t>1,325,501</t>
  </si>
  <si>
    <t>292,577</t>
  </si>
  <si>
    <t>9,903</t>
  </si>
  <si>
    <t>39,737</t>
  </si>
  <si>
    <t>260,396</t>
  </si>
  <si>
    <t>2,712,925</t>
  </si>
  <si>
    <t>2,244,875</t>
  </si>
  <si>
    <t>13,872</t>
  </si>
  <si>
    <t>4,408</t>
  </si>
  <si>
    <t>104,450</t>
  </si>
  <si>
    <t>271,165</t>
  </si>
  <si>
    <t>11,651</t>
  </si>
  <si>
    <t>240,575</t>
  </si>
  <si>
    <t>20,044</t>
  </si>
  <si>
    <t>32,405</t>
  </si>
  <si>
    <t>9,384</t>
  </si>
  <si>
    <t>220,172</t>
  </si>
  <si>
    <t>116,922</t>
  </si>
  <si>
    <t>7,880</t>
  </si>
  <si>
    <t>2,724,385</t>
  </si>
  <si>
    <t>57,582</t>
  </si>
  <si>
    <t>242,225</t>
  </si>
  <si>
    <t>229,403</t>
  </si>
  <si>
    <t>3,222,770</t>
  </si>
  <si>
    <t>200,393</t>
  </si>
  <si>
    <t>4,063</t>
  </si>
  <si>
    <t>4,048</t>
  </si>
  <si>
    <t>2,730,834</t>
  </si>
  <si>
    <t>177,195</t>
  </si>
  <si>
    <t>2,587</t>
  </si>
  <si>
    <t>2,583</t>
  </si>
  <si>
    <t>2,648,780</t>
  </si>
  <si>
    <t>192,137</t>
  </si>
  <si>
    <t>3,104</t>
  </si>
  <si>
    <t>3,050</t>
  </si>
  <si>
    <t>2,534,778</t>
  </si>
  <si>
    <t>162,106</t>
  </si>
  <si>
    <t>2,234</t>
  </si>
  <si>
    <t>2,758,669</t>
  </si>
  <si>
    <t>172,145</t>
  </si>
  <si>
    <t>2,827</t>
  </si>
  <si>
    <t>2,756</t>
  </si>
  <si>
    <t>3,080,018</t>
  </si>
  <si>
    <t>183,599</t>
  </si>
  <si>
    <t>2,271</t>
  </si>
  <si>
    <t>3,198,420</t>
  </si>
  <si>
    <t>178,556</t>
  </si>
  <si>
    <t>3,199</t>
  </si>
  <si>
    <t>3,193</t>
  </si>
  <si>
    <t>492</t>
  </si>
  <si>
    <t>6,198</t>
  </si>
  <si>
    <t>2,182</t>
  </si>
  <si>
    <t>645</t>
  </si>
  <si>
    <t>5,653</t>
  </si>
  <si>
    <t>73,438</t>
  </si>
  <si>
    <t>30,977</t>
  </si>
  <si>
    <t>13,304</t>
  </si>
  <si>
    <t>570</t>
  </si>
  <si>
    <t>4,601</t>
  </si>
  <si>
    <t>10,756</t>
  </si>
  <si>
    <t>3,987</t>
  </si>
  <si>
    <t>3,944</t>
  </si>
  <si>
    <t>603</t>
  </si>
  <si>
    <t>3,568</t>
  </si>
  <si>
    <t>858</t>
  </si>
  <si>
    <t>1,321</t>
  </si>
  <si>
    <t>7,077</t>
  </si>
  <si>
    <t>731</t>
  </si>
  <si>
    <t>1,818</t>
  </si>
  <si>
    <t>315</t>
  </si>
  <si>
    <t>4,213</t>
  </si>
  <si>
    <t>1,388</t>
  </si>
  <si>
    <t>937</t>
  </si>
  <si>
    <t>109,610</t>
  </si>
  <si>
    <t>91,679</t>
  </si>
  <si>
    <t>16,240</t>
  </si>
  <si>
    <t>1,691</t>
  </si>
  <si>
    <t>3,418</t>
  </si>
  <si>
    <t>627</t>
  </si>
  <si>
    <t>25,355</t>
  </si>
  <si>
    <t>2,355</t>
  </si>
  <si>
    <t>44,174</t>
  </si>
  <si>
    <t>1,039</t>
  </si>
  <si>
    <t>5,618</t>
  </si>
  <si>
    <t>17,161</t>
  </si>
  <si>
    <t>5,110</t>
  </si>
  <si>
    <t>10,584</t>
  </si>
  <si>
    <t>280,250</t>
  </si>
  <si>
    <t>16,479</t>
  </si>
  <si>
    <t>2,558</t>
  </si>
  <si>
    <t>41,914</t>
  </si>
  <si>
    <t>6,576</t>
  </si>
  <si>
    <t>45,600</t>
  </si>
  <si>
    <t>4,964</t>
  </si>
  <si>
    <t>35,751</t>
  </si>
  <si>
    <t>23,711</t>
  </si>
  <si>
    <t>96,855</t>
  </si>
  <si>
    <t>13,800</t>
  </si>
  <si>
    <t>8,950</t>
  </si>
  <si>
    <t>342,004</t>
  </si>
  <si>
    <t>103,343</t>
  </si>
  <si>
    <t>1,610</t>
  </si>
  <si>
    <t>1,268</t>
  </si>
  <si>
    <t>59,215</t>
  </si>
  <si>
    <t>473</t>
  </si>
  <si>
    <t>1,135</t>
  </si>
  <si>
    <t>2,879</t>
  </si>
  <si>
    <t>36,142</t>
  </si>
  <si>
    <t>851</t>
  </si>
  <si>
    <t>1,421</t>
  </si>
  <si>
    <t>26,351</t>
  </si>
  <si>
    <t>69,321</t>
  </si>
  <si>
    <t>16,823</t>
  </si>
  <si>
    <t>19,764</t>
  </si>
  <si>
    <t>5,929</t>
  </si>
  <si>
    <t>4,351</t>
  </si>
  <si>
    <t>185,672</t>
  </si>
  <si>
    <t>42,194</t>
  </si>
  <si>
    <t>45,179</t>
  </si>
  <si>
    <t>93,355</t>
  </si>
  <si>
    <t>1,161</t>
  </si>
  <si>
    <t>1,845</t>
  </si>
  <si>
    <t>2,555</t>
  </si>
  <si>
    <t>430</t>
  </si>
  <si>
    <t>2,185</t>
  </si>
  <si>
    <t>5,399</t>
  </si>
  <si>
    <t>83,537</t>
  </si>
  <si>
    <t>403</t>
  </si>
  <si>
    <t>16,492</t>
  </si>
  <si>
    <t>359</t>
  </si>
  <si>
    <t>522</t>
  </si>
  <si>
    <t>9,725</t>
  </si>
  <si>
    <t>1,062</t>
  </si>
  <si>
    <t>192,001</t>
  </si>
  <si>
    <t>4,778</t>
  </si>
  <si>
    <t>4,703</t>
  </si>
  <si>
    <t>4,140</t>
  </si>
  <si>
    <t>1,620</t>
  </si>
  <si>
    <t>7,215</t>
  </si>
  <si>
    <t>1,499</t>
  </si>
  <si>
    <t>1,057</t>
  </si>
  <si>
    <t>1,368</t>
  </si>
  <si>
    <t>111,116</t>
  </si>
  <si>
    <t>90,558</t>
  </si>
  <si>
    <t>18,296</t>
  </si>
  <si>
    <t>2,261</t>
  </si>
  <si>
    <t>136</t>
  </si>
  <si>
    <t>3,540</t>
  </si>
  <si>
    <t>1,454</t>
  </si>
  <si>
    <t>2,067</t>
  </si>
  <si>
    <t>1,303</t>
  </si>
  <si>
    <t>56,493</t>
  </si>
  <si>
    <t>36,834</t>
  </si>
  <si>
    <t>10,300</t>
  </si>
  <si>
    <t>1,762</t>
  </si>
  <si>
    <t>6,839</t>
  </si>
  <si>
    <t>57,671</t>
  </si>
  <si>
    <t>3,304</t>
  </si>
  <si>
    <t>1,781</t>
  </si>
  <si>
    <t>7,381</t>
  </si>
  <si>
    <t>21,786</t>
  </si>
  <si>
    <t>7,488</t>
  </si>
  <si>
    <t>14,177</t>
  </si>
  <si>
    <t>369,216</t>
  </si>
  <si>
    <t>16,734</t>
  </si>
  <si>
    <t>5,561</t>
  </si>
  <si>
    <t>44,717</t>
  </si>
  <si>
    <t>6,582</t>
  </si>
  <si>
    <t>74,457</t>
  </si>
  <si>
    <t>4,891</t>
  </si>
  <si>
    <t>47,778</t>
  </si>
  <si>
    <t>25,060</t>
  </si>
  <si>
    <t>8,014</t>
  </si>
  <si>
    <t>965,008</t>
  </si>
  <si>
    <t>116,584</t>
  </si>
  <si>
    <t>821,680</t>
  </si>
  <si>
    <t>13,839</t>
  </si>
  <si>
    <t>12,610</t>
  </si>
  <si>
    <t>121,611</t>
  </si>
  <si>
    <t>1,089</t>
  </si>
  <si>
    <t>1,323</t>
  </si>
  <si>
    <t>65,667</t>
  </si>
  <si>
    <t>3,221</t>
  </si>
  <si>
    <t>26,617</t>
  </si>
  <si>
    <t>815</t>
  </si>
  <si>
    <t>1,311</t>
  </si>
  <si>
    <t>42,250</t>
  </si>
  <si>
    <t>65,582</t>
  </si>
  <si>
    <t>9,856</t>
  </si>
  <si>
    <t>48,342</t>
  </si>
  <si>
    <t>106,616</t>
  </si>
  <si>
    <t>5,155</t>
  </si>
  <si>
    <t>48,556</t>
  </si>
  <si>
    <t>480</t>
  </si>
  <si>
    <t>59,674</t>
  </si>
  <si>
    <t>846</t>
  </si>
  <si>
    <t>16,719</t>
  </si>
  <si>
    <t>1,571</t>
  </si>
  <si>
    <t>4,253</t>
  </si>
  <si>
    <t>1,749</t>
  </si>
  <si>
    <t>38,612</t>
  </si>
  <si>
    <t>18,614</t>
  </si>
  <si>
    <t>404</t>
  </si>
  <si>
    <t>4,404</t>
  </si>
  <si>
    <t>13,358</t>
  </si>
  <si>
    <t>1,227</t>
  </si>
  <si>
    <t>4,570</t>
  </si>
  <si>
    <t>1,481</t>
  </si>
  <si>
    <t>1,131</t>
  </si>
  <si>
    <t>196</t>
  </si>
  <si>
    <t>4,334</t>
  </si>
  <si>
    <t>824</t>
  </si>
  <si>
    <t>1,534</t>
  </si>
  <si>
    <t>8,673</t>
  </si>
  <si>
    <t>1,284</t>
  </si>
  <si>
    <t>637</t>
  </si>
  <si>
    <t>3,892</t>
  </si>
  <si>
    <t>287</t>
  </si>
  <si>
    <t>998</t>
  </si>
  <si>
    <t>91,226</t>
  </si>
  <si>
    <t>5,104</t>
  </si>
  <si>
    <t>3,290</t>
  </si>
  <si>
    <t>24,063</t>
  </si>
  <si>
    <t>141</t>
  </si>
  <si>
    <t>1,577</t>
  </si>
  <si>
    <t>65,444</t>
  </si>
  <si>
    <t>5,103</t>
  </si>
  <si>
    <t>1,085</t>
  </si>
  <si>
    <t>389</t>
  </si>
  <si>
    <t>6,987</t>
  </si>
  <si>
    <t>27,077</t>
  </si>
  <si>
    <t>13,090</t>
  </si>
  <si>
    <t>17,189</t>
  </si>
  <si>
    <t>5,128</t>
  </si>
  <si>
    <t>50,718</t>
  </si>
  <si>
    <t>6,486</t>
  </si>
  <si>
    <t>60,982</t>
  </si>
  <si>
    <t>4,433</t>
  </si>
  <si>
    <t>61,512</t>
  </si>
  <si>
    <t>113,888</t>
  </si>
  <si>
    <t>20,075</t>
  </si>
  <si>
    <t>16,411</t>
  </si>
  <si>
    <t>386,078</t>
  </si>
  <si>
    <t>99,509</t>
  </si>
  <si>
    <t>2,158</t>
  </si>
  <si>
    <t>74,516</t>
  </si>
  <si>
    <t>931</t>
  </si>
  <si>
    <t>485</t>
  </si>
  <si>
    <t>29,515</t>
  </si>
  <si>
    <t>2,043</t>
  </si>
  <si>
    <t>47,549</t>
  </si>
  <si>
    <t>62,890</t>
  </si>
  <si>
    <t>15,724</t>
  </si>
  <si>
    <t>41,746</t>
  </si>
  <si>
    <t>197,269</t>
  </si>
  <si>
    <t>7,707</t>
  </si>
  <si>
    <t>39,796</t>
  </si>
  <si>
    <t>967</t>
  </si>
  <si>
    <t>70,660</t>
  </si>
  <si>
    <t>6,289</t>
  </si>
  <si>
    <t>2,715</t>
  </si>
  <si>
    <t>6,294</t>
  </si>
  <si>
    <t>36,112</t>
  </si>
  <si>
    <t>19,072</t>
  </si>
  <si>
    <t>396</t>
  </si>
  <si>
    <t>10,726</t>
  </si>
  <si>
    <t>831</t>
  </si>
  <si>
    <t>194,148</t>
  </si>
  <si>
    <t>3,286</t>
  </si>
  <si>
    <t>3,210</t>
  </si>
  <si>
    <t>1,864</t>
  </si>
  <si>
    <t>1,665</t>
  </si>
  <si>
    <t>3,701</t>
  </si>
  <si>
    <t>6,627</t>
  </si>
  <si>
    <t>1,479</t>
  </si>
  <si>
    <t>669</t>
  </si>
  <si>
    <t>3,590</t>
  </si>
  <si>
    <t>1,884</t>
  </si>
  <si>
    <t>191</t>
  </si>
  <si>
    <t>1,776</t>
  </si>
  <si>
    <t>110,444</t>
  </si>
  <si>
    <t>88,349</t>
  </si>
  <si>
    <t>19,504</t>
  </si>
  <si>
    <t>2,590</t>
  </si>
  <si>
    <t>14,774</t>
  </si>
  <si>
    <t>14,500</t>
  </si>
  <si>
    <t>274</t>
  </si>
  <si>
    <t>4,425</t>
  </si>
  <si>
    <t>2,110</t>
  </si>
  <si>
    <t>44,129</t>
  </si>
  <si>
    <t>20,752</t>
  </si>
  <si>
    <t>12,810</t>
  </si>
  <si>
    <t>2,705</t>
  </si>
  <si>
    <t>384</t>
  </si>
  <si>
    <t>7,277</t>
  </si>
  <si>
    <t>53,161</t>
  </si>
  <si>
    <t>3,131</t>
  </si>
  <si>
    <t>1,002</t>
  </si>
  <si>
    <t>718</t>
  </si>
  <si>
    <t>1,205</t>
  </si>
  <si>
    <t>6,802</t>
  </si>
  <si>
    <t>20,930</t>
  </si>
  <si>
    <t>7,097</t>
  </si>
  <si>
    <t>12,268</t>
  </si>
  <si>
    <t>14,846</t>
  </si>
  <si>
    <t>4,808</t>
  </si>
  <si>
    <t>53,672</t>
  </si>
  <si>
    <t>4,701</t>
  </si>
  <si>
    <t>4,996</t>
  </si>
  <si>
    <t>112,795</t>
  </si>
  <si>
    <t>15,547</t>
  </si>
  <si>
    <t>12,564</t>
  </si>
  <si>
    <t>286</t>
  </si>
  <si>
    <t>108,007</t>
  </si>
  <si>
    <t>1,530</t>
  </si>
  <si>
    <t>69,044</t>
  </si>
  <si>
    <t>864</t>
  </si>
  <si>
    <t>2,835</t>
  </si>
  <si>
    <t>357</t>
  </si>
  <si>
    <t>28,567</t>
  </si>
  <si>
    <t>598</t>
  </si>
  <si>
    <t>33,786</t>
  </si>
  <si>
    <t>61,578</t>
  </si>
  <si>
    <t>38,235</t>
  </si>
  <si>
    <t>210,420</t>
  </si>
  <si>
    <t>167,952</t>
  </si>
  <si>
    <t>100,883</t>
  </si>
  <si>
    <t>107,008</t>
  </si>
  <si>
    <t>714</t>
  </si>
  <si>
    <t>20,803</t>
  </si>
  <si>
    <t>1,314</t>
  </si>
  <si>
    <t>5,227</t>
  </si>
  <si>
    <t>3,501</t>
  </si>
  <si>
    <t>5,006</t>
  </si>
  <si>
    <t>4,368</t>
  </si>
  <si>
    <t>3,268</t>
  </si>
  <si>
    <t>275</t>
  </si>
  <si>
    <t>5,138</t>
  </si>
  <si>
    <t>324</t>
  </si>
  <si>
    <t>8,238</t>
  </si>
  <si>
    <t>1,110</t>
  </si>
  <si>
    <t>1,664</t>
  </si>
  <si>
    <t>1,265</t>
  </si>
  <si>
    <t>2,500</t>
  </si>
  <si>
    <t>1,659</t>
  </si>
  <si>
    <t>131,836</t>
  </si>
  <si>
    <t>112,161</t>
  </si>
  <si>
    <t>1,817</t>
  </si>
  <si>
    <t>21,230</t>
  </si>
  <si>
    <t>21,170</t>
  </si>
  <si>
    <t>3,287</t>
  </si>
  <si>
    <t>25,476</t>
  </si>
  <si>
    <t>93</t>
  </si>
  <si>
    <t>5,984</t>
  </si>
  <si>
    <t>4,900</t>
  </si>
  <si>
    <t>913</t>
  </si>
  <si>
    <t>5,794</t>
  </si>
  <si>
    <t>22,719</t>
  </si>
  <si>
    <t>9,772</t>
  </si>
  <si>
    <t>12,477</t>
  </si>
  <si>
    <t>14,225</t>
  </si>
  <si>
    <t>4,115</t>
  </si>
  <si>
    <t>45,490</t>
  </si>
  <si>
    <t>6,237</t>
  </si>
  <si>
    <t>6,163</t>
  </si>
  <si>
    <t>22,374</t>
  </si>
  <si>
    <t>128,567</t>
  </si>
  <si>
    <t>20,450</t>
  </si>
  <si>
    <t>16,651</t>
  </si>
  <si>
    <t>407,536</t>
  </si>
  <si>
    <t>117,252</t>
  </si>
  <si>
    <t>447</t>
  </si>
  <si>
    <t>80,134</t>
  </si>
  <si>
    <t>583</t>
  </si>
  <si>
    <t>3,355</t>
  </si>
  <si>
    <t>26,718</t>
  </si>
  <si>
    <t>39,525</t>
  </si>
  <si>
    <t>74,308</t>
  </si>
  <si>
    <t>15,917</t>
  </si>
  <si>
    <t>42,882</t>
  </si>
  <si>
    <t>222,010</t>
  </si>
  <si>
    <t>58,202</t>
  </si>
  <si>
    <t>811</t>
  </si>
  <si>
    <t>11,832.5</t>
  </si>
  <si>
    <t>182,662</t>
  </si>
  <si>
    <t>9,521.7</t>
  </si>
  <si>
    <t>131,556</t>
  </si>
  <si>
    <t>9,306.4</t>
  </si>
  <si>
    <t>201,836</t>
  </si>
  <si>
    <t>9,438.1</t>
  </si>
  <si>
    <t>131,022</t>
  </si>
  <si>
    <t>10,580.6</t>
  </si>
  <si>
    <t>276,299</t>
  </si>
  <si>
    <t>9,129.5</t>
  </si>
  <si>
    <t>124,519</t>
  </si>
  <si>
    <t>10,137.7</t>
  </si>
  <si>
    <t>213,309</t>
  </si>
  <si>
    <t>9,202.2</t>
  </si>
  <si>
    <t>123,632</t>
  </si>
  <si>
    <t>364,885.4</t>
  </si>
  <si>
    <t>1,014,947.2</t>
  </si>
  <si>
    <t>76,204</t>
  </si>
  <si>
    <t>수출품목건수</t>
  </si>
  <si>
    <t>4,715</t>
  </si>
  <si>
    <t>1,064</t>
  </si>
  <si>
    <t>86</t>
  </si>
  <si>
    <t>4,347</t>
  </si>
  <si>
    <t>652</t>
  </si>
  <si>
    <t>3,116</t>
  </si>
  <si>
    <t>959</t>
  </si>
  <si>
    <t>3,550</t>
  </si>
  <si>
    <t>144</t>
  </si>
  <si>
    <t>832</t>
  </si>
  <si>
    <t>1,937</t>
  </si>
  <si>
    <t>295</t>
  </si>
  <si>
    <t>651</t>
  </si>
  <si>
    <t>1,909</t>
  </si>
  <si>
    <t>981</t>
  </si>
  <si>
    <t>887</t>
  </si>
  <si>
    <t>1,882</t>
  </si>
  <si>
    <t>1,636</t>
  </si>
  <si>
    <t>159</t>
  </si>
  <si>
    <t>5,264</t>
  </si>
  <si>
    <t>4,143</t>
  </si>
  <si>
    <t>1,834</t>
  </si>
  <si>
    <t>847</t>
  </si>
  <si>
    <t>3,874</t>
  </si>
  <si>
    <t>1,840</t>
  </si>
  <si>
    <t>1,222</t>
  </si>
  <si>
    <t>3,753</t>
  </si>
  <si>
    <t>16,515</t>
  </si>
  <si>
    <t>1,657</t>
  </si>
  <si>
    <t>988</t>
  </si>
  <si>
    <t>1,140</t>
  </si>
  <si>
    <t>258</t>
  </si>
  <si>
    <t>3,069</t>
  </si>
  <si>
    <t>3,964</t>
  </si>
  <si>
    <t>2,744</t>
  </si>
  <si>
    <t>1,806</t>
  </si>
  <si>
    <t>908</t>
  </si>
  <si>
    <t>2,013</t>
  </si>
  <si>
    <t>153</t>
  </si>
  <si>
    <t>871</t>
  </si>
  <si>
    <t>992</t>
  </si>
  <si>
    <t>10,204</t>
  </si>
  <si>
    <t>2,072</t>
  </si>
  <si>
    <t>1,252</t>
  </si>
  <si>
    <t>354</t>
  </si>
  <si>
    <t>271</t>
  </si>
  <si>
    <t>2,066</t>
  </si>
  <si>
    <t>1,075</t>
  </si>
  <si>
    <t>5,100</t>
  </si>
  <si>
    <t>966</t>
  </si>
  <si>
    <t>614</t>
  </si>
  <si>
    <t>147</t>
  </si>
  <si>
    <t>397</t>
  </si>
  <si>
    <t>1,158</t>
  </si>
  <si>
    <t>1,009</t>
  </si>
  <si>
    <t>1,977</t>
  </si>
  <si>
    <t>2,102</t>
  </si>
  <si>
    <t>544</t>
  </si>
  <si>
    <t>412</t>
  </si>
  <si>
    <t>508</t>
  </si>
  <si>
    <t>943</t>
  </si>
  <si>
    <t>803</t>
  </si>
  <si>
    <t>1,634</t>
  </si>
  <si>
    <t>1,296</t>
  </si>
  <si>
    <t>3,589</t>
  </si>
  <si>
    <t>4,097</t>
  </si>
  <si>
    <t>968</t>
  </si>
  <si>
    <t>458</t>
  </si>
  <si>
    <t>4,432</t>
  </si>
  <si>
    <t>4,810</t>
  </si>
  <si>
    <t>926</t>
  </si>
  <si>
    <t>3,120</t>
  </si>
  <si>
    <t>914</t>
  </si>
  <si>
    <t>3,447</t>
  </si>
  <si>
    <t>3,292</t>
  </si>
  <si>
    <t>244</t>
  </si>
  <si>
    <t>1,832</t>
  </si>
  <si>
    <t>231</t>
  </si>
  <si>
    <t>626</t>
  </si>
  <si>
    <t>450</t>
  </si>
  <si>
    <t>3,998</t>
  </si>
  <si>
    <t>376</t>
  </si>
  <si>
    <t>461</t>
  </si>
  <si>
    <t>1,013</t>
  </si>
  <si>
    <t>1,852</t>
  </si>
  <si>
    <t>848</t>
  </si>
  <si>
    <t>557</t>
  </si>
  <si>
    <t>1,704</t>
  </si>
  <si>
    <t>1,623</t>
  </si>
  <si>
    <t>4,068</t>
  </si>
  <si>
    <t>254</t>
  </si>
  <si>
    <t>2,421</t>
  </si>
  <si>
    <t>2,502</t>
  </si>
  <si>
    <t>2,420</t>
  </si>
  <si>
    <t>719</t>
  </si>
  <si>
    <t>268</t>
  </si>
  <si>
    <t>987</t>
  </si>
  <si>
    <t>514</t>
  </si>
  <si>
    <t>1,894</t>
  </si>
  <si>
    <t>1,130</t>
  </si>
  <si>
    <t>802</t>
  </si>
  <si>
    <t>599</t>
  </si>
  <si>
    <t>1,498</t>
  </si>
  <si>
    <t>816</t>
  </si>
  <si>
    <t>6,857</t>
  </si>
  <si>
    <t>4,430</t>
  </si>
  <si>
    <t>4,056</t>
  </si>
  <si>
    <t>3,841</t>
  </si>
  <si>
    <t>4,254</t>
  </si>
  <si>
    <t>183</t>
  </si>
  <si>
    <t>410</t>
  </si>
  <si>
    <t>883</t>
  </si>
  <si>
    <t>1,178</t>
  </si>
  <si>
    <t>361</t>
  </si>
  <si>
    <t>1,782</t>
  </si>
  <si>
    <t>1,012</t>
  </si>
  <si>
    <t>1,912</t>
  </si>
  <si>
    <t>3,718</t>
  </si>
  <si>
    <t>1,738</t>
  </si>
  <si>
    <t>1,673</t>
  </si>
  <si>
    <t>2,068</t>
  </si>
  <si>
    <t>1,051</t>
  </si>
  <si>
    <t>648</t>
  </si>
  <si>
    <t>3,907</t>
  </si>
  <si>
    <t>176</t>
  </si>
  <si>
    <t>523</t>
  </si>
  <si>
    <t>746</t>
  </si>
  <si>
    <t>3,156</t>
  </si>
  <si>
    <t>776</t>
  </si>
  <si>
    <t>3,804</t>
  </si>
  <si>
    <t>1,797</t>
  </si>
  <si>
    <t>960</t>
  </si>
  <si>
    <t>753</t>
  </si>
  <si>
    <t>1,860</t>
  </si>
  <si>
    <t>3,803</t>
  </si>
  <si>
    <t>601</t>
  </si>
  <si>
    <t>1,649</t>
  </si>
  <si>
    <t>4,220</t>
  </si>
  <si>
    <t>554</t>
  </si>
  <si>
    <t>1,074</t>
  </si>
  <si>
    <t>4,164</t>
  </si>
  <si>
    <t>978</t>
  </si>
  <si>
    <t>549</t>
  </si>
  <si>
    <t>2,937</t>
  </si>
  <si>
    <t>3,031</t>
  </si>
  <si>
    <t>3,279</t>
  </si>
  <si>
    <t>2,627</t>
  </si>
  <si>
    <t>766</t>
  </si>
  <si>
    <t>8,081</t>
  </si>
  <si>
    <t>1,221</t>
  </si>
  <si>
    <t>705</t>
  </si>
  <si>
    <t>861</t>
  </si>
  <si>
    <t>1,461</t>
  </si>
  <si>
    <t>3,743</t>
  </si>
  <si>
    <t>1,754</t>
  </si>
  <si>
    <t>865</t>
  </si>
  <si>
    <t>3,662</t>
  </si>
  <si>
    <t>711</t>
  </si>
  <si>
    <t>2,171</t>
  </si>
  <si>
    <t>720</t>
  </si>
  <si>
    <t>1,925</t>
  </si>
  <si>
    <t>1,805</t>
  </si>
  <si>
    <t>1,097</t>
  </si>
  <si>
    <t>1,593</t>
  </si>
  <si>
    <t>207</t>
  </si>
  <si>
    <t>921</t>
  </si>
  <si>
    <t>4,067</t>
  </si>
  <si>
    <t>1,018</t>
  </si>
  <si>
    <t>3,972</t>
  </si>
  <si>
    <t>2,188</t>
  </si>
  <si>
    <t>466</t>
  </si>
  <si>
    <t>3,324</t>
  </si>
  <si>
    <t>2,851</t>
  </si>
  <si>
    <t>10,916</t>
  </si>
  <si>
    <t>1,958</t>
  </si>
  <si>
    <t>1,106</t>
  </si>
  <si>
    <t>890</t>
  </si>
  <si>
    <t>1,125</t>
  </si>
  <si>
    <t>3,812</t>
  </si>
  <si>
    <t>1,668</t>
  </si>
  <si>
    <t>4,686</t>
  </si>
  <si>
    <t>778</t>
  </si>
  <si>
    <t>904</t>
  </si>
  <si>
    <t>1,966</t>
  </si>
  <si>
    <t>1,116</t>
  </si>
  <si>
    <t>950</t>
  </si>
  <si>
    <t>1,816</t>
  </si>
  <si>
    <t>1,605</t>
  </si>
  <si>
    <t>3,625</t>
  </si>
  <si>
    <t>4,303</t>
  </si>
  <si>
    <t>708</t>
  </si>
  <si>
    <t>1,992</t>
  </si>
  <si>
    <t>1,055</t>
  </si>
  <si>
    <t>3,015</t>
  </si>
  <si>
    <t>597</t>
  </si>
  <si>
    <t>237</t>
  </si>
  <si>
    <t>880</t>
  </si>
  <si>
    <t>288</t>
  </si>
  <si>
    <t>2,089</t>
  </si>
  <si>
    <t>358</t>
  </si>
  <si>
    <t>1,922</t>
  </si>
  <si>
    <t>3,986</t>
  </si>
  <si>
    <t>487</t>
  </si>
  <si>
    <t>348</t>
  </si>
  <si>
    <t>1,257</t>
  </si>
  <si>
    <t>773</t>
  </si>
  <si>
    <t>4,554</t>
  </si>
  <si>
    <t>1,080</t>
  </si>
  <si>
    <t>1,070</t>
  </si>
  <si>
    <t>3,659</t>
  </si>
  <si>
    <t>1,223</t>
  </si>
  <si>
    <t>1,053</t>
  </si>
  <si>
    <t>3,740</t>
  </si>
  <si>
    <t>734</t>
  </si>
  <si>
    <t>1,482</t>
  </si>
  <si>
    <t>375</t>
  </si>
  <si>
    <t>3,319</t>
  </si>
  <si>
    <t>1,088</t>
  </si>
  <si>
    <t>735</t>
  </si>
  <si>
    <t>706</t>
  </si>
  <si>
    <t>1,703</t>
  </si>
  <si>
    <t>2,637</t>
  </si>
  <si>
    <t>4,060</t>
  </si>
  <si>
    <t>3,838</t>
  </si>
  <si>
    <t>800</t>
  </si>
  <si>
    <t>219</t>
  </si>
  <si>
    <t>1,068</t>
  </si>
  <si>
    <t>3,611</t>
  </si>
  <si>
    <t>971</t>
  </si>
  <si>
    <t>8,310</t>
  </si>
  <si>
    <t>769</t>
  </si>
  <si>
    <t>1,145</t>
  </si>
  <si>
    <t>8,142</t>
  </si>
  <si>
    <t>3,860</t>
  </si>
  <si>
    <t>3,742</t>
  </si>
  <si>
    <t>3,923</t>
  </si>
  <si>
    <t>7,705</t>
  </si>
  <si>
    <t>3,847</t>
  </si>
  <si>
    <t>1,269</t>
  </si>
  <si>
    <t>3,570</t>
  </si>
  <si>
    <t>690</t>
  </si>
  <si>
    <t>16,955</t>
  </si>
  <si>
    <t>955</t>
  </si>
  <si>
    <t>672</t>
  </si>
  <si>
    <t>1,526</t>
  </si>
  <si>
    <t>1,014</t>
  </si>
  <si>
    <t>2,114</t>
  </si>
  <si>
    <t>3,425</t>
  </si>
  <si>
    <t>1,127</t>
  </si>
  <si>
    <t>1,739</t>
  </si>
  <si>
    <t>2,498</t>
  </si>
  <si>
    <t>656</t>
  </si>
  <si>
    <t>3,553</t>
  </si>
  <si>
    <t>1,206</t>
  </si>
  <si>
    <t>3,574</t>
  </si>
  <si>
    <t>2,814</t>
  </si>
  <si>
    <t>26,936</t>
  </si>
  <si>
    <t>877</t>
  </si>
  <si>
    <t>1,561</t>
  </si>
  <si>
    <t>7,804</t>
  </si>
  <si>
    <t>2,390</t>
  </si>
  <si>
    <t>2,887</t>
  </si>
  <si>
    <t>809</t>
  </si>
  <si>
    <t>805</t>
  </si>
  <si>
    <t>1,063</t>
  </si>
  <si>
    <t>817</t>
  </si>
  <si>
    <t>738</t>
  </si>
  <si>
    <t>944</t>
  </si>
  <si>
    <t>2,989</t>
  </si>
  <si>
    <t>2,439</t>
  </si>
  <si>
    <t>9,019</t>
  </si>
  <si>
    <t>1,084</t>
  </si>
  <si>
    <t>1,262</t>
  </si>
  <si>
    <t>1,255</t>
  </si>
  <si>
    <t>2,133</t>
  </si>
  <si>
    <t>2,697</t>
  </si>
  <si>
    <t>1,021</t>
  </si>
  <si>
    <t>3,900</t>
  </si>
  <si>
    <t>2,605</t>
  </si>
  <si>
    <t>26,883</t>
  </si>
  <si>
    <t>293</t>
  </si>
  <si>
    <t>16,395</t>
  </si>
  <si>
    <t>1,037</t>
  </si>
  <si>
    <t>3,698</t>
  </si>
  <si>
    <t>1,164</t>
  </si>
  <si>
    <t>2,465</t>
  </si>
  <si>
    <t>699</t>
  </si>
  <si>
    <t>912</t>
  </si>
  <si>
    <t>1,210</t>
  </si>
  <si>
    <t>446</t>
  </si>
  <si>
    <t>1,209</t>
  </si>
  <si>
    <t>1,990</t>
  </si>
  <si>
    <t>1,312</t>
  </si>
  <si>
    <t>2,742</t>
  </si>
  <si>
    <t>4,016</t>
  </si>
  <si>
    <t>3,708</t>
  </si>
  <si>
    <t>1,253</t>
  </si>
  <si>
    <t>1,172</t>
  </si>
  <si>
    <t>2,395</t>
  </si>
  <si>
    <t>320</t>
  </si>
  <si>
    <t>9,348</t>
  </si>
  <si>
    <t>301</t>
  </si>
  <si>
    <t>1,424</t>
  </si>
  <si>
    <t>1,067</t>
  </si>
  <si>
    <t>3,738</t>
  </si>
  <si>
    <t>2,536</t>
  </si>
  <si>
    <t>1,382</t>
  </si>
  <si>
    <t>1,331</t>
  </si>
  <si>
    <t>642</t>
  </si>
  <si>
    <t>307</t>
  </si>
  <si>
    <t>2,758</t>
  </si>
  <si>
    <t>741</t>
  </si>
  <si>
    <t>519</t>
  </si>
  <si>
    <t>2,197</t>
  </si>
  <si>
    <t>653</t>
  </si>
  <si>
    <t>1,156</t>
  </si>
  <si>
    <t>757</t>
  </si>
  <si>
    <t>702</t>
  </si>
  <si>
    <t>3,561</t>
  </si>
  <si>
    <t>2,156</t>
  </si>
  <si>
    <t>2,710</t>
  </si>
  <si>
    <t>761</t>
  </si>
  <si>
    <t>3,603</t>
  </si>
  <si>
    <t>2,908</t>
  </si>
  <si>
    <t>2,526</t>
  </si>
  <si>
    <t>1,294</t>
  </si>
  <si>
    <t>1,699</t>
  </si>
  <si>
    <t>681</t>
  </si>
  <si>
    <t>556</t>
  </si>
  <si>
    <t>580</t>
  </si>
  <si>
    <t>2,562</t>
  </si>
  <si>
    <t>578</t>
  </si>
  <si>
    <t>1,090</t>
  </si>
  <si>
    <t>7,794</t>
  </si>
  <si>
    <t>2,971</t>
  </si>
  <si>
    <t>1,679</t>
  </si>
  <si>
    <t>1,187</t>
  </si>
  <si>
    <t>2,668</t>
  </si>
  <si>
    <t>1,165</t>
  </si>
  <si>
    <t>755</t>
  </si>
  <si>
    <t>221</t>
  </si>
  <si>
    <t>2,624</t>
  </si>
  <si>
    <t>3,233</t>
  </si>
  <si>
    <t>2,447</t>
  </si>
  <si>
    <t>6,003</t>
  </si>
  <si>
    <t>1,101</t>
  </si>
  <si>
    <t>2,283</t>
  </si>
  <si>
    <t>312</t>
  </si>
  <si>
    <t>771</t>
  </si>
  <si>
    <t>3,037</t>
  </si>
  <si>
    <t>2,651</t>
  </si>
  <si>
    <t>628</t>
  </si>
  <si>
    <t>3,385</t>
  </si>
  <si>
    <t>2,329</t>
  </si>
  <si>
    <t>900</t>
  </si>
  <si>
    <t>5,863</t>
  </si>
  <si>
    <t>3,541</t>
  </si>
  <si>
    <t>1,049</t>
  </si>
  <si>
    <t>3,179</t>
  </si>
  <si>
    <t>2,300</t>
  </si>
  <si>
    <t>7,647</t>
  </si>
  <si>
    <t>1,592</t>
  </si>
  <si>
    <t>1,177</t>
  </si>
  <si>
    <t>2,459</t>
  </si>
  <si>
    <t>1,412</t>
  </si>
  <si>
    <t>1,036</t>
  </si>
  <si>
    <t>504</t>
  </si>
  <si>
    <t>709</t>
  </si>
  <si>
    <t>1,028</t>
  </si>
  <si>
    <t>4,315</t>
  </si>
  <si>
    <t>813</t>
  </si>
  <si>
    <t>563</t>
  </si>
  <si>
    <t>1,608</t>
  </si>
  <si>
    <t>2,597</t>
  </si>
  <si>
    <t>1,146</t>
  </si>
  <si>
    <t>2,501</t>
  </si>
  <si>
    <t>610</t>
  </si>
  <si>
    <t>6,164</t>
  </si>
  <si>
    <t>3,706</t>
  </si>
  <si>
    <t>1,317</t>
  </si>
  <si>
    <t>2,982</t>
  </si>
  <si>
    <t>311</t>
  </si>
  <si>
    <t>1,418</t>
  </si>
  <si>
    <t>2,264</t>
  </si>
  <si>
    <t>1,020</t>
  </si>
  <si>
    <t>870</t>
  </si>
  <si>
    <t>1,015</t>
  </si>
  <si>
    <t>3,196</t>
  </si>
  <si>
    <t>810</t>
  </si>
  <si>
    <t>2,600</t>
  </si>
  <si>
    <t>1,309</t>
  </si>
  <si>
    <t>22,500</t>
  </si>
  <si>
    <t>1,043</t>
  </si>
  <si>
    <t>804</t>
  </si>
  <si>
    <t>1,769</t>
  </si>
  <si>
    <t>743</t>
  </si>
  <si>
    <t>3,152</t>
  </si>
  <si>
    <t>1,352</t>
  </si>
  <si>
    <t>369</t>
  </si>
  <si>
    <t>667</t>
  </si>
  <si>
    <t>12,632</t>
  </si>
  <si>
    <t>3,880</t>
  </si>
  <si>
    <t>1,505</t>
  </si>
  <si>
    <t>4,285</t>
  </si>
  <si>
    <t>3,217</t>
  </si>
  <si>
    <t>463</t>
  </si>
  <si>
    <t>7,247</t>
  </si>
  <si>
    <t>2,509</t>
  </si>
  <si>
    <t>674</t>
  </si>
  <si>
    <t>886</t>
  </si>
  <si>
    <t>3,549</t>
  </si>
  <si>
    <t>3,307</t>
  </si>
  <si>
    <t>1,229</t>
  </si>
  <si>
    <t>1,199</t>
  </si>
  <si>
    <t>4,199</t>
  </si>
  <si>
    <t>7,222</t>
  </si>
  <si>
    <t>3,818</t>
  </si>
  <si>
    <t>1,355</t>
  </si>
  <si>
    <t>- 어패류와 조제품</t>
  </si>
  <si>
    <t>3,750</t>
  </si>
  <si>
    <t>768</t>
  </si>
  <si>
    <t>- 음료 및 주류</t>
  </si>
  <si>
    <t>- 가 죽</t>
  </si>
  <si>
    <t>- 석유제품</t>
  </si>
  <si>
    <t>1,490</t>
  </si>
  <si>
    <t>350</t>
  </si>
  <si>
    <t>12,664</t>
  </si>
  <si>
    <t>1,282</t>
  </si>
  <si>
    <t>2,545</t>
  </si>
  <si>
    <t>- 반도체 제조용 장비</t>
  </si>
  <si>
    <t>- 가전제품</t>
  </si>
  <si>
    <t>- 정보통신기기</t>
  </si>
  <si>
    <t>- 반도체</t>
  </si>
  <si>
    <t>- 기타 전기 전자제품</t>
  </si>
  <si>
    <t>- 디스플레이 패널</t>
  </si>
  <si>
    <t>- 기타 수송기기</t>
  </si>
  <si>
    <t>12,531.4</t>
  </si>
  <si>
    <t>149,879</t>
  </si>
  <si>
    <t>11,502.2</t>
  </si>
  <si>
    <t>20,277</t>
  </si>
  <si>
    <t>277.0</t>
  </si>
  <si>
    <t>752.3</t>
  </si>
  <si>
    <t>129,379</t>
  </si>
  <si>
    <t>1,024</t>
  </si>
  <si>
    <t>2,413</t>
  </si>
  <si>
    <t>902</t>
  </si>
  <si>
    <t>13,223</t>
  </si>
  <si>
    <t>1,230</t>
  </si>
  <si>
    <t>9,801</t>
  </si>
  <si>
    <t>9,261</t>
  </si>
  <si>
    <t>11,656.9</t>
  </si>
  <si>
    <t>109,412</t>
  </si>
  <si>
    <t>10,752.7</t>
  </si>
  <si>
    <t>15,855</t>
  </si>
  <si>
    <t>258.1</t>
  </si>
  <si>
    <t>646.2</t>
  </si>
  <si>
    <t>93,360</t>
  </si>
  <si>
    <t>1,167</t>
  </si>
  <si>
    <t>189,151</t>
  </si>
  <si>
    <t>2,972</t>
  </si>
  <si>
    <t>1,814</t>
  </si>
  <si>
    <t>18,351</t>
  </si>
  <si>
    <t>11,668.8</t>
  </si>
  <si>
    <t>134,257</t>
  </si>
  <si>
    <t>10,442.1</t>
  </si>
  <si>
    <t>14,075</t>
  </si>
  <si>
    <t>373.3</t>
  </si>
  <si>
    <t>853.4</t>
  </si>
  <si>
    <t>119,808</t>
  </si>
  <si>
    <t>1,442</t>
  </si>
  <si>
    <t>6,711</t>
  </si>
  <si>
    <t>1,109</t>
  </si>
  <si>
    <t>3,337</t>
  </si>
  <si>
    <t>4,719</t>
  </si>
  <si>
    <t>7,135</t>
  </si>
  <si>
    <t>11,606.9</t>
  </si>
  <si>
    <t>117,154</t>
  </si>
  <si>
    <t>10,497.7</t>
  </si>
  <si>
    <t>12,909</t>
  </si>
  <si>
    <t>337.6</t>
  </si>
  <si>
    <t>771.6</t>
  </si>
  <si>
    <t>103,909</t>
  </si>
  <si>
    <t>11,298</t>
  </si>
  <si>
    <t>5,341</t>
  </si>
  <si>
    <t>31,765</t>
  </si>
  <si>
    <t>1,500</t>
  </si>
  <si>
    <t>4,584</t>
  </si>
  <si>
    <t>5,530</t>
  </si>
  <si>
    <t>1,399</t>
  </si>
  <si>
    <t>5,287</t>
  </si>
  <si>
    <t>18,385</t>
  </si>
  <si>
    <t>1,978</t>
  </si>
  <si>
    <t>230,339</t>
  </si>
  <si>
    <t>10,174.4</t>
  </si>
  <si>
    <t>14,387</t>
  </si>
  <si>
    <t>428.8</t>
  </si>
  <si>
    <t>417</t>
  </si>
  <si>
    <t>1,229.3</t>
  </si>
  <si>
    <t>167,857</t>
  </si>
  <si>
    <t>3,341</t>
  </si>
  <si>
    <t>2,864</t>
  </si>
  <si>
    <t>4,787</t>
  </si>
  <si>
    <t>1,346</t>
  </si>
  <si>
    <t>8,649</t>
  </si>
  <si>
    <t>1,586</t>
  </si>
  <si>
    <t>7,730</t>
  </si>
  <si>
    <t>8,343.1</t>
  </si>
  <si>
    <t>367.5</t>
  </si>
  <si>
    <t>811.2</t>
  </si>
  <si>
    <t>117,966</t>
  </si>
  <si>
    <t>13,168</t>
  </si>
  <si>
    <t>2,466</t>
  </si>
  <si>
    <t>5,015</t>
  </si>
  <si>
    <t>16,245</t>
  </si>
  <si>
    <t>295.4</t>
  </si>
  <si>
    <t>576</t>
  </si>
  <si>
    <t>8,239.3</t>
  </si>
  <si>
    <t>13,378</t>
  </si>
  <si>
    <t>350.8</t>
  </si>
  <si>
    <t>716.3</t>
  </si>
  <si>
    <t>188,055</t>
  </si>
  <si>
    <t>5,152</t>
  </si>
  <si>
    <t>14,362</t>
  </si>
  <si>
    <t>1,305</t>
  </si>
  <si>
    <t>60,441</t>
  </si>
  <si>
    <t>49,961</t>
  </si>
  <si>
    <t>8,329.2</t>
  </si>
  <si>
    <t>11,895</t>
  </si>
  <si>
    <t>381.1</t>
  </si>
  <si>
    <t>727.8</t>
  </si>
  <si>
    <t>118,710</t>
  </si>
  <si>
    <t>1,581</t>
  </si>
  <si>
    <t>856</t>
  </si>
  <si>
    <t>2,035</t>
  </si>
  <si>
    <t>6,732</t>
  </si>
  <si>
    <t>1,026</t>
  </si>
  <si>
    <t>8,898.4</t>
  </si>
  <si>
    <t>15,557</t>
  </si>
  <si>
    <t>351.0</t>
  </si>
  <si>
    <t>1,331.1</t>
  </si>
  <si>
    <t>260,381</t>
  </si>
  <si>
    <t>2,680</t>
  </si>
  <si>
    <t>77,725</t>
  </si>
  <si>
    <t>3,017</t>
  </si>
  <si>
    <t>1,121</t>
  </si>
  <si>
    <t>1,831</t>
  </si>
  <si>
    <t>7,970.6</t>
  </si>
  <si>
    <t>14,292</t>
  </si>
  <si>
    <t>369.0</t>
  </si>
  <si>
    <t>789.8</t>
  </si>
  <si>
    <t>109,617</t>
  </si>
  <si>
    <t>1,211</t>
  </si>
  <si>
    <t>12,668</t>
  </si>
  <si>
    <t>2,572</t>
  </si>
  <si>
    <t>2,831</t>
  </si>
  <si>
    <t>1,660</t>
  </si>
  <si>
    <t>8,511.1</t>
  </si>
  <si>
    <t>14,615</t>
  </si>
  <si>
    <t>379.5</t>
  </si>
  <si>
    <t>1,247.1</t>
  </si>
  <si>
    <t>198,182</t>
  </si>
  <si>
    <t>5,062</t>
  </si>
  <si>
    <t>1,927</t>
  </si>
  <si>
    <t>2,124</t>
  </si>
  <si>
    <t>2,553</t>
  </si>
  <si>
    <t>1,302.7</t>
  </si>
  <si>
    <t>8,141.4</t>
  </si>
  <si>
    <t>12,439</t>
  </si>
  <si>
    <t>315.3</t>
  </si>
  <si>
    <t>745.5</t>
  </si>
  <si>
    <t>110,711</t>
  </si>
  <si>
    <t>14,861</t>
  </si>
  <si>
    <t>4,406</t>
  </si>
  <si>
    <t>13,130</t>
  </si>
  <si>
    <t>657</t>
  </si>
  <si>
    <t>8,170.8</t>
  </si>
  <si>
    <t>12,009</t>
  </si>
  <si>
    <t>4,602</t>
  </si>
  <si>
    <t>13,531</t>
  </si>
  <si>
    <t>2,032</t>
  </si>
  <si>
    <t>21,811</t>
  </si>
  <si>
    <t>15,177</t>
  </si>
  <si>
    <t>25,533</t>
  </si>
  <si>
    <t>845</t>
  </si>
  <si>
    <t>11,354</t>
  </si>
  <si>
    <t>1,052.2</t>
  </si>
  <si>
    <t>169,127</t>
  </si>
  <si>
    <t>13,630</t>
  </si>
  <si>
    <t>5,838</t>
  </si>
  <si>
    <t>1,804</t>
  </si>
  <si>
    <t>27,851</t>
  </si>
  <si>
    <t>1,685</t>
  </si>
  <si>
    <t>1,420</t>
  </si>
  <si>
    <t>7,105</t>
  </si>
  <si>
    <t>16,636</t>
  </si>
  <si>
    <t>10,252.9</t>
  </si>
  <si>
    <t>11,347</t>
  </si>
  <si>
    <t>285.9</t>
  </si>
  <si>
    <t>1,973</t>
  </si>
  <si>
    <t>3,519</t>
  </si>
  <si>
    <t>2,209</t>
  </si>
  <si>
    <t>9,025</t>
  </si>
  <si>
    <t>5,109</t>
  </si>
  <si>
    <t>22,565</t>
  </si>
  <si>
    <t>687.0</t>
  </si>
  <si>
    <t>10,488</t>
  </si>
  <si>
    <t>1,197</t>
  </si>
  <si>
    <t>1,435</t>
  </si>
  <si>
    <t>1,338</t>
  </si>
  <si>
    <t>22,389</t>
  </si>
  <si>
    <t>9,471.9</t>
  </si>
  <si>
    <t>13,437</t>
  </si>
  <si>
    <t>348.5</t>
  </si>
  <si>
    <t>1,282,575</t>
  </si>
  <si>
    <t>107,663</t>
  </si>
  <si>
    <t>71,201</t>
  </si>
  <si>
    <t>4,243</t>
  </si>
  <si>
    <t>26,724</t>
  </si>
  <si>
    <t>22,774</t>
  </si>
  <si>
    <t>10,965</t>
  </si>
  <si>
    <t>2,151</t>
  </si>
  <si>
    <t>7,629</t>
  </si>
  <si>
    <t>1,432</t>
  </si>
  <si>
    <t>117,667</t>
  </si>
  <si>
    <t>1,485</t>
  </si>
  <si>
    <t>1,123</t>
  </si>
  <si>
    <t>33,406</t>
  </si>
  <si>
    <t>4,461</t>
  </si>
  <si>
    <t>22,581</t>
  </si>
  <si>
    <t>4,857</t>
  </si>
  <si>
    <t>17,610</t>
  </si>
  <si>
    <t>7,049</t>
  </si>
  <si>
    <t>3,957</t>
  </si>
  <si>
    <t>6,095</t>
  </si>
  <si>
    <t>4,428</t>
  </si>
  <si>
    <t>8,062</t>
  </si>
  <si>
    <t>1,030</t>
  </si>
  <si>
    <t>4,969</t>
  </si>
  <si>
    <t>338</t>
  </si>
  <si>
    <t>25,128</t>
  </si>
  <si>
    <t>9,358</t>
  </si>
  <si>
    <t>2,477</t>
  </si>
  <si>
    <t>15,182</t>
  </si>
  <si>
    <t>2,010</t>
  </si>
  <si>
    <t>1,828</t>
  </si>
  <si>
    <t>1,457</t>
  </si>
  <si>
    <t>25,483</t>
  </si>
  <si>
    <t>644</t>
  </si>
  <si>
    <t>4,216</t>
  </si>
  <si>
    <t>13,290</t>
  </si>
  <si>
    <t>2,801</t>
  </si>
  <si>
    <t>3,232</t>
  </si>
  <si>
    <t>1,034,470</t>
  </si>
  <si>
    <t>3,816</t>
  </si>
  <si>
    <t>67,470</t>
  </si>
  <si>
    <t>8,780</t>
  </si>
  <si>
    <t>849</t>
  </si>
  <si>
    <t>25,564</t>
  </si>
  <si>
    <t>13,710</t>
  </si>
  <si>
    <t>897</t>
  </si>
  <si>
    <t>14,369</t>
  </si>
  <si>
    <t>364,046</t>
  </si>
  <si>
    <t>4,906</t>
  </si>
  <si>
    <t>3,388</t>
  </si>
  <si>
    <t>154,299</t>
  </si>
  <si>
    <t>6,299</t>
  </si>
  <si>
    <t>1,898</t>
  </si>
  <si>
    <t>55,820</t>
  </si>
  <si>
    <t>2,669</t>
  </si>
  <si>
    <t>7,298</t>
  </si>
  <si>
    <t>1,351</t>
  </si>
  <si>
    <t>67,587</t>
  </si>
  <si>
    <t>7,770</t>
  </si>
  <si>
    <t>53,755</t>
  </si>
  <si>
    <t>225,043</t>
  </si>
  <si>
    <t>184,305</t>
  </si>
  <si>
    <t>24,453</t>
  </si>
  <si>
    <t>6,670</t>
  </si>
  <si>
    <t>2,103</t>
  </si>
  <si>
    <t>1,320</t>
  </si>
  <si>
    <t>87,720</t>
  </si>
  <si>
    <t>3,309</t>
  </si>
  <si>
    <t>586</t>
  </si>
  <si>
    <t>2,997</t>
  </si>
  <si>
    <t>2,129</t>
  </si>
  <si>
    <t>1,801</t>
  </si>
  <si>
    <t>40,513</t>
  </si>
  <si>
    <t>21,084</t>
  </si>
  <si>
    <t>245,256</t>
  </si>
  <si>
    <t>170,240</t>
  </si>
  <si>
    <t>2,030</t>
  </si>
  <si>
    <t>40,807</t>
  </si>
  <si>
    <t>15,573</t>
  </si>
  <si>
    <t>1,998</t>
  </si>
  <si>
    <t>15,889</t>
  </si>
  <si>
    <t>5,571</t>
  </si>
  <si>
    <t>44,935</t>
  </si>
  <si>
    <t>124,424</t>
  </si>
  <si>
    <t>88,156</t>
  </si>
  <si>
    <t>1,813</t>
  </si>
  <si>
    <t>2,672</t>
  </si>
  <si>
    <t>2,210</t>
  </si>
  <si>
    <t>27,517</t>
  </si>
  <si>
    <t>97,111</t>
  </si>
  <si>
    <t>86,864</t>
  </si>
  <si>
    <t>1,507</t>
  </si>
  <si>
    <t>7,131</t>
  </si>
  <si>
    <t>106,199</t>
  </si>
  <si>
    <t>2,132</t>
  </si>
  <si>
    <t>1,929</t>
  </si>
  <si>
    <t>510</t>
  </si>
  <si>
    <t>30,652</t>
  </si>
  <si>
    <t>1,186</t>
  </si>
  <si>
    <t>474</t>
  </si>
  <si>
    <t>4,133</t>
  </si>
  <si>
    <t>4,785</t>
  </si>
  <si>
    <t>20,163</t>
  </si>
  <si>
    <t>10,308</t>
  </si>
  <si>
    <t>2,921</t>
  </si>
  <si>
    <t>2,961</t>
  </si>
  <si>
    <t>6,150</t>
  </si>
  <si>
    <t>2,765</t>
  </si>
  <si>
    <t>18,047</t>
  </si>
  <si>
    <t>791</t>
  </si>
  <si>
    <t>6,799</t>
  </si>
  <si>
    <t>1,933</t>
  </si>
  <si>
    <t>1,540</t>
  </si>
  <si>
    <t>24,065</t>
  </si>
  <si>
    <t>4,732</t>
  </si>
  <si>
    <t>1,889</t>
  </si>
  <si>
    <t>12,643</t>
  </si>
  <si>
    <t>2,074</t>
  </si>
  <si>
    <t>2,848</t>
  </si>
  <si>
    <t>949,687</t>
  </si>
  <si>
    <t>72,042</t>
  </si>
  <si>
    <t>3,204</t>
  </si>
  <si>
    <t>1,693</t>
  </si>
  <si>
    <t>26,168</t>
  </si>
  <si>
    <t>15,424</t>
  </si>
  <si>
    <t>18,173</t>
  </si>
  <si>
    <t>300,503</t>
  </si>
  <si>
    <t>2,356</t>
  </si>
  <si>
    <t>116,210</t>
  </si>
  <si>
    <t>6,672</t>
  </si>
  <si>
    <t>1,654</t>
  </si>
  <si>
    <t>44,162</t>
  </si>
  <si>
    <t>2,215</t>
  </si>
  <si>
    <t>7,371</t>
  </si>
  <si>
    <t>1,195</t>
  </si>
  <si>
    <t>59,316</t>
  </si>
  <si>
    <t>7,038</t>
  </si>
  <si>
    <t>3,442</t>
  </si>
  <si>
    <t>50,793</t>
  </si>
  <si>
    <t>224,732</t>
  </si>
  <si>
    <t>5,959</t>
  </si>
  <si>
    <t>187,222</t>
  </si>
  <si>
    <t>22,609</t>
  </si>
  <si>
    <t>5,933</t>
  </si>
  <si>
    <t>2,221</t>
  </si>
  <si>
    <t>527</t>
  </si>
  <si>
    <t>5,387</t>
  </si>
  <si>
    <t>77,662</t>
  </si>
  <si>
    <t>2,968</t>
  </si>
  <si>
    <t>786</t>
  </si>
  <si>
    <t>763</t>
  </si>
  <si>
    <t>31,045</t>
  </si>
  <si>
    <t>3,627</t>
  </si>
  <si>
    <t>22,099</t>
  </si>
  <si>
    <t>238,658</t>
  </si>
  <si>
    <t>167,607</t>
  </si>
  <si>
    <t>39,586</t>
  </si>
  <si>
    <t>15,595</t>
  </si>
  <si>
    <t>2,881</t>
  </si>
  <si>
    <t>12,237</t>
  </si>
  <si>
    <t>36,091</t>
  </si>
  <si>
    <t>144,594</t>
  </si>
  <si>
    <t>4,925</t>
  </si>
  <si>
    <t>101,468</t>
  </si>
  <si>
    <t>32,398</t>
  </si>
  <si>
    <t>23,164</t>
  </si>
  <si>
    <t>9,055</t>
  </si>
  <si>
    <t>1,712</t>
  </si>
  <si>
    <t>8,626</t>
  </si>
  <si>
    <t>2,280</t>
  </si>
  <si>
    <t>127,385</t>
  </si>
  <si>
    <t>2,293</t>
  </si>
  <si>
    <t>1,071</t>
  </si>
  <si>
    <t>4,642</t>
  </si>
  <si>
    <t>35,310</t>
  </si>
  <si>
    <t>4,401</t>
  </si>
  <si>
    <t>400</t>
  </si>
  <si>
    <t>3,007</t>
  </si>
  <si>
    <t>23,588</t>
  </si>
  <si>
    <t>4,953</t>
  </si>
  <si>
    <t>5,974</t>
  </si>
  <si>
    <t>20,323</t>
  </si>
  <si>
    <t>840</t>
  </si>
  <si>
    <t>8,819</t>
  </si>
  <si>
    <t>3,523</t>
  </si>
  <si>
    <t>5,012</t>
  </si>
  <si>
    <t>7,802</t>
  </si>
  <si>
    <t>834</t>
  </si>
  <si>
    <t>2,381</t>
  </si>
  <si>
    <t>4,426</t>
  </si>
  <si>
    <t>1,217</t>
  </si>
  <si>
    <t>25,305</t>
  </si>
  <si>
    <t>639</t>
  </si>
  <si>
    <t>8,761</t>
  </si>
  <si>
    <t>1,873</t>
  </si>
  <si>
    <t>15,900</t>
  </si>
  <si>
    <t>1,842</t>
  </si>
  <si>
    <t>28,950</t>
  </si>
  <si>
    <t>7,073</t>
  </si>
  <si>
    <t>14,922</t>
  </si>
  <si>
    <t>1,689</t>
  </si>
  <si>
    <t>1,076,347</t>
  </si>
  <si>
    <t>81,560</t>
  </si>
  <si>
    <t>8,343</t>
  </si>
  <si>
    <t>2,195</t>
  </si>
  <si>
    <t>28,580</t>
  </si>
  <si>
    <t>17,754</t>
  </si>
  <si>
    <t>20,970</t>
  </si>
  <si>
    <t>375,076</t>
  </si>
  <si>
    <t>3,431</t>
  </si>
  <si>
    <t>2,844</t>
  </si>
  <si>
    <t>141,040</t>
  </si>
  <si>
    <t>5,604</t>
  </si>
  <si>
    <t>1,928</t>
  </si>
  <si>
    <t>51,158</t>
  </si>
  <si>
    <t>1,899</t>
  </si>
  <si>
    <t>12,030</t>
  </si>
  <si>
    <t>1,542</t>
  </si>
  <si>
    <t>72,704</t>
  </si>
  <si>
    <t>8,210</t>
  </si>
  <si>
    <t>4,181</t>
  </si>
  <si>
    <t>75,461</t>
  </si>
  <si>
    <t>297,234</t>
  </si>
  <si>
    <t>8,388</t>
  </si>
  <si>
    <t>245,706</t>
  </si>
  <si>
    <t>27,898</t>
  </si>
  <si>
    <t>11,813</t>
  </si>
  <si>
    <t>2,375</t>
  </si>
  <si>
    <t>98,893</t>
  </si>
  <si>
    <t>4,561</t>
  </si>
  <si>
    <t>3,261</t>
  </si>
  <si>
    <t>2,958</t>
  </si>
  <si>
    <t>2,214</t>
  </si>
  <si>
    <t>1,451</t>
  </si>
  <si>
    <t>1,910</t>
  </si>
  <si>
    <t>37,677</t>
  </si>
  <si>
    <t>32,626</t>
  </si>
  <si>
    <t>180,587</t>
  </si>
  <si>
    <t>94,179</t>
  </si>
  <si>
    <t>49,454</t>
  </si>
  <si>
    <t>14,274</t>
  </si>
  <si>
    <t>21,696</t>
  </si>
  <si>
    <t>42,997</t>
  </si>
  <si>
    <t>4,661</t>
  </si>
  <si>
    <t>3,044</t>
  </si>
  <si>
    <t>464</t>
  </si>
  <si>
    <t>2,452</t>
  </si>
  <si>
    <t>956</t>
  </si>
  <si>
    <t>3,288</t>
  </si>
  <si>
    <t>1,547</t>
  </si>
  <si>
    <t>973</t>
  </si>
  <si>
    <t>10,361</t>
  </si>
  <si>
    <t>1,672</t>
  </si>
  <si>
    <t>1,629</t>
  </si>
  <si>
    <t>2,028</t>
  </si>
  <si>
    <t>993</t>
  </si>
  <si>
    <t>501</t>
  </si>
  <si>
    <t>6,144</t>
  </si>
  <si>
    <t>2,792,075</t>
  </si>
  <si>
    <t>88,849</t>
  </si>
  <si>
    <t>4,728</t>
  </si>
  <si>
    <t>4,904</t>
  </si>
  <si>
    <t>1,349</t>
  </si>
  <si>
    <t>8,593</t>
  </si>
  <si>
    <t>6,938</t>
  </si>
  <si>
    <t>32,556</t>
  </si>
  <si>
    <t>3,846</t>
  </si>
  <si>
    <t>1,949</t>
  </si>
  <si>
    <t>9,342</t>
  </si>
  <si>
    <t>192,794</t>
  </si>
  <si>
    <t>6,806</t>
  </si>
  <si>
    <t>3,569</t>
  </si>
  <si>
    <t>10,491</t>
  </si>
  <si>
    <t>5,808</t>
  </si>
  <si>
    <t>1,099</t>
  </si>
  <si>
    <t>113,848</t>
  </si>
  <si>
    <t>90,264</t>
  </si>
  <si>
    <t>20,877</t>
  </si>
  <si>
    <t>2,707</t>
  </si>
  <si>
    <t>3,885</t>
  </si>
  <si>
    <t>1,572</t>
  </si>
  <si>
    <t>863</t>
  </si>
  <si>
    <t>49,936</t>
  </si>
  <si>
    <t>21,400</t>
  </si>
  <si>
    <t>7,224</t>
  </si>
  <si>
    <t>2,477,877</t>
  </si>
  <si>
    <t>60,315</t>
  </si>
  <si>
    <t>668</t>
  </si>
  <si>
    <t>7,382</t>
  </si>
  <si>
    <t>26,335</t>
  </si>
  <si>
    <t>7,025</t>
  </si>
  <si>
    <t>12,002</t>
  </si>
  <si>
    <t>8,876</t>
  </si>
  <si>
    <t>353,056</t>
  </si>
  <si>
    <t>22,767</t>
  </si>
  <si>
    <t>5,626</t>
  </si>
  <si>
    <t>55,822</t>
  </si>
  <si>
    <t>8,507</t>
  </si>
  <si>
    <t>34,541</t>
  </si>
  <si>
    <t>5,211</t>
  </si>
  <si>
    <t>47,382</t>
  </si>
  <si>
    <t>26,364</t>
  </si>
  <si>
    <t>13,419</t>
  </si>
  <si>
    <t>132,411</t>
  </si>
  <si>
    <t>1,015,240</t>
  </si>
  <si>
    <t>141,394</t>
  </si>
  <si>
    <t>834,901</t>
  </si>
  <si>
    <t>13,752</t>
  </si>
  <si>
    <t>22,010</t>
  </si>
  <si>
    <t>10,130</t>
  </si>
  <si>
    <t>397,164</t>
  </si>
  <si>
    <t>2,173</t>
  </si>
  <si>
    <t>133,312</t>
  </si>
  <si>
    <t>82,289</t>
  </si>
  <si>
    <t>662</t>
  </si>
  <si>
    <t>32,701</t>
  </si>
  <si>
    <t>2,843</t>
  </si>
  <si>
    <t>40,180</t>
  </si>
  <si>
    <t>40,957</t>
  </si>
  <si>
    <t>17,069</t>
  </si>
  <si>
    <t>32,669</t>
  </si>
  <si>
    <t>635,140</t>
  </si>
  <si>
    <t>210,319</t>
  </si>
  <si>
    <t>74,761</t>
  </si>
  <si>
    <t>264,090</t>
  </si>
  <si>
    <t>77,254</t>
  </si>
  <si>
    <t>16,962</t>
  </si>
  <si>
    <t>3,050,921</t>
  </si>
  <si>
    <t>3,656</t>
  </si>
  <si>
    <t>94,693</t>
  </si>
  <si>
    <t>7,332</t>
  </si>
  <si>
    <t>2,823</t>
  </si>
  <si>
    <t>1,367</t>
  </si>
  <si>
    <t>1,404</t>
  </si>
  <si>
    <t>9,796</t>
  </si>
  <si>
    <t>4,405</t>
  </si>
  <si>
    <t>65,188</t>
  </si>
  <si>
    <t>25,215</t>
  </si>
  <si>
    <t>10,880</t>
  </si>
  <si>
    <t>3,414</t>
  </si>
  <si>
    <t>8,963</t>
  </si>
  <si>
    <t>161,769</t>
  </si>
  <si>
    <t>3,052</t>
  </si>
  <si>
    <t>3,019</t>
  </si>
  <si>
    <t>5,627</t>
  </si>
  <si>
    <t>1,179</t>
  </si>
  <si>
    <t>2,840</t>
  </si>
  <si>
    <t>8,489</t>
  </si>
  <si>
    <t>4,324</t>
  </si>
  <si>
    <t>2,578</t>
  </si>
  <si>
    <t>3,094</t>
  </si>
  <si>
    <t>93,574</t>
  </si>
  <si>
    <t>72,578</t>
  </si>
  <si>
    <t>18,978</t>
  </si>
  <si>
    <t>41,487</t>
  </si>
  <si>
    <t>19,579</t>
  </si>
  <si>
    <t>13,087</t>
  </si>
  <si>
    <t>2,016</t>
  </si>
  <si>
    <t>6,398</t>
  </si>
  <si>
    <t>2,769,244</t>
  </si>
  <si>
    <t>2,663</t>
  </si>
  <si>
    <t>56,245</t>
  </si>
  <si>
    <t>1,408</t>
  </si>
  <si>
    <t>1,304</t>
  </si>
  <si>
    <t>22,948</t>
  </si>
  <si>
    <t>632</t>
  </si>
  <si>
    <t>11,073</t>
  </si>
  <si>
    <t>539,104</t>
  </si>
  <si>
    <t>21,375</t>
  </si>
  <si>
    <t>56,487</t>
  </si>
  <si>
    <t>7,490</t>
  </si>
  <si>
    <t>28,242</t>
  </si>
  <si>
    <t>41,967</t>
  </si>
  <si>
    <t>25,091</t>
  </si>
  <si>
    <t>11,939</t>
  </si>
  <si>
    <t>3,384</t>
  </si>
  <si>
    <t>332,456</t>
  </si>
  <si>
    <t>867,942</t>
  </si>
  <si>
    <t>147,185</t>
  </si>
  <si>
    <t>687,635</t>
  </si>
  <si>
    <t>14,310</t>
  </si>
  <si>
    <t>16,877</t>
  </si>
  <si>
    <t>395,482</t>
  </si>
  <si>
    <t>140,242</t>
  </si>
  <si>
    <t>2,228</t>
  </si>
  <si>
    <t>2,104</t>
  </si>
  <si>
    <t>79,461</t>
  </si>
  <si>
    <t>1,094</t>
  </si>
  <si>
    <t>31,922</t>
  </si>
  <si>
    <t>1,359</t>
  </si>
  <si>
    <t>2,330</t>
  </si>
  <si>
    <t>1,376</t>
  </si>
  <si>
    <t>27,879</t>
  </si>
  <si>
    <t>35,537</t>
  </si>
  <si>
    <t>17,782</t>
  </si>
  <si>
    <t>48,716</t>
  </si>
  <si>
    <t>893,137</t>
  </si>
  <si>
    <t>23,934</t>
  </si>
  <si>
    <t>187,227</t>
  </si>
  <si>
    <t>42,998</t>
  </si>
  <si>
    <t>585,188</t>
  </si>
  <si>
    <t>941</t>
  </si>
  <si>
    <t>50,968</t>
  </si>
  <si>
    <t>2,055</t>
  </si>
  <si>
    <t>17,334</t>
  </si>
  <si>
    <t>113,237</t>
  </si>
  <si>
    <t>11,147</t>
  </si>
  <si>
    <t>4,138</t>
  </si>
  <si>
    <t>1,460</t>
  </si>
  <si>
    <t>13,590</t>
  </si>
  <si>
    <t>3,237</t>
  </si>
  <si>
    <t>71,772</t>
  </si>
  <si>
    <t>31,005</t>
  </si>
  <si>
    <t>604</t>
  </si>
  <si>
    <t>11,836</t>
  </si>
  <si>
    <t>5,412</t>
  </si>
  <si>
    <t>11,131</t>
  </si>
  <si>
    <t>197,837</t>
  </si>
  <si>
    <t>4,262</t>
  </si>
  <si>
    <t>4,258</t>
  </si>
  <si>
    <t>5,971</t>
  </si>
  <si>
    <t>1,411</t>
  </si>
  <si>
    <t>1,538</t>
  </si>
  <si>
    <t>2,749</t>
  </si>
  <si>
    <t>8,952</t>
  </si>
  <si>
    <t>1,893</t>
  </si>
  <si>
    <t>2,745</t>
  </si>
  <si>
    <t>517</t>
  </si>
  <si>
    <t>4,022</t>
  </si>
  <si>
    <t>119,954</t>
  </si>
  <si>
    <t>2,254</t>
  </si>
  <si>
    <t>94,865</t>
  </si>
  <si>
    <t>1,463</t>
  </si>
  <si>
    <t>21,005</t>
  </si>
  <si>
    <t>5,417</t>
  </si>
  <si>
    <t>3,085</t>
  </si>
  <si>
    <t>46,873</t>
  </si>
  <si>
    <t>24,233</t>
  </si>
  <si>
    <t>1,477</t>
  </si>
  <si>
    <t>12,074</t>
  </si>
  <si>
    <t>2,632</t>
  </si>
  <si>
    <t>6,719</t>
  </si>
  <si>
    <t>3,053,778</t>
  </si>
  <si>
    <t>68,417</t>
  </si>
  <si>
    <t>215</t>
  </si>
  <si>
    <t>3,664</t>
  </si>
  <si>
    <t>8,572</t>
  </si>
  <si>
    <t>28,679</t>
  </si>
  <si>
    <t>9,224</t>
  </si>
  <si>
    <t>14,876</t>
  </si>
  <si>
    <t>426,045</t>
  </si>
  <si>
    <t>19,238</t>
  </si>
  <si>
    <t>27,560</t>
  </si>
  <si>
    <t>22,237</t>
  </si>
  <si>
    <t>52,613</t>
  </si>
  <si>
    <t>8,031</t>
  </si>
  <si>
    <t>44,548</t>
  </si>
  <si>
    <t>5,805</t>
  </si>
  <si>
    <t>50,333</t>
  </si>
  <si>
    <t>28,204</t>
  </si>
  <si>
    <t>154,835</t>
  </si>
  <si>
    <t>993,141</t>
  </si>
  <si>
    <t>3,423</t>
  </si>
  <si>
    <t>136,334</t>
  </si>
  <si>
    <t>818,063</t>
  </si>
  <si>
    <t>391</t>
  </si>
  <si>
    <t>17,668</t>
  </si>
  <si>
    <t>19,971</t>
  </si>
  <si>
    <t>400,808</t>
  </si>
  <si>
    <t>2,654</t>
  </si>
  <si>
    <t>132,443</t>
  </si>
  <si>
    <t>1,836</t>
  </si>
  <si>
    <t>81,978</t>
  </si>
  <si>
    <t>3,978</t>
  </si>
  <si>
    <t>36,689</t>
  </si>
  <si>
    <t>3,446</t>
  </si>
  <si>
    <t>34,327</t>
  </si>
  <si>
    <t>46,350</t>
  </si>
  <si>
    <t>19,946</t>
  </si>
  <si>
    <t>31,970</t>
  </si>
  <si>
    <t>1,148,971</t>
  </si>
  <si>
    <t>32,346</t>
  </si>
  <si>
    <t>4,952</t>
  </si>
  <si>
    <t>230,266</t>
  </si>
  <si>
    <t>95,904</t>
  </si>
  <si>
    <t>729,143</t>
  </si>
  <si>
    <t>54,842</t>
  </si>
  <si>
    <t>2,649,325</t>
  </si>
  <si>
    <t>200,117</t>
  </si>
  <si>
    <t>4,866</t>
  </si>
  <si>
    <t>3,700</t>
  </si>
  <si>
    <t>2,344</t>
  </si>
  <si>
    <t>3,065</t>
  </si>
  <si>
    <t>346</t>
  </si>
  <si>
    <t>6,715,476</t>
  </si>
  <si>
    <t>17,531</t>
  </si>
  <si>
    <t>5,523</t>
  </si>
  <si>
    <t>5,199</t>
  </si>
  <si>
    <t>6,694</t>
  </si>
  <si>
    <t>1,983,325</t>
  </si>
  <si>
    <t>11,646</t>
  </si>
  <si>
    <t>234,601</t>
  </si>
  <si>
    <t>584,517</t>
  </si>
  <si>
    <t>46,942</t>
  </si>
  <si>
    <t>74,739</t>
  </si>
  <si>
    <t>1,010,337</t>
  </si>
  <si>
    <t>20,443</t>
  </si>
  <si>
    <t>197,669</t>
  </si>
  <si>
    <t>9,790</t>
  </si>
  <si>
    <t>26,013</t>
  </si>
  <si>
    <t>9,497</t>
  </si>
  <si>
    <t>8,028</t>
  </si>
  <si>
    <t>2,708</t>
  </si>
  <si>
    <t>1,999</t>
  </si>
  <si>
    <t>122,358</t>
  </si>
  <si>
    <t>12,678</t>
  </si>
  <si>
    <t>109,680</t>
  </si>
  <si>
    <t>1,643</t>
  </si>
  <si>
    <t>24,146</t>
  </si>
  <si>
    <t>13,077</t>
  </si>
  <si>
    <t>8,449</t>
  </si>
  <si>
    <t>43,234</t>
  </si>
  <si>
    <t>4,516,950</t>
  </si>
  <si>
    <t>1,231,055</t>
  </si>
  <si>
    <t>83,157</t>
  </si>
  <si>
    <t>570,576</t>
  </si>
  <si>
    <t>99,291</t>
  </si>
  <si>
    <t>41,273</t>
  </si>
  <si>
    <t>385,189</t>
  </si>
  <si>
    <t>14,479</t>
  </si>
  <si>
    <t>34,503</t>
  </si>
  <si>
    <t>376,168</t>
  </si>
  <si>
    <t>2,529</t>
  </si>
  <si>
    <t>10,114</t>
  </si>
  <si>
    <t>289,922</t>
  </si>
  <si>
    <t>68,076</t>
  </si>
  <si>
    <t>362,673</t>
  </si>
  <si>
    <t>3,046</t>
  </si>
  <si>
    <t>338,715</t>
  </si>
  <si>
    <t>19,995</t>
  </si>
  <si>
    <t>177,343</t>
  </si>
  <si>
    <t>12,897</t>
  </si>
  <si>
    <t>150,536</t>
  </si>
  <si>
    <t>10,127</t>
  </si>
  <si>
    <t>2,367,289</t>
  </si>
  <si>
    <t>1,737,616</t>
  </si>
  <si>
    <t>51,383</t>
  </si>
  <si>
    <t>248,078</t>
  </si>
  <si>
    <t>330,049</t>
  </si>
  <si>
    <t>2,423</t>
  </si>
  <si>
    <t>6,921,977</t>
  </si>
  <si>
    <t>4,831</t>
  </si>
  <si>
    <t>6,404</t>
  </si>
  <si>
    <t>2,098,769</t>
  </si>
  <si>
    <t>252,777</t>
  </si>
  <si>
    <t>672,159</t>
  </si>
  <si>
    <t>85,222</t>
  </si>
  <si>
    <t>101,446</t>
  </si>
  <si>
    <t>953,542</t>
  </si>
  <si>
    <t>25,906</t>
  </si>
  <si>
    <t>205,932</t>
  </si>
  <si>
    <t>10,952</t>
  </si>
  <si>
    <t>20,125</t>
  </si>
  <si>
    <t>20,123</t>
  </si>
  <si>
    <t>5,423</t>
  </si>
  <si>
    <t>4,076</t>
  </si>
  <si>
    <t>2,621</t>
  </si>
  <si>
    <t>2,614</t>
  </si>
  <si>
    <t>1,791</t>
  </si>
  <si>
    <t>138,936</t>
  </si>
  <si>
    <t>19,476</t>
  </si>
  <si>
    <t>119,460</t>
  </si>
  <si>
    <t>25,020</t>
  </si>
  <si>
    <t>15,364</t>
  </si>
  <si>
    <t>7,375</t>
  </si>
  <si>
    <t>4,604,147</t>
  </si>
  <si>
    <t>1,245,837</t>
  </si>
  <si>
    <t>89,644</t>
  </si>
  <si>
    <t>3,029</t>
  </si>
  <si>
    <t>608,259</t>
  </si>
  <si>
    <t>17,078</t>
  </si>
  <si>
    <t>85,670</t>
  </si>
  <si>
    <t>35,367</t>
  </si>
  <si>
    <t>352,243</t>
  </si>
  <si>
    <t>12,545</t>
  </si>
  <si>
    <t>44,391</t>
  </si>
  <si>
    <t>347,155</t>
  </si>
  <si>
    <t>1,497</t>
  </si>
  <si>
    <t>5,309</t>
  </si>
  <si>
    <t>8,253</t>
  </si>
  <si>
    <t>282,118</t>
  </si>
  <si>
    <t>45,791</t>
  </si>
  <si>
    <t>221,947</t>
  </si>
  <si>
    <t>4,283</t>
  </si>
  <si>
    <t>200,107</t>
  </si>
  <si>
    <t>15,300</t>
  </si>
  <si>
    <t>174,397</t>
  </si>
  <si>
    <t>567</t>
  </si>
  <si>
    <t>9,331</t>
  </si>
  <si>
    <t>153,298</t>
  </si>
  <si>
    <t>521</t>
  </si>
  <si>
    <t>2,612,865</t>
  </si>
  <si>
    <t>6,293</t>
  </si>
  <si>
    <t>1,635,829</t>
  </si>
  <si>
    <t>51,318</t>
  </si>
  <si>
    <t>240,157</t>
  </si>
  <si>
    <t>685,184</t>
  </si>
  <si>
    <t>7,615,247</t>
  </si>
  <si>
    <t>15,118</t>
  </si>
  <si>
    <t>1,934</t>
  </si>
  <si>
    <t>5,915</t>
  </si>
  <si>
    <t>7,257</t>
  </si>
  <si>
    <t>2,595,871</t>
  </si>
  <si>
    <t>11,570</t>
  </si>
  <si>
    <t>195,860</t>
  </si>
  <si>
    <t>954,718</t>
  </si>
  <si>
    <t>59,862</t>
  </si>
  <si>
    <t>44,865</t>
  </si>
  <si>
    <t>1,317,672</t>
  </si>
  <si>
    <t>11,324</t>
  </si>
  <si>
    <t>363,454</t>
  </si>
  <si>
    <t>10,594</t>
  </si>
  <si>
    <t>22,140</t>
  </si>
  <si>
    <t>6,259</t>
  </si>
  <si>
    <t>1,373</t>
  </si>
  <si>
    <t>4,117</t>
  </si>
  <si>
    <t>2,125</t>
  </si>
  <si>
    <t>287,810</t>
  </si>
  <si>
    <t>142,461</t>
  </si>
  <si>
    <t>145,349</t>
  </si>
  <si>
    <t>18,140</t>
  </si>
  <si>
    <t>4,640,804</t>
  </si>
  <si>
    <t>10,066</t>
  </si>
  <si>
    <t>1,449,971</t>
  </si>
  <si>
    <t>94,118</t>
  </si>
  <si>
    <t>3,259</t>
  </si>
  <si>
    <t>764,316</t>
  </si>
  <si>
    <t>91,432</t>
  </si>
  <si>
    <t>40,424</t>
  </si>
  <si>
    <t>397,621</t>
  </si>
  <si>
    <t>13,571</t>
  </si>
  <si>
    <t>376,412</t>
  </si>
  <si>
    <t>4,840</t>
  </si>
  <si>
    <t>294,804</t>
  </si>
  <si>
    <t>1,788</t>
  </si>
  <si>
    <t>68,757</t>
  </si>
  <si>
    <t>243,039</t>
  </si>
  <si>
    <t>3,222</t>
  </si>
  <si>
    <t>3,343</t>
  </si>
  <si>
    <t>226,459</t>
  </si>
  <si>
    <t>10,859</t>
  </si>
  <si>
    <t>2,467</t>
  </si>
  <si>
    <t>239,839</t>
  </si>
  <si>
    <t>11,587</t>
  </si>
  <si>
    <t>213,375</t>
  </si>
  <si>
    <t>9,223</t>
  </si>
  <si>
    <t>2,328,480</t>
  </si>
  <si>
    <t>1,591,403</t>
  </si>
  <si>
    <t>38,966</t>
  </si>
  <si>
    <t>292,906</t>
  </si>
  <si>
    <t>404,593</t>
  </si>
  <si>
    <t>3,063</t>
  </si>
  <si>
    <t>8,312,141</t>
  </si>
  <si>
    <t>1,035</t>
  </si>
  <si>
    <t>213,733</t>
  </si>
  <si>
    <t>8,779</t>
  </si>
  <si>
    <t>9,009</t>
  </si>
  <si>
    <t>4,252</t>
  </si>
  <si>
    <t>3,383</t>
  </si>
  <si>
    <t>545</t>
  </si>
  <si>
    <t>48,488</t>
  </si>
  <si>
    <t>60,610</t>
  </si>
  <si>
    <t>62,526</t>
  </si>
  <si>
    <t>3,830</t>
  </si>
  <si>
    <t>1,553</t>
  </si>
  <si>
    <t>4,238</t>
  </si>
  <si>
    <t>1,518</t>
  </si>
  <si>
    <t>54,693</t>
  </si>
  <si>
    <t>1,499,551.4</t>
  </si>
  <si>
    <t>9,436,735</t>
  </si>
  <si>
    <t>329,066.5</t>
  </si>
  <si>
    <t>3,815,566</t>
  </si>
  <si>
    <t>49,130.8</t>
  </si>
  <si>
    <t>259,613</t>
  </si>
  <si>
    <t>216,236.5</t>
  </si>
  <si>
    <t>1,738,840</t>
  </si>
  <si>
    <t>1,863.1</t>
  </si>
  <si>
    <t>37,151</t>
  </si>
  <si>
    <t>890,880.7</t>
  </si>
  <si>
    <t>3,460,434</t>
  </si>
  <si>
    <t>12,373.7</t>
  </si>
  <si>
    <t>125,131</t>
  </si>
  <si>
    <t>11,386.8</t>
  </si>
  <si>
    <t>16,768</t>
  </si>
  <si>
    <t>285.6</t>
  </si>
  <si>
    <t>701.3</t>
  </si>
  <si>
    <t>108,192</t>
  </si>
  <si>
    <t>3,952</t>
  </si>
  <si>
    <t>1,573</t>
  </si>
  <si>
    <t>4,109</t>
  </si>
  <si>
    <t>5,473</t>
  </si>
  <si>
    <t>2,440</t>
  </si>
  <si>
    <t>4,276</t>
  </si>
  <si>
    <t>1,953</t>
  </si>
  <si>
    <t>1,143,525.5</t>
  </si>
  <si>
    <t>6,897,738</t>
  </si>
  <si>
    <t>295,994.2</t>
  </si>
  <si>
    <t>3,373,564</t>
  </si>
  <si>
    <t>43,529.3</t>
  </si>
  <si>
    <t>221,742</t>
  </si>
  <si>
    <t>210,294.1</t>
  </si>
  <si>
    <t>1,738,988</t>
  </si>
  <si>
    <t>28,836</t>
  </si>
  <si>
    <t>580,822.7</t>
  </si>
  <si>
    <t>1,450,678</t>
  </si>
  <si>
    <t>11,582.5</t>
  </si>
  <si>
    <t>83,930</t>
  </si>
  <si>
    <t>10,771.2</t>
  </si>
  <si>
    <t>13,933</t>
  </si>
  <si>
    <t>263.2</t>
  </si>
  <si>
    <t>548.2</t>
  </si>
  <si>
    <t>69,762</t>
  </si>
  <si>
    <t>14,620</t>
  </si>
  <si>
    <t>6,043</t>
  </si>
  <si>
    <t>4,799</t>
  </si>
  <si>
    <t>7,783</t>
  </si>
  <si>
    <t>1,296,136.3</t>
  </si>
  <si>
    <t>9,082,126</t>
  </si>
  <si>
    <t>357,670.9</t>
  </si>
  <si>
    <t>4,201,058</t>
  </si>
  <si>
    <t>56,405.6</t>
  </si>
  <si>
    <t>275,396</t>
  </si>
  <si>
    <t>256,844.6</t>
  </si>
  <si>
    <t>2,095,282</t>
  </si>
  <si>
    <t>3,580.7</t>
  </si>
  <si>
    <t>97,783</t>
  </si>
  <si>
    <t>606,551.7</t>
  </si>
  <si>
    <t>2,312,452</t>
  </si>
  <si>
    <t>15,082.8</t>
  </si>
  <si>
    <t>100,155</t>
  </si>
  <si>
    <t>13,978.5</t>
  </si>
  <si>
    <t>20,746</t>
  </si>
  <si>
    <t>318.3</t>
  </si>
  <si>
    <t>786.0</t>
  </si>
  <si>
    <t>78,893</t>
  </si>
  <si>
    <t>1,768</t>
  </si>
  <si>
    <t>4,921</t>
  </si>
  <si>
    <t>46,503</t>
  </si>
  <si>
    <t>28,069</t>
  </si>
  <si>
    <t>1,150,620.3</t>
  </si>
  <si>
    <t>7,562,186</t>
  </si>
  <si>
    <t>345,860.8</t>
  </si>
  <si>
    <t>3,975,318</t>
  </si>
  <si>
    <t>55,721.3</t>
  </si>
  <si>
    <t>247,803</t>
  </si>
  <si>
    <t>235,181.1</t>
  </si>
  <si>
    <t>1,953,874</t>
  </si>
  <si>
    <t>3,866.4</t>
  </si>
  <si>
    <t>124,793</t>
  </si>
  <si>
    <t>497,600.1</t>
  </si>
  <si>
    <t>1,158,623</t>
  </si>
  <si>
    <t>12,390.6</t>
  </si>
  <si>
    <t>101,774</t>
  </si>
  <si>
    <t>11,229.3</t>
  </si>
  <si>
    <t>17,256</t>
  </si>
  <si>
    <t>369.4</t>
  </si>
  <si>
    <t>791.9</t>
  </si>
  <si>
    <t>84,281</t>
  </si>
  <si>
    <t>1,984</t>
  </si>
  <si>
    <t>1,622</t>
  </si>
  <si>
    <t>3,460</t>
  </si>
  <si>
    <t>11,731</t>
  </si>
  <si>
    <t>15,431</t>
  </si>
  <si>
    <t>6,776</t>
  </si>
  <si>
    <t>40,657</t>
  </si>
  <si>
    <t>11,020</t>
  </si>
  <si>
    <t>920,373.8</t>
  </si>
  <si>
    <t>6,822,535</t>
  </si>
  <si>
    <t>297,087.0</t>
  </si>
  <si>
    <t>3,322,196</t>
  </si>
  <si>
    <t>54,502.4</t>
  </si>
  <si>
    <t>240,874</t>
  </si>
  <si>
    <t>209,467.8</t>
  </si>
  <si>
    <t>1,755,162</t>
  </si>
  <si>
    <t>3,772.7</t>
  </si>
  <si>
    <t>92,904</t>
  </si>
  <si>
    <t>343,302.5</t>
  </si>
  <si>
    <t>1,314,529</t>
  </si>
  <si>
    <t>12,241.4</t>
  </si>
  <si>
    <t>96,869</t>
  </si>
  <si>
    <t>11,149.9</t>
  </si>
  <si>
    <t>16,629</t>
  </si>
  <si>
    <t>355.8</t>
  </si>
  <si>
    <t>735.7</t>
  </si>
  <si>
    <t>79,974</t>
  </si>
  <si>
    <t>2,216</t>
  </si>
  <si>
    <t>3,722</t>
  </si>
  <si>
    <t>180,976</t>
  </si>
  <si>
    <t>1,183,158.0</t>
  </si>
  <si>
    <t>8,091,204</t>
  </si>
  <si>
    <t>326,198.1</t>
  </si>
  <si>
    <t>3,846,118</t>
  </si>
  <si>
    <t>56,335.1</t>
  </si>
  <si>
    <t>277,583</t>
  </si>
  <si>
    <t>225,097.8</t>
  </si>
  <si>
    <t>1,886,444</t>
  </si>
  <si>
    <t>3,489.3</t>
  </si>
  <si>
    <t>83,866</t>
  </si>
  <si>
    <t>560,402.9</t>
  </si>
  <si>
    <t>1,896,918</t>
  </si>
  <si>
    <t>11,634.8</t>
  </si>
  <si>
    <t>100,275</t>
  </si>
  <si>
    <t>10,606.0</t>
  </si>
  <si>
    <t>332.0</t>
  </si>
  <si>
    <t>696.8</t>
  </si>
  <si>
    <t>84,383</t>
  </si>
  <si>
    <t>16,367</t>
  </si>
  <si>
    <t>14,365</t>
  </si>
  <si>
    <t>1,301</t>
  </si>
  <si>
    <t>6,864</t>
  </si>
  <si>
    <t>2,716</t>
  </si>
  <si>
    <t>4,908</t>
  </si>
  <si>
    <t>1,780</t>
  </si>
  <si>
    <t>10,172</t>
  </si>
  <si>
    <t>1,424,712.2</t>
  </si>
  <si>
    <t>8,274,439</t>
  </si>
  <si>
    <t>326,027.3</t>
  </si>
  <si>
    <t>3,888,586</t>
  </si>
  <si>
    <t>53,825.0</t>
  </si>
  <si>
    <t>294,386</t>
  </si>
  <si>
    <t>229,208.8</t>
  </si>
  <si>
    <t>1,927,077</t>
  </si>
  <si>
    <t>4,372.9</t>
  </si>
  <si>
    <t>131,002</t>
  </si>
  <si>
    <t>799,178.5</t>
  </si>
  <si>
    <t>1,908,411</t>
  </si>
  <si>
    <t>12,099.8</t>
  </si>
  <si>
    <t>124,979</t>
  </si>
  <si>
    <t>10,968.0</t>
  </si>
  <si>
    <t>23,584</t>
  </si>
  <si>
    <t>368.6</t>
  </si>
  <si>
    <t>763.2</t>
  </si>
  <si>
    <t>101,036</t>
  </si>
  <si>
    <t>2,014</t>
  </si>
  <si>
    <t>1,932</t>
  </si>
  <si>
    <t>3,161</t>
  </si>
  <si>
    <t>3,349</t>
  </si>
  <si>
    <t>1,513</t>
  </si>
  <si>
    <t>8,721</t>
  </si>
  <si>
    <t>19,779</t>
  </si>
  <si>
    <t>26,596</t>
  </si>
  <si>
    <t>1,425,685.4</t>
  </si>
  <si>
    <t>6,392,106</t>
  </si>
  <si>
    <t>243,126.5</t>
  </si>
  <si>
    <t>2,863,877</t>
  </si>
  <si>
    <t>45,842.6</t>
  </si>
  <si>
    <t>226,948</t>
  </si>
  <si>
    <t>186,663.0</t>
  </si>
  <si>
    <t>1,518,929</t>
  </si>
  <si>
    <t>2,938.4</t>
  </si>
  <si>
    <t>83,937</t>
  </si>
  <si>
    <t>935,223.6</t>
  </si>
  <si>
    <t>1,600,931</t>
  </si>
  <si>
    <t>11,891.2</t>
  </si>
  <si>
    <t>97,485</t>
  </si>
  <si>
    <t>10,694.2</t>
  </si>
  <si>
    <t>18,749</t>
  </si>
  <si>
    <t>597.3</t>
  </si>
  <si>
    <t>599.7</t>
  </si>
  <si>
    <t>78,403</t>
  </si>
  <si>
    <t>7,455</t>
  </si>
  <si>
    <t>955,716.3</t>
  </si>
  <si>
    <t>6,631,736</t>
  </si>
  <si>
    <t>272,847.7</t>
  </si>
  <si>
    <t>3,395,841</t>
  </si>
  <si>
    <t>43,901.7</t>
  </si>
  <si>
    <t>232,035</t>
  </si>
  <si>
    <t>211,400.1</t>
  </si>
  <si>
    <t>1,779,617</t>
  </si>
  <si>
    <t>4,320.7</t>
  </si>
  <si>
    <t>126,564</t>
  </si>
  <si>
    <t>411,902.5</t>
  </si>
  <si>
    <t>977,972</t>
  </si>
  <si>
    <t>11,343.7</t>
  </si>
  <si>
    <t>119,708</t>
  </si>
  <si>
    <t>10,210.5</t>
  </si>
  <si>
    <t>17,854</t>
  </si>
  <si>
    <t>313.3</t>
  </si>
  <si>
    <t>819.8</t>
  </si>
  <si>
    <t>101,646</t>
  </si>
  <si>
    <t>1,333</t>
  </si>
  <si>
    <t>4,298</t>
  </si>
  <si>
    <t>1,713</t>
  </si>
  <si>
    <t>19,018</t>
  </si>
  <si>
    <t>1,375</t>
  </si>
  <si>
    <t>1,568</t>
  </si>
  <si>
    <t>5,547</t>
  </si>
  <si>
    <t>1,001,369.5</t>
  </si>
  <si>
    <t>7,362,780</t>
  </si>
  <si>
    <t>291,793.3</t>
  </si>
  <si>
    <t>3,655,070</t>
  </si>
  <si>
    <t>45,496.8</t>
  </si>
  <si>
    <t>260,547</t>
  </si>
  <si>
    <t>198,789.9</t>
  </si>
  <si>
    <t>1,726,050</t>
  </si>
  <si>
    <t>3,791.4</t>
  </si>
  <si>
    <t>107,016</t>
  </si>
  <si>
    <t>449,672.2</t>
  </si>
  <si>
    <t>1,485,588</t>
  </si>
  <si>
    <t>11,825.8</t>
  </si>
  <si>
    <t>128,510</t>
  </si>
  <si>
    <t>10,801.6</t>
  </si>
  <si>
    <t>23,060</t>
  </si>
  <si>
    <t>356.7</t>
  </si>
  <si>
    <t>667.5</t>
  </si>
  <si>
    <t>105,167</t>
  </si>
  <si>
    <t>19,562</t>
  </si>
  <si>
    <t>63,308</t>
  </si>
  <si>
    <t>1,239</t>
  </si>
  <si>
    <t>2,579</t>
  </si>
  <si>
    <t>2,869</t>
  </si>
  <si>
    <t>1,523</t>
  </si>
  <si>
    <t>1,101,364.8</t>
  </si>
  <si>
    <t>9,717,437</t>
  </si>
  <si>
    <t>318,034.8</t>
  </si>
  <si>
    <t>3,926,337</t>
  </si>
  <si>
    <t>50,059.0</t>
  </si>
  <si>
    <t>291,179</t>
  </si>
  <si>
    <t>203,248.5</t>
  </si>
  <si>
    <t>1,770,837</t>
  </si>
  <si>
    <t>3,876.3</t>
  </si>
  <si>
    <t>116,149</t>
  </si>
  <si>
    <t>513,546.3</t>
  </si>
  <si>
    <t>3,477,774</t>
  </si>
  <si>
    <t>12,600.0</t>
  </si>
  <si>
    <t>135,160</t>
  </si>
  <si>
    <t>11,558.8</t>
  </si>
  <si>
    <t>19,934</t>
  </si>
  <si>
    <t>323.4</t>
  </si>
  <si>
    <t>717.8</t>
  </si>
  <si>
    <t>114,888</t>
  </si>
  <si>
    <t>2,664</t>
  </si>
  <si>
    <t>16,454</t>
  </si>
  <si>
    <t>151,479</t>
  </si>
  <si>
    <t>1,189,175.9</t>
  </si>
  <si>
    <t>7,955,331</t>
  </si>
  <si>
    <t>323,217.2</t>
  </si>
  <si>
    <t>4,053,649</t>
  </si>
  <si>
    <t>47,590.5</t>
  </si>
  <si>
    <t>292,145</t>
  </si>
  <si>
    <t>235,534.2</t>
  </si>
  <si>
    <t>2,038,539</t>
  </si>
  <si>
    <t>3,534.2</t>
  </si>
  <si>
    <t>86,241</t>
  </si>
  <si>
    <t>567,047.5</t>
  </si>
  <si>
    <t>1,339,967</t>
  </si>
  <si>
    <t>12,252.3</t>
  </si>
  <si>
    <t>144,790</t>
  </si>
  <si>
    <t>11,210.3</t>
  </si>
  <si>
    <t>16,756</t>
  </si>
  <si>
    <t>314.3</t>
  </si>
  <si>
    <t>727.6</t>
  </si>
  <si>
    <t>127,234</t>
  </si>
  <si>
    <t>943,841</t>
  </si>
  <si>
    <t>63,432</t>
  </si>
  <si>
    <t>29,822</t>
  </si>
  <si>
    <t>27,915</t>
  </si>
  <si>
    <t>14,403</t>
  </si>
  <si>
    <t>5,783</t>
  </si>
  <si>
    <t>5,426</t>
  </si>
  <si>
    <t>19,239</t>
  </si>
  <si>
    <t>106,996</t>
  </si>
  <si>
    <t>1,558</t>
  </si>
  <si>
    <t>3,981</t>
  </si>
  <si>
    <t>30,611</t>
  </si>
  <si>
    <t>3,696</t>
  </si>
  <si>
    <t>2,630</t>
  </si>
  <si>
    <t>21,071</t>
  </si>
  <si>
    <t>4,471</t>
  </si>
  <si>
    <t>6,246</t>
  </si>
  <si>
    <t>3,340</t>
  </si>
  <si>
    <t>4,453</t>
  </si>
  <si>
    <t>2,368</t>
  </si>
  <si>
    <t>5,397</t>
  </si>
  <si>
    <t>1,859</t>
  </si>
  <si>
    <t>7,558</t>
  </si>
  <si>
    <t>1,887</t>
  </si>
  <si>
    <t>12,233</t>
  </si>
  <si>
    <t>6,841</t>
  </si>
  <si>
    <t>24,575</t>
  </si>
  <si>
    <t>3,857</t>
  </si>
  <si>
    <t>13,171</t>
  </si>
  <si>
    <t>2,415</t>
  </si>
  <si>
    <t>618</t>
  </si>
  <si>
    <t>2,762</t>
  </si>
  <si>
    <t>40,991</t>
  </si>
  <si>
    <t>759,010</t>
  </si>
  <si>
    <t>63,862</t>
  </si>
  <si>
    <t>4,040</t>
  </si>
  <si>
    <t>1,073</t>
  </si>
  <si>
    <t>1,756</t>
  </si>
  <si>
    <t>24,106</t>
  </si>
  <si>
    <t>13,801</t>
  </si>
  <si>
    <t>13,006</t>
  </si>
  <si>
    <t>10,071</t>
  </si>
  <si>
    <t>247,008</t>
  </si>
  <si>
    <t>4,811</t>
  </si>
  <si>
    <t>1,118</t>
  </si>
  <si>
    <t>88,453</t>
  </si>
  <si>
    <t>2,999</t>
  </si>
  <si>
    <t>32,480</t>
  </si>
  <si>
    <t>302</t>
  </si>
  <si>
    <t>55,289</t>
  </si>
  <si>
    <t>5,671</t>
  </si>
  <si>
    <t>45,740</t>
  </si>
  <si>
    <t>210,833</t>
  </si>
  <si>
    <t>5,917</t>
  </si>
  <si>
    <t>13,692</t>
  </si>
  <si>
    <t>170,991</t>
  </si>
  <si>
    <t>25,894</t>
  </si>
  <si>
    <t>5,345</t>
  </si>
  <si>
    <t>5,217</t>
  </si>
  <si>
    <t>78,036</t>
  </si>
  <si>
    <t>1,763</t>
  </si>
  <si>
    <t>2,233</t>
  </si>
  <si>
    <t>2,178</t>
  </si>
  <si>
    <t>37,687</t>
  </si>
  <si>
    <t>4,841</t>
  </si>
  <si>
    <t>19,206</t>
  </si>
  <si>
    <t>125,746</t>
  </si>
  <si>
    <t>53,872</t>
  </si>
  <si>
    <t>1,986</t>
  </si>
  <si>
    <t>44,623</t>
  </si>
  <si>
    <t>1,434</t>
  </si>
  <si>
    <t>14,698</t>
  </si>
  <si>
    <t>10,751</t>
  </si>
  <si>
    <t>33,525</t>
  </si>
  <si>
    <t>974,478</t>
  </si>
  <si>
    <t>3,669</t>
  </si>
  <si>
    <t>62,371</t>
  </si>
  <si>
    <t>31,938</t>
  </si>
  <si>
    <t>24,219</t>
  </si>
  <si>
    <t>50,933</t>
  </si>
  <si>
    <t>43,728</t>
  </si>
  <si>
    <t>4,583</t>
  </si>
  <si>
    <t>18,662</t>
  </si>
  <si>
    <t>100,022</t>
  </si>
  <si>
    <t>1,112</t>
  </si>
  <si>
    <t>30,962</t>
  </si>
  <si>
    <t>21,304</t>
  </si>
  <si>
    <t>5,174</t>
  </si>
  <si>
    <t>14,941</t>
  </si>
  <si>
    <t>5,892</t>
  </si>
  <si>
    <t>3,301</t>
  </si>
  <si>
    <t>5,347</t>
  </si>
  <si>
    <t>2,731</t>
  </si>
  <si>
    <t>1,626</t>
  </si>
  <si>
    <t>1,645</t>
  </si>
  <si>
    <t>19,754</t>
  </si>
  <si>
    <t>11,418</t>
  </si>
  <si>
    <t>1,557</t>
  </si>
  <si>
    <t>1,615</t>
  </si>
  <si>
    <t>1,092</t>
  </si>
  <si>
    <t>7,099</t>
  </si>
  <si>
    <t>23,084</t>
  </si>
  <si>
    <t>3,531</t>
  </si>
  <si>
    <t>12,681</t>
  </si>
  <si>
    <t>2,693</t>
  </si>
  <si>
    <t>39,604</t>
  </si>
  <si>
    <t>761,152</t>
  </si>
  <si>
    <t>3,463</t>
  </si>
  <si>
    <t>56,296</t>
  </si>
  <si>
    <t>4,473</t>
  </si>
  <si>
    <t>22,724</t>
  </si>
  <si>
    <t>14,842</t>
  </si>
  <si>
    <t>10,247</t>
  </si>
  <si>
    <t>9,618</t>
  </si>
  <si>
    <t>246,398</t>
  </si>
  <si>
    <t>85,167</t>
  </si>
  <si>
    <t>4,517</t>
  </si>
  <si>
    <t>29,541</t>
  </si>
  <si>
    <t>2,834</t>
  </si>
  <si>
    <t>5,546</t>
  </si>
  <si>
    <t>52,631</t>
  </si>
  <si>
    <t>5,557</t>
  </si>
  <si>
    <t>3,641</t>
  </si>
  <si>
    <t>52,348</t>
  </si>
  <si>
    <t>15,031</t>
  </si>
  <si>
    <t>206,273</t>
  </si>
  <si>
    <t>13,530</t>
  </si>
  <si>
    <t>167,048</t>
  </si>
  <si>
    <t>23,587</t>
  </si>
  <si>
    <t>5,488</t>
  </si>
  <si>
    <t>1,959</t>
  </si>
  <si>
    <t>71,406</t>
  </si>
  <si>
    <t>2,065</t>
  </si>
  <si>
    <t>2,685</t>
  </si>
  <si>
    <t>32,101</t>
  </si>
  <si>
    <t>4,454</t>
  </si>
  <si>
    <t>19,528</t>
  </si>
  <si>
    <t>4,096</t>
  </si>
  <si>
    <t>148,338</t>
  </si>
  <si>
    <t>71,139</t>
  </si>
  <si>
    <t>1,952</t>
  </si>
  <si>
    <t>37,840</t>
  </si>
  <si>
    <t>28,762</t>
  </si>
  <si>
    <t>9,831</t>
  </si>
  <si>
    <t>32,442</t>
  </si>
  <si>
    <t>1,135,959</t>
  </si>
  <si>
    <t>92,647</t>
  </si>
  <si>
    <t>3,396</t>
  </si>
  <si>
    <t>49,462</t>
  </si>
  <si>
    <t>1,591</t>
  </si>
  <si>
    <t>1,637</t>
  </si>
  <si>
    <t>33,788</t>
  </si>
  <si>
    <t>19,412</t>
  </si>
  <si>
    <t>9,867</t>
  </si>
  <si>
    <t>5,830</t>
  </si>
  <si>
    <t>23,232</t>
  </si>
  <si>
    <t>118,308</t>
  </si>
  <si>
    <t>2,367</t>
  </si>
  <si>
    <t>1,159</t>
  </si>
  <si>
    <t>4,596</t>
  </si>
  <si>
    <t>33,352</t>
  </si>
  <si>
    <t>4,564</t>
  </si>
  <si>
    <t>3,010</t>
  </si>
  <si>
    <t>21,752</t>
  </si>
  <si>
    <t>5,331</t>
  </si>
  <si>
    <t>21,093</t>
  </si>
  <si>
    <t>9,579</t>
  </si>
  <si>
    <t>5,507</t>
  </si>
  <si>
    <t>1,008</t>
  </si>
  <si>
    <t>2,407</t>
  </si>
  <si>
    <t>2,378</t>
  </si>
  <si>
    <t>382</t>
  </si>
  <si>
    <t>2,584</t>
  </si>
  <si>
    <t>22,857</t>
  </si>
  <si>
    <t>7,796</t>
  </si>
  <si>
    <t>1,539</t>
  </si>
  <si>
    <t>13,532</t>
  </si>
  <si>
    <t>2,275</t>
  </si>
  <si>
    <t>8,432</t>
  </si>
  <si>
    <t>26,623</t>
  </si>
  <si>
    <t>4,496</t>
  </si>
  <si>
    <t>2,241</t>
  </si>
  <si>
    <t>14,394</t>
  </si>
  <si>
    <t>1,570</t>
  </si>
  <si>
    <t>2,563</t>
  </si>
  <si>
    <t>48,580</t>
  </si>
  <si>
    <t>905,592</t>
  </si>
  <si>
    <t>4,158</t>
  </si>
  <si>
    <t>66,102</t>
  </si>
  <si>
    <t>5,521</t>
  </si>
  <si>
    <t>1,995</t>
  </si>
  <si>
    <t>26,104</t>
  </si>
  <si>
    <t>17,179</t>
  </si>
  <si>
    <t>12,133</t>
  </si>
  <si>
    <t>11,480</t>
  </si>
  <si>
    <t>333,192</t>
  </si>
  <si>
    <t>4,485</t>
  </si>
  <si>
    <t>120,299</t>
  </si>
  <si>
    <t>5,628</t>
  </si>
  <si>
    <t>42,844</t>
  </si>
  <si>
    <t>11,875</t>
  </si>
  <si>
    <t>1,330</t>
  </si>
  <si>
    <t>57,085</t>
  </si>
  <si>
    <t>18,681</t>
  </si>
  <si>
    <t>235,686</t>
  </si>
  <si>
    <t>6,529</t>
  </si>
  <si>
    <t>16,831</t>
  </si>
  <si>
    <t>190,431</t>
  </si>
  <si>
    <t>27,598</t>
  </si>
  <si>
    <t>8,275</t>
  </si>
  <si>
    <t>5,772</t>
  </si>
  <si>
    <t>82,267</t>
  </si>
  <si>
    <t>2,406</t>
  </si>
  <si>
    <t>4,745</t>
  </si>
  <si>
    <t>38,079</t>
  </si>
  <si>
    <t>4,676</t>
  </si>
  <si>
    <t>1,802</t>
  </si>
  <si>
    <t>19,403</t>
  </si>
  <si>
    <t>5,245</t>
  </si>
  <si>
    <t>145,218</t>
  </si>
  <si>
    <t>60,693</t>
  </si>
  <si>
    <t>43,106</t>
  </si>
  <si>
    <t>23,530</t>
  </si>
  <si>
    <t>2,279</t>
  </si>
  <si>
    <t>14,625</t>
  </si>
  <si>
    <t>3,244</t>
  </si>
  <si>
    <t>43,127</t>
  </si>
  <si>
    <t>1,206,111</t>
  </si>
  <si>
    <t>4,470</t>
  </si>
  <si>
    <t>82,476</t>
  </si>
  <si>
    <t>42,891</t>
  </si>
  <si>
    <t>30,643</t>
  </si>
  <si>
    <t>74,685</t>
  </si>
  <si>
    <t>65,248</t>
  </si>
  <si>
    <t>5,326</t>
  </si>
  <si>
    <t>24,996</t>
  </si>
  <si>
    <t>110,612</t>
  </si>
  <si>
    <t>4,314</t>
  </si>
  <si>
    <t>31,608</t>
  </si>
  <si>
    <t>4,118</t>
  </si>
  <si>
    <t>2,836</t>
  </si>
  <si>
    <t>20,685</t>
  </si>
  <si>
    <t>2,145</t>
  </si>
  <si>
    <t>17,939</t>
  </si>
  <si>
    <t>6,901</t>
  </si>
  <si>
    <t>4,172</t>
  </si>
  <si>
    <t>6,440</t>
  </si>
  <si>
    <t>4,615</t>
  </si>
  <si>
    <t>4,803</t>
  </si>
  <si>
    <t>2,534</t>
  </si>
  <si>
    <t>2,260</t>
  </si>
  <si>
    <t>22,490</t>
  </si>
  <si>
    <t>1,736</t>
  </si>
  <si>
    <t>7,972</t>
  </si>
  <si>
    <t>12,767</t>
  </si>
  <si>
    <t>1,941</t>
  </si>
  <si>
    <t>2,352</t>
  </si>
  <si>
    <t>10,121</t>
  </si>
  <si>
    <t>24,359</t>
  </si>
  <si>
    <t>12,282</t>
  </si>
  <si>
    <t>4,187</t>
  </si>
  <si>
    <t>47,407</t>
  </si>
  <si>
    <t>938,339</t>
  </si>
  <si>
    <t>4,162</t>
  </si>
  <si>
    <t>71,847</t>
  </si>
  <si>
    <t>2,700</t>
  </si>
  <si>
    <t>3,348</t>
  </si>
  <si>
    <t>29,074</t>
  </si>
  <si>
    <t>17,247</t>
  </si>
  <si>
    <t>11,301</t>
  </si>
  <si>
    <t>304,634</t>
  </si>
  <si>
    <t>4,856</t>
  </si>
  <si>
    <t>116,712</t>
  </si>
  <si>
    <t>5,690</t>
  </si>
  <si>
    <t>2,000</t>
  </si>
  <si>
    <t>40,197</t>
  </si>
  <si>
    <t>11,681</t>
  </si>
  <si>
    <t>57,006</t>
  </si>
  <si>
    <t>4,364</t>
  </si>
  <si>
    <t>57,600</t>
  </si>
  <si>
    <t>18,356</t>
  </si>
  <si>
    <t>238,275</t>
  </si>
  <si>
    <t>8,438</t>
  </si>
  <si>
    <t>16,590</t>
  </si>
  <si>
    <t>191,761</t>
  </si>
  <si>
    <t>28,638</t>
  </si>
  <si>
    <t>5,645</t>
  </si>
  <si>
    <t>82,781</t>
  </si>
  <si>
    <t>2,559</t>
  </si>
  <si>
    <t>2,539</t>
  </si>
  <si>
    <t>1,880</t>
  </si>
  <si>
    <t>34,744</t>
  </si>
  <si>
    <t>4,198</t>
  </si>
  <si>
    <t>25,015</t>
  </si>
  <si>
    <t>207,214</t>
  </si>
  <si>
    <t>90,436</t>
  </si>
  <si>
    <t>2,098</t>
  </si>
  <si>
    <t>38,454</t>
  </si>
  <si>
    <t>1,574</t>
  </si>
  <si>
    <t>60,236</t>
  </si>
  <si>
    <t>16,873</t>
  </si>
  <si>
    <t>33,587</t>
  </si>
  <si>
    <t>1,214,124</t>
  </si>
  <si>
    <t>4,057</t>
  </si>
  <si>
    <t>76,701</t>
  </si>
  <si>
    <t>2,281</t>
  </si>
  <si>
    <t>38,964</t>
  </si>
  <si>
    <t>1,743</t>
  </si>
  <si>
    <t>1,744</t>
  </si>
  <si>
    <t>2,472</t>
  </si>
  <si>
    <t>29,731</t>
  </si>
  <si>
    <t>89,059</t>
  </si>
  <si>
    <t>80,878</t>
  </si>
  <si>
    <t>1,546</t>
  </si>
  <si>
    <t>5,091</t>
  </si>
  <si>
    <t>22,775</t>
  </si>
  <si>
    <t>109,589</t>
  </si>
  <si>
    <t>1,559</t>
  </si>
  <si>
    <t>3,781</t>
  </si>
  <si>
    <t>29,057</t>
  </si>
  <si>
    <t>562</t>
  </si>
  <si>
    <t>3,896</t>
  </si>
  <si>
    <t>2,470</t>
  </si>
  <si>
    <t>19,890</t>
  </si>
  <si>
    <t>4,240</t>
  </si>
  <si>
    <t>3,126</t>
  </si>
  <si>
    <t>18,039</t>
  </si>
  <si>
    <t>571</t>
  </si>
  <si>
    <t>7,927</t>
  </si>
  <si>
    <t>2,137</t>
  </si>
  <si>
    <t>4,559</t>
  </si>
  <si>
    <t>7,340</t>
  </si>
  <si>
    <t>2,514</t>
  </si>
  <si>
    <t>3,195</t>
  </si>
  <si>
    <t>22,371</t>
  </si>
  <si>
    <t>874</t>
  </si>
  <si>
    <t>1,278</t>
  </si>
  <si>
    <t>13,781</t>
  </si>
  <si>
    <t>7,738</t>
  </si>
  <si>
    <t>24,059</t>
  </si>
  <si>
    <t>619</t>
  </si>
  <si>
    <t>4,121</t>
  </si>
  <si>
    <t>13,059</t>
  </si>
  <si>
    <t>2,984</t>
  </si>
  <si>
    <t>1,469</t>
  </si>
  <si>
    <t>2,760</t>
  </si>
  <si>
    <t>938,775</t>
  </si>
  <si>
    <t>58,234</t>
  </si>
  <si>
    <t>2,660</t>
  </si>
  <si>
    <t>21,779</t>
  </si>
  <si>
    <t>16,055</t>
  </si>
  <si>
    <t>11,774</t>
  </si>
  <si>
    <t>10,302</t>
  </si>
  <si>
    <t>310,832</t>
  </si>
  <si>
    <t>1,136</t>
  </si>
  <si>
    <t>118,177</t>
  </si>
  <si>
    <t>4,862</t>
  </si>
  <si>
    <t>47,500</t>
  </si>
  <si>
    <t>2,303</t>
  </si>
  <si>
    <t>9,821</t>
  </si>
  <si>
    <t>60,902</t>
  </si>
  <si>
    <t>5,708</t>
  </si>
  <si>
    <t>4,069</t>
  </si>
  <si>
    <t>56,160</t>
  </si>
  <si>
    <t>16,342</t>
  </si>
  <si>
    <t>244,405</t>
  </si>
  <si>
    <t>14,702</t>
  </si>
  <si>
    <t>196,626</t>
  </si>
  <si>
    <t>25,051</t>
  </si>
  <si>
    <t>11,342</t>
  </si>
  <si>
    <t>4,976</t>
  </si>
  <si>
    <t>78,825</t>
  </si>
  <si>
    <t>1,566</t>
  </si>
  <si>
    <t>3,009</t>
  </si>
  <si>
    <t>999</t>
  </si>
  <si>
    <t>1,670</t>
  </si>
  <si>
    <t>32,837</t>
  </si>
  <si>
    <t>2,235</t>
  </si>
  <si>
    <t>24,536</t>
  </si>
  <si>
    <t>4,664</t>
  </si>
  <si>
    <t>133,587</t>
  </si>
  <si>
    <t>1,964</t>
  </si>
  <si>
    <t>40,072</t>
  </si>
  <si>
    <t>18,425</t>
  </si>
  <si>
    <t>16,483</t>
  </si>
  <si>
    <t>35,765</t>
  </si>
  <si>
    <t>1,279,283</t>
  </si>
  <si>
    <t>99,288</t>
  </si>
  <si>
    <t>59,879</t>
  </si>
  <si>
    <t>1,362</t>
  </si>
  <si>
    <t>2,722</t>
  </si>
  <si>
    <t>31,135</t>
  </si>
  <si>
    <t>43,687</t>
  </si>
  <si>
    <t>34,784</t>
  </si>
  <si>
    <t>5,213</t>
  </si>
  <si>
    <t>1,419</t>
  </si>
  <si>
    <t>24,865</t>
  </si>
  <si>
    <t>115,652</t>
  </si>
  <si>
    <t>2,092</t>
  </si>
  <si>
    <t>3,933</t>
  </si>
  <si>
    <t>30,689</t>
  </si>
  <si>
    <t>1,450</t>
  </si>
  <si>
    <t>20,388</t>
  </si>
  <si>
    <t>4,438</t>
  </si>
  <si>
    <t>3,437</t>
  </si>
  <si>
    <t>20,528</t>
  </si>
  <si>
    <t>10,349</t>
  </si>
  <si>
    <t>2,419</t>
  </si>
  <si>
    <t>5,451</t>
  </si>
  <si>
    <t>4,761</t>
  </si>
  <si>
    <t>6,461</t>
  </si>
  <si>
    <t>1,476</t>
  </si>
  <si>
    <t>3,469</t>
  </si>
  <si>
    <t>23,282</t>
  </si>
  <si>
    <t>7,674</t>
  </si>
  <si>
    <t>15,064</t>
  </si>
  <si>
    <t>2,464</t>
  </si>
  <si>
    <t>7,813</t>
  </si>
  <si>
    <t>25,834</t>
  </si>
  <si>
    <t>5,904</t>
  </si>
  <si>
    <t>11,799</t>
  </si>
  <si>
    <t>3,036</t>
  </si>
  <si>
    <t>46,068</t>
  </si>
  <si>
    <t>1,020,656</t>
  </si>
  <si>
    <t>61,897</t>
  </si>
  <si>
    <t>6,087</t>
  </si>
  <si>
    <t>2,687</t>
  </si>
  <si>
    <t>24,221</t>
  </si>
  <si>
    <t>15,575</t>
  </si>
  <si>
    <t>11,848</t>
  </si>
  <si>
    <t>10,676</t>
  </si>
  <si>
    <t>297,046</t>
  </si>
  <si>
    <t>2,884</t>
  </si>
  <si>
    <t>107,522</t>
  </si>
  <si>
    <t>39,724</t>
  </si>
  <si>
    <t>2,761</t>
  </si>
  <si>
    <t>14,887</t>
  </si>
  <si>
    <t>64,248</t>
  </si>
  <si>
    <t>5,714</t>
  </si>
  <si>
    <t>4,224</t>
  </si>
  <si>
    <t>52,214</t>
  </si>
  <si>
    <t>17,949</t>
  </si>
  <si>
    <t>237,370</t>
  </si>
  <si>
    <t>5,834</t>
  </si>
  <si>
    <t>16,172</t>
  </si>
  <si>
    <t>189,744</t>
  </si>
  <si>
    <t>28,252</t>
  </si>
  <si>
    <t>10,310</t>
  </si>
  <si>
    <t>87,810</t>
  </si>
  <si>
    <t>2,699</t>
  </si>
  <si>
    <t>3,003</t>
  </si>
  <si>
    <t>2,522</t>
  </si>
  <si>
    <t>1,680</t>
  </si>
  <si>
    <t>4,560</t>
  </si>
  <si>
    <t>1,005</t>
  </si>
  <si>
    <t>37,087</t>
  </si>
  <si>
    <t>3,409</t>
  </si>
  <si>
    <t>25,700</t>
  </si>
  <si>
    <t>4,767</t>
  </si>
  <si>
    <t>293,984</t>
  </si>
  <si>
    <t>176,093</t>
  </si>
  <si>
    <t>48,933</t>
  </si>
  <si>
    <t>49,868</t>
  </si>
  <si>
    <t>17,106</t>
  </si>
  <si>
    <t>3,092</t>
  </si>
  <si>
    <t>42,549</t>
  </si>
  <si>
    <t>1,284,792</t>
  </si>
  <si>
    <t>3,732</t>
  </si>
  <si>
    <t>111,535</t>
  </si>
  <si>
    <t>72,693</t>
  </si>
  <si>
    <t>2,060</t>
  </si>
  <si>
    <t>2,168</t>
  </si>
  <si>
    <t>27,348</t>
  </si>
  <si>
    <t>48,110</t>
  </si>
  <si>
    <t>38,322</t>
  </si>
  <si>
    <t>1,651</t>
  </si>
  <si>
    <t>118,103</t>
  </si>
  <si>
    <t>1,809</t>
  </si>
  <si>
    <t>4,108</t>
  </si>
  <si>
    <t>31,497</t>
  </si>
  <si>
    <t>5,079</t>
  </si>
  <si>
    <t>20,399</t>
  </si>
  <si>
    <t>4,940</t>
  </si>
  <si>
    <t>3,198</t>
  </si>
  <si>
    <t>16,382</t>
  </si>
  <si>
    <t>6,465</t>
  </si>
  <si>
    <t>534</t>
  </si>
  <si>
    <t>4,275</t>
  </si>
  <si>
    <t>5,046</t>
  </si>
  <si>
    <t>4,973</t>
  </si>
  <si>
    <t>1,748</t>
  </si>
  <si>
    <t>953</t>
  </si>
  <si>
    <t>2,995</t>
  </si>
  <si>
    <t>30,351</t>
  </si>
  <si>
    <t>889</t>
  </si>
  <si>
    <t>8,265</t>
  </si>
  <si>
    <t>2,076</t>
  </si>
  <si>
    <t>20,955</t>
  </si>
  <si>
    <t>3,276</t>
  </si>
  <si>
    <t>7,776</t>
  </si>
  <si>
    <t>25,133</t>
  </si>
  <si>
    <t>4,948</t>
  </si>
  <si>
    <t>12,922</t>
  </si>
  <si>
    <t>772</t>
  </si>
  <si>
    <t>1,193</t>
  </si>
  <si>
    <t>47,530</t>
  </si>
  <si>
    <t>1,007,045</t>
  </si>
  <si>
    <t>4,008</t>
  </si>
  <si>
    <t>64,884</t>
  </si>
  <si>
    <t>5,537</t>
  </si>
  <si>
    <t>1,890</t>
  </si>
  <si>
    <t>25,566</t>
  </si>
  <si>
    <t>14,945</t>
  </si>
  <si>
    <t>13,780</t>
  </si>
  <si>
    <t>11,521</t>
  </si>
  <si>
    <t>349,123</t>
  </si>
  <si>
    <t>152,286</t>
  </si>
  <si>
    <t>5,453</t>
  </si>
  <si>
    <t>47,864</t>
  </si>
  <si>
    <t>64,938</t>
  </si>
  <si>
    <t>6,666</t>
  </si>
  <si>
    <t>4,648</t>
  </si>
  <si>
    <t>56,975</t>
  </si>
  <si>
    <t>18,273</t>
  </si>
  <si>
    <t>251,575</t>
  </si>
  <si>
    <t>6,584</t>
  </si>
  <si>
    <t>16,503</t>
  </si>
  <si>
    <t>206,479</t>
  </si>
  <si>
    <t>7,980</t>
  </si>
  <si>
    <t>1,807</t>
  </si>
  <si>
    <t>5,857</t>
  </si>
  <si>
    <t>87,699</t>
  </si>
  <si>
    <t>2,912</t>
  </si>
  <si>
    <t>2,726</t>
  </si>
  <si>
    <t>1,514</t>
  </si>
  <si>
    <t>4,465</t>
  </si>
  <si>
    <t>34,539</t>
  </si>
  <si>
    <t>3,943</t>
  </si>
  <si>
    <t>25,542</t>
  </si>
  <si>
    <t>4,618</t>
  </si>
  <si>
    <t>218,380</t>
  </si>
  <si>
    <t>117,369</t>
  </si>
  <si>
    <t>60,189</t>
  </si>
  <si>
    <t>15,447</t>
  </si>
  <si>
    <t>23,118</t>
  </si>
  <si>
    <t>35,384</t>
  </si>
  <si>
    <t>1,176,546</t>
  </si>
  <si>
    <t>3,586</t>
  </si>
  <si>
    <t>103,907</t>
  </si>
  <si>
    <t>1,003</t>
  </si>
  <si>
    <t>75,063</t>
  </si>
  <si>
    <t>23,013</t>
  </si>
  <si>
    <t>46,583</t>
  </si>
  <si>
    <t>37,162</t>
  </si>
  <si>
    <t>7,185</t>
  </si>
  <si>
    <t>89,118</t>
  </si>
  <si>
    <t>843</t>
  </si>
  <si>
    <t>2,938</t>
  </si>
  <si>
    <t>24,513</t>
  </si>
  <si>
    <t>3,145</t>
  </si>
  <si>
    <t>16,464</t>
  </si>
  <si>
    <t>3,976</t>
  </si>
  <si>
    <t>3,076</t>
  </si>
  <si>
    <t>14,979</t>
  </si>
  <si>
    <t>3,117</t>
  </si>
  <si>
    <t>4,610</t>
  </si>
  <si>
    <t>4,555</t>
  </si>
  <si>
    <t>779</t>
  </si>
  <si>
    <t>17,444</t>
  </si>
  <si>
    <t>11,433</t>
  </si>
  <si>
    <t>2,163</t>
  </si>
  <si>
    <t>6,434</t>
  </si>
  <si>
    <t>20,482</t>
  </si>
  <si>
    <t>1,857</t>
  </si>
  <si>
    <t>11,226</t>
  </si>
  <si>
    <t>1,288</t>
  </si>
  <si>
    <t>2,337</t>
  </si>
  <si>
    <t>44,295</t>
  </si>
  <si>
    <t>936,938</t>
  </si>
  <si>
    <t>3,133</t>
  </si>
  <si>
    <t>52,090</t>
  </si>
  <si>
    <t>5,236</t>
  </si>
  <si>
    <t>1,567</t>
  </si>
  <si>
    <t>19,092</t>
  </si>
  <si>
    <t>12,483</t>
  </si>
  <si>
    <t>11,476</t>
  </si>
  <si>
    <t>9,367</t>
  </si>
  <si>
    <t>328,283</t>
  </si>
  <si>
    <t>3,837</t>
  </si>
  <si>
    <t>152,435</t>
  </si>
  <si>
    <t>6,135</t>
  </si>
  <si>
    <t>39,759</t>
  </si>
  <si>
    <t>8,556</t>
  </si>
  <si>
    <t>61,015</t>
  </si>
  <si>
    <t>5,021</t>
  </si>
  <si>
    <t>46,479</t>
  </si>
  <si>
    <t>14,916</t>
  </si>
  <si>
    <t>195,305</t>
  </si>
  <si>
    <t>5,379</t>
  </si>
  <si>
    <t>158,948</t>
  </si>
  <si>
    <t>20,291</t>
  </si>
  <si>
    <t>85,074</t>
  </si>
  <si>
    <t>1,747</t>
  </si>
  <si>
    <t>1,789</t>
  </si>
  <si>
    <t>2,093</t>
  </si>
  <si>
    <t>3,149</t>
  </si>
  <si>
    <t>40,970</t>
  </si>
  <si>
    <t>2,306</t>
  </si>
  <si>
    <t>22,491</t>
  </si>
  <si>
    <t>4,190</t>
  </si>
  <si>
    <t>242,356</t>
  </si>
  <si>
    <t>83,691</t>
  </si>
  <si>
    <t>1,753</t>
  </si>
  <si>
    <t>50,940</t>
  </si>
  <si>
    <t>85,618</t>
  </si>
  <si>
    <t>1,102</t>
  </si>
  <si>
    <t>19,458</t>
  </si>
  <si>
    <t>7,039</t>
  </si>
  <si>
    <t>33,830</t>
  </si>
  <si>
    <t>1,312,138</t>
  </si>
  <si>
    <t>91,151</t>
  </si>
  <si>
    <t>59,045</t>
  </si>
  <si>
    <t>25,606</t>
  </si>
  <si>
    <t>52,644</t>
  </si>
  <si>
    <t>42,648</t>
  </si>
  <si>
    <t>20,344</t>
  </si>
  <si>
    <t>100,340</t>
  </si>
  <si>
    <t>3,135</t>
  </si>
  <si>
    <t>25,587</t>
  </si>
  <si>
    <t>16,270</t>
  </si>
  <si>
    <t>3,093</t>
  </si>
  <si>
    <t>18,113</t>
  </si>
  <si>
    <t>9,090</t>
  </si>
  <si>
    <t>3,652</t>
  </si>
  <si>
    <t>2,248</t>
  </si>
  <si>
    <t>4,791</t>
  </si>
  <si>
    <t>3,167</t>
  </si>
  <si>
    <t>2,071</t>
  </si>
  <si>
    <t>1,216</t>
  </si>
  <si>
    <t>2,404</t>
  </si>
  <si>
    <t>22,524</t>
  </si>
  <si>
    <t>901</t>
  </si>
  <si>
    <t>6,978</t>
  </si>
  <si>
    <t>14,641</t>
  </si>
  <si>
    <t>1,683</t>
  </si>
  <si>
    <t>989</t>
  </si>
  <si>
    <t>7,397</t>
  </si>
  <si>
    <t>23,439</t>
  </si>
  <si>
    <t>4,980</t>
  </si>
  <si>
    <t>10,987</t>
  </si>
  <si>
    <t>1,945</t>
  </si>
  <si>
    <t>2,480</t>
  </si>
  <si>
    <t>1,068,003</t>
  </si>
  <si>
    <t>3,190</t>
  </si>
  <si>
    <t>57,105</t>
  </si>
  <si>
    <t>4,889</t>
  </si>
  <si>
    <t>760</t>
  </si>
  <si>
    <t>22,576</t>
  </si>
  <si>
    <t>13,656</t>
  </si>
  <si>
    <t>356,355</t>
  </si>
  <si>
    <t>5,027</t>
  </si>
  <si>
    <t>144,869</t>
  </si>
  <si>
    <t>38,566</t>
  </si>
  <si>
    <t>3,297</t>
  </si>
  <si>
    <t>1,466</t>
  </si>
  <si>
    <t>67,205</t>
  </si>
  <si>
    <t>3,948</t>
  </si>
  <si>
    <t>71,714</t>
  </si>
  <si>
    <t>16,024</t>
  </si>
  <si>
    <t>208,973</t>
  </si>
  <si>
    <t>7,789</t>
  </si>
  <si>
    <t>14,478</t>
  </si>
  <si>
    <t>167,879</t>
  </si>
  <si>
    <t>23,497</t>
  </si>
  <si>
    <t>6,765</t>
  </si>
  <si>
    <t>74,813</t>
  </si>
  <si>
    <t>3,157</t>
  </si>
  <si>
    <t>1,516</t>
  </si>
  <si>
    <t>29,715</t>
  </si>
  <si>
    <t>3,828</t>
  </si>
  <si>
    <t>1,639</t>
  </si>
  <si>
    <t>22,204</t>
  </si>
  <si>
    <t>4,390</t>
  </si>
  <si>
    <t>334,151</t>
  </si>
  <si>
    <t>209,811</t>
  </si>
  <si>
    <t>1,853</t>
  </si>
  <si>
    <t>42,893</t>
  </si>
  <si>
    <t>1,448</t>
  </si>
  <si>
    <t>61,486</t>
  </si>
  <si>
    <t>18,926</t>
  </si>
  <si>
    <t>10,731</t>
  </si>
  <si>
    <t>36,607</t>
  </si>
  <si>
    <t>1,251,753</t>
  </si>
  <si>
    <t>126,582</t>
  </si>
  <si>
    <t>88,768</t>
  </si>
  <si>
    <t>1,549</t>
  </si>
  <si>
    <t>29,186</t>
  </si>
  <si>
    <t>22,586</t>
  </si>
  <si>
    <t>11,757</t>
  </si>
  <si>
    <t>21,360</t>
  </si>
  <si>
    <t>110,403</t>
  </si>
  <si>
    <t>1,225</t>
  </si>
  <si>
    <t>32,881</t>
  </si>
  <si>
    <t>1,393</t>
  </si>
  <si>
    <t>4,352</t>
  </si>
  <si>
    <t>21,727</t>
  </si>
  <si>
    <t>19,513</t>
  </si>
  <si>
    <t>8,451</t>
  </si>
  <si>
    <t>4,675</t>
  </si>
  <si>
    <t>5,639</t>
  </si>
  <si>
    <t>5,447</t>
  </si>
  <si>
    <t>2,417</t>
  </si>
  <si>
    <t>1,384</t>
  </si>
  <si>
    <t>965</t>
  </si>
  <si>
    <t>21,026</t>
  </si>
  <si>
    <t>6,219</t>
  </si>
  <si>
    <t>13,582</t>
  </si>
  <si>
    <t>7,183</t>
  </si>
  <si>
    <t>23,991</t>
  </si>
  <si>
    <t>726</t>
  </si>
  <si>
    <t>1,948</t>
  </si>
  <si>
    <t>11,998</t>
  </si>
  <si>
    <t>2,496</t>
  </si>
  <si>
    <t>48,270</t>
  </si>
  <si>
    <t>992,182</t>
  </si>
  <si>
    <t>67,728</t>
  </si>
  <si>
    <t>1,295</t>
  </si>
  <si>
    <t>1,759</t>
  </si>
  <si>
    <t>14,189</t>
  </si>
  <si>
    <t>10,370</t>
  </si>
  <si>
    <t>371,294</t>
  </si>
  <si>
    <t>4,013</t>
  </si>
  <si>
    <t>163,254</t>
  </si>
  <si>
    <t>8,493</t>
  </si>
  <si>
    <t>39,742</t>
  </si>
  <si>
    <t>2,513</t>
  </si>
  <si>
    <t>6,416</t>
  </si>
  <si>
    <t>65,082</t>
  </si>
  <si>
    <t>1,235</t>
  </si>
  <si>
    <t>6,980</t>
  </si>
  <si>
    <t>4,119</t>
  </si>
  <si>
    <t>70,154</t>
  </si>
  <si>
    <t>16,867</t>
  </si>
  <si>
    <t>229,149</t>
  </si>
  <si>
    <t>9,410</t>
  </si>
  <si>
    <t>15,176</t>
  </si>
  <si>
    <t>188,227</t>
  </si>
  <si>
    <t>9,548</t>
  </si>
  <si>
    <t>5,541</t>
  </si>
  <si>
    <t>69,291</t>
  </si>
  <si>
    <t>2,191</t>
  </si>
  <si>
    <t>28,847</t>
  </si>
  <si>
    <t>3,622</t>
  </si>
  <si>
    <t>841</t>
  </si>
  <si>
    <t>17,331</t>
  </si>
  <si>
    <t>4,603</t>
  </si>
  <si>
    <t>212,124</t>
  </si>
  <si>
    <t>134,319</t>
  </si>
  <si>
    <t>43,112</t>
  </si>
  <si>
    <t>15,894</t>
  </si>
  <si>
    <t>16,442</t>
  </si>
  <si>
    <t>7,151</t>
  </si>
  <si>
    <t>42,596</t>
  </si>
  <si>
    <t>1,425,209</t>
  </si>
  <si>
    <t>135,886</t>
  </si>
  <si>
    <t>97,504</t>
  </si>
  <si>
    <t>2,800</t>
  </si>
  <si>
    <t>29,499</t>
  </si>
  <si>
    <t>50,752</t>
  </si>
  <si>
    <t>37,725</t>
  </si>
  <si>
    <t>8,966</t>
  </si>
  <si>
    <t>114,067</t>
  </si>
  <si>
    <t>1,465</t>
  </si>
  <si>
    <t>30,089</t>
  </si>
  <si>
    <t>4,257</t>
  </si>
  <si>
    <t>2,505</t>
  </si>
  <si>
    <t>19,650</t>
  </si>
  <si>
    <t>4,631</t>
  </si>
  <si>
    <t>17,015</t>
  </si>
  <si>
    <t>6,364</t>
  </si>
  <si>
    <t>2,913</t>
  </si>
  <si>
    <t>6,030</t>
  </si>
  <si>
    <t>3,493</t>
  </si>
  <si>
    <t>1,218</t>
  </si>
  <si>
    <t>24,108</t>
  </si>
  <si>
    <t>7,831</t>
  </si>
  <si>
    <t>15,747</t>
  </si>
  <si>
    <t>939</t>
  </si>
  <si>
    <t>26,020</t>
  </si>
  <si>
    <t>6,383</t>
  </si>
  <si>
    <t>12,550</t>
  </si>
  <si>
    <t>664</t>
  </si>
  <si>
    <t>1,133</t>
  </si>
  <si>
    <t>1,124,503</t>
  </si>
  <si>
    <t>77,486</t>
  </si>
  <si>
    <t>6,661</t>
  </si>
  <si>
    <t>2,408</t>
  </si>
  <si>
    <t>26,566</t>
  </si>
  <si>
    <t>18,238</t>
  </si>
  <si>
    <t>355,067</t>
  </si>
  <si>
    <t>2,161</t>
  </si>
  <si>
    <t>138,823</t>
  </si>
  <si>
    <t>7,610</t>
  </si>
  <si>
    <t>54,348</t>
  </si>
  <si>
    <t>68,978</t>
  </si>
  <si>
    <t>1,374</t>
  </si>
  <si>
    <t>8,231</t>
  </si>
  <si>
    <t>60,746</t>
  </si>
  <si>
    <t>225,558</t>
  </si>
  <si>
    <t>10,192</t>
  </si>
  <si>
    <t>184,393</t>
  </si>
  <si>
    <t>20,333</t>
  </si>
  <si>
    <t>7,723</t>
  </si>
  <si>
    <t>79,095</t>
  </si>
  <si>
    <t>3,876</t>
  </si>
  <si>
    <t>1,350</t>
  </si>
  <si>
    <t>1,902</t>
  </si>
  <si>
    <t>32,310</t>
  </si>
  <si>
    <t>2,487</t>
  </si>
  <si>
    <t>20,551</t>
  </si>
  <si>
    <t>344,404</t>
  </si>
  <si>
    <t>236,380</t>
  </si>
  <si>
    <t>35,492</t>
  </si>
  <si>
    <t>50,780</t>
  </si>
  <si>
    <t>19,956</t>
  </si>
  <si>
    <t>1,346,735</t>
  </si>
  <si>
    <t>152,006</t>
  </si>
  <si>
    <t>1,829</t>
  </si>
  <si>
    <t>111,997</t>
  </si>
  <si>
    <t>30,582</t>
  </si>
  <si>
    <t>51,855</t>
  </si>
  <si>
    <t>39,794</t>
  </si>
  <si>
    <t>7,050</t>
  </si>
  <si>
    <t>1,850</t>
  </si>
  <si>
    <t>127,711</t>
  </si>
  <si>
    <t>2,657</t>
  </si>
  <si>
    <t>1,895</t>
  </si>
  <si>
    <t>4,168</t>
  </si>
  <si>
    <t>33,790</t>
  </si>
  <si>
    <t>1,180</t>
  </si>
  <si>
    <t>5,899</t>
  </si>
  <si>
    <t>21,252</t>
  </si>
  <si>
    <t>5,256</t>
  </si>
  <si>
    <t>20,265</t>
  </si>
  <si>
    <t>8,523</t>
  </si>
  <si>
    <t>1,310</t>
  </si>
  <si>
    <t>5,191</t>
  </si>
  <si>
    <t>727</t>
  </si>
  <si>
    <t>26,881</t>
  </si>
  <si>
    <t>974</t>
  </si>
  <si>
    <t>8,543</t>
  </si>
  <si>
    <t>3,805</t>
  </si>
  <si>
    <t>17,784</t>
  </si>
  <si>
    <t>28,531</t>
  </si>
  <si>
    <t>5,396</t>
  </si>
  <si>
    <t>13,870</t>
  </si>
  <si>
    <t>2,432</t>
  </si>
  <si>
    <t>1,433</t>
  </si>
  <si>
    <t>1,015,164</t>
  </si>
  <si>
    <t>8,634</t>
  </si>
  <si>
    <t>2,018</t>
  </si>
  <si>
    <t>29,089</t>
  </si>
  <si>
    <t>17,579</t>
  </si>
  <si>
    <t>18,197</t>
  </si>
  <si>
    <t>362,526</t>
  </si>
  <si>
    <t>147,983</t>
  </si>
  <si>
    <t>7,206</t>
  </si>
  <si>
    <t>52,172</t>
  </si>
  <si>
    <t>12,423</t>
  </si>
  <si>
    <t>69,098</t>
  </si>
  <si>
    <t>6,675</t>
  </si>
  <si>
    <t>3,921</t>
  </si>
  <si>
    <t>59,672</t>
  </si>
  <si>
    <t>248,377</t>
  </si>
  <si>
    <t>8,125</t>
  </si>
  <si>
    <t>201,085</t>
  </si>
  <si>
    <t>26,700</t>
  </si>
  <si>
    <t>9,863</t>
  </si>
  <si>
    <t>72,266</t>
  </si>
  <si>
    <t>3,576</t>
  </si>
  <si>
    <t>2,341</t>
  </si>
  <si>
    <t>4,455</t>
  </si>
  <si>
    <t>1,266</t>
  </si>
  <si>
    <t>26,017</t>
  </si>
  <si>
    <t>3,525</t>
  </si>
  <si>
    <t>20,950</t>
  </si>
  <si>
    <t>206,044</t>
  </si>
  <si>
    <t>102,771</t>
  </si>
  <si>
    <t>48,308</t>
  </si>
  <si>
    <t>21,294</t>
  </si>
  <si>
    <t>48,226</t>
  </si>
  <si>
    <t>4,929,071</t>
  </si>
  <si>
    <t>15,087</t>
  </si>
  <si>
    <t>3,720</t>
  </si>
  <si>
    <t>4,515</t>
  </si>
  <si>
    <t>817,734</t>
  </si>
  <si>
    <t>160,534</t>
  </si>
  <si>
    <t>218,339</t>
  </si>
  <si>
    <t>25,090</t>
  </si>
  <si>
    <t>390,779</t>
  </si>
  <si>
    <t>12,345</t>
  </si>
  <si>
    <t>2,674</t>
  </si>
  <si>
    <t>10,773</t>
  </si>
  <si>
    <t>19,367</t>
  </si>
  <si>
    <t>7,551</t>
  </si>
  <si>
    <t>2,511</t>
  </si>
  <si>
    <t>1,596</t>
  </si>
  <si>
    <t>165,970</t>
  </si>
  <si>
    <t>15,759</t>
  </si>
  <si>
    <t>150,211</t>
  </si>
  <si>
    <t>21,060</t>
  </si>
  <si>
    <t>10,989</t>
  </si>
  <si>
    <t>6,009</t>
  </si>
  <si>
    <t>3,726</t>
  </si>
  <si>
    <t>23,068</t>
  </si>
  <si>
    <t>3,865,911</t>
  </si>
  <si>
    <t>9,130</t>
  </si>
  <si>
    <t>930,294</t>
  </si>
  <si>
    <t>45,741</t>
  </si>
  <si>
    <t>3,267</t>
  </si>
  <si>
    <t>481,807</t>
  </si>
  <si>
    <t>6,401</t>
  </si>
  <si>
    <t>50,745</t>
  </si>
  <si>
    <t>23,682</t>
  </si>
  <si>
    <t>4,032</t>
  </si>
  <si>
    <t>274,360</t>
  </si>
  <si>
    <t>13,274</t>
  </si>
  <si>
    <t>774</t>
  </si>
  <si>
    <t>34,029</t>
  </si>
  <si>
    <t>2,721</t>
  </si>
  <si>
    <t>250,099</t>
  </si>
  <si>
    <t>3,640</t>
  </si>
  <si>
    <t>208,190</t>
  </si>
  <si>
    <t>1,858</t>
  </si>
  <si>
    <t>30,760</t>
  </si>
  <si>
    <t>201,863</t>
  </si>
  <si>
    <t>2,868</t>
  </si>
  <si>
    <t>193,969</t>
  </si>
  <si>
    <t>3,140</t>
  </si>
  <si>
    <t>1,718</t>
  </si>
  <si>
    <t>143,781</t>
  </si>
  <si>
    <t>1,134</t>
  </si>
  <si>
    <t>8,213</t>
  </si>
  <si>
    <t>124,048</t>
  </si>
  <si>
    <t>7,480</t>
  </si>
  <si>
    <t>2,338,536</t>
  </si>
  <si>
    <t>5,474</t>
  </si>
  <si>
    <t>1,677,043</t>
  </si>
  <si>
    <t>57,426</t>
  </si>
  <si>
    <t>73,095</t>
  </si>
  <si>
    <t>530,680</t>
  </si>
  <si>
    <t>5,122,010</t>
  </si>
  <si>
    <t>10,024</t>
  </si>
  <si>
    <t>2,331</t>
  </si>
  <si>
    <t>6,172</t>
  </si>
  <si>
    <t>1,059,170</t>
  </si>
  <si>
    <t>5,266</t>
  </si>
  <si>
    <t>191,628</t>
  </si>
  <si>
    <t>347,830</t>
  </si>
  <si>
    <t>41,742</t>
  </si>
  <si>
    <t>8,477</t>
  </si>
  <si>
    <t>449,301</t>
  </si>
  <si>
    <t>14,816</t>
  </si>
  <si>
    <t>4,152</t>
  </si>
  <si>
    <t>230,920</t>
  </si>
  <si>
    <t>10,205</t>
  </si>
  <si>
    <t>19,523</t>
  </si>
  <si>
    <t>6,738</t>
  </si>
  <si>
    <t>5,569</t>
  </si>
  <si>
    <t>167,774</t>
  </si>
  <si>
    <t>164,893</t>
  </si>
  <si>
    <t>1,656</t>
  </si>
  <si>
    <t>21,807</t>
  </si>
  <si>
    <t>11,496</t>
  </si>
  <si>
    <t>6,360</t>
  </si>
  <si>
    <t>3,558</t>
  </si>
  <si>
    <t>37,140</t>
  </si>
  <si>
    <t>3,821,895</t>
  </si>
  <si>
    <t>9,436</t>
  </si>
  <si>
    <t>1,042,951</t>
  </si>
  <si>
    <t>61,137</t>
  </si>
  <si>
    <t>561,777</t>
  </si>
  <si>
    <t>57,688</t>
  </si>
  <si>
    <t>30,469</t>
  </si>
  <si>
    <t>276,907</t>
  </si>
  <si>
    <t>13,142</t>
  </si>
  <si>
    <t>34,404</t>
  </si>
  <si>
    <t>256,052</t>
  </si>
  <si>
    <t>5,450</t>
  </si>
  <si>
    <t>227,327</t>
  </si>
  <si>
    <t>17,504</t>
  </si>
  <si>
    <t>3,245</t>
  </si>
  <si>
    <t>196,829</t>
  </si>
  <si>
    <t>1,372</t>
  </si>
  <si>
    <t>3,067</t>
  </si>
  <si>
    <t>12,033</t>
  </si>
  <si>
    <t>2,231</t>
  </si>
  <si>
    <t>143,095</t>
  </si>
  <si>
    <t>9,117</t>
  </si>
  <si>
    <t>122,368</t>
  </si>
  <si>
    <t>5,887</t>
  </si>
  <si>
    <t>18,411</t>
  </si>
  <si>
    <t>2,181,675</t>
  </si>
  <si>
    <t>1,317,845</t>
  </si>
  <si>
    <t>39,619</t>
  </si>
  <si>
    <t>13,533</t>
  </si>
  <si>
    <t>231,497</t>
  </si>
  <si>
    <t>592,512</t>
  </si>
  <si>
    <t>6,511,958</t>
  </si>
  <si>
    <t>18,547</t>
  </si>
  <si>
    <t>2,752</t>
  </si>
  <si>
    <t>5,226</t>
  </si>
  <si>
    <t>10,565</t>
  </si>
  <si>
    <t>1,371,084</t>
  </si>
  <si>
    <t>6,792</t>
  </si>
  <si>
    <t>168,416</t>
  </si>
  <si>
    <t>474,796</t>
  </si>
  <si>
    <t>59,088</t>
  </si>
  <si>
    <t>22,066</t>
  </si>
  <si>
    <t>629,392</t>
  </si>
  <si>
    <t>10,534</t>
  </si>
  <si>
    <t>230,023</t>
  </si>
  <si>
    <t>12,498</t>
  </si>
  <si>
    <t>21,261</t>
  </si>
  <si>
    <t>10,652</t>
  </si>
  <si>
    <t>9,270</t>
  </si>
  <si>
    <t>3,443</t>
  </si>
  <si>
    <t>151,969</t>
  </si>
  <si>
    <t>12,935</t>
  </si>
  <si>
    <t>4,918</t>
  </si>
  <si>
    <t>44,631</t>
  </si>
  <si>
    <t>4,892,305</t>
  </si>
  <si>
    <t>10,698</t>
  </si>
  <si>
    <t>1,249,300</t>
  </si>
  <si>
    <t>81,176</t>
  </si>
  <si>
    <t>3,947</t>
  </si>
  <si>
    <t>673,966</t>
  </si>
  <si>
    <t>10,682</t>
  </si>
  <si>
    <t>60,542</t>
  </si>
  <si>
    <t>36,631</t>
  </si>
  <si>
    <t>4,668</t>
  </si>
  <si>
    <t>333,325</t>
  </si>
  <si>
    <t>15,538</t>
  </si>
  <si>
    <t>37,230</t>
  </si>
  <si>
    <t>301,851</t>
  </si>
  <si>
    <t>5,728</t>
  </si>
  <si>
    <t>249,064</t>
  </si>
  <si>
    <t>1,422</t>
  </si>
  <si>
    <t>41,044</t>
  </si>
  <si>
    <t>3,953</t>
  </si>
  <si>
    <t>233,622</t>
  </si>
  <si>
    <t>219,714</t>
  </si>
  <si>
    <t>9,574</t>
  </si>
  <si>
    <t>2,577</t>
  </si>
  <si>
    <t>215,225</t>
  </si>
  <si>
    <t>957</t>
  </si>
  <si>
    <t>10,319</t>
  </si>
  <si>
    <t>190,633</t>
  </si>
  <si>
    <t>8,598</t>
  </si>
  <si>
    <t>23,195</t>
  </si>
  <si>
    <t>2,889,643</t>
  </si>
  <si>
    <t>5,853</t>
  </si>
  <si>
    <t>1,897,750</t>
  </si>
  <si>
    <t>61,837</t>
  </si>
  <si>
    <t>16,901</t>
  </si>
  <si>
    <t>263,191</t>
  </si>
  <si>
    <t>666,170</t>
  </si>
  <si>
    <t>6,269,357</t>
  </si>
  <si>
    <t>16,572</t>
  </si>
  <si>
    <t>4,971</t>
  </si>
  <si>
    <t>8,421</t>
  </si>
  <si>
    <t>1,601,760</t>
  </si>
  <si>
    <t>6,617</t>
  </si>
  <si>
    <t>220,765</t>
  </si>
  <si>
    <t>533,921</t>
  </si>
  <si>
    <t>40,401</t>
  </si>
  <si>
    <t>10,243</t>
  </si>
  <si>
    <t>780,145</t>
  </si>
  <si>
    <t>9,668</t>
  </si>
  <si>
    <t>238,731</t>
  </si>
  <si>
    <t>11,282</t>
  </si>
  <si>
    <t>22,604</t>
  </si>
  <si>
    <t>8,539</t>
  </si>
  <si>
    <t>2,923</t>
  </si>
  <si>
    <t>162,132</t>
  </si>
  <si>
    <t>161,120</t>
  </si>
  <si>
    <t>1,956</t>
  </si>
  <si>
    <t>28,496</t>
  </si>
  <si>
    <t>14,635</t>
  </si>
  <si>
    <t>7,989</t>
  </si>
  <si>
    <t>5,234</t>
  </si>
  <si>
    <t>45,957</t>
  </si>
  <si>
    <t>4,412,294</t>
  </si>
  <si>
    <t>9,588</t>
  </si>
  <si>
    <t>1,154,389</t>
  </si>
  <si>
    <t>34,876</t>
  </si>
  <si>
    <t>619,208</t>
  </si>
  <si>
    <t>1,464</t>
  </si>
  <si>
    <t>53,692</t>
  </si>
  <si>
    <t>35,199</t>
  </si>
  <si>
    <t>4,306</t>
  </si>
  <si>
    <t>334,312</t>
  </si>
  <si>
    <t>60,654</t>
  </si>
  <si>
    <t>4,527</t>
  </si>
  <si>
    <t>334,801</t>
  </si>
  <si>
    <t>2,521</t>
  </si>
  <si>
    <t>4,886</t>
  </si>
  <si>
    <t>287,970</t>
  </si>
  <si>
    <t>34,792</t>
  </si>
  <si>
    <t>4,391</t>
  </si>
  <si>
    <t>218,193</t>
  </si>
  <si>
    <t>212,359</t>
  </si>
  <si>
    <t>2,512</t>
  </si>
  <si>
    <t>213,560</t>
  </si>
  <si>
    <t>8,975</t>
  </si>
  <si>
    <t>191,805</t>
  </si>
  <si>
    <t>7,507</t>
  </si>
  <si>
    <t>24,772</t>
  </si>
  <si>
    <t>2,489,634</t>
  </si>
  <si>
    <t>5,790</t>
  </si>
  <si>
    <t>1,716,018</t>
  </si>
  <si>
    <t>32,110</t>
  </si>
  <si>
    <t>18,656</t>
  </si>
  <si>
    <t>258,269</t>
  </si>
  <si>
    <t>482,971</t>
  </si>
  <si>
    <t>5,890,370</t>
  </si>
  <si>
    <t>15,029</t>
  </si>
  <si>
    <t>2,339</t>
  </si>
  <si>
    <t>7,958</t>
  </si>
  <si>
    <t>1,042</t>
  </si>
  <si>
    <t>1,647,216</t>
  </si>
  <si>
    <t>7,666</t>
  </si>
  <si>
    <t>291,819</t>
  </si>
  <si>
    <t>507,743</t>
  </si>
  <si>
    <t>31,412</t>
  </si>
  <si>
    <t>21,041</t>
  </si>
  <si>
    <t>766,723</t>
  </si>
  <si>
    <t>4,474</t>
  </si>
  <si>
    <t>220,992</t>
  </si>
  <si>
    <t>12,637</t>
  </si>
  <si>
    <t>23,838</t>
  </si>
  <si>
    <t>7,746</t>
  </si>
  <si>
    <t>6,595</t>
  </si>
  <si>
    <t>144,770</t>
  </si>
  <si>
    <t>140,714</t>
  </si>
  <si>
    <t>26,880</t>
  </si>
  <si>
    <t>617</t>
  </si>
  <si>
    <t>5,314</t>
  </si>
  <si>
    <t>41,791</t>
  </si>
  <si>
    <t>4,007,132</t>
  </si>
  <si>
    <t>9,722</t>
  </si>
  <si>
    <t>1,223,116</t>
  </si>
  <si>
    <t>47,424</t>
  </si>
  <si>
    <t>641,030</t>
  </si>
  <si>
    <t>9,237</t>
  </si>
  <si>
    <t>108,917</t>
  </si>
  <si>
    <t>29,796</t>
  </si>
  <si>
    <t>4,026</t>
  </si>
  <si>
    <t>340,500</t>
  </si>
  <si>
    <t>13,515</t>
  </si>
  <si>
    <t>32,199</t>
  </si>
  <si>
    <t>3,827</t>
  </si>
  <si>
    <t>325,153</t>
  </si>
  <si>
    <t>4,933</t>
  </si>
  <si>
    <t>1,289</t>
  </si>
  <si>
    <t>274,150</t>
  </si>
  <si>
    <t>1,219</t>
  </si>
  <si>
    <t>38,157</t>
  </si>
  <si>
    <t>268,296</t>
  </si>
  <si>
    <t>6,037</t>
  </si>
  <si>
    <t>235,738</t>
  </si>
  <si>
    <t>23,209</t>
  </si>
  <si>
    <t>192,491</t>
  </si>
  <si>
    <t>8,813</t>
  </si>
  <si>
    <t>169,417</t>
  </si>
  <si>
    <t>7,574</t>
  </si>
  <si>
    <t>21,965</t>
  </si>
  <si>
    <t>1,995,832</t>
  </si>
  <si>
    <t>1,464,098</t>
  </si>
  <si>
    <t>32,668</t>
  </si>
  <si>
    <t>16,777</t>
  </si>
  <si>
    <t>237,428</t>
  </si>
  <si>
    <t>261,387</t>
  </si>
  <si>
    <t>2,245</t>
  </si>
  <si>
    <t>6,626,540</t>
  </si>
  <si>
    <t>11,551</t>
  </si>
  <si>
    <t>6,805</t>
  </si>
  <si>
    <t>1,613,362</t>
  </si>
  <si>
    <t>294,664</t>
  </si>
  <si>
    <t>477,842</t>
  </si>
  <si>
    <t>48,339</t>
  </si>
  <si>
    <t>23,038</t>
  </si>
  <si>
    <t>741,155</t>
  </si>
  <si>
    <t>21,459</t>
  </si>
  <si>
    <t>4,533</t>
  </si>
  <si>
    <t>271,172</t>
  </si>
  <si>
    <t>26,342</t>
  </si>
  <si>
    <t>26,337</t>
  </si>
  <si>
    <t>9,109</t>
  </si>
  <si>
    <t>7,523</t>
  </si>
  <si>
    <t>3,040</t>
  </si>
  <si>
    <t>189,980</t>
  </si>
  <si>
    <t>8,938</t>
  </si>
  <si>
    <t>181,042</t>
  </si>
  <si>
    <t>28,141</t>
  </si>
  <si>
    <t>7,227</t>
  </si>
  <si>
    <t>42,006</t>
  </si>
  <si>
    <t>4,730,455</t>
  </si>
  <si>
    <t>9,842</t>
  </si>
  <si>
    <t>1,211,551</t>
  </si>
  <si>
    <t>66,750</t>
  </si>
  <si>
    <t>3,661</t>
  </si>
  <si>
    <t>628,790</t>
  </si>
  <si>
    <t>7,828</t>
  </si>
  <si>
    <t>91,893</t>
  </si>
  <si>
    <t>335,291</t>
  </si>
  <si>
    <t>15,271</t>
  </si>
  <si>
    <t>32,247</t>
  </si>
  <si>
    <t>3,467</t>
  </si>
  <si>
    <t>307,579</t>
  </si>
  <si>
    <t>7,426</t>
  </si>
  <si>
    <t>5,835</t>
  </si>
  <si>
    <t>259,925</t>
  </si>
  <si>
    <t>28,624</t>
  </si>
  <si>
    <t>334,866</t>
  </si>
  <si>
    <t>3,713</t>
  </si>
  <si>
    <t>324,505</t>
  </si>
  <si>
    <t>5,263</t>
  </si>
  <si>
    <t>226,527</t>
  </si>
  <si>
    <t>535</t>
  </si>
  <si>
    <t>204,792</t>
  </si>
  <si>
    <t>7,733</t>
  </si>
  <si>
    <t>2,646,962</t>
  </si>
  <si>
    <t>5,392</t>
  </si>
  <si>
    <t>1,623,752</t>
  </si>
  <si>
    <t>233,165</t>
  </si>
  <si>
    <t>746,738</t>
  </si>
  <si>
    <t>6,728,776</t>
  </si>
  <si>
    <t>13,162</t>
  </si>
  <si>
    <t>7,688</t>
  </si>
  <si>
    <t>1,760,748</t>
  </si>
  <si>
    <t>7,864</t>
  </si>
  <si>
    <t>257,568</t>
  </si>
  <si>
    <t>507,841</t>
  </si>
  <si>
    <t>66,982</t>
  </si>
  <si>
    <t>10,293</t>
  </si>
  <si>
    <t>894,102</t>
  </si>
  <si>
    <t>16,013</t>
  </si>
  <si>
    <t>4,902</t>
  </si>
  <si>
    <t>247,969</t>
  </si>
  <si>
    <t>11,766</t>
  </si>
  <si>
    <t>10,801</t>
  </si>
  <si>
    <t>7,762</t>
  </si>
  <si>
    <t>4,249</t>
  </si>
  <si>
    <t>1,862</t>
  </si>
  <si>
    <t>162,570</t>
  </si>
  <si>
    <t>5,970</t>
  </si>
  <si>
    <t>156,600</t>
  </si>
  <si>
    <t>29,017</t>
  </si>
  <si>
    <t>16,895</t>
  </si>
  <si>
    <t>47,237</t>
  </si>
  <si>
    <t>4,706,898</t>
  </si>
  <si>
    <t>9,701</t>
  </si>
  <si>
    <t>1,236,700</t>
  </si>
  <si>
    <t>60,355</t>
  </si>
  <si>
    <t>656,965</t>
  </si>
  <si>
    <t>2,832</t>
  </si>
  <si>
    <t>87,987</t>
  </si>
  <si>
    <t>34,701</t>
  </si>
  <si>
    <t>4,326</t>
  </si>
  <si>
    <t>342,876</t>
  </si>
  <si>
    <t>40,443</t>
  </si>
  <si>
    <t>4,259</t>
  </si>
  <si>
    <t>318,125</t>
  </si>
  <si>
    <t>6,342</t>
  </si>
  <si>
    <t>3,008</t>
  </si>
  <si>
    <t>275,265</t>
  </si>
  <si>
    <t>28,316</t>
  </si>
  <si>
    <t>269,763</t>
  </si>
  <si>
    <t>4,208</t>
  </si>
  <si>
    <t>246,857</t>
  </si>
  <si>
    <t>19,001</t>
  </si>
  <si>
    <t>3,162</t>
  </si>
  <si>
    <t>195,678</t>
  </si>
  <si>
    <t>869</t>
  </si>
  <si>
    <t>8,585</t>
  </si>
  <si>
    <t>173,293</t>
  </si>
  <si>
    <t>687</t>
  </si>
  <si>
    <t>8,007</t>
  </si>
  <si>
    <t>25,464</t>
  </si>
  <si>
    <t>2,683,530</t>
  </si>
  <si>
    <t>7,082</t>
  </si>
  <si>
    <t>1,825,596</t>
  </si>
  <si>
    <t>52,407</t>
  </si>
  <si>
    <t>17,964</t>
  </si>
  <si>
    <t>248,745</t>
  </si>
  <si>
    <t>556,717</t>
  </si>
  <si>
    <t>5,578,276</t>
  </si>
  <si>
    <t>11,809</t>
  </si>
  <si>
    <t>4,389</t>
  </si>
  <si>
    <t>1,617,891</t>
  </si>
  <si>
    <t>6,511</t>
  </si>
  <si>
    <t>331,568</t>
  </si>
  <si>
    <t>486,901</t>
  </si>
  <si>
    <t>35,608</t>
  </si>
  <si>
    <t>30,846</t>
  </si>
  <si>
    <t>715,632</t>
  </si>
  <si>
    <t>10,742</t>
  </si>
  <si>
    <t>3,500</t>
  </si>
  <si>
    <t>242,297</t>
  </si>
  <si>
    <t>12,773</t>
  </si>
  <si>
    <t>23,191</t>
  </si>
  <si>
    <t>23,189</t>
  </si>
  <si>
    <t>12,612</t>
  </si>
  <si>
    <t>8,232</t>
  </si>
  <si>
    <t>3,351</t>
  </si>
  <si>
    <t>3,051</t>
  </si>
  <si>
    <t>163,167</t>
  </si>
  <si>
    <t>31,668</t>
  </si>
  <si>
    <t>131,498</t>
  </si>
  <si>
    <t>25,003</t>
  </si>
  <si>
    <t>14,033</t>
  </si>
  <si>
    <t>3,702</t>
  </si>
  <si>
    <t>37,033</t>
  </si>
  <si>
    <t>3,706,280</t>
  </si>
  <si>
    <t>9,390</t>
  </si>
  <si>
    <t>1,230,196</t>
  </si>
  <si>
    <t>81,346</t>
  </si>
  <si>
    <t>627,504</t>
  </si>
  <si>
    <t>92,225</t>
  </si>
  <si>
    <t>33,710</t>
  </si>
  <si>
    <t>4,100</t>
  </si>
  <si>
    <t>344,242</t>
  </si>
  <si>
    <t>12,303</t>
  </si>
  <si>
    <t>36,878</t>
  </si>
  <si>
    <t>3,295</t>
  </si>
  <si>
    <t>266,529</t>
  </si>
  <si>
    <t>231,691</t>
  </si>
  <si>
    <t>26,215</t>
  </si>
  <si>
    <t>212,049</t>
  </si>
  <si>
    <t>207,184</t>
  </si>
  <si>
    <t>1,406</t>
  </si>
  <si>
    <t>2,741</t>
  </si>
  <si>
    <t>195,612</t>
  </si>
  <si>
    <t>909</t>
  </si>
  <si>
    <t>1,173</t>
  </si>
  <si>
    <t>174,097</t>
  </si>
  <si>
    <t>18,377</t>
  </si>
  <si>
    <t>1,799,363</t>
  </si>
  <si>
    <t>4,954</t>
  </si>
  <si>
    <t>1,245,061</t>
  </si>
  <si>
    <t>34,564</t>
  </si>
  <si>
    <t>13,153</t>
  </si>
  <si>
    <t>197,214</t>
  </si>
  <si>
    <t>322,291</t>
  </si>
  <si>
    <t>2,531</t>
  </si>
  <si>
    <t>6,104,403</t>
  </si>
  <si>
    <t>16,542</t>
  </si>
  <si>
    <t>4,876</t>
  </si>
  <si>
    <t>6,996</t>
  </si>
  <si>
    <t>1,756,103</t>
  </si>
  <si>
    <t>278,391</t>
  </si>
  <si>
    <t>554,235</t>
  </si>
  <si>
    <t>46,811</t>
  </si>
  <si>
    <t>844,854</t>
  </si>
  <si>
    <t>6,669</t>
  </si>
  <si>
    <t>276,457</t>
  </si>
  <si>
    <t>11,653</t>
  </si>
  <si>
    <t>26,282</t>
  </si>
  <si>
    <t>7,687</t>
  </si>
  <si>
    <t>5,073</t>
  </si>
  <si>
    <t>193,780</t>
  </si>
  <si>
    <t>21,831</t>
  </si>
  <si>
    <t>171,949</t>
  </si>
  <si>
    <t>1,416</t>
  </si>
  <si>
    <t>27,944</t>
  </si>
  <si>
    <t>16,444</t>
  </si>
  <si>
    <t>6,920</t>
  </si>
  <si>
    <t>4,111</t>
  </si>
  <si>
    <t>40,407</t>
  </si>
  <si>
    <t>4,055,301</t>
  </si>
  <si>
    <t>9,532</t>
  </si>
  <si>
    <t>1,204,868</t>
  </si>
  <si>
    <t>83,007</t>
  </si>
  <si>
    <t>597,265</t>
  </si>
  <si>
    <t>87,068</t>
  </si>
  <si>
    <t>33,051</t>
  </si>
  <si>
    <t>4,185</t>
  </si>
  <si>
    <t>339,319</t>
  </si>
  <si>
    <t>36,569</t>
  </si>
  <si>
    <t>3,551</t>
  </si>
  <si>
    <t>293,150</t>
  </si>
  <si>
    <t>4,860</t>
  </si>
  <si>
    <t>247,480</t>
  </si>
  <si>
    <t>2,318</t>
  </si>
  <si>
    <t>32,947</t>
  </si>
  <si>
    <t>3,263</t>
  </si>
  <si>
    <t>273,350</t>
  </si>
  <si>
    <t>893</t>
  </si>
  <si>
    <t>3,084</t>
  </si>
  <si>
    <t>266,011</t>
  </si>
  <si>
    <t>2,085</t>
  </si>
  <si>
    <t>214,443</t>
  </si>
  <si>
    <t>1,501</t>
  </si>
  <si>
    <t>1,803</t>
  </si>
  <si>
    <t>8,076</t>
  </si>
  <si>
    <t>192,577</t>
  </si>
  <si>
    <t>7,345</t>
  </si>
  <si>
    <t>21,031</t>
  </si>
  <si>
    <t>2,066,570</t>
  </si>
  <si>
    <t>1,518,856</t>
  </si>
  <si>
    <t>31,971</t>
  </si>
  <si>
    <t>14,585</t>
  </si>
  <si>
    <t>210,025</t>
  </si>
  <si>
    <t>305,700</t>
  </si>
  <si>
    <t>2,920</t>
  </si>
  <si>
    <t>6,578,700</t>
  </si>
  <si>
    <t>11,796</t>
  </si>
  <si>
    <t>3,969</t>
  </si>
  <si>
    <t>6,606</t>
  </si>
  <si>
    <t>1,817,688</t>
  </si>
  <si>
    <t>243,802</t>
  </si>
  <si>
    <t>639,491</t>
  </si>
  <si>
    <t>39,991</t>
  </si>
  <si>
    <t>55,654</t>
  </si>
  <si>
    <t>825,162</t>
  </si>
  <si>
    <t>5,846</t>
  </si>
  <si>
    <t>234,154</t>
  </si>
  <si>
    <t>11,351</t>
  </si>
  <si>
    <t>25,683</t>
  </si>
  <si>
    <t>7,005</t>
  </si>
  <si>
    <t>5,928</t>
  </si>
  <si>
    <t>3,648</t>
  </si>
  <si>
    <t>3,638</t>
  </si>
  <si>
    <t>1,798</t>
  </si>
  <si>
    <t>158,970</t>
  </si>
  <si>
    <t>24,749</t>
  </si>
  <si>
    <t>15,362</t>
  </si>
  <si>
    <t>5,410</t>
  </si>
  <si>
    <t>3,413</t>
  </si>
  <si>
    <t>43,850</t>
  </si>
  <si>
    <t>4,515,061</t>
  </si>
  <si>
    <t>9,779</t>
  </si>
  <si>
    <t>1,260,750</t>
  </si>
  <si>
    <t>75,348</t>
  </si>
  <si>
    <t>642,134</t>
  </si>
  <si>
    <t>102,190</t>
  </si>
  <si>
    <t>23,706</t>
  </si>
  <si>
    <t>4,322</t>
  </si>
  <si>
    <t>365,468</t>
  </si>
  <si>
    <t>15,057</t>
  </si>
  <si>
    <t>33,781</t>
  </si>
  <si>
    <t>3,814</t>
  </si>
  <si>
    <t>286,367</t>
  </si>
  <si>
    <t>4,416</t>
  </si>
  <si>
    <t>247,515</t>
  </si>
  <si>
    <t>2,258</t>
  </si>
  <si>
    <t>26,634</t>
  </si>
  <si>
    <t>3,650</t>
  </si>
  <si>
    <t>252,771</t>
  </si>
  <si>
    <t>3,444</t>
  </si>
  <si>
    <t>238,456</t>
  </si>
  <si>
    <t>7,379</t>
  </si>
  <si>
    <t>3,180</t>
  </si>
  <si>
    <t>2,631</t>
  </si>
  <si>
    <t>188,119</t>
  </si>
  <si>
    <t>8,167</t>
  </si>
  <si>
    <t>165,489</t>
  </si>
  <si>
    <t>8,712</t>
  </si>
  <si>
    <t>23,740</t>
  </si>
  <si>
    <t>2,524,547</t>
  </si>
  <si>
    <t>7,231</t>
  </si>
  <si>
    <t>1,843,190</t>
  </si>
  <si>
    <t>37,505</t>
  </si>
  <si>
    <t>16,188</t>
  </si>
  <si>
    <t>221,241</t>
  </si>
  <si>
    <t>422,501</t>
  </si>
  <si>
    <t>2,508</t>
  </si>
  <si>
    <t>6,468,580</t>
  </si>
  <si>
    <t>15,110</t>
  </si>
  <si>
    <t>1,972,464</t>
  </si>
  <si>
    <t>12,343</t>
  </si>
  <si>
    <t>315,202</t>
  </si>
  <si>
    <t>568,366</t>
  </si>
  <si>
    <t>24,071</t>
  </si>
  <si>
    <t>12,661</t>
  </si>
  <si>
    <t>1,018,238</t>
  </si>
  <si>
    <t>21,583</t>
  </si>
  <si>
    <t>215,437</t>
  </si>
  <si>
    <t>14,197</t>
  </si>
  <si>
    <t>25,040</t>
  </si>
  <si>
    <t>7,589</t>
  </si>
  <si>
    <t>1,970</t>
  </si>
  <si>
    <t>137,739</t>
  </si>
  <si>
    <t>134,153</t>
  </si>
  <si>
    <t>24,275</t>
  </si>
  <si>
    <t>15,483</t>
  </si>
  <si>
    <t>4,265,568</t>
  </si>
  <si>
    <t>1,203,922</t>
  </si>
  <si>
    <t>64,656</t>
  </si>
  <si>
    <t>619,027</t>
  </si>
  <si>
    <t>3,693</t>
  </si>
  <si>
    <t>82,859</t>
  </si>
  <si>
    <t>31,704</t>
  </si>
  <si>
    <t>348,985</t>
  </si>
  <si>
    <t>15,835</t>
  </si>
  <si>
    <t>35,899</t>
  </si>
  <si>
    <t>387,489</t>
  </si>
  <si>
    <t>12,405</t>
  </si>
  <si>
    <t>335,937</t>
  </si>
  <si>
    <t>3,264</t>
  </si>
  <si>
    <t>27,919</t>
  </si>
  <si>
    <t>274,054</t>
  </si>
  <si>
    <t>4,156</t>
  </si>
  <si>
    <t>261,764</t>
  </si>
  <si>
    <t>7,167</t>
  </si>
  <si>
    <t>2,620</t>
  </si>
  <si>
    <t>188,350</t>
  </si>
  <si>
    <t>1,226</t>
  </si>
  <si>
    <t>6,989</t>
  </si>
  <si>
    <t>166,278</t>
  </si>
  <si>
    <t>7,531</t>
  </si>
  <si>
    <t>2,208,217</t>
  </si>
  <si>
    <t>1,796,259</t>
  </si>
  <si>
    <t>35,316</t>
  </si>
  <si>
    <t>17,825</t>
  </si>
  <si>
    <t>235,035</t>
  </si>
  <si>
    <t>141,601</t>
  </si>
  <si>
    <t>3,536</t>
  </si>
  <si>
    <t>7,358,881</t>
  </si>
  <si>
    <t>17,082</t>
  </si>
  <si>
    <t>5,489</t>
  </si>
  <si>
    <t>4,174</t>
  </si>
  <si>
    <t>7,283</t>
  </si>
  <si>
    <t>2,006,921</t>
  </si>
  <si>
    <t>10,623</t>
  </si>
  <si>
    <t>303,706</t>
  </si>
  <si>
    <t>523,183</t>
  </si>
  <si>
    <t>25,873</t>
  </si>
  <si>
    <t>60,445</t>
  </si>
  <si>
    <t>1,043,302</t>
  </si>
  <si>
    <t>39,789</t>
  </si>
  <si>
    <t>204,845</t>
  </si>
  <si>
    <t>28,001</t>
  </si>
  <si>
    <t>27,996</t>
  </si>
  <si>
    <t>7,109</t>
  </si>
  <si>
    <t>5,881</t>
  </si>
  <si>
    <t>2,940</t>
  </si>
  <si>
    <t>2,044</t>
  </si>
  <si>
    <t>123,042</t>
  </si>
  <si>
    <t>121,641</t>
  </si>
  <si>
    <t>18,521</t>
  </si>
  <si>
    <t>7,081</t>
  </si>
  <si>
    <t>2,382</t>
  </si>
  <si>
    <t>5,130,033</t>
  </si>
  <si>
    <t>1,284,649</t>
  </si>
  <si>
    <t>94,952</t>
  </si>
  <si>
    <t>588,207</t>
  </si>
  <si>
    <t>33,635</t>
  </si>
  <si>
    <t>93,536</t>
  </si>
  <si>
    <t>33,296</t>
  </si>
  <si>
    <t>369,413</t>
  </si>
  <si>
    <t>17,946</t>
  </si>
  <si>
    <t>53,522</t>
  </si>
  <si>
    <t>374,137</t>
  </si>
  <si>
    <t>4,538</t>
  </si>
  <si>
    <t>12,729</t>
  </si>
  <si>
    <t>315,156</t>
  </si>
  <si>
    <t>2,930</t>
  </si>
  <si>
    <t>35,141</t>
  </si>
  <si>
    <t>345,796</t>
  </si>
  <si>
    <t>6,820</t>
  </si>
  <si>
    <t>287,569</t>
  </si>
  <si>
    <t>49,182</t>
  </si>
  <si>
    <t>247,290</t>
  </si>
  <si>
    <t>8,540</t>
  </si>
  <si>
    <t>225,421</t>
  </si>
  <si>
    <t>8,467</t>
  </si>
  <si>
    <t>2,876,556</t>
  </si>
  <si>
    <t>1,920,141</t>
  </si>
  <si>
    <t>40,856</t>
  </si>
  <si>
    <t>262,293</t>
  </si>
  <si>
    <t>653,102</t>
  </si>
  <si>
    <t>4,590,354</t>
  </si>
  <si>
    <t>3,688</t>
  </si>
  <si>
    <t>80,518</t>
  </si>
  <si>
    <t>5,112</t>
  </si>
  <si>
    <t>10,981</t>
  </si>
  <si>
    <t>3,922</t>
  </si>
  <si>
    <t>2,837</t>
  </si>
  <si>
    <t>53,374</t>
  </si>
  <si>
    <t>18,397</t>
  </si>
  <si>
    <t>6,133</t>
  </si>
  <si>
    <t>9,746</t>
  </si>
  <si>
    <t>176,571</t>
  </si>
  <si>
    <t>2,692</t>
  </si>
  <si>
    <t>5,643</t>
  </si>
  <si>
    <t>10,849</t>
  </si>
  <si>
    <t>6,578</t>
  </si>
  <si>
    <t>1,821</t>
  </si>
  <si>
    <t>110,750</t>
  </si>
  <si>
    <t>1,906</t>
  </si>
  <si>
    <t>84,637</t>
  </si>
  <si>
    <t>24,427</t>
  </si>
  <si>
    <t>3,473</t>
  </si>
  <si>
    <t>38,241</t>
  </si>
  <si>
    <t>10,156</t>
  </si>
  <si>
    <t>49,635</t>
  </si>
  <si>
    <t>4,314,867</t>
  </si>
  <si>
    <t>3,111</t>
  </si>
  <si>
    <t>51,608</t>
  </si>
  <si>
    <t>5,525</t>
  </si>
  <si>
    <t>4,800</t>
  </si>
  <si>
    <t>22,982</t>
  </si>
  <si>
    <t>6,356</t>
  </si>
  <si>
    <t>9,754</t>
  </si>
  <si>
    <t>8,902</t>
  </si>
  <si>
    <t>244,275</t>
  </si>
  <si>
    <t>19,810</t>
  </si>
  <si>
    <t>40,337</t>
  </si>
  <si>
    <t>5,198</t>
  </si>
  <si>
    <t>29,847</t>
  </si>
  <si>
    <t>5,502</t>
  </si>
  <si>
    <t>26,801</t>
  </si>
  <si>
    <t>21,788</t>
  </si>
  <si>
    <t>1,275</t>
  </si>
  <si>
    <t>82,424</t>
  </si>
  <si>
    <t>20,622</t>
  </si>
  <si>
    <t>855,389</t>
  </si>
  <si>
    <t>2,602</t>
  </si>
  <si>
    <t>104,474</t>
  </si>
  <si>
    <t>713,405</t>
  </si>
  <si>
    <t>11,648</t>
  </si>
  <si>
    <t>23,975</t>
  </si>
  <si>
    <t>10,096</t>
  </si>
  <si>
    <t>319,390</t>
  </si>
  <si>
    <t>85,599</t>
  </si>
  <si>
    <t>3,710</t>
  </si>
  <si>
    <t>25,949</t>
  </si>
  <si>
    <t>48,677</t>
  </si>
  <si>
    <t>12,849</t>
  </si>
  <si>
    <t>5,900</t>
  </si>
  <si>
    <t>2,814,039</t>
  </si>
  <si>
    <t>54,429</t>
  </si>
  <si>
    <t>2,257</t>
  </si>
  <si>
    <t>4,072</t>
  </si>
  <si>
    <t>233,934</t>
  </si>
  <si>
    <t>29,363</t>
  </si>
  <si>
    <t>2,458,678</t>
  </si>
  <si>
    <t>35,025</t>
  </si>
  <si>
    <t>30,166</t>
  </si>
  <si>
    <t>2,543,094</t>
  </si>
  <si>
    <t>84,292</t>
  </si>
  <si>
    <t>6,097</t>
  </si>
  <si>
    <t>2,377</t>
  </si>
  <si>
    <t>58,226</t>
  </si>
  <si>
    <t>20,494</t>
  </si>
  <si>
    <t>7,136</t>
  </si>
  <si>
    <t>3,185</t>
  </si>
  <si>
    <t>7,442</t>
  </si>
  <si>
    <t>8,632</t>
  </si>
  <si>
    <t>165,102</t>
  </si>
  <si>
    <t>2,177</t>
  </si>
  <si>
    <t>2,147</t>
  </si>
  <si>
    <t>8,017</t>
  </si>
  <si>
    <t>4,376</t>
  </si>
  <si>
    <t>1,694</t>
  </si>
  <si>
    <t>3,246</t>
  </si>
  <si>
    <t>100,926</t>
  </si>
  <si>
    <t>1,766</t>
  </si>
  <si>
    <t>77,633</t>
  </si>
  <si>
    <t>21,658</t>
  </si>
  <si>
    <t>3,942</t>
  </si>
  <si>
    <t>39,709</t>
  </si>
  <si>
    <t>20,135</t>
  </si>
  <si>
    <t>8,131</t>
  </si>
  <si>
    <t>46,985</t>
  </si>
  <si>
    <t>2,273,207</t>
  </si>
  <si>
    <t>2,757</t>
  </si>
  <si>
    <t>52,043</t>
  </si>
  <si>
    <t>6,997</t>
  </si>
  <si>
    <t>23,759</t>
  </si>
  <si>
    <t>9,860</t>
  </si>
  <si>
    <t>8,184</t>
  </si>
  <si>
    <t>228,263</t>
  </si>
  <si>
    <t>15,656</t>
  </si>
  <si>
    <t>41,458</t>
  </si>
  <si>
    <t>5,582</t>
  </si>
  <si>
    <t>28,534</t>
  </si>
  <si>
    <t>29,070</t>
  </si>
  <si>
    <t>698</t>
  </si>
  <si>
    <t>19,652</t>
  </si>
  <si>
    <t>7,881</t>
  </si>
  <si>
    <t>3,344</t>
  </si>
  <si>
    <t>73,238</t>
  </si>
  <si>
    <t>19,409</t>
  </si>
  <si>
    <t>816,741</t>
  </si>
  <si>
    <t>96,039</t>
  </si>
  <si>
    <t>15,957</t>
  </si>
  <si>
    <t>689,105</t>
  </si>
  <si>
    <t>10,936</t>
  </si>
  <si>
    <t>20,225</t>
  </si>
  <si>
    <t>9,074</t>
  </si>
  <si>
    <t>288,226</t>
  </si>
  <si>
    <t>81,115</t>
  </si>
  <si>
    <t>2,850</t>
  </si>
  <si>
    <t>2,206</t>
  </si>
  <si>
    <t>43,841</t>
  </si>
  <si>
    <t>2,873</t>
  </si>
  <si>
    <t>23,675</t>
  </si>
  <si>
    <t>3,256</t>
  </si>
  <si>
    <t>30,204</t>
  </si>
  <si>
    <t>49,829</t>
  </si>
  <si>
    <t>33,324</t>
  </si>
  <si>
    <t>5,948</t>
  </si>
  <si>
    <t>871,864</t>
  </si>
  <si>
    <t>17,810</t>
  </si>
  <si>
    <t>4,136</t>
  </si>
  <si>
    <t>214,465</t>
  </si>
  <si>
    <t>26,698</t>
  </si>
  <si>
    <t>587,633</t>
  </si>
  <si>
    <t>21,683</t>
  </si>
  <si>
    <t>16,070</t>
  </si>
  <si>
    <t>3,626,576</t>
  </si>
  <si>
    <t>4,142</t>
  </si>
  <si>
    <t>102,319</t>
  </si>
  <si>
    <t>10,998</t>
  </si>
  <si>
    <t>9,731</t>
  </si>
  <si>
    <t>3,121</t>
  </si>
  <si>
    <t>68,633</t>
  </si>
  <si>
    <t>25,470</t>
  </si>
  <si>
    <t>6,078</t>
  </si>
  <si>
    <t>7,768</t>
  </si>
  <si>
    <t>2,070</t>
  </si>
  <si>
    <t>10,578</t>
  </si>
  <si>
    <t>199,500</t>
  </si>
  <si>
    <t>1,415</t>
  </si>
  <si>
    <t>3,203</t>
  </si>
  <si>
    <t>10,651</t>
  </si>
  <si>
    <t>1,835</t>
  </si>
  <si>
    <t>5,479</t>
  </si>
  <si>
    <t>2,460</t>
  </si>
  <si>
    <t>120,328</t>
  </si>
  <si>
    <t>91,915</t>
  </si>
  <si>
    <t>1,644</t>
  </si>
  <si>
    <t>26,025</t>
  </si>
  <si>
    <t>2,387</t>
  </si>
  <si>
    <t>4,479</t>
  </si>
  <si>
    <t>2,340</t>
  </si>
  <si>
    <t>3,374</t>
  </si>
  <si>
    <t>46,280</t>
  </si>
  <si>
    <t>21,790</t>
  </si>
  <si>
    <t>13,394</t>
  </si>
  <si>
    <t>60,173</t>
  </si>
  <si>
    <t>3,299,285</t>
  </si>
  <si>
    <t>66,943</t>
  </si>
  <si>
    <t>5,941</t>
  </si>
  <si>
    <t>1,285</t>
  </si>
  <si>
    <t>5,216</t>
  </si>
  <si>
    <t>31,918</t>
  </si>
  <si>
    <t>6,937</t>
  </si>
  <si>
    <t>14,290</t>
  </si>
  <si>
    <t>291,687</t>
  </si>
  <si>
    <t>21,989</t>
  </si>
  <si>
    <t>49,562</t>
  </si>
  <si>
    <t>6,951</t>
  </si>
  <si>
    <t>1,682</t>
  </si>
  <si>
    <t>35,058</t>
  </si>
  <si>
    <t>4,265</t>
  </si>
  <si>
    <t>41,794</t>
  </si>
  <si>
    <t>23,291</t>
  </si>
  <si>
    <t>9,461</t>
  </si>
  <si>
    <t>4,606</t>
  </si>
  <si>
    <t>95,695</t>
  </si>
  <si>
    <t>24,504</t>
  </si>
  <si>
    <t>959,729</t>
  </si>
  <si>
    <t>3,030</t>
  </si>
  <si>
    <t>120,156</t>
  </si>
  <si>
    <t>20,374</t>
  </si>
  <si>
    <t>804,627</t>
  </si>
  <si>
    <t>14,630</t>
  </si>
  <si>
    <t>19,674</t>
  </si>
  <si>
    <t>382,285</t>
  </si>
  <si>
    <t>113,717</t>
  </si>
  <si>
    <t>4,371</t>
  </si>
  <si>
    <t>2,438</t>
  </si>
  <si>
    <t>2,304</t>
  </si>
  <si>
    <t>60,549</t>
  </si>
  <si>
    <t>5,150</t>
  </si>
  <si>
    <t>27,063</t>
  </si>
  <si>
    <t>3,789</t>
  </si>
  <si>
    <t>33,578</t>
  </si>
  <si>
    <t>54,320</t>
  </si>
  <si>
    <t>58,421</t>
  </si>
  <si>
    <t>7,194</t>
  </si>
  <si>
    <t>1,561,710</t>
  </si>
  <si>
    <t>16,210</t>
  </si>
  <si>
    <t>260,665</t>
  </si>
  <si>
    <t>95,931</t>
  </si>
  <si>
    <t>1,147,677</t>
  </si>
  <si>
    <t>38,476</t>
  </si>
  <si>
    <t>36,932</t>
  </si>
  <si>
    <t>2,794,621</t>
  </si>
  <si>
    <t>4,051</t>
  </si>
  <si>
    <t>106,601</t>
  </si>
  <si>
    <t>14,043</t>
  </si>
  <si>
    <t>9,693</t>
  </si>
  <si>
    <t>5,233</t>
  </si>
  <si>
    <t>2,973</t>
  </si>
  <si>
    <t>68,783</t>
  </si>
  <si>
    <t>25,825</t>
  </si>
  <si>
    <t>11,463</t>
  </si>
  <si>
    <t>4,134</t>
  </si>
  <si>
    <t>7,181</t>
  </si>
  <si>
    <t>180,147</t>
  </si>
  <si>
    <t>2,790</t>
  </si>
  <si>
    <t>2,001</t>
  </si>
  <si>
    <t>6,804</t>
  </si>
  <si>
    <t>2,084</t>
  </si>
  <si>
    <t>2,849</t>
  </si>
  <si>
    <t>10,558</t>
  </si>
  <si>
    <t>6,120</t>
  </si>
  <si>
    <t>2,200</t>
  </si>
  <si>
    <t>2,365</t>
  </si>
  <si>
    <t>99,421</t>
  </si>
  <si>
    <t>74,176</t>
  </si>
  <si>
    <t>23,083</t>
  </si>
  <si>
    <t>2,975</t>
  </si>
  <si>
    <t>951</t>
  </si>
  <si>
    <t>24,415</t>
  </si>
  <si>
    <t>11,141</t>
  </si>
  <si>
    <t>2,366</t>
  </si>
  <si>
    <t>9,947</t>
  </si>
  <si>
    <t>58,427</t>
  </si>
  <si>
    <t>2,482,049</t>
  </si>
  <si>
    <t>3,507</t>
  </si>
  <si>
    <t>69,954</t>
  </si>
  <si>
    <t>35,254</t>
  </si>
  <si>
    <t>7,902</t>
  </si>
  <si>
    <t>9,931</t>
  </si>
  <si>
    <t>308,661</t>
  </si>
  <si>
    <t>20,394</t>
  </si>
  <si>
    <t>3,317</t>
  </si>
  <si>
    <t>44,727</t>
  </si>
  <si>
    <t>7,450</t>
  </si>
  <si>
    <t>30,681</t>
  </si>
  <si>
    <t>5,652</t>
  </si>
  <si>
    <t>40,474</t>
  </si>
  <si>
    <t>24,165</t>
  </si>
  <si>
    <t>12,870</t>
  </si>
  <si>
    <t>4,178</t>
  </si>
  <si>
    <t>108,015</t>
  </si>
  <si>
    <t>23,382</t>
  </si>
  <si>
    <t>941,558</t>
  </si>
  <si>
    <t>130,243</t>
  </si>
  <si>
    <t>18,975</t>
  </si>
  <si>
    <t>774,448</t>
  </si>
  <si>
    <t>12,219</t>
  </si>
  <si>
    <t>24,149</t>
  </si>
  <si>
    <t>12,130</t>
  </si>
  <si>
    <t>389,404</t>
  </si>
  <si>
    <t>112,605</t>
  </si>
  <si>
    <t>4,994</t>
  </si>
  <si>
    <t>2,463</t>
  </si>
  <si>
    <t>62,208</t>
  </si>
  <si>
    <t>2,527</t>
  </si>
  <si>
    <t>24,209</t>
  </si>
  <si>
    <t>28,213</t>
  </si>
  <si>
    <t>3,410</t>
  </si>
  <si>
    <t>31,442</t>
  </si>
  <si>
    <t>53,882</t>
  </si>
  <si>
    <t>15,001</t>
  </si>
  <si>
    <t>43,068</t>
  </si>
  <si>
    <t>757,735</t>
  </si>
  <si>
    <t>26,643</t>
  </si>
  <si>
    <t>3,139</t>
  </si>
  <si>
    <t>4,330</t>
  </si>
  <si>
    <t>218,155</t>
  </si>
  <si>
    <t>122,971</t>
  </si>
  <si>
    <t>345,378</t>
  </si>
  <si>
    <t>40,663</t>
  </si>
  <si>
    <t>2,662</t>
  </si>
  <si>
    <t>2,916,476</t>
  </si>
  <si>
    <t>91,121</t>
  </si>
  <si>
    <t>11,388</t>
  </si>
  <si>
    <t>6,324</t>
  </si>
  <si>
    <t>7,475</t>
  </si>
  <si>
    <t>56,533</t>
  </si>
  <si>
    <t>25,545</t>
  </si>
  <si>
    <t>13,053</t>
  </si>
  <si>
    <t>5,914</t>
  </si>
  <si>
    <t>9,008</t>
  </si>
  <si>
    <t>186,487</t>
  </si>
  <si>
    <t>3,064</t>
  </si>
  <si>
    <t>1,705</t>
  </si>
  <si>
    <t>2,202</t>
  </si>
  <si>
    <t>7,839</t>
  </si>
  <si>
    <t>2,164</t>
  </si>
  <si>
    <t>1,332</t>
  </si>
  <si>
    <t>3,372</t>
  </si>
  <si>
    <t>114,461</t>
  </si>
  <si>
    <t>93,696</t>
  </si>
  <si>
    <t>1,251</t>
  </si>
  <si>
    <t>19,258</t>
  </si>
  <si>
    <t>4,228</t>
  </si>
  <si>
    <t>1,915</t>
  </si>
  <si>
    <t>44,349</t>
  </si>
  <si>
    <t>11,885</t>
  </si>
  <si>
    <t>8,240</t>
  </si>
  <si>
    <t>55,481</t>
  </si>
  <si>
    <t>2,613,322</t>
  </si>
  <si>
    <t>3,078</t>
  </si>
  <si>
    <t>59,911</t>
  </si>
  <si>
    <t>4,735</t>
  </si>
  <si>
    <t>31,288</t>
  </si>
  <si>
    <t>11,789</t>
  </si>
  <si>
    <t>8,980</t>
  </si>
  <si>
    <t>308,754</t>
  </si>
  <si>
    <t>12,288</t>
  </si>
  <si>
    <t>20,818</t>
  </si>
  <si>
    <t>5,565</t>
  </si>
  <si>
    <t>41,591</t>
  </si>
  <si>
    <t>7,107</t>
  </si>
  <si>
    <t>41,587</t>
  </si>
  <si>
    <t>4,129</t>
  </si>
  <si>
    <t>44,065</t>
  </si>
  <si>
    <t>22,360</t>
  </si>
  <si>
    <t>3,784</t>
  </si>
  <si>
    <t>99,982</t>
  </si>
  <si>
    <t>21,423</t>
  </si>
  <si>
    <t>963,153</t>
  </si>
  <si>
    <t>3,098</t>
  </si>
  <si>
    <t>131,068</t>
  </si>
  <si>
    <t>17,317</t>
  </si>
  <si>
    <t>791,085</t>
  </si>
  <si>
    <t>18,849</t>
  </si>
  <si>
    <t>19,904</t>
  </si>
  <si>
    <t>12,398</t>
  </si>
  <si>
    <t>364,087</t>
  </si>
  <si>
    <t>3,153</t>
  </si>
  <si>
    <t>131,242</t>
  </si>
  <si>
    <t>2,712</t>
  </si>
  <si>
    <t>70,646</t>
  </si>
  <si>
    <t>2,384</t>
  </si>
  <si>
    <t>28,702</t>
  </si>
  <si>
    <t>32,875</t>
  </si>
  <si>
    <t>1,046</t>
  </si>
  <si>
    <t>49,772</t>
  </si>
  <si>
    <t>14,330</t>
  </si>
  <si>
    <t>20,099</t>
  </si>
  <si>
    <t>904,935</t>
  </si>
  <si>
    <t>1,344</t>
  </si>
  <si>
    <t>16,706</t>
  </si>
  <si>
    <t>3,848</t>
  </si>
  <si>
    <t>4,011</t>
  </si>
  <si>
    <t>200,173</t>
  </si>
  <si>
    <t>90,404</t>
  </si>
  <si>
    <t>553,715</t>
  </si>
  <si>
    <t>39,600</t>
  </si>
  <si>
    <t>2,826</t>
  </si>
  <si>
    <t>12,484</t>
  </si>
  <si>
    <t>3,512,537</t>
  </si>
  <si>
    <t>2,957</t>
  </si>
  <si>
    <t>94,644</t>
  </si>
  <si>
    <t>9,318</t>
  </si>
  <si>
    <t>6,592</t>
  </si>
  <si>
    <t>10,657</t>
  </si>
  <si>
    <t>4,595</t>
  </si>
  <si>
    <t>59,452</t>
  </si>
  <si>
    <t>29,939</t>
  </si>
  <si>
    <t>14,726</t>
  </si>
  <si>
    <t>7,888</t>
  </si>
  <si>
    <t>9,764</t>
  </si>
  <si>
    <t>195,641</t>
  </si>
  <si>
    <t>8,676</t>
  </si>
  <si>
    <t>2,040</t>
  </si>
  <si>
    <t>8,266</t>
  </si>
  <si>
    <t>1,954</t>
  </si>
  <si>
    <t>113,867</t>
  </si>
  <si>
    <t>91,210</t>
  </si>
  <si>
    <t>2,287</t>
  </si>
  <si>
    <t>2,934</t>
  </si>
  <si>
    <t>50,469</t>
  </si>
  <si>
    <t>24,844</t>
  </si>
  <si>
    <t>12,419</t>
  </si>
  <si>
    <t>459</t>
  </si>
  <si>
    <t>8,852</t>
  </si>
  <si>
    <t>59,374</t>
  </si>
  <si>
    <t>3,192,313</t>
  </si>
  <si>
    <t>63,365</t>
  </si>
  <si>
    <t>6,033</t>
  </si>
  <si>
    <t>1,728</t>
  </si>
  <si>
    <t>29,748</t>
  </si>
  <si>
    <t>6,705</t>
  </si>
  <si>
    <t>12,636</t>
  </si>
  <si>
    <t>9,360</t>
  </si>
  <si>
    <t>451,689</t>
  </si>
  <si>
    <t>6,345</t>
  </si>
  <si>
    <t>18,840</t>
  </si>
  <si>
    <t>7,083</t>
  </si>
  <si>
    <t>43,442</t>
  </si>
  <si>
    <t>1,652</t>
  </si>
  <si>
    <t>32,864</t>
  </si>
  <si>
    <t>45,205</t>
  </si>
  <si>
    <t>24,487</t>
  </si>
  <si>
    <t>10,539</t>
  </si>
  <si>
    <t>249,904</t>
  </si>
  <si>
    <t>23,228</t>
  </si>
  <si>
    <t>990,706</t>
  </si>
  <si>
    <t>4,135</t>
  </si>
  <si>
    <t>168,696</t>
  </si>
  <si>
    <t>18,057</t>
  </si>
  <si>
    <t>789,095</t>
  </si>
  <si>
    <t>12,413</t>
  </si>
  <si>
    <t>13,345</t>
  </si>
  <si>
    <t>381,378</t>
  </si>
  <si>
    <t>130,967</t>
  </si>
  <si>
    <t>3,819</t>
  </si>
  <si>
    <t>67,356</t>
  </si>
  <si>
    <t>28,451</t>
  </si>
  <si>
    <t>47,653</t>
  </si>
  <si>
    <t>23,147</t>
  </si>
  <si>
    <t>6,248</t>
  </si>
  <si>
    <t>1,288,666</t>
  </si>
  <si>
    <t>818</t>
  </si>
  <si>
    <t>3,205</t>
  </si>
  <si>
    <t>194,575</t>
  </si>
  <si>
    <t>81,878</t>
  </si>
  <si>
    <t>940,197</t>
  </si>
  <si>
    <t>45,830</t>
  </si>
  <si>
    <t>3,747</t>
  </si>
  <si>
    <t>16,509</t>
  </si>
  <si>
    <t>3,507,582</t>
  </si>
  <si>
    <t>79,558</t>
  </si>
  <si>
    <t>7,232</t>
  </si>
  <si>
    <t>5,139</t>
  </si>
  <si>
    <t>9,029</t>
  </si>
  <si>
    <t>5,016</t>
  </si>
  <si>
    <t>50,148</t>
  </si>
  <si>
    <t>30,545</t>
  </si>
  <si>
    <t>13,720</t>
  </si>
  <si>
    <t>497</t>
  </si>
  <si>
    <t>10,499</t>
  </si>
  <si>
    <t>9,612</t>
  </si>
  <si>
    <t>192,135</t>
  </si>
  <si>
    <t>3,883</t>
  </si>
  <si>
    <t>3,877</t>
  </si>
  <si>
    <t>7,537</t>
  </si>
  <si>
    <t>8,474</t>
  </si>
  <si>
    <t>1,911</t>
  </si>
  <si>
    <t>2,109</t>
  </si>
  <si>
    <t>3,762</t>
  </si>
  <si>
    <t>113,982</t>
  </si>
  <si>
    <t>88,948</t>
  </si>
  <si>
    <t>21,833</t>
  </si>
  <si>
    <t>3,200</t>
  </si>
  <si>
    <t>4,052</t>
  </si>
  <si>
    <t>2,116</t>
  </si>
  <si>
    <t>2,943</t>
  </si>
  <si>
    <t>46,632</t>
  </si>
  <si>
    <t>22,788</t>
  </si>
  <si>
    <t>12,167</t>
  </si>
  <si>
    <t>9,179</t>
  </si>
  <si>
    <t>58,784</t>
  </si>
  <si>
    <t>3,205,345</t>
  </si>
  <si>
    <t>63,350</t>
  </si>
  <si>
    <t>6,276</t>
  </si>
  <si>
    <t>30,883</t>
  </si>
  <si>
    <t>6,433</t>
  </si>
  <si>
    <t>9,675</t>
  </si>
  <si>
    <t>317,122</t>
  </si>
  <si>
    <t>13,075</t>
  </si>
  <si>
    <t>20,500</t>
  </si>
  <si>
    <t>6,098</t>
  </si>
  <si>
    <t>54,061</t>
  </si>
  <si>
    <t>10,875</t>
  </si>
  <si>
    <t>35,191</t>
  </si>
  <si>
    <t>40,403</t>
  </si>
  <si>
    <t>23,142</t>
  </si>
  <si>
    <t>10,511</t>
  </si>
  <si>
    <t>3,979</t>
  </si>
  <si>
    <t>98,071</t>
  </si>
  <si>
    <t>23,538</t>
  </si>
  <si>
    <t>993,025</t>
  </si>
  <si>
    <t>182,355</t>
  </si>
  <si>
    <t>17,822</t>
  </si>
  <si>
    <t>772,482</t>
  </si>
  <si>
    <t>20,041</t>
  </si>
  <si>
    <t>17,442</t>
  </si>
  <si>
    <t>12,301</t>
  </si>
  <si>
    <t>395,416</t>
  </si>
  <si>
    <t>3,165</t>
  </si>
  <si>
    <t>136,885</t>
  </si>
  <si>
    <t>2,383</t>
  </si>
  <si>
    <t>74,688</t>
  </si>
  <si>
    <t>4,383</t>
  </si>
  <si>
    <t>29,840</t>
  </si>
  <si>
    <t>4,166</t>
  </si>
  <si>
    <t>41,548</t>
  </si>
  <si>
    <t>1,060</t>
  </si>
  <si>
    <t>14,909</t>
  </si>
  <si>
    <t>28,087</t>
  </si>
  <si>
    <t>6,706</t>
  </si>
  <si>
    <t>1,403,445</t>
  </si>
  <si>
    <t>19,887</t>
  </si>
  <si>
    <t>216,507</t>
  </si>
  <si>
    <t>128,307</t>
  </si>
  <si>
    <t>981,277</t>
  </si>
  <si>
    <t>54,040</t>
  </si>
  <si>
    <t>3,407</t>
  </si>
  <si>
    <t>32,986</t>
  </si>
  <si>
    <t>2,749,826</t>
  </si>
  <si>
    <t>82,385</t>
  </si>
  <si>
    <t>9,058</t>
  </si>
  <si>
    <t>6,819</t>
  </si>
  <si>
    <t>4,310</t>
  </si>
  <si>
    <t>53,550</t>
  </si>
  <si>
    <t>716</t>
  </si>
  <si>
    <t>27,385</t>
  </si>
  <si>
    <t>13,702</t>
  </si>
  <si>
    <t>159,348</t>
  </si>
  <si>
    <t>4,034</t>
  </si>
  <si>
    <t>4,000</t>
  </si>
  <si>
    <t>5,882</t>
  </si>
  <si>
    <t>7,250</t>
  </si>
  <si>
    <t>3,559</t>
  </si>
  <si>
    <t>1,236</t>
  </si>
  <si>
    <t>93,814</t>
  </si>
  <si>
    <t>1,897</t>
  </si>
  <si>
    <t>75,611</t>
  </si>
  <si>
    <t>16,321</t>
  </si>
  <si>
    <t>3,901</t>
  </si>
  <si>
    <t>1,942</t>
  </si>
  <si>
    <t>2,369</t>
  </si>
  <si>
    <t>39,222</t>
  </si>
  <si>
    <t>20,675</t>
  </si>
  <si>
    <t>9,328</t>
  </si>
  <si>
    <t>1,774</t>
  </si>
  <si>
    <t>6,545</t>
  </si>
  <si>
    <t>49,159</t>
  </si>
  <si>
    <t>2,480,708</t>
  </si>
  <si>
    <t>56,863</t>
  </si>
  <si>
    <t>6,657</t>
  </si>
  <si>
    <t>5,916</t>
  </si>
  <si>
    <t>23,990</t>
  </si>
  <si>
    <t>5,158</t>
  </si>
  <si>
    <t>281,147</t>
  </si>
  <si>
    <t>15,883</t>
  </si>
  <si>
    <t>4,192</t>
  </si>
  <si>
    <t>45,102</t>
  </si>
  <si>
    <t>10,398</t>
  </si>
  <si>
    <t>35,685</t>
  </si>
  <si>
    <t>40,675</t>
  </si>
  <si>
    <t>22,610</t>
  </si>
  <si>
    <t>8,928</t>
  </si>
  <si>
    <t>93,544</t>
  </si>
  <si>
    <t>19,170</t>
  </si>
  <si>
    <t>801,999</t>
  </si>
  <si>
    <t>137,401</t>
  </si>
  <si>
    <t>14,571</t>
  </si>
  <si>
    <t>630,324</t>
  </si>
  <si>
    <t>13,753</t>
  </si>
  <si>
    <t>20,193</t>
  </si>
  <si>
    <t>9,834</t>
  </si>
  <si>
    <t>352,397</t>
  </si>
  <si>
    <t>117,557</t>
  </si>
  <si>
    <t>2,906</t>
  </si>
  <si>
    <t>63,531</t>
  </si>
  <si>
    <t>2,211</t>
  </si>
  <si>
    <t>31,447</t>
  </si>
  <si>
    <t>29,984</t>
  </si>
  <si>
    <t>45,077</t>
  </si>
  <si>
    <t>29,755</t>
  </si>
  <si>
    <t>973,940</t>
  </si>
  <si>
    <t>24,241</t>
  </si>
  <si>
    <t>3,402</t>
  </si>
  <si>
    <t>152,541</t>
  </si>
  <si>
    <t>81,571</t>
  </si>
  <si>
    <t>677,316</t>
  </si>
  <si>
    <t>34,667</t>
  </si>
  <si>
    <t>4,305</t>
  </si>
  <si>
    <t>3,093,416</t>
  </si>
  <si>
    <t>84,474</t>
  </si>
  <si>
    <t>11,230</t>
  </si>
  <si>
    <t>5,998</t>
  </si>
  <si>
    <t>49,958</t>
  </si>
  <si>
    <t>28,813</t>
  </si>
  <si>
    <t>13,264</t>
  </si>
  <si>
    <t>3,503</t>
  </si>
  <si>
    <t>7,601</t>
  </si>
  <si>
    <t>2,603</t>
  </si>
  <si>
    <t>170,527</t>
  </si>
  <si>
    <t>4,865</t>
  </si>
  <si>
    <t>2,376</t>
  </si>
  <si>
    <t>2,004</t>
  </si>
  <si>
    <t>100,750</t>
  </si>
  <si>
    <t>1,991</t>
  </si>
  <si>
    <t>81,243</t>
  </si>
  <si>
    <t>18,100</t>
  </si>
  <si>
    <t>3,997</t>
  </si>
  <si>
    <t>2,682</t>
  </si>
  <si>
    <t>43,862</t>
  </si>
  <si>
    <t>20,826</t>
  </si>
  <si>
    <t>11,803</t>
  </si>
  <si>
    <t>7,546</t>
  </si>
  <si>
    <t>51,790</t>
  </si>
  <si>
    <t>2,809,602</t>
  </si>
  <si>
    <t>52,990</t>
  </si>
  <si>
    <t>1,407</t>
  </si>
  <si>
    <t>23,235</t>
  </si>
  <si>
    <t>4,783</t>
  </si>
  <si>
    <t>13,405</t>
  </si>
  <si>
    <t>8,651</t>
  </si>
  <si>
    <t>570,080</t>
  </si>
  <si>
    <t>16,429</t>
  </si>
  <si>
    <t>54,499</t>
  </si>
  <si>
    <t>9,203</t>
  </si>
  <si>
    <t>5,616</t>
  </si>
  <si>
    <t>44,326</t>
  </si>
  <si>
    <t>23,855</t>
  </si>
  <si>
    <t>9,654</t>
  </si>
  <si>
    <t>369,312</t>
  </si>
  <si>
    <t>21,034</t>
  </si>
  <si>
    <t>892,981</t>
  </si>
  <si>
    <t>4,214</t>
  </si>
  <si>
    <t>174,495</t>
  </si>
  <si>
    <t>15,899</t>
  </si>
  <si>
    <t>684,126</t>
  </si>
  <si>
    <t>16,194</t>
  </si>
  <si>
    <t>9,902</t>
  </si>
  <si>
    <t>357,536</t>
  </si>
  <si>
    <t>2,591</t>
  </si>
  <si>
    <t>132,665</t>
  </si>
  <si>
    <t>77,741</t>
  </si>
  <si>
    <t>28,333</t>
  </si>
  <si>
    <t>4,251</t>
  </si>
  <si>
    <t>25,441</t>
  </si>
  <si>
    <t>40,564</t>
  </si>
  <si>
    <t>15,496</t>
  </si>
  <si>
    <t>18,008</t>
  </si>
  <si>
    <t>918,852</t>
  </si>
  <si>
    <t>5,088</t>
  </si>
  <si>
    <t>200,939</t>
  </si>
  <si>
    <t>124,381</t>
  </si>
  <si>
    <t>526,002</t>
  </si>
  <si>
    <t>58,981</t>
  </si>
  <si>
    <t>3,778</t>
  </si>
  <si>
    <t>17,163</t>
  </si>
  <si>
    <t>3,192,894</t>
  </si>
  <si>
    <t>101,000</t>
  </si>
  <si>
    <t>885</t>
  </si>
  <si>
    <t>12,407</t>
  </si>
  <si>
    <t>1,783</t>
  </si>
  <si>
    <t>5,921</t>
  </si>
  <si>
    <t>5,702</t>
  </si>
  <si>
    <t>61,854</t>
  </si>
  <si>
    <t>27,948</t>
  </si>
  <si>
    <t>13,010</t>
  </si>
  <si>
    <t>8,016</t>
  </si>
  <si>
    <t>8,456</t>
  </si>
  <si>
    <t>176,074</t>
  </si>
  <si>
    <t>3,034</t>
  </si>
  <si>
    <t>9,604</t>
  </si>
  <si>
    <t>5,646</t>
  </si>
  <si>
    <t>3,082</t>
  </si>
  <si>
    <t>97,226</t>
  </si>
  <si>
    <t>76,272</t>
  </si>
  <si>
    <t>18,477</t>
  </si>
  <si>
    <t>2,898</t>
  </si>
  <si>
    <t>47,888</t>
  </si>
  <si>
    <t>24,088</t>
  </si>
  <si>
    <t>13,054</t>
  </si>
  <si>
    <t>2,047</t>
  </si>
  <si>
    <t>7,988</t>
  </si>
  <si>
    <t>53,833</t>
  </si>
  <si>
    <t>2,887,871</t>
  </si>
  <si>
    <t>2,615</t>
  </si>
  <si>
    <t>56,620</t>
  </si>
  <si>
    <t>4,501</t>
  </si>
  <si>
    <t>5,355</t>
  </si>
  <si>
    <t>24,937</t>
  </si>
  <si>
    <t>12,364</t>
  </si>
  <si>
    <t>9,175</t>
  </si>
  <si>
    <t>371,945</t>
  </si>
  <si>
    <t>7,690</t>
  </si>
  <si>
    <t>27,221</t>
  </si>
  <si>
    <t>11,499</t>
  </si>
  <si>
    <t>72,473</t>
  </si>
  <si>
    <t>7,709</t>
  </si>
  <si>
    <t>47,669</t>
  </si>
  <si>
    <t>6,754</t>
  </si>
  <si>
    <t>42,651</t>
  </si>
  <si>
    <t>24,429</t>
  </si>
  <si>
    <t>10,966</t>
  </si>
  <si>
    <t>3,769</t>
  </si>
  <si>
    <t>112,885</t>
  </si>
  <si>
    <t>21,617</t>
  </si>
  <si>
    <t>938,956</t>
  </si>
  <si>
    <t>3,639</t>
  </si>
  <si>
    <t>172,795</t>
  </si>
  <si>
    <t>16,998</t>
  </si>
  <si>
    <t>722,918</t>
  </si>
  <si>
    <t>21,236</t>
  </si>
  <si>
    <t>21,701</t>
  </si>
  <si>
    <t>11,006</t>
  </si>
  <si>
    <t>431,237</t>
  </si>
  <si>
    <t>190,499</t>
  </si>
  <si>
    <t>5,113</t>
  </si>
  <si>
    <t>1,888</t>
  </si>
  <si>
    <t>83,177</t>
  </si>
  <si>
    <t>2,877</t>
  </si>
  <si>
    <t>33,131</t>
  </si>
  <si>
    <t>30,721</t>
  </si>
  <si>
    <t>38,058</t>
  </si>
  <si>
    <t>17,762</t>
  </si>
  <si>
    <t>1,072,094</t>
  </si>
  <si>
    <t>3,735</t>
  </si>
  <si>
    <t>3,757</t>
  </si>
  <si>
    <t>200,755</t>
  </si>
  <si>
    <t>104,562</t>
  </si>
  <si>
    <t>711,649</t>
  </si>
  <si>
    <t>48,213</t>
  </si>
  <si>
    <t>3,436</t>
  </si>
  <si>
    <t>17,018</t>
  </si>
  <si>
    <t>5,743,381</t>
  </si>
  <si>
    <t>3,476</t>
  </si>
  <si>
    <t>112,760</t>
  </si>
  <si>
    <t>14,826</t>
  </si>
  <si>
    <t>1,648</t>
  </si>
  <si>
    <t>3,249</t>
  </si>
  <si>
    <t>7,562</t>
  </si>
  <si>
    <t>5,018</t>
  </si>
  <si>
    <t>77,512</t>
  </si>
  <si>
    <t>27,479</t>
  </si>
  <si>
    <t>10,170</t>
  </si>
  <si>
    <t>167,551</t>
  </si>
  <si>
    <t>4,202</t>
  </si>
  <si>
    <t>2,194</t>
  </si>
  <si>
    <t>89,724</t>
  </si>
  <si>
    <t>68,699</t>
  </si>
  <si>
    <t>18,604</t>
  </si>
  <si>
    <t>4,511</t>
  </si>
  <si>
    <t>2,569</t>
  </si>
  <si>
    <t>49,084</t>
  </si>
  <si>
    <t>23,154</t>
  </si>
  <si>
    <t>14,551</t>
  </si>
  <si>
    <t>3,772</t>
  </si>
  <si>
    <t>5,435,591</t>
  </si>
  <si>
    <t>3,114</t>
  </si>
  <si>
    <t>62,262</t>
  </si>
  <si>
    <t>4,875</t>
  </si>
  <si>
    <t>7,036</t>
  </si>
  <si>
    <t>28,770</t>
  </si>
  <si>
    <t>11,631</t>
  </si>
  <si>
    <t>316,423</t>
  </si>
  <si>
    <t>23,128</t>
  </si>
  <si>
    <t>6,188</t>
  </si>
  <si>
    <t>56,221</t>
  </si>
  <si>
    <t>8,327</t>
  </si>
  <si>
    <t>52,622</t>
  </si>
  <si>
    <t>4,531</t>
  </si>
  <si>
    <t>36,759</t>
  </si>
  <si>
    <t>24,815</t>
  </si>
  <si>
    <t>11,037</t>
  </si>
  <si>
    <t>91,961</t>
  </si>
  <si>
    <t>952,334</t>
  </si>
  <si>
    <t>151,643</t>
  </si>
  <si>
    <t>760,432</t>
  </si>
  <si>
    <t>14,878</t>
  </si>
  <si>
    <t>24,755</t>
  </si>
  <si>
    <t>445,108</t>
  </si>
  <si>
    <t>2,838</t>
  </si>
  <si>
    <t>175,375</t>
  </si>
  <si>
    <t>4,064</t>
  </si>
  <si>
    <t>3,335</t>
  </si>
  <si>
    <t>87,076</t>
  </si>
  <si>
    <t>2,909</t>
  </si>
  <si>
    <t>30,982</t>
  </si>
  <si>
    <t>41,404</t>
  </si>
  <si>
    <t>17,536</t>
  </si>
  <si>
    <t>33,478</t>
  </si>
  <si>
    <t>3,640,813</t>
  </si>
  <si>
    <t>183,200</t>
  </si>
  <si>
    <t>111,237</t>
  </si>
  <si>
    <t>3,264,406</t>
  </si>
  <si>
    <t>70,777</t>
  </si>
  <si>
    <t>18,651</t>
  </si>
  <si>
    <t>2,938,354</t>
  </si>
  <si>
    <t>97,924</t>
  </si>
  <si>
    <t>13,470</t>
  </si>
  <si>
    <t>1,590</t>
  </si>
  <si>
    <t>3,610</t>
  </si>
  <si>
    <t>9,068</t>
  </si>
  <si>
    <t>5,716</t>
  </si>
  <si>
    <t>61,495</t>
  </si>
  <si>
    <t>34,483</t>
  </si>
  <si>
    <t>14,701</t>
  </si>
  <si>
    <t>12,260</t>
  </si>
  <si>
    <t>176,782</t>
  </si>
  <si>
    <t>3,073</t>
  </si>
  <si>
    <t>6,952</t>
  </si>
  <si>
    <t>2,475</t>
  </si>
  <si>
    <t>529</t>
  </si>
  <si>
    <t>4,963</t>
  </si>
  <si>
    <t>98,954</t>
  </si>
  <si>
    <t>77,432</t>
  </si>
  <si>
    <t>19,283</t>
  </si>
  <si>
    <t>2,238</t>
  </si>
  <si>
    <t>4,897</t>
  </si>
  <si>
    <t>2,608</t>
  </si>
  <si>
    <t>2,272</t>
  </si>
  <si>
    <t>46,761</t>
  </si>
  <si>
    <t>21,117</t>
  </si>
  <si>
    <t>13,878</t>
  </si>
  <si>
    <t>3,011</t>
  </si>
  <si>
    <t>7,859</t>
  </si>
  <si>
    <t>2,629,165</t>
  </si>
  <si>
    <t>69,474</t>
  </si>
  <si>
    <t>6,238</t>
  </si>
  <si>
    <t>30,762</t>
  </si>
  <si>
    <t>8,667</t>
  </si>
  <si>
    <t>838</t>
  </si>
  <si>
    <t>14,971</t>
  </si>
  <si>
    <t>370,538</t>
  </si>
  <si>
    <t>23,985</t>
  </si>
  <si>
    <t>7,306</t>
  </si>
  <si>
    <t>54,817</t>
  </si>
  <si>
    <t>8,605</t>
  </si>
  <si>
    <t>47,850</t>
  </si>
  <si>
    <t>49,697</t>
  </si>
  <si>
    <t>27,174</t>
  </si>
  <si>
    <t>11,047</t>
  </si>
  <si>
    <t>135,356</t>
  </si>
  <si>
    <t>1,063,602</t>
  </si>
  <si>
    <t>149,113</t>
  </si>
  <si>
    <t>876,662</t>
  </si>
  <si>
    <t>26,100</t>
  </si>
  <si>
    <t>429,506</t>
  </si>
  <si>
    <t>133,541</t>
  </si>
  <si>
    <t>88,428</t>
  </si>
  <si>
    <t>26,595</t>
  </si>
  <si>
    <t>2,298</t>
  </si>
  <si>
    <t>69,989</t>
  </si>
  <si>
    <t>38,668</t>
  </si>
  <si>
    <t>16,399</t>
  </si>
  <si>
    <t>38,118</t>
  </si>
  <si>
    <t>677,613</t>
  </si>
  <si>
    <t>228,272</t>
  </si>
  <si>
    <t>82,500</t>
  </si>
  <si>
    <t>301,658</t>
  </si>
  <si>
    <t>58,551</t>
  </si>
  <si>
    <t>18,433</t>
  </si>
  <si>
    <t>자동차수출액</t>
    <phoneticPr fontId="18" type="noConversion"/>
  </si>
  <si>
    <t>선박수출액</t>
    <phoneticPr fontId="18" type="noConversion"/>
  </si>
  <si>
    <t>31,557</t>
  </si>
  <si>
    <t>2,522,129</t>
  </si>
  <si>
    <t>104,965</t>
  </si>
  <si>
    <t>1,497,775</t>
  </si>
  <si>
    <t>1,024,353</t>
  </si>
  <si>
    <t>36,040</t>
  </si>
  <si>
    <t>731,590</t>
  </si>
  <si>
    <t>139,124</t>
  </si>
  <si>
    <t>972,066</t>
  </si>
  <si>
    <t>-240,476</t>
  </si>
  <si>
    <t>14,959</t>
  </si>
  <si>
    <t>3,385,451</t>
  </si>
  <si>
    <t>39,716</t>
  </si>
  <si>
    <t>1,571,504</t>
  </si>
  <si>
    <t>2,925,267</t>
  </si>
  <si>
    <t>105,441</t>
  </si>
  <si>
    <t>1,375,757</t>
  </si>
  <si>
    <t>1,549,510</t>
  </si>
  <si>
    <t>42,713</t>
  </si>
  <si>
    <t>792,619</t>
  </si>
  <si>
    <t>138,848</t>
  </si>
  <si>
    <t>1,038,875</t>
  </si>
  <si>
    <t>-246,256</t>
  </si>
  <si>
    <t>3,769,973</t>
  </si>
  <si>
    <t>2,008,710</t>
  </si>
  <si>
    <t>45,240</t>
  </si>
  <si>
    <t>2,978,435</t>
  </si>
  <si>
    <t>112,014</t>
  </si>
  <si>
    <t>1,420,655</t>
  </si>
  <si>
    <t>1,557,779</t>
  </si>
  <si>
    <t>48,046</t>
  </si>
  <si>
    <t>932,773</t>
  </si>
  <si>
    <t>148,414</t>
  </si>
  <si>
    <t>1,060,690</t>
  </si>
  <si>
    <t>-127,917</t>
  </si>
  <si>
    <t>20,578</t>
  </si>
  <si>
    <t>4,606,894</t>
  </si>
  <si>
    <t>42,017</t>
  </si>
  <si>
    <t>2,162,993</t>
  </si>
  <si>
    <t>36,314</t>
  </si>
  <si>
    <t>1,972,831</t>
  </si>
  <si>
    <t>106,839</t>
  </si>
  <si>
    <t>1,107,838</t>
  </si>
  <si>
    <t>864,993</t>
  </si>
  <si>
    <t>40,893</t>
  </si>
  <si>
    <t>800,288</t>
  </si>
  <si>
    <t>142,537</t>
  </si>
  <si>
    <t>939,759</t>
  </si>
  <si>
    <t>-139,471</t>
  </si>
  <si>
    <t>18,632</t>
  </si>
  <si>
    <t>3,928,235</t>
  </si>
  <si>
    <t>1,949,717</t>
  </si>
  <si>
    <t>45,898</t>
  </si>
  <si>
    <t>2,787,053</t>
  </si>
  <si>
    <t>127,531</t>
  </si>
  <si>
    <t>1,235,782</t>
  </si>
  <si>
    <t>1,551,271</t>
  </si>
  <si>
    <t>49,026</t>
  </si>
  <si>
    <t>972,877</t>
  </si>
  <si>
    <t>170,493</t>
  </si>
  <si>
    <t>997,517</t>
  </si>
  <si>
    <t>-24,640</t>
  </si>
  <si>
    <t>22,966</t>
  </si>
  <si>
    <t>5,482,636</t>
  </si>
  <si>
    <t>3,161,309</t>
  </si>
  <si>
    <t>43,584</t>
  </si>
  <si>
    <t>3,069,931</t>
  </si>
  <si>
    <t>126,818</t>
  </si>
  <si>
    <t>1,389,181</t>
  </si>
  <si>
    <t>1,680,750</t>
  </si>
  <si>
    <t>45,944</t>
  </si>
  <si>
    <t>868,211</t>
  </si>
  <si>
    <t>171,123</t>
  </si>
  <si>
    <t>977,268</t>
  </si>
  <si>
    <t>-109,057</t>
  </si>
  <si>
    <t>21,927</t>
  </si>
  <si>
    <t>4,726,399</t>
  </si>
  <si>
    <t>2,319,804</t>
  </si>
  <si>
    <t>2,406,595</t>
  </si>
  <si>
    <t>48,016</t>
  </si>
  <si>
    <t>2,660,806</t>
  </si>
  <si>
    <t>127,877</t>
  </si>
  <si>
    <t>1,391,635</t>
  </si>
  <si>
    <t>1,269,171</t>
  </si>
  <si>
    <t>48,144</t>
  </si>
  <si>
    <t>1,020,171</t>
  </si>
  <si>
    <t>172,368</t>
  </si>
  <si>
    <t>1,096,421</t>
  </si>
  <si>
    <t>-76,250</t>
  </si>
  <si>
    <t>23,879</t>
  </si>
  <si>
    <t>5,043,977</t>
  </si>
  <si>
    <t>2,786,374</t>
  </si>
  <si>
    <t>48,678</t>
  </si>
  <si>
    <t>4,393,895</t>
  </si>
  <si>
    <t>144,287</t>
  </si>
  <si>
    <t>1,596,589</t>
  </si>
  <si>
    <t>2,797,306</t>
  </si>
  <si>
    <t>1,088,482</t>
  </si>
  <si>
    <t>190,279</t>
  </si>
  <si>
    <t>1,128,093</t>
  </si>
  <si>
    <t>-39,611</t>
  </si>
  <si>
    <t>24,169</t>
  </si>
  <si>
    <t>5,301,134</t>
  </si>
  <si>
    <t>55,760</t>
  </si>
  <si>
    <t>2,361,290</t>
  </si>
  <si>
    <t>45,291</t>
  </si>
  <si>
    <t>143,866</t>
  </si>
  <si>
    <t>1,687,178</t>
  </si>
  <si>
    <t>2,903,176</t>
  </si>
  <si>
    <t>44,366</t>
  </si>
  <si>
    <t>191,742</t>
  </si>
  <si>
    <t>1,047,575</t>
  </si>
  <si>
    <t>-103,734</t>
  </si>
  <si>
    <t>19,374</t>
  </si>
  <si>
    <t>56,166</t>
  </si>
  <si>
    <t>2,357,131</t>
  </si>
  <si>
    <t>43,244</t>
  </si>
  <si>
    <t>126,207</t>
  </si>
  <si>
    <t>829,858</t>
  </si>
  <si>
    <t>42,535</t>
  </si>
  <si>
    <t>172,672</t>
  </si>
  <si>
    <t>944,953</t>
  </si>
  <si>
    <t>29,525</t>
  </si>
  <si>
    <t>21,876</t>
  </si>
  <si>
    <t>48,631</t>
  </si>
  <si>
    <t>2,555,223</t>
  </si>
  <si>
    <t>54,310</t>
  </si>
  <si>
    <t>146,937</t>
  </si>
  <si>
    <t>1,852,879</t>
  </si>
  <si>
    <t>1,773,697</t>
  </si>
  <si>
    <t>52,956</t>
  </si>
  <si>
    <t>196,922</t>
  </si>
  <si>
    <t>1,287,032</t>
  </si>
  <si>
    <t>-151,073</t>
  </si>
  <si>
    <t>26,324</t>
  </si>
  <si>
    <t>3,531,617</t>
  </si>
  <si>
    <t>53,386</t>
  </si>
  <si>
    <t>149,570</t>
  </si>
  <si>
    <t>1,496,596</t>
  </si>
  <si>
    <t>1,298,025</t>
  </si>
  <si>
    <t>52,914</t>
  </si>
  <si>
    <t>201,692</t>
  </si>
  <si>
    <t>1,407,791</t>
  </si>
  <si>
    <t>-201,679</t>
  </si>
  <si>
    <t>25,573</t>
  </si>
  <si>
    <t>2,732,407</t>
  </si>
  <si>
    <t>50,724</t>
  </si>
  <si>
    <t>148,305</t>
  </si>
  <si>
    <t>1,594,272</t>
  </si>
  <si>
    <t>1,322,204</t>
  </si>
  <si>
    <t>48,611</t>
  </si>
  <si>
    <t>197,753</t>
  </si>
  <si>
    <t>1,231,660</t>
  </si>
  <si>
    <t>-17,536</t>
  </si>
  <si>
    <t>23,239</t>
  </si>
  <si>
    <t>55,743</t>
  </si>
  <si>
    <t>2,717,152</t>
  </si>
  <si>
    <t>54,858</t>
  </si>
  <si>
    <t>137,537</t>
  </si>
  <si>
    <t>1,722,509</t>
  </si>
  <si>
    <t>1,790,028</t>
  </si>
  <si>
    <t>53,166</t>
  </si>
  <si>
    <t>185,559</t>
  </si>
  <si>
    <t>1,331,779</t>
  </si>
  <si>
    <t>-52,497</t>
  </si>
  <si>
    <t>25,393</t>
  </si>
  <si>
    <t>52,010</t>
  </si>
  <si>
    <t>3,522,291</t>
  </si>
  <si>
    <t>3,104,248</t>
  </si>
  <si>
    <t>53,160</t>
  </si>
  <si>
    <t>143,879</t>
  </si>
  <si>
    <t>1,891,496</t>
  </si>
  <si>
    <t>1,616,086</t>
  </si>
  <si>
    <t>51,736</t>
  </si>
  <si>
    <t>192,289</t>
  </si>
  <si>
    <t>-205,469</t>
  </si>
  <si>
    <t>54,849</t>
  </si>
  <si>
    <t>3,841,873</t>
  </si>
  <si>
    <t>2,886,903</t>
  </si>
  <si>
    <t>45,118</t>
  </si>
  <si>
    <t>140,809</t>
  </si>
  <si>
    <t>1,699,176</t>
  </si>
  <si>
    <t>1,050,650</t>
  </si>
  <si>
    <t>49,238</t>
  </si>
  <si>
    <t>189,576</t>
  </si>
  <si>
    <t>1,306,464</t>
  </si>
  <si>
    <t>-129,918</t>
  </si>
  <si>
    <t>23,661</t>
  </si>
  <si>
    <t>53,200</t>
  </si>
  <si>
    <t>3,319,896</t>
  </si>
  <si>
    <t>2,258,380</t>
  </si>
  <si>
    <t>46,842</t>
  </si>
  <si>
    <t>143,164</t>
  </si>
  <si>
    <t>1,772,273</t>
  </si>
  <si>
    <t>1,321,144</t>
  </si>
  <si>
    <t>55,076</t>
  </si>
  <si>
    <t>192,092</t>
  </si>
  <si>
    <t>1,300,621</t>
  </si>
  <si>
    <t>11,517</t>
  </si>
  <si>
    <t>26,274</t>
  </si>
  <si>
    <t>54,301</t>
  </si>
  <si>
    <t>2,608,589</t>
  </si>
  <si>
    <t>49,281</t>
  </si>
  <si>
    <t>153,486</t>
  </si>
  <si>
    <t>1,872,675</t>
  </si>
  <si>
    <t>1,320,219</t>
  </si>
  <si>
    <t>53,013</t>
  </si>
  <si>
    <t>203,492</t>
  </si>
  <si>
    <t>1,271,114</t>
  </si>
  <si>
    <t>-19,361</t>
  </si>
  <si>
    <t>26,322</t>
  </si>
  <si>
    <t>2,692,795</t>
  </si>
  <si>
    <t>52,815</t>
  </si>
  <si>
    <t>151,620</t>
  </si>
  <si>
    <t>2,338,226</t>
  </si>
  <si>
    <t>3,405,155</t>
  </si>
  <si>
    <t>65,899</t>
  </si>
  <si>
    <t>202,155</t>
  </si>
  <si>
    <t>1,402,223</t>
  </si>
  <si>
    <t>22,986</t>
  </si>
  <si>
    <t>26,488</t>
  </si>
  <si>
    <t>2,903,709</t>
  </si>
  <si>
    <t>52,443</t>
  </si>
  <si>
    <t>158,942</t>
  </si>
  <si>
    <t>1,962,605</t>
  </si>
  <si>
    <t>975,749</t>
  </si>
  <si>
    <t>64,326</t>
  </si>
  <si>
    <t>215,834</t>
  </si>
  <si>
    <t>1,360,195</t>
  </si>
  <si>
    <t>-13,460</t>
  </si>
  <si>
    <t>27,368</t>
  </si>
  <si>
    <t>61,188</t>
  </si>
  <si>
    <t>3,123,164</t>
  </si>
  <si>
    <t>47,928</t>
  </si>
  <si>
    <t>2,440,078</t>
  </si>
  <si>
    <t>351,997</t>
  </si>
  <si>
    <t>55,274</t>
  </si>
  <si>
    <t>206,680</t>
  </si>
  <si>
    <t>1,219,267</t>
  </si>
  <si>
    <t>25,843</t>
  </si>
  <si>
    <t>2,385,557</t>
  </si>
  <si>
    <t>1,001,763</t>
  </si>
  <si>
    <t>49,410</t>
  </si>
  <si>
    <t>23,496</t>
  </si>
  <si>
    <t>3,382,079</t>
  </si>
  <si>
    <t>27,182</t>
  </si>
  <si>
    <t>3,167,731</t>
  </si>
  <si>
    <t>49,028</t>
  </si>
  <si>
    <t>417,719</t>
  </si>
  <si>
    <t>2,971,553</t>
  </si>
  <si>
    <t>52,152</t>
  </si>
  <si>
    <t>1,079,054</t>
  </si>
  <si>
    <t>55,337</t>
  </si>
  <si>
    <t>-182,280</t>
  </si>
  <si>
    <t>25,854</t>
  </si>
  <si>
    <t>3,375,243</t>
  </si>
  <si>
    <t>47,816</t>
  </si>
  <si>
    <t>694,665</t>
  </si>
  <si>
    <t>57,149</t>
  </si>
  <si>
    <t>-295,643</t>
  </si>
  <si>
    <t>23,976</t>
  </si>
  <si>
    <t>2,958,169</t>
  </si>
  <si>
    <t>24,886</t>
  </si>
  <si>
    <t>3,486,697</t>
  </si>
  <si>
    <t>42,332</t>
  </si>
  <si>
    <t>-677,830</t>
  </si>
  <si>
    <t>51,859</t>
  </si>
  <si>
    <t>-157,461</t>
  </si>
  <si>
    <t>23,111</t>
  </si>
  <si>
    <t>2,881,359</t>
  </si>
  <si>
    <t>45,071</t>
  </si>
  <si>
    <t>-896,557</t>
  </si>
  <si>
    <t>54,354</t>
  </si>
  <si>
    <t>123,248</t>
  </si>
  <si>
    <t>24,374</t>
  </si>
  <si>
    <t>2,704,260</t>
  </si>
  <si>
    <t>44,510</t>
  </si>
  <si>
    <t>42,135</t>
  </si>
  <si>
    <t>53,700</t>
  </si>
  <si>
    <t>-71,509</t>
  </si>
  <si>
    <t>23,654</t>
  </si>
  <si>
    <t>3,413,598</t>
  </si>
  <si>
    <t>46,755</t>
  </si>
  <si>
    <t>67,920</t>
  </si>
  <si>
    <t>23,597</t>
  </si>
  <si>
    <t>3,052,088</t>
  </si>
  <si>
    <t>46,696</t>
  </si>
  <si>
    <t>533,167</t>
  </si>
  <si>
    <t>25,062</t>
  </si>
  <si>
    <t>4,024,288</t>
  </si>
  <si>
    <t>총액</t>
    <phoneticPr fontId="18" type="noConversion"/>
  </si>
  <si>
    <t>62,524</t>
  </si>
  <si>
    <t>2023.08</t>
  </si>
  <si>
    <r>
      <t xml:space="preserve">23년 2월부터 2020=100기준으로 개편되어, 4월기준 작성(23년 1분기 잠정치)때 이전데이터 업데이트
</t>
    </r>
    <r>
      <rPr>
        <sz val="11"/>
        <color rgb="FFFF0000"/>
        <rFont val="맑은 고딕"/>
        <family val="3"/>
        <charset val="129"/>
        <scheme val="minor"/>
      </rPr>
      <t>*다른 데이터와 달리 전월말에 업데이트 되지 않고, 10일 전후에 업데이트 되는듯</t>
    </r>
    <phoneticPr fontId="4" type="noConversion"/>
  </si>
  <si>
    <t>62,641</t>
  </si>
  <si>
    <t>4,280.6</t>
  </si>
  <si>
    <t>93,513</t>
  </si>
  <si>
    <t>13,122</t>
  </si>
  <si>
    <t>1,405</t>
  </si>
  <si>
    <t>36,680</t>
  </si>
  <si>
    <t>5,538</t>
  </si>
  <si>
    <t>4,159</t>
  </si>
  <si>
    <t>5,300</t>
  </si>
  <si>
    <t>2,986</t>
  </si>
  <si>
    <t>1,233</t>
  </si>
  <si>
    <t>12,539</t>
  </si>
  <si>
    <t>15,533</t>
  </si>
  <si>
    <t>7,447</t>
  </si>
  <si>
    <t>3,429</t>
  </si>
  <si>
    <t>1,924</t>
  </si>
  <si>
    <t>2,252</t>
  </si>
  <si>
    <t>4,171</t>
  </si>
  <si>
    <t>17,744</t>
  </si>
  <si>
    <t>1,548</t>
  </si>
  <si>
    <t>2,944</t>
  </si>
  <si>
    <t>38,536</t>
  </si>
  <si>
    <t>27,652</t>
  </si>
  <si>
    <t>18,276</t>
  </si>
  <si>
    <t>7,532</t>
  </si>
  <si>
    <t>21,037</t>
  </si>
  <si>
    <t>11,117</t>
  </si>
  <si>
    <t>6,704</t>
  </si>
  <si>
    <t>18,801</t>
  </si>
  <si>
    <t>2,546</t>
  </si>
  <si>
    <t>10,486</t>
  </si>
  <si>
    <t>12,029</t>
  </si>
  <si>
    <t>59,547</t>
  </si>
  <si>
    <t>735,119</t>
  </si>
  <si>
    <t>12,638</t>
  </si>
  <si>
    <t>1,823</t>
  </si>
  <si>
    <t>5,357</t>
  </si>
  <si>
    <t>8,382</t>
  </si>
  <si>
    <t>2,444</t>
  </si>
  <si>
    <t>2,081</t>
  </si>
  <si>
    <t>1,658</t>
  </si>
  <si>
    <t>4,636</t>
  </si>
  <si>
    <t>23,378</t>
  </si>
  <si>
    <t>10,444</t>
  </si>
  <si>
    <t>107,338</t>
  </si>
  <si>
    <t>1,695</t>
  </si>
  <si>
    <t>68,920</t>
  </si>
  <si>
    <t>63,165</t>
  </si>
  <si>
    <t>89,185</t>
  </si>
  <si>
    <t>2023.1/4</t>
  </si>
  <si>
    <t>2023.2/4 p)</t>
  </si>
  <si>
    <t>2023.09</t>
  </si>
  <si>
    <t>담당부서별</t>
  </si>
  <si>
    <t>　　　산업용 기계 및 장비 수리업</t>
    <phoneticPr fontId="18" type="noConversion"/>
  </si>
  <si>
    <t>49,696</t>
  </si>
  <si>
    <t>23,776</t>
  </si>
  <si>
    <t>25,237</t>
  </si>
  <si>
    <t>65,349</t>
  </si>
  <si>
    <t>1,397,147</t>
  </si>
  <si>
    <t>796.3</t>
  </si>
  <si>
    <t>46,485.2</t>
  </si>
  <si>
    <t>309,315</t>
  </si>
  <si>
    <t>8,759.2</t>
  </si>
  <si>
    <t>2,822.8</t>
  </si>
  <si>
    <t>11,278.4</t>
  </si>
  <si>
    <t>1,458.0</t>
  </si>
  <si>
    <t>238,980</t>
  </si>
  <si>
    <t>9,339.8</t>
  </si>
  <si>
    <t>224,349</t>
  </si>
  <si>
    <t>2,239.2</t>
  </si>
  <si>
    <t>51,495</t>
  </si>
  <si>
    <t>828,763.5</t>
  </si>
  <si>
    <t>9,000.7</t>
  </si>
  <si>
    <t>7,892.2</t>
  </si>
  <si>
    <t>13,237</t>
  </si>
  <si>
    <t>322.4</t>
  </si>
  <si>
    <t>786.1</t>
  </si>
  <si>
    <t>- 면사</t>
  </si>
  <si>
    <t>- 면직물</t>
  </si>
  <si>
    <t>96,032</t>
  </si>
  <si>
    <t>88,684</t>
  </si>
  <si>
    <t>13,071</t>
  </si>
  <si>
    <t>4,504</t>
  </si>
  <si>
    <t>22,078</t>
  </si>
  <si>
    <t>9,973</t>
  </si>
  <si>
    <t>224,630</t>
  </si>
  <si>
    <t>179,702</t>
  </si>
  <si>
    <t>103,695</t>
  </si>
  <si>
    <t>16,349</t>
  </si>
  <si>
    <t>4,819</t>
  </si>
  <si>
    <t>24,421</t>
  </si>
  <si>
    <t>12,048</t>
  </si>
  <si>
    <t>74,542</t>
  </si>
  <si>
    <t>63,658</t>
  </si>
  <si>
    <t>25,684</t>
  </si>
  <si>
    <t>47,106</t>
  </si>
  <si>
    <t>4,797</t>
  </si>
  <si>
    <t>32,746</t>
  </si>
  <si>
    <t>22,465</t>
  </si>
  <si>
    <t>12,341</t>
  </si>
  <si>
    <t>59,789</t>
  </si>
  <si>
    <t>91,538</t>
  </si>
  <si>
    <t>44,167</t>
  </si>
  <si>
    <t>14,356</t>
  </si>
  <si>
    <t>1,602</t>
  </si>
  <si>
    <t>25,567</t>
  </si>
  <si>
    <t>84,185</t>
  </si>
  <si>
    <t>34,651</t>
  </si>
  <si>
    <t>302,864</t>
  </si>
  <si>
    <t>45,012</t>
  </si>
  <si>
    <t>37,566</t>
  </si>
  <si>
    <t>46,042</t>
  </si>
  <si>
    <t>6,564</t>
  </si>
  <si>
    <t>3,607</t>
  </si>
  <si>
    <t>11,600</t>
  </si>
  <si>
    <t>9,163</t>
  </si>
  <si>
    <t>11,139</t>
  </si>
  <si>
    <t>2,418</t>
  </si>
  <si>
    <t>31,056</t>
  </si>
  <si>
    <t>6,794</t>
  </si>
  <si>
    <t>15,610</t>
  </si>
  <si>
    <t>63,205</t>
  </si>
  <si>
    <t>22,953</t>
  </si>
  <si>
    <t>16,027</t>
  </si>
  <si>
    <t>4,030</t>
  </si>
  <si>
    <t>2,673</t>
  </si>
  <si>
    <t>60,736</t>
  </si>
  <si>
    <t>35,297</t>
  </si>
  <si>
    <t>101,677</t>
  </si>
  <si>
    <t>42,739</t>
  </si>
  <si>
    <t>37,532</t>
  </si>
  <si>
    <t>204,788</t>
  </si>
  <si>
    <t>94,463</t>
  </si>
  <si>
    <t>38,542</t>
  </si>
  <si>
    <t>42,239</t>
  </si>
  <si>
    <t>50,096</t>
  </si>
  <si>
    <t>1,431</t>
  </si>
  <si>
    <t>4,043</t>
  </si>
  <si>
    <t>34,042</t>
  </si>
  <si>
    <t>8,919</t>
  </si>
  <si>
    <t>19,882</t>
  </si>
  <si>
    <t>11,585</t>
  </si>
  <si>
    <t>4,586</t>
  </si>
  <si>
    <t>14,344</t>
  </si>
  <si>
    <t>6,665</t>
  </si>
  <si>
    <t>4,816</t>
  </si>
  <si>
    <t>3,033</t>
  </si>
  <si>
    <t>3,147</t>
  </si>
  <si>
    <t>12,932</t>
  </si>
  <si>
    <t>23,892</t>
  </si>
  <si>
    <t>3,813</t>
  </si>
  <si>
    <t>13,914</t>
  </si>
  <si>
    <t>23,198</t>
  </si>
  <si>
    <t>14,361</t>
  </si>
  <si>
    <t>93,676</t>
  </si>
  <si>
    <t>9,636</t>
  </si>
  <si>
    <t>34,762</t>
  </si>
  <si>
    <t>34,828</t>
  </si>
  <si>
    <t>4,223</t>
  </si>
  <si>
    <t>39,029</t>
  </si>
  <si>
    <t>21,999</t>
  </si>
  <si>
    <t>22,154</t>
  </si>
  <si>
    <t>14,735</t>
  </si>
  <si>
    <t>6,634</t>
  </si>
  <si>
    <t>225,533</t>
  </si>
  <si>
    <t>199,116</t>
  </si>
  <si>
    <t>217,736</t>
  </si>
  <si>
    <t>2,338,135</t>
  </si>
  <si>
    <t>87,944</t>
  </si>
  <si>
    <t>117,300</t>
  </si>
  <si>
    <t>65,675</t>
  </si>
  <si>
    <t>310,514</t>
  </si>
  <si>
    <t>320,155</t>
  </si>
  <si>
    <t>36,659</t>
  </si>
  <si>
    <t>248,002</t>
  </si>
  <si>
    <t>229,633</t>
  </si>
  <si>
    <t>679,082</t>
  </si>
  <si>
    <t>202,439</t>
  </si>
  <si>
    <t>285,667</t>
  </si>
  <si>
    <t>208,823</t>
  </si>
  <si>
    <t>175,690</t>
  </si>
  <si>
    <t>31,050</t>
  </si>
  <si>
    <t>3,339,261</t>
  </si>
  <si>
    <t>258,832</t>
  </si>
  <si>
    <t>2,113,675</t>
  </si>
  <si>
    <t>196,861</t>
  </si>
  <si>
    <t>746,031</t>
  </si>
  <si>
    <t>1,100,208</t>
  </si>
  <si>
    <t>288,689</t>
  </si>
  <si>
    <t>15,309</t>
  </si>
  <si>
    <t>4,015</t>
  </si>
  <si>
    <t>348,901</t>
  </si>
  <si>
    <t>311,155</t>
  </si>
  <si>
    <t>149,539</t>
  </si>
  <si>
    <t>129,550</t>
  </si>
  <si>
    <t>16,284</t>
  </si>
  <si>
    <t>9,898</t>
  </si>
  <si>
    <t>209,247</t>
  </si>
  <si>
    <t>320,563</t>
  </si>
  <si>
    <t>35,559</t>
  </si>
  <si>
    <t>12,710</t>
  </si>
  <si>
    <t>6,390</t>
  </si>
  <si>
    <t>6,385</t>
  </si>
  <si>
    <t>42,052</t>
  </si>
  <si>
    <t>235,581</t>
  </si>
  <si>
    <t>208,406</t>
  </si>
  <si>
    <t>3,372,188</t>
  </si>
  <si>
    <t>2,320,013</t>
  </si>
  <si>
    <t>257,078</t>
  </si>
  <si>
    <t>6,947</t>
  </si>
  <si>
    <t>4,970</t>
  </si>
  <si>
    <t>28,132</t>
  </si>
  <si>
    <t>13,172</t>
  </si>
  <si>
    <t>13,170</t>
  </si>
  <si>
    <t>4,924</t>
  </si>
  <si>
    <t>3,266</t>
  </si>
  <si>
    <t>4,038</t>
  </si>
  <si>
    <t>110,457</t>
  </si>
  <si>
    <t>95,094</t>
  </si>
  <si>
    <t>19,799</t>
  </si>
  <si>
    <t>1,714</t>
  </si>
  <si>
    <t>12,665</t>
  </si>
  <si>
    <t>49,876</t>
  </si>
  <si>
    <t>3,684</t>
  </si>
  <si>
    <t>39,517</t>
  </si>
  <si>
    <t>19,531</t>
  </si>
  <si>
    <t>930</t>
  </si>
  <si>
    <t>150,780</t>
  </si>
  <si>
    <t>2,250,951</t>
  </si>
  <si>
    <t>58,982</t>
  </si>
  <si>
    <t>699,441</t>
  </si>
  <si>
    <t>92,117</t>
  </si>
  <si>
    <t>858,758</t>
  </si>
  <si>
    <t>574,648</t>
  </si>
  <si>
    <t>108,975</t>
  </si>
  <si>
    <t>9,920</t>
  </si>
  <si>
    <t>34,379</t>
  </si>
  <si>
    <t>5,816</t>
  </si>
  <si>
    <t>897,194</t>
  </si>
  <si>
    <t>195,769</t>
  </si>
  <si>
    <t>480,945</t>
  </si>
  <si>
    <t>22,127</t>
  </si>
  <si>
    <t>10,147</t>
  </si>
  <si>
    <t>10,105</t>
  </si>
  <si>
    <t>189,634</t>
  </si>
  <si>
    <t>130,886</t>
  </si>
  <si>
    <t>17,675</t>
  </si>
  <si>
    <t>76,254</t>
  </si>
  <si>
    <t>359,567</t>
  </si>
  <si>
    <t>645,080</t>
  </si>
  <si>
    <t>120,174</t>
  </si>
  <si>
    <t>80,655</t>
  </si>
  <si>
    <t>29,836</t>
  </si>
  <si>
    <t>11,693</t>
  </si>
  <si>
    <t>3,277</t>
  </si>
  <si>
    <t>3,243</t>
  </si>
  <si>
    <t>74,588</t>
  </si>
  <si>
    <t>27,308</t>
  </si>
  <si>
    <t>109,466</t>
  </si>
  <si>
    <t>78,740</t>
  </si>
  <si>
    <t>35,703</t>
  </si>
  <si>
    <t>17,926</t>
  </si>
  <si>
    <t>11,759</t>
  </si>
  <si>
    <t>126,491</t>
  </si>
  <si>
    <t>104,162</t>
  </si>
  <si>
    <t>19,841</t>
  </si>
  <si>
    <t>61,306</t>
  </si>
  <si>
    <t>5,934</t>
  </si>
  <si>
    <t>15,019</t>
  </si>
  <si>
    <t>4,708</t>
  </si>
  <si>
    <t>49,272</t>
  </si>
  <si>
    <t>5,633</t>
  </si>
  <si>
    <t>76,289</t>
  </si>
  <si>
    <t>10,908</t>
  </si>
  <si>
    <t>16,122</t>
  </si>
  <si>
    <t>383,730</t>
  </si>
  <si>
    <t>47,292</t>
  </si>
  <si>
    <t>181,890</t>
  </si>
  <si>
    <t>71,086</t>
  </si>
  <si>
    <t>29,886</t>
  </si>
  <si>
    <t>96,006</t>
  </si>
  <si>
    <t>2,956</t>
  </si>
  <si>
    <t>5,860</t>
  </si>
  <si>
    <t>70,809</t>
  </si>
  <si>
    <t>9,451</t>
  </si>
  <si>
    <t>2,434</t>
  </si>
  <si>
    <t>4,226</t>
  </si>
  <si>
    <t>7,288</t>
  </si>
  <si>
    <t>94,399</t>
  </si>
  <si>
    <t>3,697</t>
  </si>
  <si>
    <t>49,773</t>
  </si>
  <si>
    <t>11,810</t>
  </si>
  <si>
    <t>2,481</t>
  </si>
  <si>
    <t>11,545</t>
  </si>
  <si>
    <t>5,751</t>
  </si>
  <si>
    <t>19,873</t>
  </si>
  <si>
    <t>8,936</t>
  </si>
  <si>
    <t>14,424</t>
  </si>
  <si>
    <t>13,916</t>
  </si>
  <si>
    <t>6,442</t>
  </si>
  <si>
    <t>41,171</t>
  </si>
  <si>
    <t>42,055</t>
  </si>
  <si>
    <t>22,858</t>
  </si>
  <si>
    <t>7,440</t>
  </si>
  <si>
    <t>89,170</t>
  </si>
  <si>
    <t>17,989</t>
  </si>
  <si>
    <t>12,673</t>
  </si>
  <si>
    <t>122,404</t>
  </si>
  <si>
    <t>64,241</t>
  </si>
  <si>
    <t>22,645</t>
  </si>
  <si>
    <t>1,663</t>
  </si>
  <si>
    <t>34,489</t>
  </si>
  <si>
    <t>81,433</t>
  </si>
  <si>
    <t>3,879</t>
  </si>
  <si>
    <t>174,393</t>
  </si>
  <si>
    <t>48,633</t>
  </si>
  <si>
    <t>806,384</t>
  </si>
  <si>
    <t>월</t>
    <phoneticPr fontId="18" type="noConversion"/>
  </si>
  <si>
    <t>분기</t>
    <phoneticPr fontId="18" type="noConversion"/>
  </si>
  <si>
    <t>월p</t>
    <phoneticPr fontId="18" type="noConversion"/>
  </si>
  <si>
    <t>기준시점</t>
    <phoneticPr fontId="18" type="noConversion"/>
  </si>
  <si>
    <t>2023.09 p)</t>
  </si>
  <si>
    <t>2023.10</t>
  </si>
  <si>
    <t>수출입통계
_지열별총괄
_지역명 전체, 조회 기간 월별,</t>
    <phoneticPr fontId="4" type="noConversion"/>
  </si>
  <si>
    <t>5,043</t>
  </si>
  <si>
    <t>23,321</t>
  </si>
  <si>
    <t>23,475</t>
  </si>
  <si>
    <t>19,759</t>
  </si>
  <si>
    <t>2,557</t>
  </si>
  <si>
    <t>2,566</t>
  </si>
  <si>
    <t>484</t>
  </si>
  <si>
    <t>2,270</t>
  </si>
  <si>
    <t>2,229</t>
  </si>
  <si>
    <t>13,235</t>
  </si>
  <si>
    <t>24,958</t>
  </si>
  <si>
    <t>2,499</t>
  </si>
  <si>
    <t>585</t>
  </si>
  <si>
    <t>2,656</t>
  </si>
  <si>
    <t>5,337</t>
  </si>
  <si>
    <t>5,852</t>
  </si>
  <si>
    <t>1,919</t>
  </si>
  <si>
    <t>2,628</t>
  </si>
  <si>
    <t>7,793</t>
  </si>
  <si>
    <t>17,870</t>
  </si>
  <si>
    <t>1,773</t>
  </si>
  <si>
    <t>3,113</t>
  </si>
  <si>
    <t>6,498</t>
  </si>
  <si>
    <t>14,531</t>
  </si>
  <si>
    <t>1,483</t>
  </si>
  <si>
    <t>3,158</t>
  </si>
  <si>
    <t>2,414</t>
  </si>
  <si>
    <t>26,756</t>
  </si>
  <si>
    <t>125,566</t>
  </si>
  <si>
    <t>22,938</t>
  </si>
  <si>
    <t>32,586</t>
  </si>
  <si>
    <t>2,320</t>
  </si>
  <si>
    <t>33,925</t>
  </si>
  <si>
    <t>3,206</t>
  </si>
  <si>
    <t>6,000</t>
  </si>
  <si>
    <t>2,646</t>
  </si>
  <si>
    <t>95,562</t>
  </si>
  <si>
    <t>918</t>
  </si>
  <si>
    <t>4,714</t>
  </si>
  <si>
    <t>16,394</t>
  </si>
  <si>
    <t>11,719</t>
  </si>
  <si>
    <t>2,396</t>
  </si>
  <si>
    <t>5,773</t>
  </si>
  <si>
    <t>1,397</t>
  </si>
  <si>
    <t>12,650</t>
  </si>
  <si>
    <t>5,609</t>
  </si>
  <si>
    <t>4,434</t>
  </si>
  <si>
    <t>6,516</t>
  </si>
  <si>
    <t>2,750</t>
  </si>
  <si>
    <t>7,481</t>
  </si>
  <si>
    <t>5,695</t>
  </si>
  <si>
    <t>14,458</t>
  </si>
  <si>
    <t>2,543</t>
  </si>
  <si>
    <t>6,182</t>
  </si>
  <si>
    <t>64,062</t>
  </si>
  <si>
    <t>69,382</t>
  </si>
  <si>
    <t>74,387</t>
  </si>
  <si>
    <t>22,382</t>
  </si>
  <si>
    <t>64,416</t>
  </si>
  <si>
    <t>149,094</t>
  </si>
  <si>
    <t>25,552</t>
  </si>
  <si>
    <t>38,797</t>
  </si>
  <si>
    <t>3,146</t>
  </si>
  <si>
    <t>78,669</t>
  </si>
  <si>
    <t>14,348</t>
  </si>
  <si>
    <t>276,327</t>
  </si>
  <si>
    <t>15,389</t>
  </si>
  <si>
    <t>1,250</t>
  </si>
  <si>
    <t>7,924</t>
  </si>
  <si>
    <t>94,366</t>
  </si>
  <si>
    <t>11,916</t>
  </si>
  <si>
    <t>2,808</t>
  </si>
  <si>
    <t>27,532</t>
  </si>
  <si>
    <t>990</t>
  </si>
  <si>
    <t>3,707</t>
  </si>
  <si>
    <t>47,152</t>
  </si>
  <si>
    <t>2,992</t>
  </si>
  <si>
    <t>4,827</t>
  </si>
  <si>
    <t>9,166</t>
  </si>
  <si>
    <t>3,285</t>
  </si>
  <si>
    <t>4,672</t>
  </si>
  <si>
    <t>7,725</t>
  </si>
  <si>
    <t>19,161</t>
  </si>
  <si>
    <t>13,511</t>
  </si>
  <si>
    <t>21,119</t>
  </si>
  <si>
    <t>3,609</t>
  </si>
  <si>
    <t>35,406</t>
  </si>
  <si>
    <t>1,811</t>
  </si>
  <si>
    <t>12,319</t>
  </si>
  <si>
    <t>61,631</t>
  </si>
  <si>
    <t>2,282</t>
  </si>
  <si>
    <t>4,503</t>
  </si>
  <si>
    <t>7,654</t>
  </si>
  <si>
    <t>22,194</t>
  </si>
  <si>
    <t>2,533</t>
  </si>
  <si>
    <t>102,001</t>
  </si>
  <si>
    <t>12,422</t>
  </si>
  <si>
    <t>57,632</t>
  </si>
  <si>
    <t>63,044</t>
  </si>
  <si>
    <t>2,397</t>
  </si>
  <si>
    <t>20,257</t>
  </si>
  <si>
    <t>44,567</t>
  </si>
  <si>
    <t>46,875</t>
  </si>
  <si>
    <t>3,305</t>
  </si>
  <si>
    <t>233,811</t>
  </si>
  <si>
    <t>284,962</t>
  </si>
  <si>
    <t>1,800</t>
  </si>
  <si>
    <t>2,024</t>
  </si>
  <si>
    <t>15,922</t>
  </si>
  <si>
    <t>1,452</t>
  </si>
  <si>
    <t>58,338</t>
  </si>
  <si>
    <t>66,859</t>
  </si>
  <si>
    <t>103,682</t>
  </si>
  <si>
    <t>21,881</t>
  </si>
  <si>
    <t>994</t>
  </si>
  <si>
    <t>34,249</t>
  </si>
  <si>
    <t>2,686</t>
  </si>
  <si>
    <t>2,548</t>
  </si>
  <si>
    <t>243,765</t>
  </si>
  <si>
    <t>15,678</t>
  </si>
  <si>
    <t>298,810</t>
  </si>
  <si>
    <t>16,885</t>
  </si>
  <si>
    <t>2,196</t>
  </si>
  <si>
    <t>1,248</t>
  </si>
  <si>
    <t>6,814</t>
  </si>
  <si>
    <t>35,783</t>
  </si>
  <si>
    <t>2,204</t>
  </si>
  <si>
    <t>1,787</t>
  </si>
  <si>
    <t>2,134</t>
  </si>
  <si>
    <t>112,091</t>
  </si>
  <si>
    <t>16,870</t>
  </si>
  <si>
    <t>73,486</t>
  </si>
  <si>
    <t>80,522</t>
  </si>
  <si>
    <t>120,093</t>
  </si>
  <si>
    <t>3,815</t>
  </si>
  <si>
    <t>41,283</t>
  </si>
  <si>
    <t>20,671</t>
  </si>
  <si>
    <t>26,048</t>
  </si>
  <si>
    <t>2,552</t>
  </si>
  <si>
    <t>4,130</t>
  </si>
  <si>
    <t>9,202</t>
  </si>
  <si>
    <t>13,445</t>
  </si>
  <si>
    <t>14,497</t>
  </si>
  <si>
    <t>5,996</t>
  </si>
  <si>
    <t>10,489</t>
  </si>
  <si>
    <t>1,045</t>
  </si>
  <si>
    <t>58,074</t>
  </si>
  <si>
    <t>30,730</t>
  </si>
  <si>
    <t>1,848</t>
  </si>
  <si>
    <t>1,410</t>
  </si>
  <si>
    <t>13,874</t>
  </si>
  <si>
    <t>76,604</t>
  </si>
  <si>
    <t>83,110</t>
  </si>
  <si>
    <t>20,035</t>
  </si>
  <si>
    <t>2,870</t>
  </si>
  <si>
    <t>28,490</t>
  </si>
  <si>
    <t>6,380</t>
  </si>
  <si>
    <t>13,375</t>
  </si>
  <si>
    <t>5,404</t>
  </si>
  <si>
    <t>1,760</t>
  </si>
  <si>
    <t>5,955</t>
  </si>
  <si>
    <t>1,916</t>
  </si>
  <si>
    <t>16,972</t>
  </si>
  <si>
    <t>61,367</t>
  </si>
  <si>
    <t>17,839</t>
  </si>
  <si>
    <t>30,002</t>
  </si>
  <si>
    <t>5,129</t>
  </si>
  <si>
    <t>8,681</t>
  </si>
  <si>
    <t>14,193</t>
  </si>
  <si>
    <t>15,318</t>
  </si>
  <si>
    <t>1,963</t>
  </si>
  <si>
    <t>6,365</t>
  </si>
  <si>
    <t>33,845</t>
  </si>
  <si>
    <t>6,950</t>
  </si>
  <si>
    <t>2,789</t>
  </si>
  <si>
    <t>1,812</t>
  </si>
  <si>
    <t>21,967</t>
  </si>
  <si>
    <t>79,295</t>
  </si>
  <si>
    <t>3,544</t>
  </si>
  <si>
    <t>4,712</t>
  </si>
  <si>
    <t>19,304</t>
  </si>
  <si>
    <t>3,216</t>
  </si>
  <si>
    <t>31,932</t>
  </si>
  <si>
    <t>2,949</t>
  </si>
  <si>
    <t>7,834</t>
  </si>
  <si>
    <t>14,836</t>
  </si>
  <si>
    <t>15,902</t>
  </si>
  <si>
    <t>6,355</t>
  </si>
  <si>
    <t>35,699</t>
  </si>
  <si>
    <t>3,090</t>
  </si>
  <si>
    <t>3,066</t>
  </si>
  <si>
    <t>3,538</t>
  </si>
  <si>
    <t>2,896</t>
  </si>
  <si>
    <t>21,215</t>
  </si>
  <si>
    <t>89,961</t>
  </si>
  <si>
    <t>4,293</t>
  </si>
  <si>
    <t>4,191</t>
  </si>
  <si>
    <t>18,827</t>
  </si>
  <si>
    <t>35,251</t>
  </si>
  <si>
    <t>4,651</t>
  </si>
  <si>
    <t>5,680</t>
  </si>
  <si>
    <t>3,000</t>
  </si>
  <si>
    <t>2,573</t>
  </si>
  <si>
    <t>13,453</t>
  </si>
  <si>
    <t>1,981</t>
  </si>
  <si>
    <t>33,330</t>
  </si>
  <si>
    <t>2,422</t>
  </si>
  <si>
    <t>4,655</t>
  </si>
  <si>
    <t>1,339</t>
  </si>
  <si>
    <t>1,642</t>
  </si>
  <si>
    <t>2,061</t>
  </si>
  <si>
    <t>2,485</t>
  </si>
  <si>
    <t>16,199</t>
  </si>
  <si>
    <t>90,474</t>
  </si>
  <si>
    <t>1,822,428</t>
  </si>
  <si>
    <t>2,157</t>
  </si>
  <si>
    <t>159,561</t>
  </si>
  <si>
    <t>8,038</t>
  </si>
  <si>
    <t>2,164,799</t>
  </si>
  <si>
    <t>21,214</t>
  </si>
  <si>
    <t>8,025</t>
  </si>
  <si>
    <t>3,687</t>
  </si>
  <si>
    <t>2,120</t>
  </si>
  <si>
    <t>3,480</t>
  </si>
  <si>
    <t>219,672</t>
  </si>
  <si>
    <t>8,541</t>
  </si>
  <si>
    <t>2,202,102</t>
  </si>
  <si>
    <t>22,429</t>
  </si>
  <si>
    <t>3,840</t>
  </si>
  <si>
    <t>1,378</t>
  </si>
  <si>
    <t>2,203</t>
  </si>
  <si>
    <t>1,280</t>
  </si>
  <si>
    <t>203,371</t>
  </si>
  <si>
    <t>9,252</t>
  </si>
  <si>
    <t>4,993</t>
  </si>
  <si>
    <t>3,914</t>
  </si>
  <si>
    <t>1,919,490</t>
  </si>
  <si>
    <t>1,774,194</t>
  </si>
  <si>
    <t>1,000,335</t>
  </si>
  <si>
    <t>113,618</t>
  </si>
  <si>
    <t>3,364</t>
  </si>
  <si>
    <t>194,292</t>
  </si>
  <si>
    <t>8,745</t>
  </si>
  <si>
    <t>1,880,846</t>
  </si>
  <si>
    <t>31,465</t>
  </si>
  <si>
    <t>21,417</t>
  </si>
  <si>
    <t>2,222</t>
  </si>
  <si>
    <t>185,546</t>
  </si>
  <si>
    <t>4,195</t>
  </si>
  <si>
    <t>3,717</t>
  </si>
  <si>
    <t>20,941</t>
  </si>
  <si>
    <t>7,651</t>
  </si>
  <si>
    <t>1,913</t>
  </si>
  <si>
    <t>219,462</t>
  </si>
  <si>
    <t>4,536</t>
  </si>
  <si>
    <t>142,450</t>
  </si>
  <si>
    <t>949,375</t>
  </si>
  <si>
    <t>37,424</t>
  </si>
  <si>
    <t>28,763</t>
  </si>
  <si>
    <t>7,478</t>
  </si>
  <si>
    <t>3,556</t>
  </si>
  <si>
    <t>2,813</t>
  </si>
  <si>
    <t>183,644</t>
  </si>
  <si>
    <t>161,592</t>
  </si>
  <si>
    <t>16,945</t>
  </si>
  <si>
    <t>8,033</t>
  </si>
  <si>
    <t>3,279,572</t>
  </si>
  <si>
    <t>4,274</t>
  </si>
  <si>
    <t>3,453</t>
  </si>
  <si>
    <t>269,723</t>
  </si>
  <si>
    <t>15,231</t>
  </si>
  <si>
    <t>8,732</t>
  </si>
  <si>
    <t>23,459</t>
  </si>
  <si>
    <t>13,295</t>
  </si>
  <si>
    <t>4,456</t>
  </si>
  <si>
    <t>3,054</t>
  </si>
  <si>
    <t>2,753</t>
  </si>
  <si>
    <t>10,562</t>
  </si>
  <si>
    <t>30,246</t>
  </si>
  <si>
    <t>4,184</t>
  </si>
  <si>
    <t>56,373</t>
  </si>
  <si>
    <t>17,267</t>
  </si>
  <si>
    <t>12,472</t>
  </si>
  <si>
    <t>3,925</t>
  </si>
  <si>
    <t>3,920</t>
  </si>
  <si>
    <t>34,129</t>
  </si>
  <si>
    <t>25,287</t>
  </si>
  <si>
    <t>1,841</t>
  </si>
  <si>
    <t>189,595</t>
  </si>
  <si>
    <t>10,041</t>
  </si>
  <si>
    <t>179,398</t>
  </si>
  <si>
    <t>6,429</t>
  </si>
  <si>
    <t>2,718,866</t>
  </si>
  <si>
    <t>1,957,393</t>
  </si>
  <si>
    <t>46,798</t>
  </si>
  <si>
    <t>220,353</t>
  </si>
  <si>
    <t>493,876</t>
  </si>
  <si>
    <t>3,018</t>
  </si>
  <si>
    <t>8,868</t>
  </si>
  <si>
    <t>6,811</t>
  </si>
  <si>
    <t>2,981</t>
  </si>
  <si>
    <t>2,783</t>
  </si>
  <si>
    <t>2,787</t>
  </si>
  <si>
    <t>14,932</t>
  </si>
  <si>
    <t>4,263</t>
  </si>
  <si>
    <t>3,389</t>
  </si>
  <si>
    <t>1,944</t>
  </si>
  <si>
    <t>1,716</t>
  </si>
  <si>
    <t>182,197</t>
  </si>
  <si>
    <t>6,441</t>
  </si>
  <si>
    <t>3,223</t>
  </si>
  <si>
    <t>55,420</t>
  </si>
  <si>
    <t>241,108</t>
  </si>
  <si>
    <t>402,054</t>
  </si>
  <si>
    <t>9,160</t>
  </si>
  <si>
    <t>6,945</t>
  </si>
  <si>
    <t>6,242</t>
  </si>
  <si>
    <t>165,813</t>
  </si>
  <si>
    <t>3,342</t>
  </si>
  <si>
    <t>39,093</t>
  </si>
  <si>
    <t>112,534</t>
  </si>
  <si>
    <t>4,643</t>
  </si>
  <si>
    <t>2,431</t>
  </si>
  <si>
    <t>45,964</t>
  </si>
  <si>
    <t>14,321</t>
  </si>
  <si>
    <t>41,017</t>
  </si>
  <si>
    <t>2,702,318</t>
  </si>
  <si>
    <t>4,911</t>
  </si>
  <si>
    <t>18,787</t>
  </si>
  <si>
    <t>3,280</t>
  </si>
  <si>
    <t>14,964</t>
  </si>
  <si>
    <t>391,103</t>
  </si>
  <si>
    <t>6,473</t>
  </si>
  <si>
    <t>191,037</t>
  </si>
  <si>
    <t>3,441</t>
  </si>
  <si>
    <t>29,424</t>
  </si>
  <si>
    <t>117,699</t>
  </si>
  <si>
    <t>60,153</t>
  </si>
  <si>
    <t>22,543</t>
  </si>
  <si>
    <t>7,305</t>
  </si>
  <si>
    <t>113,090</t>
  </si>
  <si>
    <t>19,897</t>
  </si>
  <si>
    <t>47,131</t>
  </si>
  <si>
    <t>10,825</t>
  </si>
  <si>
    <t>178,455</t>
  </si>
  <si>
    <t>2,919</t>
  </si>
  <si>
    <t>33,327</t>
  </si>
  <si>
    <t>126,204</t>
  </si>
  <si>
    <t>3,043</t>
  </si>
  <si>
    <t>71,627</t>
  </si>
  <si>
    <t>3,788</t>
  </si>
  <si>
    <t>113,631</t>
  </si>
  <si>
    <t>25,499</t>
  </si>
  <si>
    <t>2,895</t>
  </si>
  <si>
    <t>3,799</t>
  </si>
  <si>
    <t>17,085</t>
  </si>
  <si>
    <t>3,112</t>
  </si>
  <si>
    <t>13,442</t>
  </si>
  <si>
    <t>10,372</t>
  </si>
  <si>
    <t>7,566</t>
  </si>
  <si>
    <t>180,086</t>
  </si>
  <si>
    <t>3,555</t>
  </si>
  <si>
    <t>3,737</t>
  </si>
  <si>
    <t>31,331</t>
  </si>
  <si>
    <t>104,997</t>
  </si>
  <si>
    <t>27,344</t>
  </si>
  <si>
    <t>17,779</t>
  </si>
  <si>
    <t>13,740</t>
  </si>
  <si>
    <t>11,341</t>
  </si>
  <si>
    <t>8,362</t>
  </si>
  <si>
    <t>200,262</t>
  </si>
  <si>
    <t>4,061</t>
  </si>
  <si>
    <t>4,534</t>
  </si>
  <si>
    <t>30,093</t>
  </si>
  <si>
    <t>1,647</t>
  </si>
  <si>
    <t>129,766</t>
  </si>
  <si>
    <t>56,347</t>
  </si>
  <si>
    <t>55,536</t>
  </si>
  <si>
    <t>19,022</t>
  </si>
  <si>
    <t>7,620</t>
  </si>
  <si>
    <t>1,491</t>
  </si>
  <si>
    <t>1,259</t>
  </si>
  <si>
    <t>11,049</t>
  </si>
  <si>
    <t>6,874</t>
  </si>
  <si>
    <t>10,654</t>
  </si>
  <si>
    <t>179,318</t>
  </si>
  <si>
    <t>3,644</t>
  </si>
  <si>
    <t>5,249</t>
  </si>
  <si>
    <t>25,666</t>
  </si>
  <si>
    <t>1,624</t>
  </si>
  <si>
    <t>126,206</t>
  </si>
  <si>
    <t>6,049</t>
  </si>
  <si>
    <t>296,147</t>
  </si>
  <si>
    <t>72,471</t>
  </si>
  <si>
    <t>1,761</t>
  </si>
  <si>
    <t>9,167</t>
  </si>
  <si>
    <t>1,729</t>
  </si>
  <si>
    <t>4,817</t>
  </si>
  <si>
    <t>2,045</t>
  </si>
  <si>
    <t>2,503</t>
  </si>
  <si>
    <t>13,342</t>
  </si>
  <si>
    <t>190,014</t>
  </si>
  <si>
    <t>25,871</t>
  </si>
  <si>
    <t>129,285</t>
  </si>
  <si>
    <t>155,692</t>
  </si>
  <si>
    <t>155,011</t>
  </si>
  <si>
    <t>13,749</t>
  </si>
  <si>
    <t>9,296</t>
  </si>
  <si>
    <t>1,524</t>
  </si>
  <si>
    <t>3,001</t>
  </si>
  <si>
    <t>5,437</t>
  </si>
  <si>
    <t>71,440</t>
  </si>
  <si>
    <t>9,177</t>
  </si>
  <si>
    <t>2,925</t>
  </si>
  <si>
    <t>8,009</t>
  </si>
  <si>
    <t>4,286</t>
  </si>
  <si>
    <t>16,530</t>
  </si>
  <si>
    <t>22,052</t>
  </si>
  <si>
    <t>56,989</t>
  </si>
  <si>
    <t>6,082</t>
  </si>
  <si>
    <t>21,919</t>
  </si>
  <si>
    <t>15,844</t>
  </si>
  <si>
    <t>12,793</t>
  </si>
  <si>
    <t>7,006</t>
  </si>
  <si>
    <t>7,591</t>
  </si>
  <si>
    <t>2,945</t>
  </si>
  <si>
    <t>103,471</t>
  </si>
  <si>
    <t>13,905</t>
  </si>
  <si>
    <t>13,922</t>
  </si>
  <si>
    <t>10,108</t>
  </si>
  <si>
    <t>354,022</t>
  </si>
  <si>
    <t>7,261</t>
  </si>
  <si>
    <t>183,455</t>
  </si>
  <si>
    <t>118,348</t>
  </si>
  <si>
    <t>2,809</t>
  </si>
  <si>
    <t>62,099</t>
  </si>
  <si>
    <t>26,332</t>
  </si>
  <si>
    <t>23,312</t>
  </si>
  <si>
    <t>108,557</t>
  </si>
  <si>
    <t>21,810</t>
  </si>
  <si>
    <t>75,980</t>
  </si>
  <si>
    <t>10,733</t>
  </si>
  <si>
    <t>30,672</t>
  </si>
  <si>
    <t>5,566</t>
  </si>
  <si>
    <t>2,780</t>
  </si>
  <si>
    <t>39,435</t>
  </si>
  <si>
    <t>733,267</t>
  </si>
  <si>
    <t>148,417</t>
  </si>
  <si>
    <t>148,059</t>
  </si>
  <si>
    <t>2,655</t>
  </si>
  <si>
    <t>964</t>
  </si>
  <si>
    <t>2,769</t>
  </si>
  <si>
    <t>1,674</t>
  </si>
  <si>
    <t>2,131</t>
  </si>
  <si>
    <t>2,299</t>
  </si>
  <si>
    <t>1,678</t>
  </si>
  <si>
    <t>1,631</t>
  </si>
  <si>
    <t>3,851</t>
  </si>
  <si>
    <t>101,413</t>
  </si>
  <si>
    <t>8,120</t>
  </si>
  <si>
    <t>4,777</t>
  </si>
  <si>
    <t>3,061</t>
  </si>
  <si>
    <t>67,210</t>
  </si>
  <si>
    <t>6,368</t>
  </si>
  <si>
    <t>24,718</t>
  </si>
  <si>
    <t>21,401</t>
  </si>
  <si>
    <t>84,322</t>
  </si>
  <si>
    <t>5,876</t>
  </si>
  <si>
    <t>1,676,798</t>
  </si>
  <si>
    <t>9,996.4</t>
  </si>
  <si>
    <t>180,941</t>
  </si>
  <si>
    <t>185.0</t>
  </si>
  <si>
    <t>53,026.5</t>
  </si>
  <si>
    <t>341,184</t>
  </si>
  <si>
    <t>11,396.4</t>
  </si>
  <si>
    <t>150,576</t>
  </si>
  <si>
    <t>857.7</t>
  </si>
  <si>
    <t>138,821</t>
  </si>
  <si>
    <t>1,547,590</t>
  </si>
  <si>
    <t>9,593.4</t>
  </si>
  <si>
    <t>8,611.1</t>
  </si>
  <si>
    <t>12,123</t>
  </si>
  <si>
    <t>53,923.9</t>
  </si>
  <si>
    <t>330,674</t>
  </si>
  <si>
    <t>316,585</t>
  </si>
  <si>
    <t>2,289.7</t>
  </si>
  <si>
    <t>41,067</t>
  </si>
  <si>
    <t>895,267.1</t>
  </si>
  <si>
    <t>211,760</t>
  </si>
  <si>
    <t>11,223</t>
  </si>
  <si>
    <t>336.9</t>
  </si>
  <si>
    <t>698.2</t>
  </si>
  <si>
    <t>10,234</t>
  </si>
  <si>
    <t>8,881.5</t>
  </si>
  <si>
    <t>268.5</t>
  </si>
  <si>
    <t>196,309</t>
  </si>
  <si>
    <t>47,866</t>
  </si>
  <si>
    <t>194,826</t>
  </si>
  <si>
    <t>1,256,449</t>
  </si>
  <si>
    <t>3,037,672</t>
  </si>
  <si>
    <t>56,918</t>
  </si>
  <si>
    <t>45,515</t>
  </si>
  <si>
    <t>206,104</t>
  </si>
  <si>
    <t>213,239</t>
  </si>
  <si>
    <t>209,906</t>
  </si>
  <si>
    <t>23,464</t>
  </si>
  <si>
    <t>216,493</t>
  </si>
  <si>
    <t>213,473</t>
  </si>
  <si>
    <t>64,582</t>
  </si>
  <si>
    <t>64,035</t>
  </si>
  <si>
    <t>2023.11</t>
  </si>
  <si>
    <r>
      <rPr>
        <b/>
        <sz val="11"/>
        <color rgb="FFFF0000"/>
        <rFont val="맑은 고딕"/>
        <family val="3"/>
        <charset val="129"/>
        <scheme val="minor"/>
      </rPr>
      <t>한국은행</t>
    </r>
    <r>
      <rPr>
        <sz val="11"/>
        <color indexed="8"/>
        <rFont val="맑은 고딕"/>
        <family val="3"/>
        <charset val="129"/>
        <scheme val="minor"/>
      </rPr>
      <t xml:space="preserve">
_소비자동향조사
_소비자동향조사(지역,월)
_조회 CSI 코드에서, 전체해제 후
  소비자심리지수만 선택
_조회 지역에서 부울경 선택</t>
    </r>
    <phoneticPr fontId="4" type="noConversion"/>
  </si>
  <si>
    <t>2023.2/4</t>
  </si>
  <si>
    <t>2023.3/4 p)</t>
  </si>
  <si>
    <t>수출입통계
_수출입실적
_통계항목: 성질별
_중화학공업품&gt;마. 수송장비 선택
(중화학공업품 더블클릭, 수송장비 클릭)
_세부성질 체크, 월별</t>
    <phoneticPr fontId="4" type="noConversion"/>
  </si>
  <si>
    <t>47,780</t>
  </si>
  <si>
    <t>1,144,392</t>
  </si>
  <si>
    <t>1,382,946</t>
  </si>
  <si>
    <t>-238,554</t>
  </si>
  <si>
    <t>21,892</t>
  </si>
  <si>
    <t>6,439,922</t>
  </si>
  <si>
    <t>3,854,580</t>
  </si>
  <si>
    <t>2,585,343</t>
  </si>
  <si>
    <t>44,913</t>
  </si>
  <si>
    <t>2,794,269</t>
  </si>
  <si>
    <t>151,638</t>
  </si>
  <si>
    <t>2,734,381</t>
  </si>
  <si>
    <t>59,888</t>
  </si>
  <si>
    <t>1,161,421</t>
  </si>
  <si>
    <t>-95,028</t>
  </si>
  <si>
    <t>7,697,722</t>
  </si>
  <si>
    <t>3,907,897</t>
  </si>
  <si>
    <t>3,789,825</t>
  </si>
  <si>
    <t>155,128</t>
  </si>
  <si>
    <t>2,699,507</t>
  </si>
  <si>
    <t>338,166</t>
  </si>
  <si>
    <t>1,398,916</t>
  </si>
  <si>
    <t>217,607</t>
  </si>
  <si>
    <t>1,510,378</t>
  </si>
  <si>
    <t>-111,462</t>
  </si>
  <si>
    <t>7,222,513</t>
  </si>
  <si>
    <t>3,985,839</t>
  </si>
  <si>
    <t>3,236,674</t>
  </si>
  <si>
    <t>53,635</t>
  </si>
  <si>
    <t>3,083,107</t>
  </si>
  <si>
    <t>171,167</t>
  </si>
  <si>
    <t>2,206,464</t>
  </si>
  <si>
    <t>876,642</t>
  </si>
  <si>
    <t>1,289,651</t>
  </si>
  <si>
    <t>1,274,652</t>
  </si>
  <si>
    <t>14,999</t>
  </si>
  <si>
    <t>23,119</t>
  </si>
  <si>
    <t>7,335,499</t>
  </si>
  <si>
    <t>3,809,183</t>
  </si>
  <si>
    <t>3,526,317</t>
  </si>
  <si>
    <t>48,479</t>
  </si>
  <si>
    <t>3,407,646</t>
  </si>
  <si>
    <t>164,300</t>
  </si>
  <si>
    <t>2,195,082</t>
  </si>
  <si>
    <t>1,212,564</t>
  </si>
  <si>
    <t>48,493</t>
  </si>
  <si>
    <t>1,374,898</t>
  </si>
  <si>
    <t>1,415,769</t>
  </si>
  <si>
    <t>-40,871</t>
  </si>
  <si>
    <t>23,263</t>
  </si>
  <si>
    <t>6,839,722</t>
  </si>
  <si>
    <t>3,633,929</t>
  </si>
  <si>
    <t>3,205,793</t>
  </si>
  <si>
    <t>50,997</t>
  </si>
  <si>
    <t>3,345,406</t>
  </si>
  <si>
    <t>170,571</t>
  </si>
  <si>
    <t>2,080,526</t>
  </si>
  <si>
    <t>1,264,880</t>
  </si>
  <si>
    <t>51,428</t>
  </si>
  <si>
    <t>1,285,121</t>
  </si>
  <si>
    <t>1,275,922</t>
  </si>
  <si>
    <t>9,199</t>
  </si>
  <si>
    <t>6,537,875</t>
  </si>
  <si>
    <t>3,306,862</t>
  </si>
  <si>
    <t>3,231,013</t>
  </si>
  <si>
    <t>49,229</t>
  </si>
  <si>
    <t>4,021,630</t>
  </si>
  <si>
    <t>169,576</t>
  </si>
  <si>
    <t>2,015,091</t>
  </si>
  <si>
    <t>2,006,539</t>
  </si>
  <si>
    <t>46,931</t>
  </si>
  <si>
    <t>1,110,503</t>
  </si>
  <si>
    <t>1,115,498</t>
  </si>
  <si>
    <t>-4,995</t>
  </si>
  <si>
    <t>22,357</t>
  </si>
  <si>
    <t>6,834,702</t>
  </si>
  <si>
    <t>3,354,662</t>
  </si>
  <si>
    <t>3,480,040</t>
  </si>
  <si>
    <t>47,186</t>
  </si>
  <si>
    <t>3,444,196</t>
  </si>
  <si>
    <t>177,901</t>
  </si>
  <si>
    <t>1,862,492</t>
  </si>
  <si>
    <t>1,581,705</t>
  </si>
  <si>
    <t>46,986</t>
  </si>
  <si>
    <t>1,337,786</t>
  </si>
  <si>
    <t>1,177,166</t>
  </si>
  <si>
    <t>160,621</t>
  </si>
  <si>
    <t>22,472</t>
  </si>
  <si>
    <t>7,333,016</t>
  </si>
  <si>
    <t>3,715,057</t>
  </si>
  <si>
    <t>3,617,959</t>
  </si>
  <si>
    <t>45,725</t>
  </si>
  <si>
    <t>3,213,096</t>
  </si>
  <si>
    <t>175,763</t>
  </si>
  <si>
    <t>2,042,546</t>
  </si>
  <si>
    <t>1,170,551</t>
  </si>
  <si>
    <t>53,527</t>
  </si>
  <si>
    <t>1,234,063</t>
  </si>
  <si>
    <t>212,130</t>
  </si>
  <si>
    <t>1,130,991</t>
  </si>
  <si>
    <t>103,072</t>
  </si>
  <si>
    <t>22,034</t>
  </si>
  <si>
    <t>7,589,311</t>
  </si>
  <si>
    <t>3,937,277</t>
  </si>
  <si>
    <t>3,652,034</t>
  </si>
  <si>
    <t>47,338</t>
  </si>
  <si>
    <t>3,076,178</t>
  </si>
  <si>
    <t>172,277</t>
  </si>
  <si>
    <t>1,893,776</t>
  </si>
  <si>
    <t>1,182,401</t>
  </si>
  <si>
    <t>49,256</t>
  </si>
  <si>
    <t>1,107,912</t>
  </si>
  <si>
    <t>230,207</t>
  </si>
  <si>
    <t>1,143,217</t>
  </si>
  <si>
    <t>-35,305</t>
  </si>
  <si>
    <t>22,471</t>
  </si>
  <si>
    <t>7,679,208</t>
  </si>
  <si>
    <t>70,564</t>
  </si>
  <si>
    <t>3,815,022</t>
  </si>
  <si>
    <t>3,864,186</t>
  </si>
  <si>
    <t>47,126</t>
  </si>
  <si>
    <t>4,103,158</t>
  </si>
  <si>
    <t>194,524</t>
  </si>
  <si>
    <t>1,824,101</t>
  </si>
  <si>
    <t>2,279,056</t>
  </si>
  <si>
    <t>2023.10 p)</t>
  </si>
  <si>
    <t>354,683</t>
  </si>
  <si>
    <t>1,421.3</t>
  </si>
  <si>
    <t>321.8</t>
  </si>
  <si>
    <t>17,929</t>
  </si>
  <si>
    <t>10,400.5</t>
  </si>
  <si>
    <t>374,046</t>
  </si>
  <si>
    <t>12,143.5</t>
  </si>
  <si>
    <t>2,751,456</t>
  </si>
  <si>
    <t>1,038,812.0</t>
  </si>
  <si>
    <t>67,942</t>
  </si>
  <si>
    <t>4,107.6</t>
  </si>
  <si>
    <t>1,701,465</t>
  </si>
  <si>
    <t>203,702.0</t>
  </si>
  <si>
    <t>226,457</t>
  </si>
  <si>
    <t>40,957.1</t>
  </si>
  <si>
    <t>5,705,402</t>
  </si>
  <si>
    <t>433,696.4</t>
  </si>
  <si>
    <t>10,826,768</t>
  </si>
  <si>
    <t>1,733,418.7</t>
  </si>
  <si>
    <t>243,615</t>
  </si>
  <si>
    <t>1,103.6</t>
  </si>
  <si>
    <t>254,713</t>
  </si>
  <si>
    <t>10,253.7</t>
  </si>
  <si>
    <t>1,274,220</t>
  </si>
  <si>
    <t>371,824.8</t>
  </si>
  <si>
    <t>1,396.5</t>
  </si>
  <si>
    <t>1,881,631</t>
  </si>
  <si>
    <t>218,914.2</t>
  </si>
  <si>
    <t>299,734</t>
  </si>
  <si>
    <t>50,178.2</t>
  </si>
  <si>
    <t>4,986,850</t>
  </si>
  <si>
    <t>379,495.5</t>
  </si>
  <si>
    <t>8,707,382</t>
  </si>
  <si>
    <t>1,032,063.0</t>
  </si>
  <si>
    <t>200,235</t>
  </si>
  <si>
    <t>9,754.8</t>
  </si>
  <si>
    <t>10,789.9</t>
  </si>
  <si>
    <t>1,537,846</t>
  </si>
  <si>
    <t>1,835,243</t>
  </si>
  <si>
    <t>214,415.9</t>
  </si>
  <si>
    <t>295,482</t>
  </si>
  <si>
    <t>48,817.4</t>
  </si>
  <si>
    <t>5,066,220</t>
  </si>
  <si>
    <t>391,568.3</t>
  </si>
  <si>
    <t>8,987,619</t>
  </si>
  <si>
    <t>1,563,148.2</t>
  </si>
  <si>
    <t>200,970</t>
  </si>
  <si>
    <t>214,945</t>
  </si>
  <si>
    <t>1,653,314</t>
  </si>
  <si>
    <t>1,974,403</t>
  </si>
  <si>
    <t>223,365.9</t>
  </si>
  <si>
    <t>279,811</t>
  </si>
  <si>
    <t>47,976.0</t>
  </si>
  <si>
    <t>5,678,766</t>
  </si>
  <si>
    <t>434,069.4</t>
  </si>
  <si>
    <t>9,852,732</t>
  </si>
  <si>
    <t>1,545,414.7</t>
  </si>
  <si>
    <t>1,170.5</t>
  </si>
  <si>
    <t>418.2</t>
  </si>
  <si>
    <t>10,928.5</t>
  </si>
  <si>
    <t>2,431,239</t>
  </si>
  <si>
    <t>1,255,193.7</t>
  </si>
  <si>
    <t>1,916,778</t>
  </si>
  <si>
    <t>224,333.8</t>
  </si>
  <si>
    <t>339,273</t>
  </si>
  <si>
    <t>55,234.4</t>
  </si>
  <si>
    <t>5,988,116</t>
  </si>
  <si>
    <t>460,165.6</t>
  </si>
  <si>
    <t>11,007,899</t>
  </si>
  <si>
    <t>2,010,136.7</t>
  </si>
  <si>
    <t>937,981</t>
  </si>
  <si>
    <t>485,193.6</t>
  </si>
  <si>
    <t>1,876,808</t>
  </si>
  <si>
    <t>217,956.0</t>
  </si>
  <si>
    <t>315,944</t>
  </si>
  <si>
    <t>5,974,011</t>
  </si>
  <si>
    <t>465,412.5</t>
  </si>
  <si>
    <t>9,511,623</t>
  </si>
  <si>
    <t>1,236,587.2</t>
  </si>
  <si>
    <t>104,772</t>
  </si>
  <si>
    <t>117,204</t>
  </si>
  <si>
    <t>1,856,093</t>
  </si>
  <si>
    <t>208,839.1</t>
  </si>
  <si>
    <t>346,456</t>
  </si>
  <si>
    <t>54,408.2</t>
  </si>
  <si>
    <t>5,906,059</t>
  </si>
  <si>
    <t>453,857.6</t>
  </si>
  <si>
    <t>9,878,245</t>
  </si>
  <si>
    <t>1,745,907.6</t>
  </si>
  <si>
    <t>985,497</t>
  </si>
  <si>
    <t>394,342.6</t>
  </si>
  <si>
    <t>1,992,500</t>
  </si>
  <si>
    <t>230,873.8</t>
  </si>
  <si>
    <t>6,250,889</t>
  </si>
  <si>
    <t>484,102.2</t>
  </si>
  <si>
    <t>9,761,987</t>
  </si>
  <si>
    <t>1,175,762.0</t>
  </si>
  <si>
    <t>1,482,106</t>
  </si>
  <si>
    <t>957,670.3</t>
  </si>
  <si>
    <t>1,955,381</t>
  </si>
  <si>
    <t>220,293.5</t>
  </si>
  <si>
    <t>5,369,479</t>
  </si>
  <si>
    <t>408,748.1</t>
  </si>
  <si>
    <t>9,350,692</t>
  </si>
  <si>
    <t>1,645,834.1</t>
  </si>
  <si>
    <t>92,467</t>
  </si>
  <si>
    <t>297.3</t>
  </si>
  <si>
    <t>105,124</t>
  </si>
  <si>
    <t>9,264.3</t>
  </si>
  <si>
    <t>196,115.3</t>
  </si>
  <si>
    <t>266,002</t>
  </si>
  <si>
    <t>42,682.5</t>
  </si>
  <si>
    <t>4,797,588</t>
  </si>
  <si>
    <t>8,288,239</t>
  </si>
  <si>
    <t>1,373,127.1</t>
  </si>
  <si>
    <t>수출입통계
_지역별실적
_통계항목 성질별
_(상세분석을 위해 모든 세부성질 조회)
_세부성질 체크, 월별</t>
    <phoneticPr fontId="4" type="noConversion"/>
  </si>
  <si>
    <t>32,291</t>
  </si>
  <si>
    <t>915,268</t>
  </si>
  <si>
    <t>266,345</t>
  </si>
  <si>
    <t>48,771</t>
  </si>
  <si>
    <t>119,531</t>
  </si>
  <si>
    <t>32,849</t>
  </si>
  <si>
    <t>899,321</t>
  </si>
  <si>
    <t>298,181</t>
  </si>
  <si>
    <t>53,623</t>
  </si>
  <si>
    <t>257,882</t>
  </si>
  <si>
    <t>204,814</t>
  </si>
  <si>
    <t>1,140,664</t>
  </si>
  <si>
    <t>314,139</t>
  </si>
  <si>
    <t>68,385</t>
  </si>
  <si>
    <t>56,897</t>
  </si>
  <si>
    <t>11,828</t>
  </si>
  <si>
    <t>98,362</t>
  </si>
  <si>
    <t>2,322</t>
  </si>
  <si>
    <t>24,521</t>
  </si>
  <si>
    <t>4,673</t>
  </si>
  <si>
    <t>11,446</t>
  </si>
  <si>
    <t>30,761</t>
  </si>
  <si>
    <t>1,037,159</t>
  </si>
  <si>
    <t>6,054</t>
  </si>
  <si>
    <t>315,913</t>
  </si>
  <si>
    <t>73,760</t>
  </si>
  <si>
    <t>54,575</t>
  </si>
  <si>
    <t>67,351</t>
  </si>
  <si>
    <t>14,781</t>
  </si>
  <si>
    <t>13,768</t>
  </si>
  <si>
    <t>2,676</t>
  </si>
  <si>
    <t>240,790</t>
  </si>
  <si>
    <t>100,113</t>
  </si>
  <si>
    <t>33,453</t>
  </si>
  <si>
    <t>33,254</t>
  </si>
  <si>
    <t>1,093,748</t>
  </si>
  <si>
    <t>318,670</t>
  </si>
  <si>
    <t>67,830</t>
  </si>
  <si>
    <t>56,665</t>
  </si>
  <si>
    <t>15,766</t>
  </si>
  <si>
    <t>281,386</t>
  </si>
  <si>
    <t>14,710</t>
  </si>
  <si>
    <t>230,640</t>
  </si>
  <si>
    <t>103,115</t>
  </si>
  <si>
    <t>61,507</t>
  </si>
  <si>
    <t>54,819</t>
  </si>
  <si>
    <t>118,100</t>
  </si>
  <si>
    <t>26,246</t>
  </si>
  <si>
    <t>14,357</t>
  </si>
  <si>
    <t>35,007</t>
  </si>
  <si>
    <t>1,017,864</t>
  </si>
  <si>
    <t>6,282</t>
  </si>
  <si>
    <t>320,793</t>
  </si>
  <si>
    <t>92,641</t>
  </si>
  <si>
    <t>76,376</t>
  </si>
  <si>
    <t>52,588</t>
  </si>
  <si>
    <t>16,610</t>
  </si>
  <si>
    <t>277,305</t>
  </si>
  <si>
    <t>15,491</t>
  </si>
  <si>
    <t>227,073</t>
  </si>
  <si>
    <t>102,056</t>
  </si>
  <si>
    <t>61,791</t>
  </si>
  <si>
    <t>57,613</t>
  </si>
  <si>
    <t>17,752</t>
  </si>
  <si>
    <t>5,715</t>
  </si>
  <si>
    <t>32,119</t>
  </si>
  <si>
    <t>896,329</t>
  </si>
  <si>
    <t>61,062</t>
  </si>
  <si>
    <t>13,190</t>
  </si>
  <si>
    <t>292,584</t>
  </si>
  <si>
    <t>61,491</t>
  </si>
  <si>
    <t>54,539</t>
  </si>
  <si>
    <t>49,542</t>
  </si>
  <si>
    <t>228,030</t>
  </si>
  <si>
    <t>38,592</t>
  </si>
  <si>
    <t>114,186</t>
  </si>
  <si>
    <t>34,672</t>
  </si>
  <si>
    <t>79,498</t>
  </si>
  <si>
    <t>11,632</t>
  </si>
  <si>
    <t>99,727</t>
  </si>
  <si>
    <t>24,326</t>
  </si>
  <si>
    <t>15,432</t>
  </si>
  <si>
    <t>4,812</t>
  </si>
  <si>
    <t>5,200</t>
  </si>
  <si>
    <t>3,562</t>
  </si>
  <si>
    <t>18,125</t>
  </si>
  <si>
    <t>11,098</t>
  </si>
  <si>
    <t>24,936</t>
  </si>
  <si>
    <t>2,907</t>
  </si>
  <si>
    <t>31,844</t>
  </si>
  <si>
    <t>1,044,376</t>
  </si>
  <si>
    <t>62,662</t>
  </si>
  <si>
    <t>24,461</t>
  </si>
  <si>
    <t>298,159</t>
  </si>
  <si>
    <t>59,057</t>
  </si>
  <si>
    <t>12,542</t>
  </si>
  <si>
    <t>49,474</t>
  </si>
  <si>
    <t>62,354</t>
  </si>
  <si>
    <t>15,099</t>
  </si>
  <si>
    <t>261,169</t>
  </si>
  <si>
    <t>14,014</t>
  </si>
  <si>
    <t>213,551</t>
  </si>
  <si>
    <t>8,586</t>
  </si>
  <si>
    <t>70,488</t>
  </si>
  <si>
    <t>9,015</t>
  </si>
  <si>
    <t>29,648</t>
  </si>
  <si>
    <t>301,524</t>
  </si>
  <si>
    <t>2,226</t>
  </si>
  <si>
    <t>36,155</t>
  </si>
  <si>
    <t>110,821</t>
  </si>
  <si>
    <t>50,374</t>
  </si>
  <si>
    <t>104,441</t>
  </si>
  <si>
    <t>64,811</t>
  </si>
  <si>
    <t>58,630</t>
  </si>
  <si>
    <t>35,431</t>
  </si>
  <si>
    <t>66,915</t>
  </si>
  <si>
    <t>58,393</t>
  </si>
  <si>
    <t>5,052</t>
  </si>
  <si>
    <t>4,903</t>
  </si>
  <si>
    <t>13,174</t>
  </si>
  <si>
    <t>103,014</t>
  </si>
  <si>
    <t>24,257</t>
  </si>
  <si>
    <t>13,671</t>
  </si>
  <si>
    <t>4,242</t>
  </si>
  <si>
    <t>10,210</t>
  </si>
  <si>
    <t>25,516</t>
  </si>
  <si>
    <t>1,342</t>
  </si>
  <si>
    <t>13,082</t>
  </si>
  <si>
    <t>35,788</t>
  </si>
  <si>
    <t>959,692</t>
  </si>
  <si>
    <t>58,740</t>
  </si>
  <si>
    <t>11,281</t>
  </si>
  <si>
    <t>6,729</t>
  </si>
  <si>
    <t>291,445</t>
  </si>
  <si>
    <t>88,367</t>
  </si>
  <si>
    <t>66,570</t>
  </si>
  <si>
    <t>14,264</t>
  </si>
  <si>
    <t>50,442</t>
  </si>
  <si>
    <t>6,069</t>
  </si>
  <si>
    <t>2,265</t>
  </si>
  <si>
    <t>55,918</t>
  </si>
  <si>
    <t>15,196</t>
  </si>
  <si>
    <t>257,161</t>
  </si>
  <si>
    <t>14,015</t>
  </si>
  <si>
    <t>206,361</t>
  </si>
  <si>
    <t>34,356</t>
  </si>
  <si>
    <t>9,434</t>
  </si>
  <si>
    <t>2,939</t>
  </si>
  <si>
    <t>78,995</t>
  </si>
  <si>
    <t>8,134</t>
  </si>
  <si>
    <t>1,698</t>
  </si>
  <si>
    <t>7,428</t>
  </si>
  <si>
    <t>4,850</t>
  </si>
  <si>
    <t>34,755</t>
  </si>
  <si>
    <t>29,700</t>
  </si>
  <si>
    <t>26,111</t>
  </si>
  <si>
    <t>222,597</t>
  </si>
  <si>
    <t>145,287</t>
  </si>
  <si>
    <t>33,513</t>
  </si>
  <si>
    <t>50,754</t>
  </si>
  <si>
    <t>3,780</t>
  </si>
  <si>
    <t>115,344</t>
  </si>
  <si>
    <t>79,054</t>
  </si>
  <si>
    <t>2,374</t>
  </si>
  <si>
    <t>72,435</t>
  </si>
  <si>
    <t>32,830</t>
  </si>
  <si>
    <t>20,347</t>
  </si>
  <si>
    <t>9,391</t>
  </si>
  <si>
    <t>10,972</t>
  </si>
  <si>
    <t>90,001</t>
  </si>
  <si>
    <t>21,300</t>
  </si>
  <si>
    <t>12,148</t>
  </si>
  <si>
    <t>5,218</t>
  </si>
  <si>
    <t>11,120</t>
  </si>
  <si>
    <t>4,751</t>
  </si>
  <si>
    <t>14,961</t>
  </si>
  <si>
    <t>6,581</t>
  </si>
  <si>
    <t>8,015</t>
  </si>
  <si>
    <t>4,532</t>
  </si>
  <si>
    <t>23,831</t>
  </si>
  <si>
    <t>4,688</t>
  </si>
  <si>
    <t>12,822</t>
  </si>
  <si>
    <t>34,089</t>
  </si>
  <si>
    <t>882,220</t>
  </si>
  <si>
    <t>61,538</t>
  </si>
  <si>
    <t>24,677</t>
  </si>
  <si>
    <t>13,364</t>
  </si>
  <si>
    <t>14,347</t>
  </si>
  <si>
    <t>6,187</t>
  </si>
  <si>
    <t>263,244</t>
  </si>
  <si>
    <t>82,180</t>
  </si>
  <si>
    <t>53,958</t>
  </si>
  <si>
    <t>2,046</t>
  </si>
  <si>
    <t>45,402</t>
  </si>
  <si>
    <t>6,513</t>
  </si>
  <si>
    <t>53,142</t>
  </si>
  <si>
    <t>15,414</t>
  </si>
  <si>
    <t>244,373</t>
  </si>
  <si>
    <t>5,030</t>
  </si>
  <si>
    <t>14,173</t>
  </si>
  <si>
    <t>203,176</t>
  </si>
  <si>
    <t>25,531</t>
  </si>
  <si>
    <t>8,604</t>
  </si>
  <si>
    <t>3,325</t>
  </si>
  <si>
    <t>62,226</t>
  </si>
  <si>
    <t>7,575</t>
  </si>
  <si>
    <t>3,109</t>
  </si>
  <si>
    <t>28,117</t>
  </si>
  <si>
    <t>24,892</t>
  </si>
  <si>
    <t>20,376</t>
  </si>
  <si>
    <t>206,136</t>
  </si>
  <si>
    <t>98,721</t>
  </si>
  <si>
    <t>1,260</t>
  </si>
  <si>
    <t>36,321</t>
  </si>
  <si>
    <t>4,828</t>
  </si>
  <si>
    <t>43,786</t>
  </si>
  <si>
    <t>21,971</t>
  </si>
  <si>
    <t>21,486</t>
  </si>
  <si>
    <t>44,704</t>
  </si>
  <si>
    <t>1,751</t>
  </si>
  <si>
    <t>835,759</t>
  </si>
  <si>
    <t>235,200</t>
  </si>
  <si>
    <t>3,130</t>
  </si>
  <si>
    <t>43,504</t>
  </si>
  <si>
    <t>2,448,648</t>
  </si>
  <si>
    <t>3,823</t>
  </si>
  <si>
    <t>3,563,111</t>
  </si>
  <si>
    <t>7,192</t>
  </si>
  <si>
    <t>60,041</t>
  </si>
  <si>
    <t>10,223</t>
  </si>
  <si>
    <t>85,895</t>
  </si>
  <si>
    <t>11,954</t>
  </si>
  <si>
    <t>205,114</t>
  </si>
  <si>
    <t>222,213</t>
  </si>
  <si>
    <t>25,246</t>
  </si>
  <si>
    <t>306,352</t>
  </si>
  <si>
    <t>339,866</t>
  </si>
  <si>
    <t>37,549</t>
  </si>
  <si>
    <t>10,968</t>
  </si>
  <si>
    <t>256,319</t>
  </si>
  <si>
    <t>12,380</t>
  </si>
  <si>
    <t>55,233</t>
  </si>
  <si>
    <t>406,718</t>
  </si>
  <si>
    <t>143,969</t>
  </si>
  <si>
    <t>926,545</t>
  </si>
  <si>
    <t>7,805</t>
  </si>
  <si>
    <t>5,139,381</t>
  </si>
  <si>
    <t>19,229</t>
  </si>
  <si>
    <t>5,807</t>
  </si>
  <si>
    <t>25,609</t>
  </si>
  <si>
    <t>35,536</t>
  </si>
  <si>
    <t>102,070</t>
  </si>
  <si>
    <t>23,481</t>
  </si>
  <si>
    <t>125,551</t>
  </si>
  <si>
    <t>2,316</t>
  </si>
  <si>
    <t>2,401</t>
  </si>
  <si>
    <t>3,516</t>
  </si>
  <si>
    <t>8,726</t>
  </si>
  <si>
    <t>11,010</t>
  </si>
  <si>
    <t>191,228</t>
  </si>
  <si>
    <t>28,916</t>
  </si>
  <si>
    <t>1,230,556</t>
  </si>
  <si>
    <t>24,894</t>
  </si>
  <si>
    <t>43,390</t>
  </si>
  <si>
    <t>845,739</t>
  </si>
  <si>
    <t>2,144,579</t>
  </si>
  <si>
    <t>154,196</t>
  </si>
  <si>
    <t>5,041</t>
  </si>
  <si>
    <t>2,332,732</t>
  </si>
  <si>
    <t>1,202</t>
  </si>
  <si>
    <t>6,490</t>
  </si>
  <si>
    <t>15,868</t>
  </si>
  <si>
    <t>1,961,973</t>
  </si>
  <si>
    <t>2,661,050</t>
  </si>
  <si>
    <t>12,174</t>
  </si>
  <si>
    <t>11,538</t>
  </si>
  <si>
    <t>193,781</t>
  </si>
  <si>
    <t>209,278</t>
  </si>
  <si>
    <t>66,673</t>
  </si>
  <si>
    <t>207,843</t>
  </si>
  <si>
    <t>1,819</t>
  </si>
  <si>
    <t>279,611</t>
  </si>
  <si>
    <t>1,920</t>
  </si>
  <si>
    <t>28,785</t>
  </si>
  <si>
    <t>222,437</t>
  </si>
  <si>
    <t>3,176</t>
  </si>
  <si>
    <t>262,133</t>
  </si>
  <si>
    <t>30,778</t>
  </si>
  <si>
    <t>8,786</t>
  </si>
  <si>
    <t>271,847</t>
  </si>
  <si>
    <t>3,756</t>
  </si>
  <si>
    <t>58,751</t>
  </si>
  <si>
    <t>547,174</t>
  </si>
  <si>
    <t>2,613</t>
  </si>
  <si>
    <t>128,902</t>
  </si>
  <si>
    <t>1,064,820</t>
  </si>
  <si>
    <t>7,950</t>
  </si>
  <si>
    <t>4,479,234</t>
  </si>
  <si>
    <t>18,794</t>
  </si>
  <si>
    <t>8,013</t>
  </si>
  <si>
    <t>38,320</t>
  </si>
  <si>
    <t>135,055</t>
  </si>
  <si>
    <t>137,842</t>
  </si>
  <si>
    <t>11,209</t>
  </si>
  <si>
    <t>12,227</t>
  </si>
  <si>
    <t>214,519</t>
  </si>
  <si>
    <t>52,028</t>
  </si>
  <si>
    <t>1,590,381</t>
  </si>
  <si>
    <t>23,003</t>
  </si>
  <si>
    <t>62,968</t>
  </si>
  <si>
    <t>1,002,053</t>
  </si>
  <si>
    <t>2,678,405</t>
  </si>
  <si>
    <t>143,828</t>
  </si>
  <si>
    <t>5,911</t>
  </si>
  <si>
    <t>2,880,209</t>
  </si>
  <si>
    <t>15,350</t>
  </si>
  <si>
    <t>13,407</t>
  </si>
  <si>
    <t>208,173</t>
  </si>
  <si>
    <t>204,775</t>
  </si>
  <si>
    <t>236,000</t>
  </si>
  <si>
    <t>274,359</t>
  </si>
  <si>
    <t>320,294</t>
  </si>
  <si>
    <t>29,007</t>
  </si>
  <si>
    <t>291,167</t>
  </si>
  <si>
    <t>521,701</t>
  </si>
  <si>
    <t>124,285</t>
  </si>
  <si>
    <t>1,055,465</t>
  </si>
  <si>
    <t>8,376</t>
  </si>
  <si>
    <t>4,541,815</t>
  </si>
  <si>
    <t>19,069</t>
  </si>
  <si>
    <t>7,910</t>
  </si>
  <si>
    <t>42,860</t>
  </si>
  <si>
    <t>118,041</t>
  </si>
  <si>
    <t>128,603</t>
  </si>
  <si>
    <t>208,544</t>
  </si>
  <si>
    <t>22,956</t>
  </si>
  <si>
    <t>1,169,932</t>
  </si>
  <si>
    <t>58,443</t>
  </si>
  <si>
    <t>1,091,375</t>
  </si>
  <si>
    <t>2,343,209</t>
  </si>
  <si>
    <t>197,245</t>
  </si>
  <si>
    <t>2,567,425</t>
  </si>
  <si>
    <t>243,346</t>
  </si>
  <si>
    <t>269,275</t>
  </si>
  <si>
    <t>220,396</t>
  </si>
  <si>
    <t>271,470</t>
  </si>
  <si>
    <t>253,303</t>
  </si>
  <si>
    <t>46,572</t>
  </si>
  <si>
    <t>414,068</t>
  </si>
  <si>
    <t>98,345</t>
  </si>
  <si>
    <t>893,627</t>
  </si>
  <si>
    <t>7,477</t>
  </si>
  <si>
    <t>4,900,119</t>
  </si>
  <si>
    <t>19,732</t>
  </si>
  <si>
    <t>12,144</t>
  </si>
  <si>
    <t>179,263</t>
  </si>
  <si>
    <t>579,698</t>
  </si>
  <si>
    <t>1,557,205</t>
  </si>
  <si>
    <t>1,742,152</t>
  </si>
  <si>
    <t>212,647</t>
  </si>
  <si>
    <t>235,769</t>
  </si>
  <si>
    <t>52,638</t>
  </si>
  <si>
    <t>304,458</t>
  </si>
  <si>
    <t>271,417</t>
  </si>
  <si>
    <t>52,881</t>
  </si>
  <si>
    <t>442,228</t>
  </si>
  <si>
    <t>98,930</t>
  </si>
  <si>
    <t>942,407</t>
  </si>
  <si>
    <t>5,092,296</t>
  </si>
  <si>
    <t>122,813</t>
  </si>
  <si>
    <t>161,349</t>
  </si>
  <si>
    <t>616,791</t>
  </si>
  <si>
    <t>955,098</t>
  </si>
  <si>
    <t>1,204,251</t>
  </si>
  <si>
    <t>34,584</t>
  </si>
  <si>
    <t>280,476</t>
  </si>
  <si>
    <t>49,580</t>
  </si>
  <si>
    <t>492,246</t>
  </si>
  <si>
    <t>88,899</t>
  </si>
  <si>
    <t>988,599</t>
  </si>
  <si>
    <t>4,420,209</t>
  </si>
  <si>
    <t>20,485</t>
  </si>
  <si>
    <t>279,768</t>
  </si>
  <si>
    <t>3,459</t>
  </si>
  <si>
    <t>550,321</t>
  </si>
  <si>
    <t>1,081,304</t>
  </si>
  <si>
    <t>7,337</t>
  </si>
  <si>
    <t>5,130,972</t>
  </si>
  <si>
    <t>20,489</t>
  </si>
  <si>
    <t>499,598</t>
  </si>
  <si>
    <t>1,078,278</t>
  </si>
  <si>
    <t>4,579,196</t>
  </si>
  <si>
    <t>332,029</t>
  </si>
  <si>
    <t>590,418</t>
  </si>
  <si>
    <t>1,160,821</t>
  </si>
  <si>
    <t>5,138,976</t>
  </si>
  <si>
    <t>3,392</t>
  </si>
  <si>
    <t>491,286</t>
  </si>
  <si>
    <t>1,004,355</t>
  </si>
  <si>
    <t>6,998</t>
  </si>
  <si>
    <t>4,258,795</t>
  </si>
  <si>
    <t>19,484</t>
  </si>
  <si>
    <t>5,000</t>
  </si>
  <si>
    <t>278,091</t>
  </si>
  <si>
    <t>7,347</t>
  </si>
  <si>
    <t>22,426</t>
  </si>
  <si>
    <t>2,154,831</t>
  </si>
  <si>
    <t>5,310</t>
  </si>
  <si>
    <t>4,150</t>
  </si>
  <si>
    <t>9,672</t>
  </si>
  <si>
    <t>189,820</t>
  </si>
  <si>
    <t>2,351</t>
  </si>
  <si>
    <t>3,265</t>
  </si>
  <si>
    <t>6,612</t>
  </si>
  <si>
    <t>21,101</t>
  </si>
  <si>
    <t>2,027,183</t>
  </si>
  <si>
    <t>15,207</t>
  </si>
  <si>
    <t>39,116</t>
  </si>
  <si>
    <t>17,215</t>
  </si>
  <si>
    <t>2,479</t>
  </si>
  <si>
    <t>14,220</t>
  </si>
  <si>
    <t>9,190</t>
  </si>
  <si>
    <t>123,714</t>
  </si>
  <si>
    <t>2,495</t>
  </si>
  <si>
    <t>4,167</t>
  </si>
  <si>
    <t>31,308</t>
  </si>
  <si>
    <t>84,438</t>
  </si>
  <si>
    <t>4,683</t>
  </si>
  <si>
    <t>58,915</t>
  </si>
  <si>
    <t>3,897</t>
  </si>
  <si>
    <t>11,878</t>
  </si>
  <si>
    <t>12,075</t>
  </si>
  <si>
    <t>4,151</t>
  </si>
  <si>
    <t>1,413</t>
  </si>
  <si>
    <t>38,069</t>
  </si>
  <si>
    <t>4,776</t>
  </si>
  <si>
    <t>17,264</t>
  </si>
  <si>
    <t>8,321</t>
  </si>
  <si>
    <t>5,339</t>
  </si>
  <si>
    <t>126,060</t>
  </si>
  <si>
    <t>2,493</t>
  </si>
  <si>
    <t>6,181</t>
  </si>
  <si>
    <t>27,701</t>
  </si>
  <si>
    <t>100,461</t>
  </si>
  <si>
    <t>4,937</t>
  </si>
  <si>
    <t>2,810</t>
  </si>
  <si>
    <t>64,496</t>
  </si>
  <si>
    <t>3,626</t>
  </si>
  <si>
    <t>175,795</t>
  </si>
  <si>
    <t>44,335</t>
  </si>
  <si>
    <t>10,169</t>
  </si>
  <si>
    <t>6,275</t>
  </si>
  <si>
    <t>37,386</t>
  </si>
  <si>
    <t>2,495,379</t>
  </si>
  <si>
    <t>7,150</t>
  </si>
  <si>
    <t>95,504</t>
  </si>
  <si>
    <t>16,973</t>
  </si>
  <si>
    <t>876,839</t>
  </si>
  <si>
    <t>13,635</t>
  </si>
  <si>
    <t>757,075</t>
  </si>
  <si>
    <t>8,032</t>
  </si>
  <si>
    <t>2,006</t>
  </si>
  <si>
    <t>135,275</t>
  </si>
  <si>
    <t>116,758</t>
  </si>
  <si>
    <t>83,073</t>
  </si>
  <si>
    <t>44,207</t>
  </si>
  <si>
    <t>2,738,587</t>
  </si>
  <si>
    <t>5,416</t>
  </si>
  <si>
    <t>356,432</t>
  </si>
  <si>
    <t>26,928</t>
  </si>
  <si>
    <t>114,831</t>
  </si>
  <si>
    <t>19,336</t>
  </si>
  <si>
    <t>999,816</t>
  </si>
  <si>
    <t>15,560</t>
  </si>
  <si>
    <t>849,296</t>
  </si>
  <si>
    <t>6,096</t>
  </si>
  <si>
    <t>799,931</t>
  </si>
  <si>
    <t>293,898</t>
  </si>
  <si>
    <t>40,316</t>
  </si>
  <si>
    <t>3,063,755</t>
  </si>
  <si>
    <t>4,892</t>
  </si>
  <si>
    <t>331,923</t>
  </si>
  <si>
    <t>60,807</t>
  </si>
  <si>
    <t>49,143</t>
  </si>
  <si>
    <t>22,729</t>
  </si>
  <si>
    <t>8,777</t>
  </si>
  <si>
    <t>1,994</t>
  </si>
  <si>
    <t>107,340</t>
  </si>
  <si>
    <t>1,019,594</t>
  </si>
  <si>
    <t>877,978</t>
  </si>
  <si>
    <t>5,635</t>
  </si>
  <si>
    <t>1,192,502</t>
  </si>
  <si>
    <t>55,024</t>
  </si>
  <si>
    <t>54,535</t>
  </si>
  <si>
    <t>17,859</t>
  </si>
  <si>
    <t>45,529</t>
  </si>
  <si>
    <t>11,597</t>
  </si>
  <si>
    <t>43,008</t>
  </si>
  <si>
    <t>2,971,046</t>
  </si>
  <si>
    <t>5,087</t>
  </si>
  <si>
    <t>592,183</t>
  </si>
  <si>
    <t>50,234</t>
  </si>
  <si>
    <t>8,636</t>
  </si>
  <si>
    <t>2,122</t>
  </si>
  <si>
    <t>360,076</t>
  </si>
  <si>
    <t>941,984</t>
  </si>
  <si>
    <t>776,028</t>
  </si>
  <si>
    <t>5,937</t>
  </si>
  <si>
    <t>943,458</t>
  </si>
  <si>
    <t>184,356</t>
  </si>
  <si>
    <t>420,628</t>
  </si>
  <si>
    <t>4,759</t>
  </si>
  <si>
    <t>199,015</t>
  </si>
  <si>
    <t>24,537</t>
  </si>
  <si>
    <t>41,598</t>
  </si>
  <si>
    <t>3,677,446</t>
  </si>
  <si>
    <t>604,076</t>
  </si>
  <si>
    <t>62,125</t>
  </si>
  <si>
    <t>44,448</t>
  </si>
  <si>
    <t>25,426</t>
  </si>
  <si>
    <t>9,023</t>
  </si>
  <si>
    <t>383,169</t>
  </si>
  <si>
    <t>910,562</t>
  </si>
  <si>
    <t>806,703</t>
  </si>
  <si>
    <t>1,687,886</t>
  </si>
  <si>
    <t>1,045,407</t>
  </si>
  <si>
    <t>26,221</t>
  </si>
  <si>
    <t>11,034</t>
  </si>
  <si>
    <t>187,852</t>
  </si>
  <si>
    <t>2,830</t>
  </si>
  <si>
    <t>17,359</t>
  </si>
  <si>
    <t>3,134,118</t>
  </si>
  <si>
    <t>56,237</t>
  </si>
  <si>
    <t>4,087</t>
  </si>
  <si>
    <t>290,487</t>
  </si>
  <si>
    <t>56,301</t>
  </si>
  <si>
    <t>91,485</t>
  </si>
  <si>
    <t>943,528</t>
  </si>
  <si>
    <t>823,282</t>
  </si>
  <si>
    <t>10,983</t>
  </si>
  <si>
    <t>386,136</t>
  </si>
  <si>
    <t>3,400</t>
  </si>
  <si>
    <t>35,493</t>
  </si>
  <si>
    <t>5,597</t>
  </si>
  <si>
    <t>1,439,133</t>
  </si>
  <si>
    <t>251,819</t>
  </si>
  <si>
    <t>97,071</t>
  </si>
  <si>
    <t>13,750</t>
  </si>
  <si>
    <t>29,717</t>
  </si>
  <si>
    <t>14,429</t>
  </si>
  <si>
    <t>4,427</t>
  </si>
  <si>
    <t>187,997</t>
  </si>
  <si>
    <t>2,036</t>
  </si>
  <si>
    <t>124,194</t>
  </si>
  <si>
    <t>105,431</t>
  </si>
  <si>
    <t>10,526</t>
  </si>
  <si>
    <t>38,845</t>
  </si>
  <si>
    <t>2,898,312</t>
  </si>
  <si>
    <t>267,733</t>
  </si>
  <si>
    <t>48,343</t>
  </si>
  <si>
    <t>34,034</t>
  </si>
  <si>
    <t>19,794</t>
  </si>
  <si>
    <t>1,847</t>
  </si>
  <si>
    <t>81,257</t>
  </si>
  <si>
    <t>16,088</t>
  </si>
  <si>
    <t>812,380</t>
  </si>
  <si>
    <t>680,301</t>
  </si>
  <si>
    <t>5,559</t>
  </si>
  <si>
    <t>1,380,339</t>
  </si>
  <si>
    <t>290,817</t>
  </si>
  <si>
    <t>166,139</t>
  </si>
  <si>
    <t>26,848</t>
  </si>
  <si>
    <t>114,140</t>
  </si>
  <si>
    <t>15,663</t>
  </si>
  <si>
    <t>9,943</t>
  </si>
  <si>
    <t>6,941</t>
  </si>
  <si>
    <t>85,112</t>
  </si>
  <si>
    <t>33,502</t>
  </si>
  <si>
    <t>18,625</t>
  </si>
  <si>
    <t>10,128</t>
  </si>
  <si>
    <t>196,427</t>
  </si>
  <si>
    <t>2,617</t>
  </si>
  <si>
    <t>115,950</t>
  </si>
  <si>
    <t>94,592</t>
  </si>
  <si>
    <t>19,225</t>
  </si>
  <si>
    <t>3,994</t>
  </si>
  <si>
    <t>57,260</t>
  </si>
  <si>
    <t>29,523</t>
  </si>
  <si>
    <t>13,070</t>
  </si>
  <si>
    <t>12,060</t>
  </si>
  <si>
    <t>40,567</t>
  </si>
  <si>
    <t>2,732,109</t>
  </si>
  <si>
    <t>56,219</t>
  </si>
  <si>
    <t>6,674</t>
  </si>
  <si>
    <t>20,887</t>
  </si>
  <si>
    <t>4,823</t>
  </si>
  <si>
    <t>310,533</t>
  </si>
  <si>
    <t>14,019</t>
  </si>
  <si>
    <t>49,674</t>
  </si>
  <si>
    <t>51,997</t>
  </si>
  <si>
    <t>40,835</t>
  </si>
  <si>
    <t>22,035</t>
  </si>
  <si>
    <t>7,997</t>
  </si>
  <si>
    <t>111,755</t>
  </si>
  <si>
    <t>16,811</t>
  </si>
  <si>
    <t>923,338</t>
  </si>
  <si>
    <t>13,346</t>
  </si>
  <si>
    <t>777,825</t>
  </si>
  <si>
    <t>29,003</t>
  </si>
  <si>
    <t>14,128</t>
  </si>
  <si>
    <t>11,071</t>
  </si>
  <si>
    <t>429,986</t>
  </si>
  <si>
    <t>209,262</t>
  </si>
  <si>
    <t>138,150</t>
  </si>
  <si>
    <t>6,370</t>
  </si>
  <si>
    <t>158,422</t>
  </si>
  <si>
    <t>63,503</t>
  </si>
  <si>
    <t>31,214</t>
  </si>
  <si>
    <t>5,698</t>
  </si>
  <si>
    <t>978,058</t>
  </si>
  <si>
    <t>262,662</t>
  </si>
  <si>
    <t>176,002</t>
  </si>
  <si>
    <t>371,874</t>
  </si>
  <si>
    <t>158,602</t>
  </si>
  <si>
    <t>158,259</t>
  </si>
  <si>
    <t>33,975</t>
  </si>
  <si>
    <t>114,894</t>
  </si>
  <si>
    <t>15,490</t>
  </si>
  <si>
    <t>11,176</t>
  </si>
  <si>
    <t>9,480</t>
  </si>
  <si>
    <t>3,201</t>
  </si>
  <si>
    <t>6,279</t>
  </si>
  <si>
    <t>86,844</t>
  </si>
  <si>
    <t>32,102</t>
  </si>
  <si>
    <t>15,444</t>
  </si>
  <si>
    <t>3,514</t>
  </si>
  <si>
    <t>4,288</t>
  </si>
  <si>
    <t>166,991</t>
  </si>
  <si>
    <t>3,397</t>
  </si>
  <si>
    <t>3,637</t>
  </si>
  <si>
    <t>7,076</t>
  </si>
  <si>
    <t>2,309</t>
  </si>
  <si>
    <t>102,320</t>
  </si>
  <si>
    <t>80,933</t>
  </si>
  <si>
    <t>19,014</t>
  </si>
  <si>
    <t>2,373</t>
  </si>
  <si>
    <t>41,771</t>
  </si>
  <si>
    <t>24,253</t>
  </si>
  <si>
    <t>5,938</t>
  </si>
  <si>
    <t>40,422</t>
  </si>
  <si>
    <t>3,789,170</t>
  </si>
  <si>
    <t>54,048</t>
  </si>
  <si>
    <t>4,211</t>
  </si>
  <si>
    <t>20,717</t>
  </si>
  <si>
    <t>4,844</t>
  </si>
  <si>
    <t>258,131</t>
  </si>
  <si>
    <t>9,512</t>
  </si>
  <si>
    <t>34,254</t>
  </si>
  <si>
    <t>3,938</t>
  </si>
  <si>
    <t>49,045</t>
  </si>
  <si>
    <t>36,787</t>
  </si>
  <si>
    <t>7,765</t>
  </si>
  <si>
    <t>84,820</t>
  </si>
  <si>
    <t>934,374</t>
  </si>
  <si>
    <t>102,804</t>
  </si>
  <si>
    <t>13,263</t>
  </si>
  <si>
    <t>792,438</t>
  </si>
  <si>
    <t>15,233</t>
  </si>
  <si>
    <t>23,006</t>
  </si>
  <si>
    <t>10,841</t>
  </si>
  <si>
    <t>377,697</t>
  </si>
  <si>
    <t>207,296</t>
  </si>
  <si>
    <t>4,839</t>
  </si>
  <si>
    <t>133,549</t>
  </si>
  <si>
    <t>2,890</t>
  </si>
  <si>
    <t>69,133</t>
  </si>
  <si>
    <t>6,462</t>
  </si>
  <si>
    <t>25,782</t>
  </si>
  <si>
    <t>22,291</t>
  </si>
  <si>
    <t>99,335</t>
  </si>
  <si>
    <t>27,672</t>
  </si>
  <si>
    <t>62,724</t>
  </si>
  <si>
    <t>38,822</t>
  </si>
  <si>
    <t>5,583</t>
  </si>
  <si>
    <t>2,140,955</t>
  </si>
  <si>
    <t>365,618</t>
  </si>
  <si>
    <t>154,435</t>
  </si>
  <si>
    <t>60,845</t>
  </si>
  <si>
    <t>1,385,830</t>
  </si>
  <si>
    <t>172,882</t>
  </si>
  <si>
    <t>172,167</t>
  </si>
  <si>
    <t>23,964</t>
  </si>
  <si>
    <t>102,881</t>
  </si>
  <si>
    <t>21,891</t>
  </si>
  <si>
    <t>3,026</t>
  </si>
  <si>
    <t>2,474</t>
  </si>
  <si>
    <t>5,776</t>
  </si>
  <si>
    <t>4,207</t>
  </si>
  <si>
    <t>3,775</t>
  </si>
  <si>
    <t>40,946</t>
  </si>
  <si>
    <t>6,382</t>
  </si>
  <si>
    <t>1,997</t>
  </si>
  <si>
    <t>13,326</t>
  </si>
  <si>
    <t>11,494</t>
  </si>
  <si>
    <t>7,385</t>
  </si>
  <si>
    <t>1,113</t>
  </si>
  <si>
    <t>35,810</t>
  </si>
  <si>
    <t>20,054</t>
  </si>
  <si>
    <t>9,987</t>
  </si>
  <si>
    <t>118,095</t>
  </si>
  <si>
    <t>7,086</t>
  </si>
  <si>
    <t>22,485</t>
  </si>
  <si>
    <t>2,996</t>
  </si>
  <si>
    <t>3,658</t>
  </si>
  <si>
    <t>3,513</t>
  </si>
  <si>
    <t>38,567</t>
  </si>
  <si>
    <t>2,540</t>
  </si>
  <si>
    <t>6,454</t>
  </si>
  <si>
    <t>14,181</t>
  </si>
  <si>
    <t>9,934</t>
  </si>
  <si>
    <t>4,017</t>
  </si>
  <si>
    <t>30,387</t>
  </si>
  <si>
    <t>21,861</t>
  </si>
  <si>
    <t>78,721</t>
  </si>
  <si>
    <t>20,233</t>
  </si>
  <si>
    <t>2,703</t>
  </si>
  <si>
    <t>3,506</t>
  </si>
  <si>
    <t>7,874</t>
  </si>
  <si>
    <t>3,485</t>
  </si>
  <si>
    <t>32,087</t>
  </si>
  <si>
    <t>1,126</t>
  </si>
  <si>
    <t>6,202</t>
  </si>
  <si>
    <t>12,884</t>
  </si>
  <si>
    <t>11,934</t>
  </si>
  <si>
    <t>3,422</t>
  </si>
  <si>
    <t>3,465</t>
  </si>
  <si>
    <t>5,140</t>
  </si>
  <si>
    <t>4,704</t>
  </si>
  <si>
    <t>982</t>
  </si>
  <si>
    <t>45,192</t>
  </si>
  <si>
    <t>1,093</t>
  </si>
  <si>
    <t>17,886</t>
  </si>
  <si>
    <t>4,264</t>
  </si>
  <si>
    <t>94,692</t>
  </si>
  <si>
    <t>30,849</t>
  </si>
  <si>
    <t>5,383</t>
  </si>
  <si>
    <t>12,639</t>
  </si>
  <si>
    <t>11,739</t>
  </si>
  <si>
    <t>2,748</t>
  </si>
  <si>
    <t>10,971</t>
  </si>
  <si>
    <t>35,276</t>
  </si>
  <si>
    <t>2,549</t>
  </si>
  <si>
    <t>15,119</t>
  </si>
  <si>
    <t>2,691</t>
  </si>
  <si>
    <t>109,144</t>
  </si>
  <si>
    <t>1,528</t>
  </si>
  <si>
    <t>21,226</t>
  </si>
  <si>
    <t>3,428</t>
  </si>
  <si>
    <t>4,853</t>
  </si>
  <si>
    <t>2,517</t>
  </si>
  <si>
    <t>7,699</t>
  </si>
  <si>
    <t>38,230</t>
  </si>
  <si>
    <t>6,714</t>
  </si>
  <si>
    <t>14,856</t>
  </si>
  <si>
    <t>13,789</t>
  </si>
  <si>
    <t>3,141</t>
  </si>
  <si>
    <t>5,824</t>
  </si>
  <si>
    <t>5,401</t>
  </si>
  <si>
    <t>41,513</t>
  </si>
  <si>
    <t>21,751</t>
  </si>
  <si>
    <t>7,238</t>
  </si>
  <si>
    <t>114,281</t>
  </si>
  <si>
    <t>1,306</t>
  </si>
  <si>
    <t>18,156</t>
  </si>
  <si>
    <t>3,509</t>
  </si>
  <si>
    <t>2,946</t>
  </si>
  <si>
    <t>1,599</t>
  </si>
  <si>
    <t>6,305</t>
  </si>
  <si>
    <t>3,187</t>
  </si>
  <si>
    <t>34,867</t>
  </si>
  <si>
    <t>6,315</t>
  </si>
  <si>
    <t>1,184</t>
  </si>
  <si>
    <t>14,505</t>
  </si>
  <si>
    <t>13,473</t>
  </si>
  <si>
    <t>2,445</t>
  </si>
  <si>
    <t>3,366</t>
  </si>
  <si>
    <t>6,077</t>
  </si>
  <si>
    <t>4,359</t>
  </si>
  <si>
    <t>38,879</t>
  </si>
  <si>
    <t>3,137</t>
  </si>
  <si>
    <t>107,138</t>
  </si>
  <si>
    <t>11,307</t>
  </si>
  <si>
    <t>17,924</t>
  </si>
  <si>
    <t>3,020</t>
  </si>
  <si>
    <t>2,468</t>
  </si>
  <si>
    <t>5,212</t>
  </si>
  <si>
    <t>3,072</t>
  </si>
  <si>
    <t>34,233</t>
  </si>
  <si>
    <t>6,452</t>
  </si>
  <si>
    <t>15,178</t>
  </si>
  <si>
    <t>14,194</t>
  </si>
  <si>
    <t>3,293</t>
  </si>
  <si>
    <t>12,708</t>
  </si>
  <si>
    <t>5,581</t>
  </si>
  <si>
    <t>4,369</t>
  </si>
  <si>
    <t>39,558</t>
  </si>
  <si>
    <t>1,047</t>
  </si>
  <si>
    <t>21,222</t>
  </si>
  <si>
    <t>86,424</t>
  </si>
  <si>
    <t>20,769</t>
  </si>
  <si>
    <t>3,105</t>
  </si>
  <si>
    <t>2,288</t>
  </si>
  <si>
    <t>2,638</t>
  </si>
  <si>
    <t>33,098</t>
  </si>
  <si>
    <t>6,270</t>
  </si>
  <si>
    <t>14,754</t>
  </si>
  <si>
    <t>9,083</t>
  </si>
  <si>
    <t>2,777</t>
  </si>
  <si>
    <t>39,224</t>
  </si>
  <si>
    <t>103,147</t>
  </si>
  <si>
    <t>1,982</t>
  </si>
  <si>
    <t>17,214</t>
  </si>
  <si>
    <t>3,690</t>
  </si>
  <si>
    <t>1,544</t>
  </si>
  <si>
    <t>4,796</t>
  </si>
  <si>
    <t>33,740</t>
  </si>
  <si>
    <t>6,203</t>
  </si>
  <si>
    <t>2,087</t>
  </si>
  <si>
    <t>15,310</t>
  </si>
  <si>
    <t>14,258</t>
  </si>
  <si>
    <t>3,074</t>
  </si>
  <si>
    <t>3,151</t>
  </si>
  <si>
    <t>8,641</t>
  </si>
  <si>
    <t>4,236</t>
  </si>
  <si>
    <t>41,066</t>
  </si>
  <si>
    <t>17,878</t>
  </si>
  <si>
    <t>88,664</t>
  </si>
  <si>
    <t>1,969</t>
  </si>
  <si>
    <t>3,858</t>
  </si>
  <si>
    <t>2,100</t>
  </si>
  <si>
    <t>1,588</t>
  </si>
  <si>
    <t>31,296</t>
  </si>
  <si>
    <t>5,668</t>
  </si>
  <si>
    <t>13,909</t>
  </si>
  <si>
    <t>12,996</t>
  </si>
  <si>
    <t>3,027</t>
  </si>
  <si>
    <t>8,559</t>
  </si>
  <si>
    <t>2,435</t>
  </si>
  <si>
    <t>36,227</t>
  </si>
  <si>
    <t>23,564</t>
  </si>
  <si>
    <t>3,315</t>
  </si>
  <si>
    <t>85,925</t>
  </si>
  <si>
    <t>16,523</t>
  </si>
  <si>
    <t>1,607</t>
  </si>
  <si>
    <t>34,359</t>
  </si>
  <si>
    <t>2,359</t>
  </si>
  <si>
    <t>6,118</t>
  </si>
  <si>
    <t>15,202</t>
  </si>
  <si>
    <t>14,169</t>
  </si>
  <si>
    <t>2,568</t>
  </si>
  <si>
    <t>8,369</t>
  </si>
  <si>
    <t>38,579</t>
  </si>
  <si>
    <t>27,181</t>
  </si>
  <si>
    <t>4,302</t>
  </si>
  <si>
    <t>* 2023.01 이후 값이 조금씩 틀려져서 업데이트, 건수는 수시로 바뀜. 금액은 잘 안바뀜</t>
    <phoneticPr fontId="18" type="noConversion"/>
  </si>
  <si>
    <t>5,237</t>
  </si>
  <si>
    <t>3,940</t>
  </si>
  <si>
    <t>9,423</t>
  </si>
  <si>
    <t>173,765</t>
  </si>
  <si>
    <t>6,889</t>
  </si>
  <si>
    <t>21,124</t>
  </si>
  <si>
    <t>1,743,864</t>
  </si>
  <si>
    <t>5,723</t>
  </si>
  <si>
    <t>213,308</t>
  </si>
  <si>
    <t>1,271</t>
  </si>
  <si>
    <t>2,353</t>
  </si>
  <si>
    <t>7,350</t>
  </si>
  <si>
    <t>21,860</t>
  </si>
  <si>
    <t>2,380,038</t>
  </si>
  <si>
    <t>5,053</t>
  </si>
  <si>
    <t>8,475</t>
  </si>
  <si>
    <t>189,567</t>
  </si>
  <si>
    <t>1,149</t>
  </si>
  <si>
    <t>20,484</t>
  </si>
  <si>
    <t>3,004,787</t>
  </si>
  <si>
    <t>4,170</t>
  </si>
  <si>
    <t>10,007</t>
  </si>
  <si>
    <t>183,618</t>
  </si>
  <si>
    <t>3,612</t>
  </si>
  <si>
    <t>2,112</t>
  </si>
  <si>
    <t>2,217</t>
  </si>
  <si>
    <t>7,326</t>
  </si>
  <si>
    <t>22,290</t>
  </si>
  <si>
    <t>3,150,200</t>
  </si>
  <si>
    <t>5,135</t>
  </si>
  <si>
    <t>4,093</t>
  </si>
  <si>
    <t>9,534</t>
  </si>
  <si>
    <t>217,900</t>
  </si>
  <si>
    <t>2,289</t>
  </si>
  <si>
    <t>3,299</t>
  </si>
  <si>
    <t>21,657</t>
  </si>
  <si>
    <t>2,138,166</t>
  </si>
  <si>
    <t>5,195</t>
  </si>
  <si>
    <t>9,694</t>
  </si>
  <si>
    <t>189,422</t>
  </si>
  <si>
    <t>2,623</t>
  </si>
  <si>
    <t>2,187</t>
  </si>
  <si>
    <t>2,262</t>
  </si>
  <si>
    <t>3,758</t>
  </si>
  <si>
    <t>8,257</t>
  </si>
  <si>
    <t>23,021</t>
  </si>
  <si>
    <t>2,961,020</t>
  </si>
  <si>
    <t>5,605</t>
  </si>
  <si>
    <t>4,091</t>
  </si>
  <si>
    <t>209,810</t>
  </si>
  <si>
    <t>8,041</t>
  </si>
  <si>
    <t>22,964</t>
  </si>
  <si>
    <t>2,930,662</t>
  </si>
  <si>
    <t>6,222</t>
  </si>
  <si>
    <t>3,449</t>
  </si>
  <si>
    <t>9,942</t>
  </si>
  <si>
    <t>224,998</t>
  </si>
  <si>
    <t>2,183</t>
  </si>
  <si>
    <t>9,024</t>
  </si>
  <si>
    <t>24,349</t>
  </si>
  <si>
    <t>2,377,117</t>
  </si>
  <si>
    <t>3,511</t>
  </si>
  <si>
    <t>162,663</t>
  </si>
  <si>
    <t>1,849</t>
  </si>
  <si>
    <t>2,805</t>
  </si>
  <si>
    <t>8,098</t>
  </si>
  <si>
    <t>20,988</t>
  </si>
  <si>
    <t>1,812,369</t>
  </si>
  <si>
    <t>5,003</t>
  </si>
  <si>
    <t>4,323</t>
  </si>
  <si>
    <t>163,514</t>
  </si>
  <si>
    <t>1,885</t>
  </si>
  <si>
    <t>8,513</t>
  </si>
  <si>
    <t>23,159</t>
  </si>
  <si>
    <t>1,716,535</t>
  </si>
  <si>
    <t>5,467</t>
  </si>
  <si>
    <t>3,995</t>
  </si>
  <si>
    <t>9,777</t>
  </si>
  <si>
    <t>233,997</t>
  </si>
  <si>
    <t>3,220</t>
  </si>
  <si>
    <t>2,148</t>
  </si>
  <si>
    <t>2,268</t>
  </si>
  <si>
    <t>4,006</t>
  </si>
  <si>
    <t>2,947</t>
  </si>
  <si>
    <t>8,782</t>
  </si>
  <si>
    <t>24,242</t>
  </si>
  <si>
    <t>1,652,803</t>
  </si>
  <si>
    <t>5,810</t>
  </si>
  <si>
    <t>3,736</t>
  </si>
  <si>
    <t>9,829</t>
  </si>
  <si>
    <t>173,824</t>
  </si>
  <si>
    <t>3,970</t>
  </si>
  <si>
    <t>1,441</t>
  </si>
  <si>
    <t>3,790</t>
  </si>
  <si>
    <t>23,345</t>
  </si>
  <si>
    <t>1,623,336</t>
  </si>
  <si>
    <t>997</t>
  </si>
  <si>
    <t>55,697</t>
  </si>
  <si>
    <t>89,784</t>
  </si>
  <si>
    <t>36,957</t>
  </si>
  <si>
    <t>4,753</t>
  </si>
  <si>
    <t>3,365</t>
  </si>
  <si>
    <t>5,765</t>
  </si>
  <si>
    <t>8,991</t>
  </si>
  <si>
    <t>13,457</t>
  </si>
  <si>
    <t>16,403</t>
  </si>
  <si>
    <t>37,858</t>
  </si>
  <si>
    <t>4,245</t>
  </si>
  <si>
    <t>18,698</t>
  </si>
  <si>
    <t>1,877</t>
  </si>
  <si>
    <t>53,920</t>
  </si>
  <si>
    <t>4,771</t>
  </si>
  <si>
    <t>115,518</t>
  </si>
  <si>
    <t>35,761</t>
  </si>
  <si>
    <t>6,104</t>
  </si>
  <si>
    <t>3,224</t>
  </si>
  <si>
    <t>167,321</t>
  </si>
  <si>
    <t>5,785</t>
  </si>
  <si>
    <t>14,055</t>
  </si>
  <si>
    <t>17,095</t>
  </si>
  <si>
    <t>4,930</t>
  </si>
  <si>
    <t>38,705</t>
  </si>
  <si>
    <t>4,173</t>
  </si>
  <si>
    <t>14,373</t>
  </si>
  <si>
    <t>12,052</t>
  </si>
  <si>
    <t>57,100</t>
  </si>
  <si>
    <t>4,512</t>
  </si>
  <si>
    <t>96,576</t>
  </si>
  <si>
    <t>39,445</t>
  </si>
  <si>
    <t>3,584</t>
  </si>
  <si>
    <t>152,777</t>
  </si>
  <si>
    <t>4,838</t>
  </si>
  <si>
    <t>8,206</t>
  </si>
  <si>
    <t>13,424</t>
  </si>
  <si>
    <t>15,630</t>
  </si>
  <si>
    <t>35,671</t>
  </si>
  <si>
    <t>4,360</t>
  </si>
  <si>
    <t>14,629</t>
  </si>
  <si>
    <t>16,609</t>
  </si>
  <si>
    <t>1,793</t>
  </si>
  <si>
    <t>52,051</t>
  </si>
  <si>
    <t>80,735</t>
  </si>
  <si>
    <t>37,191</t>
  </si>
  <si>
    <t>4,379</t>
  </si>
  <si>
    <t>2,135</t>
  </si>
  <si>
    <t>175,788</t>
  </si>
  <si>
    <t>8,848</t>
  </si>
  <si>
    <t>15,028</t>
  </si>
  <si>
    <t>1,692</t>
  </si>
  <si>
    <t>40,222</t>
  </si>
  <si>
    <t>2,077</t>
  </si>
  <si>
    <t>14,535</t>
  </si>
  <si>
    <t>21,937</t>
  </si>
  <si>
    <t>65,202</t>
  </si>
  <si>
    <t>1,128</t>
  </si>
  <si>
    <t>84,644</t>
  </si>
  <si>
    <t>40,834</t>
  </si>
  <si>
    <t>164,205</t>
  </si>
  <si>
    <t>7,225</t>
  </si>
  <si>
    <t>14,544</t>
  </si>
  <si>
    <t>17,802</t>
  </si>
  <si>
    <t>1,938</t>
  </si>
  <si>
    <t>40,355</t>
  </si>
  <si>
    <t>4,834</t>
  </si>
  <si>
    <t>17,987</t>
  </si>
  <si>
    <t>53,610</t>
  </si>
  <si>
    <t>4,956</t>
  </si>
  <si>
    <t>92,597</t>
  </si>
  <si>
    <t>43,186</t>
  </si>
  <si>
    <t>243,026</t>
  </si>
  <si>
    <t>5,704</t>
  </si>
  <si>
    <t>9,523</t>
  </si>
  <si>
    <t>15,358</t>
  </si>
  <si>
    <t>19,762</t>
  </si>
  <si>
    <t>5,285</t>
  </si>
  <si>
    <t>43,536</t>
  </si>
  <si>
    <t>1,462</t>
  </si>
  <si>
    <t>5,247</t>
  </si>
  <si>
    <t>15,451</t>
  </si>
  <si>
    <t>21,889</t>
  </si>
  <si>
    <t>55,616</t>
  </si>
  <si>
    <t>2,922</t>
  </si>
  <si>
    <t>4,881</t>
  </si>
  <si>
    <t>88,738</t>
  </si>
  <si>
    <t>1,996</t>
  </si>
  <si>
    <t>38,174</t>
  </si>
  <si>
    <t>4,709</t>
  </si>
  <si>
    <t>2,155</t>
  </si>
  <si>
    <t>235,841</t>
  </si>
  <si>
    <t>13,829</t>
  </si>
  <si>
    <t>17,729</t>
  </si>
  <si>
    <t>5,126</t>
  </si>
  <si>
    <t>39,871</t>
  </si>
  <si>
    <t>13,956</t>
  </si>
  <si>
    <t>17,047</t>
  </si>
  <si>
    <t>56,359</t>
  </si>
  <si>
    <t>100,645</t>
  </si>
  <si>
    <t>2,119</t>
  </si>
  <si>
    <t>43,772</t>
  </si>
  <si>
    <t>2,649</t>
  </si>
  <si>
    <t>219,077</t>
  </si>
  <si>
    <t>8,893</t>
  </si>
  <si>
    <t>14,445</t>
  </si>
  <si>
    <t>18,461</t>
  </si>
  <si>
    <t>2,223</t>
  </si>
  <si>
    <t>5,638</t>
  </si>
  <si>
    <t>42,668</t>
  </si>
  <si>
    <t>5,312</t>
  </si>
  <si>
    <t>20,944</t>
  </si>
  <si>
    <t>16,541</t>
  </si>
  <si>
    <t>51,909</t>
  </si>
  <si>
    <t>81,215</t>
  </si>
  <si>
    <t>36,914</t>
  </si>
  <si>
    <t>3,854</t>
  </si>
  <si>
    <t>224,783</t>
  </si>
  <si>
    <t>4,861</t>
  </si>
  <si>
    <t>7,857</t>
  </si>
  <si>
    <t>12,418</t>
  </si>
  <si>
    <t>16,496</t>
  </si>
  <si>
    <t>4,965</t>
  </si>
  <si>
    <t>37,312</t>
  </si>
  <si>
    <t>14,201</t>
  </si>
  <si>
    <t>11,484</t>
  </si>
  <si>
    <t>3,239</t>
  </si>
  <si>
    <t>79,179</t>
  </si>
  <si>
    <t>4,859</t>
  </si>
  <si>
    <t>98,245</t>
  </si>
  <si>
    <t>1,808</t>
  </si>
  <si>
    <t>38,367</t>
  </si>
  <si>
    <t>222,685</t>
  </si>
  <si>
    <t>7,964</t>
  </si>
  <si>
    <t>3,006</t>
  </si>
  <si>
    <t>13,194</t>
  </si>
  <si>
    <t>3,329</t>
  </si>
  <si>
    <t>1,733</t>
  </si>
  <si>
    <t>38,993</t>
  </si>
  <si>
    <t>5,136</t>
  </si>
  <si>
    <t>15,531</t>
  </si>
  <si>
    <t>10,513</t>
  </si>
  <si>
    <t>3,283</t>
  </si>
  <si>
    <t>3,278</t>
  </si>
  <si>
    <t>60,333</t>
  </si>
  <si>
    <t>3,191</t>
  </si>
  <si>
    <t>4,882</t>
  </si>
  <si>
    <t>125,101</t>
  </si>
  <si>
    <t>32,439</t>
  </si>
  <si>
    <t>229,708</t>
  </si>
  <si>
    <t>8,528</t>
  </si>
  <si>
    <t>14,267</t>
  </si>
  <si>
    <t>3,472</t>
  </si>
  <si>
    <t>18,459</t>
  </si>
  <si>
    <t>2,130</t>
  </si>
  <si>
    <t>5,455</t>
  </si>
  <si>
    <t>42,686</t>
  </si>
  <si>
    <t>14,784</t>
  </si>
  <si>
    <t>18,670</t>
  </si>
  <si>
    <t>73,014</t>
  </si>
  <si>
    <t>2,819</t>
  </si>
  <si>
    <t>100,601</t>
  </si>
  <si>
    <t>36,691</t>
  </si>
  <si>
    <t>2,829</t>
  </si>
  <si>
    <t>269,484</t>
  </si>
  <si>
    <t>9,865</t>
  </si>
  <si>
    <t>3,456</t>
  </si>
  <si>
    <t>18,195</t>
  </si>
  <si>
    <t>2,286</t>
  </si>
  <si>
    <t>5,662</t>
  </si>
  <si>
    <t>2,005</t>
  </si>
  <si>
    <t>44,100</t>
  </si>
  <si>
    <t>19,723</t>
  </si>
  <si>
    <t>2023.12</t>
  </si>
  <si>
    <t>통계청
_광업제조업동향조사
_생산,출하,재고
_시도/산업별 광공업생산지수(2020=100)
_조회 항목에서, 생산지수
_조회 지역에서 부울경 선택
_조회 산업별에서 전체해제 후, 제조업 아래 모든 산업(전기가스 포함)선택</t>
    <phoneticPr fontId="4" type="noConversion"/>
  </si>
  <si>
    <t>통계청
_서비스업동향조사_소매판매액통계_소매판매액지수_17개 시도별 대형소매점 판매액지수(2020=100)
_조회 항목에서, 불변지수3가지만 선택
_조회 지역에서 부울경 선택</t>
    <phoneticPr fontId="4" type="noConversion"/>
  </si>
  <si>
    <t>통계청
_서비스업동향조사 _서비스업생산지수_시도별 서비스업 생산지수(2020=100)
_조회 항목에서, 불변지수 선택
_조회 지역에서 부울경 선택
_조회 업종별에서, 총지수, 도매, 숙박, 부동산, 보건업 선택</t>
    <phoneticPr fontId="4" type="noConversion"/>
  </si>
  <si>
    <t>기타 운송장비</t>
  </si>
  <si>
    <t>인쇄 및 기록매체 복제업</t>
    <phoneticPr fontId="18" type="noConversion"/>
  </si>
  <si>
    <t>산업용 기계 및 장비 수리업</t>
    <phoneticPr fontId="18" type="noConversion"/>
  </si>
  <si>
    <t>전기,가스,증기 공급업</t>
    <phoneticPr fontId="18" type="noConversion"/>
  </si>
  <si>
    <t>산업명 간략 변경</t>
    <phoneticPr fontId="18" type="noConversion"/>
  </si>
  <si>
    <t>변경 후 산업명</t>
    <phoneticPr fontId="18" type="noConversion"/>
  </si>
  <si>
    <t>원 산업명</t>
    <phoneticPr fontId="18" type="noConversion"/>
  </si>
  <si>
    <t>부산광역시</t>
    <phoneticPr fontId="18" type="noConversion"/>
  </si>
  <si>
    <t>울산광역시</t>
    <phoneticPr fontId="18" type="noConversion"/>
  </si>
  <si>
    <t>경상남도</t>
    <phoneticPr fontId="18" type="noConversion"/>
  </si>
  <si>
    <t>전체 제조업 생산지수</t>
    <phoneticPr fontId="18" type="noConversion"/>
  </si>
  <si>
    <t>순위</t>
    <phoneticPr fontId="18" type="noConversion"/>
  </si>
  <si>
    <t>중분류</t>
    <phoneticPr fontId="18" type="noConversion"/>
  </si>
  <si>
    <t>광역</t>
    <phoneticPr fontId="18" type="noConversion"/>
  </si>
  <si>
    <t>식료품</t>
  </si>
  <si>
    <t>음료</t>
  </si>
  <si>
    <t>섬유제품;의복제외</t>
  </si>
  <si>
    <t>의복액세서리</t>
  </si>
  <si>
    <t>가죽가방신발</t>
  </si>
  <si>
    <t>목재 및 나무제품</t>
  </si>
  <si>
    <t>펄프, 종이제품</t>
  </si>
  <si>
    <t>코크스, 석유정제품</t>
  </si>
  <si>
    <t>화학 물질/제품</t>
  </si>
  <si>
    <t>의약품</t>
  </si>
  <si>
    <t>고무 및 플라스틱제품</t>
  </si>
  <si>
    <t>비금속 광물제품</t>
  </si>
  <si>
    <t>1차 금속</t>
  </si>
  <si>
    <t>금속 가공제품</t>
  </si>
  <si>
    <t>전자부품, 컴퓨터, 영상장비</t>
  </si>
  <si>
    <t>의료, 정밀, 광학기기</t>
  </si>
  <si>
    <t>전기장비</t>
  </si>
  <si>
    <t>기타 기계 및 장비</t>
  </si>
  <si>
    <t>자동차 및 트레일러</t>
  </si>
  <si>
    <t>가구</t>
  </si>
  <si>
    <t>기타 제품</t>
  </si>
  <si>
    <t>부산영향1</t>
    <phoneticPr fontId="18" type="noConversion"/>
  </si>
  <si>
    <t>부산영향2</t>
    <phoneticPr fontId="18" type="noConversion"/>
  </si>
  <si>
    <t>울산영향1</t>
    <phoneticPr fontId="18" type="noConversion"/>
  </si>
  <si>
    <t>울산영향2</t>
    <phoneticPr fontId="18" type="noConversion"/>
  </si>
  <si>
    <t>경남영향1</t>
    <phoneticPr fontId="18" type="noConversion"/>
  </si>
  <si>
    <t>경남영향2</t>
    <phoneticPr fontId="18" type="noConversion"/>
  </si>
  <si>
    <t>2024.01</t>
  </si>
  <si>
    <t>2024.02</t>
  </si>
  <si>
    <t>2024.03</t>
  </si>
  <si>
    <t>2024.04</t>
  </si>
  <si>
    <t>2024.05</t>
  </si>
  <si>
    <t>2024.06</t>
  </si>
  <si>
    <t>2024.07</t>
  </si>
  <si>
    <t>2024.08</t>
  </si>
  <si>
    <t>2024.09</t>
  </si>
  <si>
    <t>2024.10</t>
  </si>
  <si>
    <t>2024.11</t>
  </si>
  <si>
    <t>2024.12</t>
  </si>
  <si>
    <t>2025.01</t>
  </si>
  <si>
    <t>2025.02</t>
  </si>
  <si>
    <t>2025.03</t>
  </si>
  <si>
    <t>2025.04</t>
  </si>
  <si>
    <t>2025.05</t>
  </si>
  <si>
    <t>2025.06</t>
  </si>
  <si>
    <t>2025.07</t>
  </si>
  <si>
    <t>2025.08</t>
  </si>
  <si>
    <t>2025.09</t>
  </si>
  <si>
    <t>2025.10</t>
  </si>
  <si>
    <t>2025.11</t>
  </si>
  <si>
    <t>2025.12</t>
  </si>
  <si>
    <t>2026.01</t>
  </si>
  <si>
    <t>2026.02</t>
  </si>
  <si>
    <t>2026.03</t>
  </si>
  <si>
    <t>2026.04</t>
  </si>
  <si>
    <t>2026.05</t>
  </si>
  <si>
    <t>2026.06</t>
  </si>
  <si>
    <t>2026.07</t>
  </si>
  <si>
    <t>2026.08</t>
  </si>
  <si>
    <t>2026.09</t>
  </si>
  <si>
    <t>2026.10</t>
  </si>
  <si>
    <t>2026.11</t>
  </si>
  <si>
    <t>2026.12</t>
  </si>
  <si>
    <t>2027.01</t>
  </si>
  <si>
    <t>2027.02</t>
  </si>
  <si>
    <t>2027.03</t>
  </si>
  <si>
    <t>2027.04</t>
  </si>
  <si>
    <t>2027.05</t>
  </si>
  <si>
    <t>2027.06</t>
  </si>
  <si>
    <t>2027.07</t>
  </si>
  <si>
    <t>2027.08</t>
  </si>
  <si>
    <t>2027.09</t>
  </si>
  <si>
    <t>2027.10</t>
  </si>
  <si>
    <t>2027.11</t>
  </si>
  <si>
    <t>2027.12</t>
  </si>
  <si>
    <t>'월' 리스트</t>
    <phoneticPr fontId="18" type="noConversion"/>
  </si>
  <si>
    <t>분기p</t>
    <phoneticPr fontId="18" type="noConversion"/>
  </si>
  <si>
    <t>숙박음식점업</t>
    <phoneticPr fontId="4" type="noConversion"/>
  </si>
  <si>
    <t>부동산업</t>
    <phoneticPr fontId="4" type="noConversion"/>
  </si>
  <si>
    <t>보건사회복지업</t>
    <phoneticPr fontId="4" type="noConversion"/>
  </si>
  <si>
    <t>도소매업</t>
    <phoneticPr fontId="4" type="noConversion"/>
  </si>
  <si>
    <t>★ 증가 또는 감소에 영향 준 상위 3개 중분류 선택 등 전부 자동작성되도록 작업했어요.
    그러니, 임의로 수정하시면 안됩니다.</t>
    <phoneticPr fontId="18" type="noConversion"/>
  </si>
  <si>
    <t>※ 중분류 중 울산과 경남은 값이 0인 중분류가 있어 해당 중분류만 아래에 별도 배치(이유: 순위에 영향을 미치지 않아야 되는데, 마이너스값보다는 0값이 큰 값으로 오추출될 우려가 있음)</t>
    <phoneticPr fontId="18" type="noConversion"/>
  </si>
  <si>
    <t>산업추출</t>
    <phoneticPr fontId="4" type="noConversion"/>
  </si>
  <si>
    <t>★ 위 컨트롤박스에서 '당월'을 선택하면, 나머지는 자동으로 바뀌도록 했어요.
    그러니, 컨트롤박스 선택만하시고, 다른 건 수정은 하지 마셔요~
     ※ 다른 모든 시트도 '행열삽입삭제 등' 수정하지 마셔요~</t>
    <phoneticPr fontId="18" type="noConversion"/>
  </si>
  <si>
    <t>증증증증</t>
  </si>
  <si>
    <t>자동차와 선박 및 원료 분야 수출 모두 증가 및 전체 수출액 증가</t>
  </si>
  <si>
    <t>증감증증</t>
  </si>
  <si>
    <t>선박과 원료 및 전체 산업 수출액은 증가한 반면, 자동차 분야는 감소하여 대조</t>
  </si>
  <si>
    <t>증감감증</t>
  </si>
  <si>
    <t>자동차와 선박은 감소한 반면, 원료와 전체 산업 수출액은 증가</t>
  </si>
  <si>
    <t>증감감감</t>
  </si>
  <si>
    <t>자동차와 선박 및 원료 분야 수출 모두 감소했음에도 불구하고 전체 산업 수출액은 증가하여 대조</t>
  </si>
  <si>
    <t>증증감증</t>
  </si>
  <si>
    <t>자동차와 원료 및 전체 산업 수출액은 증가한 반면, 선박 분야는 감소하여 대조</t>
  </si>
  <si>
    <t>증증감감</t>
  </si>
  <si>
    <t>자동차와 전체 산업 수출액은 증가한 반면, 선박과 원료 분야는 감소하여 대조</t>
  </si>
  <si>
    <t>증증증감</t>
  </si>
  <si>
    <t>자동차와 선박 및 전체 산업 수출액은 증가한 반면, 원료 분야는 감소하여 대조</t>
  </si>
  <si>
    <t>증감증감</t>
  </si>
  <si>
    <t>자동차와 원료 분야는 감소한 반면, 선박과 전체 산업 수출액은 증가하여 대조</t>
  </si>
  <si>
    <t>감증증증</t>
  </si>
  <si>
    <t>자동차와 선박 및 원료 분야 수출액은 증가한 반면, 전체 산업 수출액은 감소하여 대조</t>
  </si>
  <si>
    <t>감감증증</t>
  </si>
  <si>
    <t>선박과 원료 분야는 증가한 반면, 자동차와 전체 산업 수출액은 감소하여 대조</t>
  </si>
  <si>
    <t>감감감증</t>
  </si>
  <si>
    <t>원료 분야는 증가한 반면, 자동차와 선박 및 전체 산업 수출액은 모두 감소</t>
  </si>
  <si>
    <t>감감감감</t>
  </si>
  <si>
    <t>자동차, 선박, 원료 분야 수출 감소로 전체 산업 수출액 감소</t>
  </si>
  <si>
    <t>감증감증</t>
  </si>
  <si>
    <t>자동차와 원료 분야는 증가한 반면, 선박과 전체 산업 수출액은 감소하여 대조</t>
  </si>
  <si>
    <t>감증감감</t>
  </si>
  <si>
    <t>자동차 분야는 증가한 반면, 선박과 원료 및 전체 산업 수출액은 모두 감소</t>
  </si>
  <si>
    <t>감증증감</t>
  </si>
  <si>
    <t>자동차와 선박 분야는 증가한 반면, 원료와 전체 산업 수출액은 감소하여 대조</t>
  </si>
  <si>
    <t>감감증감</t>
  </si>
  <si>
    <t>선박 분야는 증가한 반면, 자동차와 원료 및 전체 산업 수출액은 모두 감소</t>
  </si>
  <si>
    <t>보증증증</t>
  </si>
  <si>
    <t>자동차와 선박 및 원료 분야 수출액은 증가한 반면, 전체 산업 수출액은 보합으로 대조</t>
  </si>
  <si>
    <t>보감증증</t>
  </si>
  <si>
    <t>선박과 원료 분야는 증가, 자동차는 감소 및 전체 산업 수출액은 보합으로 대조</t>
  </si>
  <si>
    <t>보감감증</t>
  </si>
  <si>
    <t>자동차와 선박은 감소, 원료는 증가 및 전체 산업 수출액은 보합으로 대조</t>
  </si>
  <si>
    <t>보감감감</t>
  </si>
  <si>
    <t>자동차, 선박, 원료 분야 수출 감소에도 불구하고 전체 산업 수출액은 보합</t>
  </si>
  <si>
    <t>보증감증</t>
  </si>
  <si>
    <t>자동차와 원료 분야는 증가, 선박은 감소 및 전체 산업 수출액은 보합으로 대조</t>
  </si>
  <si>
    <t>보증감감</t>
  </si>
  <si>
    <t>자동차는 증가, 선박과 원료는 감소 및 전체 산업 수출액은 보합으로 대조</t>
  </si>
  <si>
    <t>보증증감</t>
  </si>
  <si>
    <t>자동차와 선박은 증가, 원료는 감소 및 전체 산업 수출액은 보합으로 대조</t>
  </si>
  <si>
    <t>보감증감</t>
  </si>
  <si>
    <t>선박은 증가, 자동차와 원료는 감소 및 전체 산업 수출액은 보합으로 대조</t>
  </si>
  <si>
    <t>울산 원료</t>
    <phoneticPr fontId="18" type="noConversion"/>
  </si>
  <si>
    <t>섬유제품(의복제외)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</si>
</sst>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1" formatCode="_-* #,##0_-;\-* #,##0_-;_-* &quot;-&quot;_-;_-@_-"/>
    <numFmt numFmtId="176" formatCode="#,##0.0"/>
    <numFmt numFmtId="177" formatCode="#,##0.0_ "/>
    <numFmt numFmtId="178" formatCode="0.0_ "/>
    <numFmt numFmtId="179" formatCode="0.0"/>
    <numFmt numFmtId="180" formatCode="#,##0.000"/>
    <numFmt numFmtId="181" formatCode="\(#,##0.0\);\(\-#,##0.0\)"/>
    <numFmt numFmtId="182" formatCode="_-* #,##0_-;\-* #,##0_-;_-* &quot;-&quot;??_-;_-@_-"/>
    <numFmt numFmtId="183" formatCode="_-* #,##0.0_-;\-* #,##0.0_-;_-* &quot;-&quot;_-;_-@_-"/>
    <numFmt numFmtId="184" formatCode="#,##0,"/>
    <numFmt numFmtId="185" formatCode="0.0%"/>
  </numFmts>
  <fonts count="40" x14ac:knownFonts="1">
    <font>
      <sz val="11"/>
      <color indexed="8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indexed="8"/>
      <name val="맑은 고딕"/>
      <family val="2"/>
      <scheme val="minor"/>
    </font>
    <font>
      <b/>
      <sz val="14"/>
      <color indexed="8"/>
      <name val="맑은 고딕"/>
      <family val="3"/>
      <charset val="129"/>
      <scheme val="minor"/>
    </font>
    <font>
      <sz val="14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6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8"/>
      <color indexed="8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6"/>
      <color rgb="FFC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rgb="FFC00000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1"/>
      <color theme="2" tint="-0.74999237037263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i/>
      <sz val="9"/>
      <color theme="0" tint="-0.249977111117893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E2ECF8"/>
      </patternFill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indexed="64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</borders>
  <cellStyleXfs count="8">
    <xf numFmtId="0" fontId="0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41" fontId="1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</cellStyleXfs>
  <cellXfs count="521">
    <xf numFmtId="0" fontId="0" fillId="0" borderId="0" xfId="0">
      <alignment vertical="center"/>
    </xf>
    <xf numFmtId="0" fontId="0" fillId="0" borderId="0" xfId="0" applyAlignment="1">
      <alignment horizontal="left"/>
    </xf>
    <xf numFmtId="0" fontId="0" fillId="3" borderId="2" xfId="0" applyFill="1" applyBorder="1" applyAlignment="1"/>
    <xf numFmtId="0" fontId="0" fillId="4" borderId="2" xfId="0" applyFill="1" applyBorder="1" applyAlignment="1">
      <alignment vertical="center"/>
    </xf>
    <xf numFmtId="0" fontId="0" fillId="5" borderId="1" xfId="0" applyFill="1" applyBorder="1" applyAlignment="1"/>
    <xf numFmtId="0" fontId="0" fillId="5" borderId="3" xfId="0" applyFill="1" applyBorder="1" applyAlignment="1"/>
    <xf numFmtId="176" fontId="0" fillId="0" borderId="1" xfId="0" applyNumberFormat="1" applyBorder="1" applyAlignment="1">
      <alignment horizontal="right"/>
    </xf>
    <xf numFmtId="0" fontId="0" fillId="5" borderId="4" xfId="0" applyFill="1" applyBorder="1" applyAlignment="1"/>
    <xf numFmtId="0" fontId="0" fillId="3" borderId="0" xfId="0" applyFill="1" applyBorder="1" applyAlignment="1"/>
    <xf numFmtId="0" fontId="0" fillId="2" borderId="5" xfId="0" applyFill="1" applyBorder="1" applyAlignment="1">
      <alignment horizontal="center" vertical="center"/>
    </xf>
    <xf numFmtId="177" fontId="0" fillId="0" borderId="0" xfId="0" applyNumberFormat="1">
      <alignment vertical="center"/>
    </xf>
    <xf numFmtId="0" fontId="0" fillId="5" borderId="1" xfId="0" applyFill="1" applyBorder="1" applyAlignment="1"/>
    <xf numFmtId="176" fontId="0" fillId="0" borderId="1" xfId="0" applyNumberFormat="1" applyBorder="1" applyAlignment="1">
      <alignment horizontal="right"/>
    </xf>
    <xf numFmtId="0" fontId="7" fillId="0" borderId="0" xfId="0" applyFont="1">
      <alignment vertical="center"/>
    </xf>
    <xf numFmtId="0" fontId="7" fillId="3" borderId="1" xfId="0" applyFont="1" applyFill="1" applyBorder="1" applyAlignment="1"/>
    <xf numFmtId="0" fontId="7" fillId="6" borderId="0" xfId="0" applyFont="1" applyFill="1">
      <alignment vertical="center"/>
    </xf>
    <xf numFmtId="0" fontId="6" fillId="3" borderId="2" xfId="0" applyFont="1" applyFill="1" applyBorder="1" applyAlignment="1"/>
    <xf numFmtId="176" fontId="0" fillId="0" borderId="0" xfId="0" applyNumberFormat="1" applyBorder="1" applyAlignment="1">
      <alignment horizontal="right"/>
    </xf>
    <xf numFmtId="178" fontId="0" fillId="0" borderId="0" xfId="0" applyNumberFormat="1">
      <alignment vertical="center"/>
    </xf>
    <xf numFmtId="0" fontId="7" fillId="6" borderId="0" xfId="0" applyFont="1" applyFill="1" applyBorder="1" applyAlignment="1"/>
    <xf numFmtId="0" fontId="0" fillId="3" borderId="1" xfId="0" quotePrefix="1" applyFill="1" applyBorder="1" applyAlignment="1"/>
    <xf numFmtId="0" fontId="0" fillId="4" borderId="1" xfId="0" applyFill="1" applyBorder="1" applyAlignment="1">
      <alignment vertical="center"/>
    </xf>
    <xf numFmtId="0" fontId="0" fillId="5" borderId="1" xfId="0" applyFill="1" applyBorder="1" applyAlignment="1"/>
    <xf numFmtId="0" fontId="0" fillId="4" borderId="1" xfId="0" applyFill="1" applyBorder="1" applyAlignment="1">
      <alignment vertical="center"/>
    </xf>
    <xf numFmtId="0" fontId="0" fillId="5" borderId="1" xfId="0" applyFill="1" applyBorder="1" applyAlignment="1"/>
    <xf numFmtId="0" fontId="0" fillId="4" borderId="1" xfId="0" applyFill="1" applyBorder="1" applyAlignment="1">
      <alignment vertical="center"/>
    </xf>
    <xf numFmtId="0" fontId="0" fillId="5" borderId="1" xfId="0" applyFill="1" applyBorder="1" applyAlignment="1"/>
    <xf numFmtId="3" fontId="0" fillId="0" borderId="1" xfId="0" applyNumberFormat="1" applyBorder="1" applyAlignment="1">
      <alignment horizontal="right"/>
    </xf>
    <xf numFmtId="176" fontId="0" fillId="0" borderId="1" xfId="0" applyNumberFormat="1" applyBorder="1" applyAlignment="1">
      <alignment horizontal="right"/>
    </xf>
    <xf numFmtId="0" fontId="0" fillId="0" borderId="0" xfId="0" applyAlignment="1">
      <alignment horizontal="left" vertical="center"/>
    </xf>
    <xf numFmtId="0" fontId="0" fillId="3" borderId="1" xfId="0" applyFill="1" applyBorder="1" applyAlignment="1">
      <alignment horizontal="left"/>
    </xf>
    <xf numFmtId="0" fontId="0" fillId="0" borderId="0" xfId="0" applyAlignment="1">
      <alignment vertical="center"/>
    </xf>
    <xf numFmtId="0" fontId="0" fillId="3" borderId="1" xfId="0" applyFill="1" applyBorder="1" applyAlignment="1"/>
    <xf numFmtId="0" fontId="0" fillId="5" borderId="1" xfId="0" applyFill="1" applyBorder="1" applyAlignment="1"/>
    <xf numFmtId="176" fontId="0" fillId="0" borderId="2" xfId="0" applyNumberFormat="1" applyBorder="1" applyAlignment="1">
      <alignment horizontal="right"/>
    </xf>
    <xf numFmtId="3" fontId="0" fillId="0" borderId="2" xfId="0" applyNumberFormat="1" applyBorder="1" applyAlignment="1">
      <alignment horizontal="right"/>
    </xf>
    <xf numFmtId="0" fontId="0" fillId="3" borderId="6" xfId="0" quotePrefix="1" applyFill="1" applyBorder="1" applyAlignment="1"/>
    <xf numFmtId="0" fontId="0" fillId="6" borderId="1" xfId="0" applyFill="1" applyBorder="1" applyAlignment="1"/>
    <xf numFmtId="3" fontId="0" fillId="0" borderId="1" xfId="0" applyNumberFormat="1" applyBorder="1" applyAlignment="1">
      <alignment horizontal="right"/>
    </xf>
    <xf numFmtId="0" fontId="0" fillId="0" borderId="0" xfId="0" applyBorder="1">
      <alignment vertical="center"/>
    </xf>
    <xf numFmtId="176" fontId="0" fillId="0" borderId="1" xfId="0" applyNumberFormat="1" applyBorder="1" applyAlignment="1">
      <alignment horizontal="right"/>
    </xf>
    <xf numFmtId="0" fontId="0" fillId="5" borderId="1" xfId="0" applyFill="1" applyBorder="1" applyAlignment="1"/>
    <xf numFmtId="0" fontId="0" fillId="3" borderId="8" xfId="0" applyFill="1" applyBorder="1" applyAlignment="1"/>
    <xf numFmtId="0" fontId="0" fillId="5" borderId="1" xfId="0" applyFill="1" applyBorder="1" applyAlignment="1"/>
    <xf numFmtId="0" fontId="0" fillId="6" borderId="8" xfId="0" applyFill="1" applyBorder="1" applyAlignment="1"/>
    <xf numFmtId="0" fontId="0" fillId="5" borderId="1" xfId="0" applyFill="1" applyBorder="1" applyAlignment="1"/>
    <xf numFmtId="0" fontId="0" fillId="5" borderId="1" xfId="0" applyFill="1" applyBorder="1" applyAlignment="1"/>
    <xf numFmtId="0" fontId="7" fillId="7" borderId="0" xfId="0" applyFont="1" applyFill="1" applyBorder="1" applyAlignment="1"/>
    <xf numFmtId="0" fontId="0" fillId="5" borderId="1" xfId="0" applyFill="1" applyBorder="1" applyAlignment="1"/>
    <xf numFmtId="0" fontId="0" fillId="0" borderId="0" xfId="0" quotePrefix="1">
      <alignment vertical="center"/>
    </xf>
    <xf numFmtId="0" fontId="0" fillId="5" borderId="8" xfId="0" applyFill="1" applyBorder="1" applyAlignment="1"/>
    <xf numFmtId="179" fontId="0" fillId="0" borderId="0" xfId="0" applyNumberFormat="1">
      <alignment vertical="center"/>
    </xf>
    <xf numFmtId="0" fontId="0" fillId="0" borderId="0" xfId="0" applyFill="1" applyBorder="1" applyAlignment="1"/>
    <xf numFmtId="176" fontId="0" fillId="0" borderId="0" xfId="0" applyNumberFormat="1" applyFill="1" applyBorder="1" applyAlignment="1">
      <alignment horizontal="right"/>
    </xf>
    <xf numFmtId="0" fontId="0" fillId="0" borderId="0" xfId="0" applyFill="1" applyBorder="1">
      <alignment vertical="center"/>
    </xf>
    <xf numFmtId="0" fontId="7" fillId="0" borderId="0" xfId="0" applyFont="1" applyAlignment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center" vertical="center" wrapText="1"/>
    </xf>
    <xf numFmtId="0" fontId="14" fillId="0" borderId="0" xfId="0" applyFont="1">
      <alignment vertical="center"/>
    </xf>
    <xf numFmtId="0" fontId="0" fillId="8" borderId="8" xfId="0" applyFill="1" applyBorder="1" applyAlignment="1"/>
    <xf numFmtId="0" fontId="0" fillId="0" borderId="11" xfId="0" applyBorder="1" applyAlignment="1"/>
    <xf numFmtId="0" fontId="0" fillId="2" borderId="1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7" fillId="6" borderId="0" xfId="0" applyFont="1" applyFill="1" applyAlignment="1">
      <alignment horizontal="left" vertical="center"/>
    </xf>
    <xf numFmtId="0" fontId="0" fillId="0" borderId="0" xfId="0" applyFill="1">
      <alignment vertical="center"/>
    </xf>
    <xf numFmtId="0" fontId="0" fillId="3" borderId="8" xfId="0" quotePrefix="1" applyFill="1" applyBorder="1" applyAlignment="1"/>
    <xf numFmtId="176" fontId="7" fillId="0" borderId="1" xfId="0" applyNumberFormat="1" applyFont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3" fontId="7" fillId="0" borderId="8" xfId="0" applyNumberFormat="1" applyFont="1" applyBorder="1" applyAlignment="1">
      <alignment horizontal="right"/>
    </xf>
    <xf numFmtId="176" fontId="0" fillId="0" borderId="1" xfId="0" applyNumberFormat="1" applyFont="1" applyBorder="1" applyAlignment="1">
      <alignment horizontal="right"/>
    </xf>
    <xf numFmtId="0" fontId="0" fillId="8" borderId="5" xfId="0" quotePrefix="1" applyFill="1" applyBorder="1" applyAlignment="1"/>
    <xf numFmtId="0" fontId="6" fillId="0" borderId="0" xfId="0" applyFont="1" applyFill="1" applyBorder="1" applyAlignment="1"/>
    <xf numFmtId="0" fontId="6" fillId="0" borderId="18" xfId="0" applyFont="1" applyFill="1" applyBorder="1" applyAlignment="1"/>
    <xf numFmtId="177" fontId="0" fillId="0" borderId="0" xfId="0" applyNumberForma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12" fillId="0" borderId="0" xfId="1">
      <alignment vertical="center"/>
    </xf>
    <xf numFmtId="181" fontId="12" fillId="0" borderId="0" xfId="1" applyNumberFormat="1">
      <alignment vertical="center"/>
    </xf>
    <xf numFmtId="0" fontId="12" fillId="3" borderId="1" xfId="1" applyFill="1" applyBorder="1" applyAlignment="1"/>
    <xf numFmtId="176" fontId="12" fillId="0" borderId="0" xfId="1" applyNumberFormat="1">
      <alignment vertical="center"/>
    </xf>
    <xf numFmtId="0" fontId="12" fillId="4" borderId="1" xfId="1" applyFill="1" applyBorder="1" applyAlignment="1">
      <alignment vertical="center"/>
    </xf>
    <xf numFmtId="182" fontId="0" fillId="9" borderId="0" xfId="2" applyNumberFormat="1" applyFont="1" applyFill="1" applyBorder="1" applyAlignment="1">
      <alignment horizontal="center" vertical="center"/>
    </xf>
    <xf numFmtId="41" fontId="0" fillId="9" borderId="0" xfId="2" applyFont="1" applyFill="1" applyBorder="1" applyAlignment="1">
      <alignment horizontal="center"/>
    </xf>
    <xf numFmtId="41" fontId="0" fillId="9" borderId="0" xfId="2" applyFont="1" applyFill="1" applyBorder="1" applyAlignment="1"/>
    <xf numFmtId="0" fontId="12" fillId="0" borderId="1" xfId="1" applyBorder="1" applyAlignment="1"/>
    <xf numFmtId="0" fontId="12" fillId="9" borderId="0" xfId="1" applyFill="1" applyBorder="1">
      <alignment vertical="center"/>
    </xf>
    <xf numFmtId="41" fontId="0" fillId="9" borderId="0" xfId="2" applyFont="1" applyFill="1" applyBorder="1" applyAlignment="1">
      <alignment horizontal="center" vertical="center"/>
    </xf>
    <xf numFmtId="183" fontId="0" fillId="9" borderId="0" xfId="2" applyNumberFormat="1" applyFont="1" applyFill="1" applyBorder="1" applyAlignment="1">
      <alignment horizontal="center" vertical="center"/>
    </xf>
    <xf numFmtId="0" fontId="12" fillId="2" borderId="0" xfId="1" applyFill="1" applyBorder="1" applyAlignment="1">
      <alignment horizontal="center" vertical="center"/>
    </xf>
    <xf numFmtId="0" fontId="12" fillId="2" borderId="1" xfId="1" applyFill="1" applyBorder="1" applyAlignment="1">
      <alignment horizontal="center" vertical="center"/>
    </xf>
    <xf numFmtId="0" fontId="12" fillId="2" borderId="20" xfId="1" applyFill="1" applyBorder="1" applyAlignment="1">
      <alignment horizontal="center" vertical="center"/>
    </xf>
    <xf numFmtId="0" fontId="12" fillId="2" borderId="21" xfId="1" applyFill="1" applyBorder="1" applyAlignment="1">
      <alignment horizontal="center" vertical="center"/>
    </xf>
    <xf numFmtId="0" fontId="7" fillId="10" borderId="0" xfId="1" applyFont="1" applyFill="1" applyAlignment="1">
      <alignment horizontal="center" vertical="center"/>
    </xf>
    <xf numFmtId="0" fontId="7" fillId="11" borderId="0" xfId="1" applyFont="1" applyFill="1" applyAlignment="1">
      <alignment horizontal="center" vertical="center"/>
    </xf>
    <xf numFmtId="0" fontId="7" fillId="12" borderId="0" xfId="1" applyFont="1" applyFill="1" applyAlignment="1">
      <alignment horizontal="center" vertical="center"/>
    </xf>
    <xf numFmtId="0" fontId="7" fillId="6" borderId="0" xfId="1" applyFont="1" applyFill="1" applyAlignment="1">
      <alignment horizontal="center" vertical="center"/>
    </xf>
    <xf numFmtId="181" fontId="7" fillId="0" borderId="3" xfId="2" applyNumberFormat="1" applyFont="1" applyBorder="1" applyAlignment="1">
      <alignment horizontal="right"/>
    </xf>
    <xf numFmtId="0" fontId="0" fillId="0" borderId="1" xfId="2" applyNumberFormat="1" applyFont="1" applyBorder="1" applyAlignment="1">
      <alignment horizontal="right"/>
    </xf>
    <xf numFmtId="0" fontId="12" fillId="0" borderId="1" xfId="1" applyNumberFormat="1" applyBorder="1" applyAlignment="1">
      <alignment horizontal="right"/>
    </xf>
    <xf numFmtId="0" fontId="12" fillId="3" borderId="1" xfId="1" applyFill="1" applyBorder="1" applyAlignment="1">
      <alignment horizontal="center"/>
    </xf>
    <xf numFmtId="41" fontId="0" fillId="0" borderId="1" xfId="2" applyFont="1" applyBorder="1" applyAlignment="1">
      <alignment horizontal="right"/>
    </xf>
    <xf numFmtId="41" fontId="15" fillId="0" borderId="1" xfId="2" applyFont="1" applyBorder="1" applyAlignment="1">
      <alignment horizontal="right"/>
    </xf>
    <xf numFmtId="0" fontId="12" fillId="0" borderId="0" xfId="1" applyFill="1" applyBorder="1">
      <alignment vertical="center"/>
    </xf>
    <xf numFmtId="0" fontId="12" fillId="0" borderId="0" xfId="1" applyNumberFormat="1" applyFill="1" applyBorder="1" applyAlignment="1">
      <alignment horizontal="right"/>
    </xf>
    <xf numFmtId="0" fontId="12" fillId="0" borderId="0" xfId="1" applyFill="1" applyBorder="1" applyAlignment="1">
      <alignment horizontal="center"/>
    </xf>
    <xf numFmtId="0" fontId="12" fillId="13" borderId="22" xfId="1" applyFill="1" applyBorder="1" applyAlignment="1"/>
    <xf numFmtId="0" fontId="12" fillId="4" borderId="22" xfId="1" applyFill="1" applyBorder="1" applyAlignment="1">
      <alignment vertical="center"/>
    </xf>
    <xf numFmtId="41" fontId="12" fillId="0" borderId="0" xfId="1" applyNumberFormat="1">
      <alignment vertical="center"/>
    </xf>
    <xf numFmtId="0" fontId="12" fillId="3" borderId="0" xfId="1" applyFill="1" applyBorder="1" applyAlignment="1">
      <alignment horizontal="center"/>
    </xf>
    <xf numFmtId="0" fontId="0" fillId="0" borderId="22" xfId="2" applyNumberFormat="1" applyFont="1" applyBorder="1" applyAlignment="1">
      <alignment horizontal="right"/>
    </xf>
    <xf numFmtId="0" fontId="12" fillId="0" borderId="22" xfId="1" applyNumberFormat="1" applyBorder="1" applyAlignment="1">
      <alignment horizontal="right"/>
    </xf>
    <xf numFmtId="0" fontId="12" fillId="3" borderId="22" xfId="1" applyFill="1" applyBorder="1" applyAlignment="1">
      <alignment horizontal="center"/>
    </xf>
    <xf numFmtId="41" fontId="0" fillId="0" borderId="22" xfId="2" applyFont="1" applyBorder="1" applyAlignment="1">
      <alignment horizontal="right"/>
    </xf>
    <xf numFmtId="0" fontId="12" fillId="3" borderId="3" xfId="1" applyFill="1" applyBorder="1" applyAlignment="1">
      <alignment horizontal="center"/>
    </xf>
    <xf numFmtId="0" fontId="12" fillId="0" borderId="23" xfId="1" applyNumberFormat="1" applyBorder="1" applyAlignment="1">
      <alignment horizontal="right"/>
    </xf>
    <xf numFmtId="0" fontId="12" fillId="3" borderId="23" xfId="1" applyFill="1" applyBorder="1" applyAlignment="1">
      <alignment horizontal="center"/>
    </xf>
    <xf numFmtId="181" fontId="12" fillId="0" borderId="24" xfId="1" applyNumberFormat="1" applyBorder="1" applyAlignment="1">
      <alignment horizontal="right"/>
    </xf>
    <xf numFmtId="181" fontId="12" fillId="0" borderId="25" xfId="1" applyNumberFormat="1" applyBorder="1" applyAlignment="1">
      <alignment horizontal="right"/>
    </xf>
    <xf numFmtId="0" fontId="12" fillId="3" borderId="25" xfId="1" applyFill="1" applyBorder="1" applyAlignment="1">
      <alignment horizontal="center"/>
    </xf>
    <xf numFmtId="184" fontId="12" fillId="0" borderId="27" xfId="1" applyNumberFormat="1" applyBorder="1" applyAlignment="1">
      <alignment horizontal="right"/>
    </xf>
    <xf numFmtId="184" fontId="12" fillId="0" borderId="22" xfId="1" applyNumberFormat="1" applyBorder="1" applyAlignment="1">
      <alignment horizontal="right"/>
    </xf>
    <xf numFmtId="181" fontId="12" fillId="0" borderId="27" xfId="1" applyNumberFormat="1" applyBorder="1" applyAlignment="1">
      <alignment horizontal="right"/>
    </xf>
    <xf numFmtId="181" fontId="12" fillId="0" borderId="22" xfId="1" applyNumberFormat="1" applyBorder="1" applyAlignment="1">
      <alignment horizontal="right"/>
    </xf>
    <xf numFmtId="0" fontId="12" fillId="5" borderId="13" xfId="1" applyFill="1" applyBorder="1" applyAlignment="1"/>
    <xf numFmtId="0" fontId="12" fillId="5" borderId="12" xfId="1" applyFill="1" applyBorder="1" applyAlignment="1"/>
    <xf numFmtId="0" fontId="12" fillId="4" borderId="12" xfId="1" applyFill="1" applyBorder="1" applyAlignment="1">
      <alignment horizontal="center" vertical="center"/>
    </xf>
    <xf numFmtId="0" fontId="12" fillId="4" borderId="30" xfId="1" applyFill="1" applyBorder="1" applyAlignment="1">
      <alignment horizontal="center" vertical="center"/>
    </xf>
    <xf numFmtId="178" fontId="12" fillId="0" borderId="24" xfId="1" applyNumberFormat="1" applyBorder="1">
      <alignment vertical="center"/>
    </xf>
    <xf numFmtId="178" fontId="12" fillId="0" borderId="25" xfId="1" applyNumberFormat="1" applyBorder="1">
      <alignment vertical="center"/>
    </xf>
    <xf numFmtId="178" fontId="12" fillId="0" borderId="31" xfId="1" applyNumberFormat="1" applyBorder="1">
      <alignment vertical="center"/>
    </xf>
    <xf numFmtId="0" fontId="12" fillId="0" borderId="32" xfId="1" applyBorder="1">
      <alignment vertical="center"/>
    </xf>
    <xf numFmtId="0" fontId="12" fillId="0" borderId="33" xfId="1" applyBorder="1">
      <alignment vertical="center"/>
    </xf>
    <xf numFmtId="178" fontId="12" fillId="0" borderId="27" xfId="1" applyNumberFormat="1" applyBorder="1">
      <alignment vertical="center"/>
    </xf>
    <xf numFmtId="178" fontId="12" fillId="0" borderId="22" xfId="1" applyNumberFormat="1" applyBorder="1">
      <alignment vertical="center"/>
    </xf>
    <xf numFmtId="178" fontId="12" fillId="0" borderId="29" xfId="1" applyNumberFormat="1" applyBorder="1">
      <alignment vertical="center"/>
    </xf>
    <xf numFmtId="0" fontId="12" fillId="0" borderId="34" xfId="1" applyBorder="1">
      <alignment vertical="center"/>
    </xf>
    <xf numFmtId="0" fontId="12" fillId="0" borderId="35" xfId="1" applyBorder="1">
      <alignment vertical="center"/>
    </xf>
    <xf numFmtId="178" fontId="12" fillId="0" borderId="36" xfId="1" applyNumberFormat="1" applyBorder="1">
      <alignment vertical="center"/>
    </xf>
    <xf numFmtId="178" fontId="12" fillId="0" borderId="3" xfId="1" applyNumberFormat="1" applyBorder="1">
      <alignment vertical="center"/>
    </xf>
    <xf numFmtId="0" fontId="12" fillId="0" borderId="38" xfId="1" applyBorder="1">
      <alignment vertical="center"/>
    </xf>
    <xf numFmtId="0" fontId="12" fillId="0" borderId="10" xfId="1" applyBorder="1">
      <alignment vertical="center"/>
    </xf>
    <xf numFmtId="176" fontId="12" fillId="0" borderId="24" xfId="1" applyNumberFormat="1" applyBorder="1" applyAlignment="1">
      <alignment horizontal="right"/>
    </xf>
    <xf numFmtId="176" fontId="12" fillId="0" borderId="25" xfId="1" applyNumberFormat="1" applyBorder="1" applyAlignment="1">
      <alignment horizontal="right"/>
    </xf>
    <xf numFmtId="176" fontId="12" fillId="0" borderId="31" xfId="1" applyNumberFormat="1" applyBorder="1" applyAlignment="1">
      <alignment horizontal="right"/>
    </xf>
    <xf numFmtId="0" fontId="12" fillId="0" borderId="14" xfId="1" applyBorder="1">
      <alignment vertical="center"/>
    </xf>
    <xf numFmtId="176" fontId="12" fillId="0" borderId="27" xfId="1" applyNumberFormat="1" applyBorder="1" applyAlignment="1">
      <alignment horizontal="right"/>
    </xf>
    <xf numFmtId="176" fontId="12" fillId="0" borderId="22" xfId="1" applyNumberFormat="1" applyBorder="1" applyAlignment="1">
      <alignment horizontal="right"/>
    </xf>
    <xf numFmtId="176" fontId="12" fillId="0" borderId="29" xfId="1" applyNumberFormat="1" applyBorder="1" applyAlignment="1">
      <alignment horizontal="right"/>
    </xf>
    <xf numFmtId="0" fontId="12" fillId="0" borderId="0" xfId="1" applyBorder="1">
      <alignment vertical="center"/>
    </xf>
    <xf numFmtId="176" fontId="12" fillId="0" borderId="13" xfId="1" applyNumberFormat="1" applyBorder="1" applyAlignment="1">
      <alignment horizontal="right"/>
    </xf>
    <xf numFmtId="176" fontId="12" fillId="0" borderId="12" xfId="1" applyNumberFormat="1" applyBorder="1" applyAlignment="1">
      <alignment horizontal="right"/>
    </xf>
    <xf numFmtId="176" fontId="12" fillId="0" borderId="30" xfId="1" applyNumberFormat="1" applyBorder="1" applyAlignment="1">
      <alignment horizontal="right"/>
    </xf>
    <xf numFmtId="0" fontId="12" fillId="0" borderId="11" xfId="1" applyBorder="1">
      <alignment vertical="center"/>
    </xf>
    <xf numFmtId="0" fontId="15" fillId="0" borderId="0" xfId="1" quotePrefix="1" applyFont="1">
      <alignment vertical="center"/>
    </xf>
    <xf numFmtId="178" fontId="12" fillId="0" borderId="0" xfId="1" applyNumberFormat="1">
      <alignment vertical="center"/>
    </xf>
    <xf numFmtId="0" fontId="15" fillId="0" borderId="0" xfId="3">
      <alignment vertical="center"/>
    </xf>
    <xf numFmtId="0" fontId="20" fillId="0" borderId="0" xfId="3" applyFont="1" applyFill="1">
      <alignment vertical="center"/>
    </xf>
    <xf numFmtId="0" fontId="12" fillId="0" borderId="0" xfId="1" applyAlignment="1">
      <alignment horizontal="center" vertical="center"/>
    </xf>
    <xf numFmtId="0" fontId="12" fillId="4" borderId="22" xfId="1" applyFill="1" applyBorder="1" applyAlignment="1">
      <alignment horizontal="center" vertical="center"/>
    </xf>
    <xf numFmtId="0" fontId="0" fillId="0" borderId="0" xfId="0" applyFill="1" applyBorder="1" applyAlignment="1">
      <alignment vertical="center" wrapText="1"/>
    </xf>
    <xf numFmtId="0" fontId="0" fillId="3" borderId="23" xfId="0" applyFill="1" applyBorder="1" applyAlignment="1"/>
    <xf numFmtId="176" fontId="0" fillId="0" borderId="22" xfId="0" applyNumberFormat="1" applyBorder="1" applyAlignment="1">
      <alignment horizontal="right"/>
    </xf>
    <xf numFmtId="0" fontId="0" fillId="3" borderId="22" xfId="0" applyFill="1" applyBorder="1" applyAlignment="1"/>
    <xf numFmtId="0" fontId="0" fillId="5" borderId="22" xfId="0" applyFill="1" applyBorder="1" applyAlignment="1"/>
    <xf numFmtId="176" fontId="12" fillId="0" borderId="30" xfId="1" applyNumberFormat="1" applyBorder="1" applyAlignment="1"/>
    <xf numFmtId="176" fontId="12" fillId="0" borderId="12" xfId="1" applyNumberFormat="1" applyBorder="1" applyAlignment="1"/>
    <xf numFmtId="176" fontId="12" fillId="0" borderId="41" xfId="1" applyNumberFormat="1" applyBorder="1" applyAlignment="1"/>
    <xf numFmtId="176" fontId="12" fillId="0" borderId="44" xfId="1" applyNumberFormat="1" applyBorder="1" applyAlignment="1"/>
    <xf numFmtId="176" fontId="12" fillId="0" borderId="29" xfId="1" applyNumberFormat="1" applyBorder="1" applyAlignment="1"/>
    <xf numFmtId="176" fontId="12" fillId="0" borderId="22" xfId="1" applyNumberFormat="1" applyBorder="1" applyAlignment="1"/>
    <xf numFmtId="176" fontId="12" fillId="0" borderId="40" xfId="1" applyNumberFormat="1" applyBorder="1" applyAlignment="1"/>
    <xf numFmtId="176" fontId="12" fillId="0" borderId="43" xfId="1" applyNumberFormat="1" applyBorder="1" applyAlignment="1"/>
    <xf numFmtId="176" fontId="12" fillId="0" borderId="31" xfId="1" applyNumberFormat="1" applyBorder="1" applyAlignment="1"/>
    <xf numFmtId="176" fontId="12" fillId="0" borderId="25" xfId="1" applyNumberFormat="1" applyBorder="1" applyAlignment="1"/>
    <xf numFmtId="176" fontId="12" fillId="0" borderId="39" xfId="1" applyNumberFormat="1" applyBorder="1" applyAlignment="1"/>
    <xf numFmtId="176" fontId="12" fillId="0" borderId="42" xfId="1" applyNumberFormat="1" applyBorder="1" applyAlignment="1"/>
    <xf numFmtId="178" fontId="12" fillId="0" borderId="12" xfId="1" applyNumberFormat="1" applyBorder="1" applyAlignment="1">
      <alignment vertical="center"/>
    </xf>
    <xf numFmtId="178" fontId="12" fillId="0" borderId="13" xfId="1" applyNumberFormat="1" applyBorder="1" applyAlignment="1">
      <alignment vertical="center"/>
    </xf>
    <xf numFmtId="178" fontId="12" fillId="0" borderId="22" xfId="1" applyNumberFormat="1" applyBorder="1" applyAlignment="1">
      <alignment vertical="center"/>
    </xf>
    <xf numFmtId="178" fontId="12" fillId="0" borderId="27" xfId="1" applyNumberFormat="1" applyBorder="1" applyAlignment="1">
      <alignment vertical="center"/>
    </xf>
    <xf numFmtId="176" fontId="12" fillId="0" borderId="27" xfId="1" applyNumberFormat="1" applyBorder="1" applyAlignment="1"/>
    <xf numFmtId="176" fontId="12" fillId="0" borderId="24" xfId="1" applyNumberFormat="1" applyBorder="1" applyAlignment="1"/>
    <xf numFmtId="0" fontId="0" fillId="0" borderId="46" xfId="0" applyBorder="1" applyAlignment="1"/>
    <xf numFmtId="0" fontId="3" fillId="0" borderId="0" xfId="5">
      <alignment vertical="center"/>
    </xf>
    <xf numFmtId="1" fontId="3" fillId="0" borderId="0" xfId="5" applyNumberFormat="1">
      <alignment vertical="center"/>
    </xf>
    <xf numFmtId="0" fontId="0" fillId="2" borderId="47" xfId="0" applyFill="1" applyBorder="1" applyAlignment="1">
      <alignment horizontal="center" vertical="center"/>
    </xf>
    <xf numFmtId="0" fontId="15" fillId="0" borderId="10" xfId="3" applyBorder="1">
      <alignment vertical="center"/>
    </xf>
    <xf numFmtId="0" fontId="0" fillId="0" borderId="11" xfId="3" applyFont="1" applyBorder="1">
      <alignment vertical="center"/>
    </xf>
    <xf numFmtId="0" fontId="0" fillId="3" borderId="38" xfId="0" quotePrefix="1" applyFill="1" applyBorder="1" applyAlignment="1"/>
    <xf numFmtId="0" fontId="0" fillId="3" borderId="11" xfId="0" quotePrefix="1" applyFill="1" applyBorder="1" applyAlignment="1"/>
    <xf numFmtId="0" fontId="15" fillId="0" borderId="33" xfId="3" applyBorder="1">
      <alignment vertical="center"/>
    </xf>
    <xf numFmtId="3" fontId="0" fillId="0" borderId="1" xfId="0" applyNumberFormat="1" applyFont="1" applyBorder="1" applyAlignment="1">
      <alignment horizontal="right"/>
    </xf>
    <xf numFmtId="0" fontId="12" fillId="3" borderId="45" xfId="1" applyFill="1" applyBorder="1" applyAlignment="1">
      <alignment horizontal="center" vertical="center"/>
    </xf>
    <xf numFmtId="0" fontId="12" fillId="3" borderId="37" xfId="1" applyFill="1" applyBorder="1" applyAlignment="1">
      <alignment horizontal="center" vertical="center"/>
    </xf>
    <xf numFmtId="0" fontId="12" fillId="3" borderId="28" xfId="1" applyFill="1" applyBorder="1" applyAlignment="1">
      <alignment horizontal="center" vertical="center"/>
    </xf>
    <xf numFmtId="0" fontId="12" fillId="3" borderId="26" xfId="1" applyFill="1" applyBorder="1" applyAlignment="1">
      <alignment horizontal="center" vertical="center"/>
    </xf>
    <xf numFmtId="0" fontId="0" fillId="0" borderId="48" xfId="0" applyBorder="1" applyAlignment="1"/>
    <xf numFmtId="0" fontId="0" fillId="2" borderId="48" xfId="0" applyFill="1" applyBorder="1" applyAlignment="1">
      <alignment horizontal="center" vertical="center"/>
    </xf>
    <xf numFmtId="0" fontId="0" fillId="3" borderId="49" xfId="0" applyFill="1" applyBorder="1" applyAlignment="1"/>
    <xf numFmtId="176" fontId="0" fillId="0" borderId="49" xfId="0" applyNumberFormat="1" applyBorder="1" applyAlignment="1">
      <alignment horizontal="right"/>
    </xf>
    <xf numFmtId="0" fontId="0" fillId="0" borderId="0" xfId="3" applyFont="1" applyBorder="1">
      <alignment vertical="center"/>
    </xf>
    <xf numFmtId="1" fontId="0" fillId="0" borderId="0" xfId="0" applyNumberFormat="1" applyBorder="1" applyAlignment="1"/>
    <xf numFmtId="0" fontId="19" fillId="14" borderId="0" xfId="3" applyFont="1" applyFill="1" applyBorder="1">
      <alignment vertical="center"/>
    </xf>
    <xf numFmtId="1" fontId="0" fillId="14" borderId="0" xfId="0" applyNumberFormat="1" applyFill="1" applyBorder="1" applyAlignment="1"/>
    <xf numFmtId="0" fontId="19" fillId="14" borderId="7" xfId="3" applyFont="1" applyFill="1" applyBorder="1">
      <alignment vertical="center"/>
    </xf>
    <xf numFmtId="1" fontId="0" fillId="14" borderId="7" xfId="0" applyNumberFormat="1" applyFill="1" applyBorder="1" applyAlignment="1"/>
    <xf numFmtId="0" fontId="19" fillId="14" borderId="14" xfId="3" applyFont="1" applyFill="1" applyBorder="1">
      <alignment vertical="center"/>
    </xf>
    <xf numFmtId="1" fontId="0" fillId="14" borderId="14" xfId="0" applyNumberFormat="1" applyFill="1" applyBorder="1" applyAlignment="1"/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0" fillId="3" borderId="52" xfId="0" quotePrefix="1" applyFill="1" applyBorder="1" applyAlignment="1"/>
    <xf numFmtId="3" fontId="0" fillId="0" borderId="53" xfId="0" applyNumberFormat="1" applyBorder="1" applyAlignment="1">
      <alignment horizontal="right"/>
    </xf>
    <xf numFmtId="0" fontId="14" fillId="0" borderId="0" xfId="0" applyFont="1" applyFill="1">
      <alignment vertical="center"/>
    </xf>
    <xf numFmtId="0" fontId="3" fillId="0" borderId="35" xfId="5" applyBorder="1">
      <alignment vertical="center"/>
    </xf>
    <xf numFmtId="0" fontId="3" fillId="0" borderId="0" xfId="5" applyBorder="1">
      <alignment vertical="center"/>
    </xf>
    <xf numFmtId="185" fontId="0" fillId="0" borderId="34" xfId="6" applyNumberFormat="1" applyFont="1" applyBorder="1">
      <alignment vertical="center"/>
    </xf>
    <xf numFmtId="185" fontId="0" fillId="0" borderId="32" xfId="6" applyNumberFormat="1" applyFont="1" applyBorder="1">
      <alignment vertical="center"/>
    </xf>
    <xf numFmtId="0" fontId="3" fillId="0" borderId="54" xfId="5" applyBorder="1">
      <alignment vertical="center"/>
    </xf>
    <xf numFmtId="0" fontId="3" fillId="0" borderId="55" xfId="5" applyBorder="1">
      <alignment vertical="center"/>
    </xf>
    <xf numFmtId="0" fontId="3" fillId="0" borderId="56" xfId="5" applyBorder="1" applyAlignment="1"/>
    <xf numFmtId="0" fontId="3" fillId="8" borderId="56" xfId="5" applyFill="1" applyBorder="1" applyAlignment="1"/>
    <xf numFmtId="0" fontId="17" fillId="0" borderId="56" xfId="5" applyFont="1" applyBorder="1" applyAlignment="1"/>
    <xf numFmtId="0" fontId="3" fillId="0" borderId="57" xfId="5" applyBorder="1" applyAlignment="1"/>
    <xf numFmtId="0" fontId="23" fillId="0" borderId="58" xfId="5" applyFont="1" applyBorder="1" applyAlignment="1">
      <alignment horizontal="centerContinuous" vertical="center"/>
    </xf>
    <xf numFmtId="0" fontId="3" fillId="0" borderId="59" xfId="5" applyBorder="1" applyAlignment="1">
      <alignment horizontal="centerContinuous" vertical="center"/>
    </xf>
    <xf numFmtId="0" fontId="3" fillId="0" borderId="44" xfId="5" applyBorder="1" applyAlignment="1">
      <alignment horizontal="centerContinuous" vertical="center"/>
    </xf>
    <xf numFmtId="185" fontId="0" fillId="8" borderId="34" xfId="6" applyNumberFormat="1" applyFont="1" applyFill="1" applyBorder="1">
      <alignment vertical="center"/>
    </xf>
    <xf numFmtId="41" fontId="17" fillId="0" borderId="58" xfId="7" applyFont="1" applyBorder="1">
      <alignment vertical="center"/>
    </xf>
    <xf numFmtId="41" fontId="17" fillId="0" borderId="59" xfId="7" applyFont="1" applyBorder="1">
      <alignment vertical="center"/>
    </xf>
    <xf numFmtId="41" fontId="17" fillId="0" borderId="44" xfId="7" applyFont="1" applyBorder="1">
      <alignment vertical="center"/>
    </xf>
    <xf numFmtId="0" fontId="3" fillId="0" borderId="0" xfId="5" applyBorder="1" applyAlignment="1">
      <alignment horizontal="center" vertical="center"/>
    </xf>
    <xf numFmtId="0" fontId="3" fillId="0" borderId="35" xfId="5" applyBorder="1" applyAlignment="1">
      <alignment horizontal="center" vertical="center"/>
    </xf>
    <xf numFmtId="0" fontId="3" fillId="0" borderId="34" xfId="5" applyBorder="1" applyAlignment="1">
      <alignment horizontal="center" vertical="center"/>
    </xf>
    <xf numFmtId="0" fontId="3" fillId="0" borderId="14" xfId="5" applyBorder="1" applyAlignment="1">
      <alignment horizontal="center" vertical="center"/>
    </xf>
    <xf numFmtId="0" fontId="3" fillId="0" borderId="32" xfId="5" applyBorder="1" applyAlignment="1">
      <alignment horizontal="center" vertical="center"/>
    </xf>
    <xf numFmtId="0" fontId="3" fillId="0" borderId="60" xfId="5" applyBorder="1" applyAlignment="1"/>
    <xf numFmtId="0" fontId="3" fillId="0" borderId="61" xfId="5" applyBorder="1">
      <alignment vertical="center"/>
    </xf>
    <xf numFmtId="41" fontId="3" fillId="8" borderId="35" xfId="7" applyFont="1" applyFill="1" applyBorder="1">
      <alignment vertical="center"/>
    </xf>
    <xf numFmtId="41" fontId="3" fillId="8" borderId="0" xfId="7" applyFont="1" applyFill="1" applyBorder="1">
      <alignment vertical="center"/>
    </xf>
    <xf numFmtId="41" fontId="3" fillId="0" borderId="35" xfId="7" applyFont="1" applyBorder="1">
      <alignment vertical="center"/>
    </xf>
    <xf numFmtId="41" fontId="3" fillId="0" borderId="0" xfId="7" applyFont="1" applyBorder="1">
      <alignment vertical="center"/>
    </xf>
    <xf numFmtId="41" fontId="3" fillId="0" borderId="33" xfId="7" applyFont="1" applyBorder="1">
      <alignment vertical="center"/>
    </xf>
    <xf numFmtId="41" fontId="3" fillId="0" borderId="14" xfId="7" applyFont="1" applyBorder="1">
      <alignment vertical="center"/>
    </xf>
    <xf numFmtId="0" fontId="0" fillId="8" borderId="62" xfId="0" applyFill="1" applyBorder="1" applyAlignment="1"/>
    <xf numFmtId="0" fontId="0" fillId="3" borderId="62" xfId="0" quotePrefix="1" applyFill="1" applyBorder="1" applyAlignment="1"/>
    <xf numFmtId="176" fontId="0" fillId="0" borderId="64" xfId="0" applyNumberFormat="1" applyBorder="1" applyAlignment="1">
      <alignment horizontal="right"/>
    </xf>
    <xf numFmtId="176" fontId="7" fillId="0" borderId="62" xfId="0" applyNumberFormat="1" applyFont="1" applyBorder="1" applyAlignment="1">
      <alignment horizontal="right"/>
    </xf>
    <xf numFmtId="0" fontId="0" fillId="0" borderId="65" xfId="0" applyBorder="1" applyAlignment="1"/>
    <xf numFmtId="41" fontId="12" fillId="0" borderId="3" xfId="7" applyFont="1" applyBorder="1" applyAlignment="1">
      <alignment horizontal="right"/>
    </xf>
    <xf numFmtId="41" fontId="0" fillId="0" borderId="22" xfId="7" applyFont="1" applyBorder="1" applyAlignment="1">
      <alignment horizontal="right"/>
    </xf>
    <xf numFmtId="0" fontId="12" fillId="3" borderId="45" xfId="1" applyFill="1" applyBorder="1" applyAlignment="1">
      <alignment horizontal="center" vertical="center"/>
    </xf>
    <xf numFmtId="0" fontId="12" fillId="3" borderId="37" xfId="1" applyFill="1" applyBorder="1" applyAlignment="1">
      <alignment horizontal="center" vertical="center"/>
    </xf>
    <xf numFmtId="0" fontId="12" fillId="3" borderId="28" xfId="1" applyFill="1" applyBorder="1" applyAlignment="1">
      <alignment horizontal="center" vertical="center"/>
    </xf>
    <xf numFmtId="0" fontId="12" fillId="3" borderId="26" xfId="1" applyFill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71" xfId="3" applyFont="1" applyBorder="1">
      <alignment vertical="center"/>
    </xf>
    <xf numFmtId="1" fontId="0" fillId="0" borderId="71" xfId="0" applyNumberFormat="1" applyBorder="1" applyAlignment="1"/>
    <xf numFmtId="41" fontId="3" fillId="0" borderId="74" xfId="7" applyFont="1" applyFill="1" applyBorder="1">
      <alignment vertical="center"/>
    </xf>
    <xf numFmtId="41" fontId="3" fillId="0" borderId="74" xfId="7" applyFont="1" applyBorder="1">
      <alignment vertical="center"/>
    </xf>
    <xf numFmtId="41" fontId="3" fillId="0" borderId="75" xfId="7" applyFont="1" applyBorder="1">
      <alignment vertical="center"/>
    </xf>
    <xf numFmtId="41" fontId="3" fillId="0" borderId="67" xfId="7" applyFont="1" applyFill="1" applyBorder="1">
      <alignment vertical="center"/>
    </xf>
    <xf numFmtId="41" fontId="3" fillId="0" borderId="67" xfId="7" applyFont="1" applyBorder="1">
      <alignment vertical="center"/>
    </xf>
    <xf numFmtId="1" fontId="0" fillId="6" borderId="0" xfId="0" applyNumberFormat="1" applyFill="1" applyBorder="1" applyAlignment="1"/>
    <xf numFmtId="1" fontId="0" fillId="6" borderId="7" xfId="0" applyNumberFormat="1" applyFill="1" applyBorder="1" applyAlignment="1"/>
    <xf numFmtId="1" fontId="0" fillId="6" borderId="14" xfId="0" applyNumberFormat="1" applyFill="1" applyBorder="1" applyAlignment="1"/>
    <xf numFmtId="1" fontId="0" fillId="6" borderId="34" xfId="0" applyNumberFormat="1" applyFill="1" applyBorder="1" applyAlignment="1"/>
    <xf numFmtId="1" fontId="0" fillId="6" borderId="51" xfId="0" applyNumberFormat="1" applyFill="1" applyBorder="1" applyAlignment="1"/>
    <xf numFmtId="1" fontId="0" fillId="6" borderId="32" xfId="0" applyNumberFormat="1" applyFill="1" applyBorder="1" applyAlignment="1"/>
    <xf numFmtId="1" fontId="0" fillId="0" borderId="0" xfId="0" applyNumberFormat="1" applyFill="1" applyBorder="1" applyAlignment="1"/>
    <xf numFmtId="1" fontId="0" fillId="0" borderId="34" xfId="0" applyNumberFormat="1" applyFill="1" applyBorder="1" applyAlignment="1"/>
    <xf numFmtId="1" fontId="0" fillId="0" borderId="71" xfId="0" applyNumberFormat="1" applyFill="1" applyBorder="1" applyAlignment="1"/>
    <xf numFmtId="1" fontId="0" fillId="0" borderId="72" xfId="0" applyNumberFormat="1" applyFill="1" applyBorder="1" applyAlignment="1"/>
    <xf numFmtId="0" fontId="7" fillId="0" borderId="0" xfId="1" applyFont="1" applyFill="1" applyAlignment="1">
      <alignment horizontal="center" vertical="center"/>
    </xf>
    <xf numFmtId="0" fontId="0" fillId="3" borderId="78" xfId="0" applyFill="1" applyBorder="1" applyAlignment="1"/>
    <xf numFmtId="176" fontId="0" fillId="0" borderId="78" xfId="0" applyNumberFormat="1" applyBorder="1" applyAlignment="1">
      <alignment horizontal="right"/>
    </xf>
    <xf numFmtId="3" fontId="0" fillId="0" borderId="78" xfId="0" applyNumberFormat="1" applyBorder="1" applyAlignment="1">
      <alignment horizontal="right"/>
    </xf>
    <xf numFmtId="0" fontId="12" fillId="3" borderId="79" xfId="1" applyFill="1" applyBorder="1" applyAlignment="1"/>
    <xf numFmtId="176" fontId="12" fillId="0" borderId="79" xfId="1" applyNumberFormat="1" applyBorder="1" applyAlignment="1">
      <alignment horizontal="right"/>
    </xf>
    <xf numFmtId="0" fontId="0" fillId="5" borderId="81" xfId="0" applyFill="1" applyBorder="1" applyAlignment="1"/>
    <xf numFmtId="0" fontId="0" fillId="5" borderId="82" xfId="0" applyFill="1" applyBorder="1" applyAlignment="1"/>
    <xf numFmtId="0" fontId="0" fillId="0" borderId="21" xfId="0" applyBorder="1" applyAlignment="1"/>
    <xf numFmtId="41" fontId="3" fillId="6" borderId="75" xfId="7" applyFont="1" applyFill="1" applyBorder="1">
      <alignment vertical="center"/>
    </xf>
    <xf numFmtId="41" fontId="3" fillId="6" borderId="68" xfId="7" applyFont="1" applyFill="1" applyBorder="1">
      <alignment vertical="center"/>
    </xf>
    <xf numFmtId="0" fontId="7" fillId="0" borderId="0" xfId="0" applyFont="1" applyAlignment="1">
      <alignment horizontal="left" vertical="center"/>
    </xf>
    <xf numFmtId="0" fontId="0" fillId="15" borderId="8" xfId="0" applyFill="1" applyBorder="1" applyAlignment="1"/>
    <xf numFmtId="0" fontId="0" fillId="15" borderId="78" xfId="0" applyFill="1" applyBorder="1" applyAlignment="1"/>
    <xf numFmtId="0" fontId="0" fillId="15" borderId="5" xfId="0" quotePrefix="1" applyFill="1" applyBorder="1" applyAlignment="1"/>
    <xf numFmtId="0" fontId="0" fillId="15" borderId="65" xfId="0" applyFill="1" applyBorder="1" applyAlignment="1"/>
    <xf numFmtId="0" fontId="0" fillId="15" borderId="14" xfId="3" applyFont="1" applyFill="1" applyBorder="1">
      <alignment vertical="center"/>
    </xf>
    <xf numFmtId="0" fontId="0" fillId="15" borderId="14" xfId="0" applyFill="1" applyBorder="1" applyAlignment="1">
      <alignment horizontal="right"/>
    </xf>
    <xf numFmtId="0" fontId="0" fillId="15" borderId="32" xfId="0" applyFill="1" applyBorder="1" applyAlignment="1">
      <alignment horizontal="right"/>
    </xf>
    <xf numFmtId="0" fontId="0" fillId="15" borderId="73" xfId="0" applyFill="1" applyBorder="1" applyAlignment="1"/>
    <xf numFmtId="0" fontId="0" fillId="15" borderId="76" xfId="0" applyFill="1" applyBorder="1" applyAlignment="1"/>
    <xf numFmtId="0" fontId="0" fillId="8" borderId="37" xfId="0" applyFill="1" applyBorder="1" applyAlignment="1"/>
    <xf numFmtId="0" fontId="0" fillId="8" borderId="26" xfId="0" applyFill="1" applyBorder="1" applyAlignment="1"/>
    <xf numFmtId="0" fontId="0" fillId="15" borderId="85" xfId="0" applyFill="1" applyBorder="1" applyAlignment="1"/>
    <xf numFmtId="41" fontId="3" fillId="0" borderId="79" xfId="7" applyFont="1" applyFill="1" applyBorder="1">
      <alignment vertical="center"/>
    </xf>
    <xf numFmtId="41" fontId="3" fillId="0" borderId="79" xfId="7" applyFont="1" applyBorder="1">
      <alignment vertical="center"/>
    </xf>
    <xf numFmtId="41" fontId="3" fillId="0" borderId="86" xfId="7" applyFont="1" applyBorder="1">
      <alignment vertical="center"/>
    </xf>
    <xf numFmtId="0" fontId="22" fillId="0" borderId="87" xfId="5" applyFont="1" applyBorder="1" applyAlignment="1">
      <alignment horizontal="centerContinuous" vertical="center"/>
    </xf>
    <xf numFmtId="0" fontId="22" fillId="0" borderId="88" xfId="5" applyFont="1" applyBorder="1" applyAlignment="1">
      <alignment horizontal="centerContinuous" vertical="center"/>
    </xf>
    <xf numFmtId="0" fontId="22" fillId="0" borderId="89" xfId="5" applyFont="1" applyBorder="1" applyAlignment="1">
      <alignment horizontal="centerContinuous" vertical="center"/>
    </xf>
    <xf numFmtId="0" fontId="3" fillId="0" borderId="90" xfId="5" applyBorder="1">
      <alignment vertical="center"/>
    </xf>
    <xf numFmtId="0" fontId="2" fillId="0" borderId="91" xfId="5" applyFont="1" applyBorder="1" applyAlignment="1">
      <alignment horizontal="center" vertical="center"/>
    </xf>
    <xf numFmtId="0" fontId="2" fillId="0" borderId="92" xfId="5" applyFont="1" applyBorder="1" applyAlignment="1">
      <alignment horizontal="center" vertical="center"/>
    </xf>
    <xf numFmtId="0" fontId="0" fillId="8" borderId="3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15" borderId="48" xfId="0" applyFill="1" applyBorder="1" applyAlignment="1"/>
    <xf numFmtId="0" fontId="0" fillId="15" borderId="77" xfId="0" applyFill="1" applyBorder="1" applyAlignment="1"/>
    <xf numFmtId="0" fontId="12" fillId="15" borderId="22" xfId="1" applyFill="1" applyBorder="1" applyAlignment="1"/>
    <xf numFmtId="0" fontId="0" fillId="8" borderId="48" xfId="0" applyFill="1" applyBorder="1" applyAlignment="1"/>
    <xf numFmtId="0" fontId="12" fillId="8" borderId="0" xfId="1" applyFill="1">
      <alignment vertical="center"/>
    </xf>
    <xf numFmtId="0" fontId="7" fillId="0" borderId="9" xfId="0" applyFont="1" applyBorder="1">
      <alignment vertical="center"/>
    </xf>
    <xf numFmtId="0" fontId="16" fillId="0" borderId="0" xfId="0" applyFont="1" applyAlignment="1">
      <alignment horizontal="left" vertical="center"/>
    </xf>
    <xf numFmtId="0" fontId="0" fillId="5" borderId="81" xfId="0" applyFill="1" applyBorder="1" applyAlignment="1">
      <alignment horizontal="center" vertical="center" wrapText="1"/>
    </xf>
    <xf numFmtId="0" fontId="0" fillId="5" borderId="82" xfId="0" applyFill="1" applyBorder="1" applyAlignment="1">
      <alignment horizontal="center" vertical="center" wrapText="1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4" borderId="81" xfId="0" applyFill="1" applyBorder="1">
      <alignment vertical="center"/>
    </xf>
    <xf numFmtId="0" fontId="0" fillId="0" borderId="81" xfId="0" applyBorder="1" applyAlignment="1"/>
    <xf numFmtId="0" fontId="0" fillId="5" borderId="93" xfId="0" applyFill="1" applyBorder="1" applyAlignment="1">
      <alignment horizontal="center" vertical="center" wrapText="1"/>
    </xf>
    <xf numFmtId="0" fontId="0" fillId="5" borderId="94" xfId="0" applyFill="1" applyBorder="1" applyAlignment="1">
      <alignment horizontal="center" vertical="center" wrapText="1"/>
    </xf>
    <xf numFmtId="0" fontId="0" fillId="5" borderId="95" xfId="0" applyFill="1" applyBorder="1" applyAlignment="1">
      <alignment horizontal="center" vertical="center" wrapText="1"/>
    </xf>
    <xf numFmtId="0" fontId="0" fillId="4" borderId="93" xfId="0" applyFill="1" applyBorder="1">
      <alignment vertical="center"/>
    </xf>
    <xf numFmtId="0" fontId="0" fillId="4" borderId="94" xfId="0" applyFill="1" applyBorder="1">
      <alignment vertical="center"/>
    </xf>
    <xf numFmtId="0" fontId="0" fillId="5" borderId="94" xfId="0" applyFill="1" applyBorder="1" applyAlignment="1"/>
    <xf numFmtId="0" fontId="0" fillId="5" borderId="95" xfId="0" applyFill="1" applyBorder="1" applyAlignment="1"/>
    <xf numFmtId="0" fontId="0" fillId="5" borderId="93" xfId="0" applyFill="1" applyBorder="1">
      <alignment vertical="center"/>
    </xf>
    <xf numFmtId="0" fontId="0" fillId="5" borderId="94" xfId="0" applyFill="1" applyBorder="1">
      <alignment vertical="center"/>
    </xf>
    <xf numFmtId="0" fontId="0" fillId="5" borderId="95" xfId="0" applyFill="1" applyBorder="1">
      <alignment vertical="center"/>
    </xf>
    <xf numFmtId="0" fontId="12" fillId="3" borderId="78" xfId="1" applyFill="1" applyBorder="1" applyAlignment="1"/>
    <xf numFmtId="3" fontId="12" fillId="0" borderId="78" xfId="1" applyNumberFormat="1" applyBorder="1" applyAlignment="1">
      <alignment horizontal="right"/>
    </xf>
    <xf numFmtId="0" fontId="0" fillId="3" borderId="78" xfId="0" applyFill="1" applyBorder="1" applyAlignment="1">
      <alignment horizontal="center"/>
    </xf>
    <xf numFmtId="0" fontId="0" fillId="3" borderId="79" xfId="0" applyFill="1" applyBorder="1" applyAlignment="1"/>
    <xf numFmtId="176" fontId="0" fillId="0" borderId="79" xfId="0" applyNumberFormat="1" applyBorder="1" applyAlignment="1">
      <alignment horizontal="right"/>
    </xf>
    <xf numFmtId="176" fontId="12" fillId="0" borderId="78" xfId="1" applyNumberFormat="1" applyBorder="1" applyAlignment="1">
      <alignment horizontal="right"/>
    </xf>
    <xf numFmtId="0" fontId="0" fillId="0" borderId="0" xfId="0" applyAlignment="1"/>
    <xf numFmtId="3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80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3" fillId="6" borderId="91" xfId="5" applyFill="1" applyBorder="1" applyAlignment="1"/>
    <xf numFmtId="18" fontId="7" fillId="0" borderId="0" xfId="0" applyNumberFormat="1" applyFont="1">
      <alignment vertical="center"/>
    </xf>
    <xf numFmtId="0" fontId="0" fillId="4" borderId="96" xfId="0" applyFill="1" applyBorder="1">
      <alignment vertical="center"/>
    </xf>
    <xf numFmtId="0" fontId="0" fillId="3" borderId="97" xfId="0" applyFill="1" applyBorder="1" applyAlignment="1"/>
    <xf numFmtId="0" fontId="0" fillId="6" borderId="77" xfId="0" applyFill="1" applyBorder="1" applyAlignment="1"/>
    <xf numFmtId="0" fontId="0" fillId="6" borderId="78" xfId="0" applyFill="1" applyBorder="1" applyAlignment="1"/>
    <xf numFmtId="0" fontId="0" fillId="6" borderId="48" xfId="0" applyFill="1" applyBorder="1" applyAlignment="1"/>
    <xf numFmtId="0" fontId="0" fillId="3" borderId="98" xfId="0" quotePrefix="1" applyFill="1" applyBorder="1" applyAlignment="1"/>
    <xf numFmtId="0" fontId="0" fillId="8" borderId="97" xfId="0" applyFill="1" applyBorder="1" applyAlignment="1"/>
    <xf numFmtId="0" fontId="0" fillId="15" borderId="97" xfId="0" applyFill="1" applyBorder="1" applyAlignment="1"/>
    <xf numFmtId="0" fontId="0" fillId="8" borderId="78" xfId="0" applyFill="1" applyBorder="1" applyAlignment="1"/>
    <xf numFmtId="176" fontId="26" fillId="0" borderId="0" xfId="0" applyNumberFormat="1" applyFont="1" applyFill="1" applyBorder="1" applyAlignment="1">
      <alignment horizontal="center" vertical="center"/>
    </xf>
    <xf numFmtId="0" fontId="27" fillId="3" borderId="99" xfId="0" applyFont="1" applyFill="1" applyBorder="1" applyAlignment="1">
      <alignment horizontal="center" vertical="center"/>
    </xf>
    <xf numFmtId="0" fontId="27" fillId="16" borderId="1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8" fillId="0" borderId="99" xfId="0" applyFont="1" applyBorder="1" applyAlignment="1">
      <alignment horizontal="centerContinuous" vertical="center"/>
    </xf>
    <xf numFmtId="0" fontId="26" fillId="0" borderId="99" xfId="0" applyFont="1" applyBorder="1" applyAlignment="1">
      <alignment horizontal="centerContinuous" vertical="center"/>
    </xf>
    <xf numFmtId="0" fontId="28" fillId="0" borderId="105" xfId="0" applyFont="1" applyBorder="1" applyAlignment="1">
      <alignment horizontal="centerContinuous" vertical="center"/>
    </xf>
    <xf numFmtId="0" fontId="26" fillId="0" borderId="105" xfId="0" applyFont="1" applyBorder="1" applyAlignment="1">
      <alignment horizontal="centerContinuous" vertical="center"/>
    </xf>
    <xf numFmtId="0" fontId="19" fillId="0" borderId="0" xfId="0" applyFont="1" applyAlignment="1">
      <alignment vertical="center"/>
    </xf>
    <xf numFmtId="0" fontId="26" fillId="0" borderId="0" xfId="0" applyFont="1" applyFill="1" applyAlignment="1">
      <alignment vertical="center"/>
    </xf>
    <xf numFmtId="0" fontId="19" fillId="0" borderId="0" xfId="0" applyFont="1" applyFill="1" applyAlignment="1">
      <alignment vertical="center"/>
    </xf>
    <xf numFmtId="0" fontId="29" fillId="0" borderId="105" xfId="0" applyFont="1" applyBorder="1" applyAlignment="1">
      <alignment horizontal="center" vertical="center"/>
    </xf>
    <xf numFmtId="0" fontId="30" fillId="0" borderId="98" xfId="0" applyFont="1" applyBorder="1" applyAlignment="1">
      <alignment horizontal="center" vertical="center"/>
    </xf>
    <xf numFmtId="0" fontId="19" fillId="15" borderId="81" xfId="0" applyFont="1" applyFill="1" applyBorder="1" applyAlignment="1">
      <alignment vertical="center"/>
    </xf>
    <xf numFmtId="0" fontId="26" fillId="16" borderId="102" xfId="0" applyFont="1" applyFill="1" applyBorder="1" applyAlignment="1">
      <alignment vertical="center"/>
    </xf>
    <xf numFmtId="0" fontId="26" fillId="3" borderId="102" xfId="0" applyFont="1" applyFill="1" applyBorder="1" applyAlignment="1">
      <alignment vertical="center"/>
    </xf>
    <xf numFmtId="0" fontId="0" fillId="0" borderId="100" xfId="0" applyBorder="1" applyAlignment="1">
      <alignment vertical="center"/>
    </xf>
    <xf numFmtId="0" fontId="0" fillId="0" borderId="107" xfId="0" applyBorder="1" applyAlignment="1">
      <alignment vertical="center"/>
    </xf>
    <xf numFmtId="0" fontId="0" fillId="0" borderId="108" xfId="0" applyBorder="1" applyAlignment="1">
      <alignment vertical="center"/>
    </xf>
    <xf numFmtId="0" fontId="19" fillId="3" borderId="83" xfId="0" applyFont="1" applyFill="1" applyBorder="1" applyAlignment="1">
      <alignment vertical="center"/>
    </xf>
    <xf numFmtId="0" fontId="26" fillId="3" borderId="1" xfId="0" applyFont="1" applyFill="1" applyBorder="1" applyAlignment="1">
      <alignment vertical="center"/>
    </xf>
    <xf numFmtId="176" fontId="19" fillId="0" borderId="78" xfId="0" applyNumberFormat="1" applyFont="1" applyBorder="1" applyAlignment="1">
      <alignment horizontal="right" vertical="center"/>
    </xf>
    <xf numFmtId="0" fontId="26" fillId="16" borderId="103" xfId="0" applyFont="1" applyFill="1" applyBorder="1" applyAlignment="1">
      <alignment vertical="center"/>
    </xf>
    <xf numFmtId="0" fontId="26" fillId="3" borderId="103" xfId="0" applyFont="1" applyFill="1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19" fillId="0" borderId="18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9" xfId="0" applyFont="1" applyBorder="1" applyAlignment="1">
      <alignment vertical="center"/>
    </xf>
    <xf numFmtId="0" fontId="19" fillId="3" borderId="84" xfId="0" applyFont="1" applyFill="1" applyBorder="1" applyAlignment="1">
      <alignment vertical="center"/>
    </xf>
    <xf numFmtId="0" fontId="26" fillId="3" borderId="111" xfId="0" applyFont="1" applyFill="1" applyBorder="1" applyAlignment="1">
      <alignment vertical="center"/>
    </xf>
    <xf numFmtId="176" fontId="19" fillId="0" borderId="67" xfId="0" applyNumberFormat="1" applyFont="1" applyBorder="1" applyAlignment="1">
      <alignment horizontal="right" vertical="center"/>
    </xf>
    <xf numFmtId="0" fontId="19" fillId="3" borderId="12" xfId="0" applyFont="1" applyFill="1" applyBorder="1" applyAlignment="1">
      <alignment vertical="center"/>
    </xf>
    <xf numFmtId="0" fontId="19" fillId="3" borderId="63" xfId="0" applyFont="1" applyFill="1" applyBorder="1" applyAlignment="1">
      <alignment vertical="center"/>
    </xf>
    <xf numFmtId="176" fontId="19" fillId="0" borderId="62" xfId="0" applyNumberFormat="1" applyFont="1" applyBorder="1" applyAlignment="1">
      <alignment horizontal="right" vertical="center"/>
    </xf>
    <xf numFmtId="0" fontId="19" fillId="3" borderId="66" xfId="0" applyFont="1" applyFill="1" applyBorder="1" applyAlignment="1">
      <alignment vertical="center"/>
    </xf>
    <xf numFmtId="0" fontId="19" fillId="3" borderId="81" xfId="0" applyFont="1" applyFill="1" applyBorder="1" applyAlignment="1">
      <alignment vertical="center"/>
    </xf>
    <xf numFmtId="176" fontId="19" fillId="0" borderId="94" xfId="0" applyNumberFormat="1" applyFont="1" applyBorder="1" applyAlignment="1">
      <alignment horizontal="right" vertical="center"/>
    </xf>
    <xf numFmtId="0" fontId="26" fillId="16" borderId="104" xfId="0" applyFont="1" applyFill="1" applyBorder="1" applyAlignment="1">
      <alignment vertical="center"/>
    </xf>
    <xf numFmtId="0" fontId="26" fillId="3" borderId="106" xfId="0" applyFont="1" applyFill="1" applyBorder="1" applyAlignment="1">
      <alignment vertical="center"/>
    </xf>
    <xf numFmtId="0" fontId="0" fillId="0" borderId="101" xfId="0" applyBorder="1" applyAlignment="1">
      <alignment vertical="center"/>
    </xf>
    <xf numFmtId="0" fontId="0" fillId="0" borderId="109" xfId="0" applyBorder="1" applyAlignment="1">
      <alignment vertical="center"/>
    </xf>
    <xf numFmtId="0" fontId="0" fillId="0" borderId="110" xfId="0" applyBorder="1" applyAlignment="1">
      <alignment vertical="center"/>
    </xf>
    <xf numFmtId="0" fontId="19" fillId="0" borderId="109" xfId="0" applyFont="1" applyBorder="1" applyAlignment="1">
      <alignment vertical="center"/>
    </xf>
    <xf numFmtId="0" fontId="26" fillId="0" borderId="0" xfId="0" applyFont="1" applyAlignment="1">
      <alignment vertical="center"/>
    </xf>
    <xf numFmtId="179" fontId="7" fillId="0" borderId="79" xfId="0" applyNumberFormat="1" applyFont="1" applyBorder="1" applyAlignment="1">
      <alignment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3" borderId="112" xfId="0" applyFont="1" applyFill="1" applyBorder="1" applyAlignment="1">
      <alignment vertical="center"/>
    </xf>
    <xf numFmtId="0" fontId="19" fillId="15" borderId="112" xfId="0" applyFont="1" applyFill="1" applyBorder="1" applyAlignment="1">
      <alignment vertical="center"/>
    </xf>
    <xf numFmtId="0" fontId="27" fillId="16" borderId="82" xfId="0" applyFont="1" applyFill="1" applyBorder="1" applyAlignment="1">
      <alignment horizontal="center" vertical="center"/>
    </xf>
    <xf numFmtId="176" fontId="19" fillId="0" borderId="99" xfId="0" applyNumberFormat="1" applyFont="1" applyBorder="1" applyAlignment="1">
      <alignment horizontal="right" vertical="center"/>
    </xf>
    <xf numFmtId="176" fontId="19" fillId="0" borderId="113" xfId="0" applyNumberFormat="1" applyFont="1" applyBorder="1" applyAlignment="1">
      <alignment horizontal="right" vertical="center"/>
    </xf>
    <xf numFmtId="176" fontId="26" fillId="0" borderId="36" xfId="0" applyNumberFormat="1" applyFont="1" applyFill="1" applyBorder="1" applyAlignment="1">
      <alignment horizontal="center" vertical="center"/>
    </xf>
    <xf numFmtId="176" fontId="26" fillId="0" borderId="114" xfId="0" applyNumberFormat="1" applyFont="1" applyFill="1" applyBorder="1" applyAlignment="1">
      <alignment horizontal="center" vertical="center"/>
    </xf>
    <xf numFmtId="176" fontId="26" fillId="0" borderId="115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116" xfId="0" applyFont="1" applyFill="1" applyBorder="1" applyAlignment="1">
      <alignment horizontal="center" vertical="center"/>
    </xf>
    <xf numFmtId="0" fontId="32" fillId="0" borderId="7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8" borderId="0" xfId="0" applyFont="1" applyFill="1" applyBorder="1" applyAlignment="1">
      <alignment horizontal="center"/>
    </xf>
    <xf numFmtId="0" fontId="29" fillId="0" borderId="0" xfId="0" applyFont="1" applyBorder="1" applyAlignment="1">
      <alignment horizontal="center" vertical="center"/>
    </xf>
    <xf numFmtId="0" fontId="30" fillId="0" borderId="105" xfId="0" applyFont="1" applyBorder="1" applyAlignment="1">
      <alignment horizontal="center" vertical="center"/>
    </xf>
    <xf numFmtId="0" fontId="26" fillId="16" borderId="106" xfId="0" applyFont="1" applyFill="1" applyBorder="1" applyAlignment="1">
      <alignment vertical="center"/>
    </xf>
    <xf numFmtId="0" fontId="26" fillId="16" borderId="117" xfId="0" applyFont="1" applyFill="1" applyBorder="1" applyAlignment="1">
      <alignment vertical="center"/>
    </xf>
    <xf numFmtId="0" fontId="26" fillId="3" borderId="118" xfId="0" applyFont="1" applyFill="1" applyBorder="1" applyAlignment="1">
      <alignment vertical="center"/>
    </xf>
    <xf numFmtId="0" fontId="19" fillId="0" borderId="119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0" fontId="19" fillId="0" borderId="38" xfId="0" applyFont="1" applyBorder="1" applyAlignment="1">
      <alignment vertical="center"/>
    </xf>
    <xf numFmtId="0" fontId="26" fillId="16" borderId="120" xfId="0" applyFont="1" applyFill="1" applyBorder="1" applyAlignment="1">
      <alignment vertical="center"/>
    </xf>
    <xf numFmtId="0" fontId="19" fillId="0" borderId="34" xfId="0" applyFont="1" applyBorder="1" applyAlignment="1">
      <alignment vertical="center"/>
    </xf>
    <xf numFmtId="0" fontId="26" fillId="16" borderId="121" xfId="0" applyFont="1" applyFill="1" applyBorder="1" applyAlignment="1">
      <alignment vertical="center"/>
    </xf>
    <xf numFmtId="0" fontId="26" fillId="3" borderId="122" xfId="0" applyFont="1" applyFill="1" applyBorder="1" applyAlignment="1">
      <alignment vertical="center"/>
    </xf>
    <xf numFmtId="0" fontId="19" fillId="0" borderId="123" xfId="0" applyFont="1" applyBorder="1" applyAlignment="1">
      <alignment vertical="center"/>
    </xf>
    <xf numFmtId="0" fontId="19" fillId="0" borderId="14" xfId="0" applyFont="1" applyBorder="1" applyAlignment="1">
      <alignment vertical="center"/>
    </xf>
    <xf numFmtId="0" fontId="19" fillId="0" borderId="32" xfId="0" applyFont="1" applyBorder="1" applyAlignment="1">
      <alignment vertical="center"/>
    </xf>
    <xf numFmtId="179" fontId="7" fillId="0" borderId="0" xfId="0" applyNumberFormat="1" applyFon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center" vertical="center"/>
    </xf>
    <xf numFmtId="0" fontId="0" fillId="0" borderId="0" xfId="3" applyFont="1">
      <alignment vertical="center"/>
    </xf>
    <xf numFmtId="0" fontId="7" fillId="0" borderId="0" xfId="3" applyFont="1">
      <alignment vertical="center"/>
    </xf>
    <xf numFmtId="0" fontId="0" fillId="0" borderId="100" xfId="0" applyBorder="1">
      <alignment vertical="center"/>
    </xf>
    <xf numFmtId="176" fontId="0" fillId="0" borderId="107" xfId="0" applyNumberFormat="1" applyBorder="1">
      <alignment vertical="center"/>
    </xf>
    <xf numFmtId="0" fontId="0" fillId="0" borderId="107" xfId="0" applyBorder="1">
      <alignment vertical="center"/>
    </xf>
    <xf numFmtId="176" fontId="0" fillId="0" borderId="107" xfId="0" applyNumberFormat="1" applyBorder="1" applyAlignment="1">
      <alignment horizontal="right"/>
    </xf>
    <xf numFmtId="176" fontId="0" fillId="0" borderId="108" xfId="0" applyNumberFormat="1" applyBorder="1" applyAlignment="1">
      <alignment horizontal="right"/>
    </xf>
    <xf numFmtId="0" fontId="0" fillId="0" borderId="18" xfId="0" applyBorder="1">
      <alignment vertical="center"/>
    </xf>
    <xf numFmtId="176" fontId="0" fillId="0" borderId="0" xfId="0" applyNumberFormat="1" applyBorder="1">
      <alignment vertical="center"/>
    </xf>
    <xf numFmtId="176" fontId="0" fillId="0" borderId="9" xfId="0" applyNumberFormat="1" applyBorder="1" applyAlignment="1">
      <alignment horizontal="right"/>
    </xf>
    <xf numFmtId="0" fontId="0" fillId="0" borderId="101" xfId="0" applyBorder="1">
      <alignment vertical="center"/>
    </xf>
    <xf numFmtId="176" fontId="0" fillId="0" borderId="109" xfId="0" applyNumberFormat="1" applyBorder="1">
      <alignment vertical="center"/>
    </xf>
    <xf numFmtId="0" fontId="0" fillId="0" borderId="109" xfId="0" applyBorder="1">
      <alignment vertical="center"/>
    </xf>
    <xf numFmtId="176" fontId="7" fillId="0" borderId="109" xfId="0" applyNumberFormat="1" applyFont="1" applyBorder="1" applyAlignment="1">
      <alignment horizontal="left"/>
    </xf>
    <xf numFmtId="0" fontId="0" fillId="0" borderId="110" xfId="0" applyBorder="1">
      <alignment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vertical="center"/>
    </xf>
    <xf numFmtId="0" fontId="27" fillId="0" borderId="1" xfId="0" quotePrefix="1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8" fillId="0" borderId="0" xfId="0" applyFont="1" applyFill="1" applyBorder="1" applyAlignment="1">
      <alignment vertical="center"/>
    </xf>
    <xf numFmtId="0" fontId="28" fillId="0" borderId="0" xfId="0" quotePrefix="1" applyFont="1" applyFill="1" applyBorder="1" applyAlignment="1">
      <alignment vertical="center"/>
    </xf>
    <xf numFmtId="0" fontId="26" fillId="0" borderId="116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4" fillId="0" borderId="1" xfId="0" applyFont="1" applyFill="1" applyBorder="1" applyAlignment="1">
      <alignment horizontal="left" vertical="center"/>
    </xf>
    <xf numFmtId="0" fontId="34" fillId="0" borderId="1" xfId="0" quotePrefix="1" applyFont="1" applyFill="1" applyBorder="1" applyAlignment="1">
      <alignment horizontal="left" vertical="center"/>
    </xf>
    <xf numFmtId="0" fontId="19" fillId="0" borderId="0" xfId="3" applyFont="1">
      <alignment vertical="center"/>
    </xf>
    <xf numFmtId="0" fontId="36" fillId="0" borderId="0" xfId="3" applyFont="1">
      <alignment vertical="center"/>
    </xf>
    <xf numFmtId="0" fontId="37" fillId="0" borderId="0" xfId="3" applyFont="1">
      <alignment vertical="center"/>
    </xf>
    <xf numFmtId="0" fontId="38" fillId="0" borderId="0" xfId="3" applyFont="1">
      <alignment vertical="center"/>
    </xf>
    <xf numFmtId="41" fontId="38" fillId="0" borderId="0" xfId="3" applyNumberFormat="1" applyFont="1">
      <alignment vertical="center"/>
    </xf>
    <xf numFmtId="0" fontId="39" fillId="0" borderId="0" xfId="3" applyFont="1">
      <alignment vertical="center"/>
    </xf>
    <xf numFmtId="0" fontId="26" fillId="0" borderId="0" xfId="3" applyFont="1" applyBorder="1">
      <alignment vertical="center"/>
    </xf>
    <xf numFmtId="0" fontId="26" fillId="0" borderId="0" xfId="3" applyFont="1">
      <alignment vertical="center"/>
    </xf>
    <xf numFmtId="0" fontId="32" fillId="0" borderId="0" xfId="3" applyFont="1">
      <alignment vertical="center"/>
    </xf>
    <xf numFmtId="0" fontId="33" fillId="17" borderId="10" xfId="0" applyFont="1" applyFill="1" applyBorder="1" applyAlignment="1">
      <alignment horizontal="left" vertical="center" wrapText="1"/>
    </xf>
    <xf numFmtId="0" fontId="33" fillId="17" borderId="11" xfId="0" applyFont="1" applyFill="1" applyBorder="1" applyAlignment="1">
      <alignment horizontal="left" vertical="center" wrapText="1"/>
    </xf>
    <xf numFmtId="0" fontId="33" fillId="17" borderId="38" xfId="0" applyFont="1" applyFill="1" applyBorder="1" applyAlignment="1">
      <alignment horizontal="left" vertical="center" wrapText="1"/>
    </xf>
    <xf numFmtId="0" fontId="33" fillId="17" borderId="35" xfId="0" applyFont="1" applyFill="1" applyBorder="1" applyAlignment="1">
      <alignment horizontal="left" vertical="center" wrapText="1"/>
    </xf>
    <xf numFmtId="0" fontId="33" fillId="17" borderId="0" xfId="0" applyFont="1" applyFill="1" applyBorder="1" applyAlignment="1">
      <alignment horizontal="left" vertical="center" wrapText="1"/>
    </xf>
    <xf numFmtId="0" fontId="33" fillId="17" borderId="34" xfId="0" applyFont="1" applyFill="1" applyBorder="1" applyAlignment="1">
      <alignment horizontal="left" vertical="center" wrapText="1"/>
    </xf>
    <xf numFmtId="0" fontId="33" fillId="17" borderId="33" xfId="0" applyFont="1" applyFill="1" applyBorder="1" applyAlignment="1">
      <alignment horizontal="left" vertical="center" wrapText="1"/>
    </xf>
    <xf numFmtId="0" fontId="33" fillId="17" borderId="14" xfId="0" applyFont="1" applyFill="1" applyBorder="1" applyAlignment="1">
      <alignment horizontal="left" vertical="center" wrapText="1"/>
    </xf>
    <xf numFmtId="0" fontId="33" fillId="17" borderId="32" xfId="0" applyFont="1" applyFill="1" applyBorder="1" applyAlignment="1">
      <alignment horizontal="left" vertical="center" wrapText="1"/>
    </xf>
    <xf numFmtId="0" fontId="0" fillId="5" borderId="81" xfId="0" applyFill="1" applyBorder="1">
      <alignment vertical="center"/>
    </xf>
    <xf numFmtId="0" fontId="0" fillId="5" borderId="82" xfId="0" applyFill="1" applyBorder="1">
      <alignment vertical="center"/>
    </xf>
    <xf numFmtId="0" fontId="7" fillId="5" borderId="81" xfId="0" applyFont="1" applyFill="1" applyBorder="1">
      <alignment vertical="center"/>
    </xf>
    <xf numFmtId="0" fontId="7" fillId="5" borderId="82" xfId="0" applyFont="1" applyFill="1" applyBorder="1">
      <alignment vertical="center"/>
    </xf>
    <xf numFmtId="0" fontId="0" fillId="0" borderId="14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5" borderId="81" xfId="0" applyFill="1" applyBorder="1" applyAlignment="1">
      <alignment horizontal="center" vertical="center" wrapText="1"/>
    </xf>
    <xf numFmtId="0" fontId="0" fillId="5" borderId="82" xfId="0" applyFill="1" applyBorder="1" applyAlignment="1">
      <alignment horizontal="center" vertical="center" wrapText="1"/>
    </xf>
    <xf numFmtId="0" fontId="0" fillId="0" borderId="14" xfId="0" quotePrefix="1" applyBorder="1" applyAlignment="1">
      <alignment horizontal="left" vertical="center" wrapText="1"/>
    </xf>
    <xf numFmtId="0" fontId="1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5" borderId="1" xfId="0" applyFill="1" applyBorder="1" applyAlignment="1"/>
    <xf numFmtId="0" fontId="31" fillId="17" borderId="10" xfId="0" applyFont="1" applyFill="1" applyBorder="1" applyAlignment="1">
      <alignment horizontal="left" vertical="center" wrapText="1"/>
    </xf>
    <xf numFmtId="0" fontId="31" fillId="17" borderId="11" xfId="0" applyFont="1" applyFill="1" applyBorder="1" applyAlignment="1">
      <alignment horizontal="left" vertical="center" wrapText="1"/>
    </xf>
    <xf numFmtId="0" fontId="31" fillId="17" borderId="38" xfId="0" applyFont="1" applyFill="1" applyBorder="1" applyAlignment="1">
      <alignment horizontal="left" vertical="center" wrapText="1"/>
    </xf>
    <xf numFmtId="0" fontId="31" fillId="17" borderId="35" xfId="0" applyFont="1" applyFill="1" applyBorder="1" applyAlignment="1">
      <alignment horizontal="left" vertical="center" wrapText="1"/>
    </xf>
    <xf numFmtId="0" fontId="31" fillId="17" borderId="0" xfId="0" applyFont="1" applyFill="1" applyBorder="1" applyAlignment="1">
      <alignment horizontal="left" vertical="center" wrapText="1"/>
    </xf>
    <xf numFmtId="0" fontId="31" fillId="17" borderId="34" xfId="0" applyFont="1" applyFill="1" applyBorder="1" applyAlignment="1">
      <alignment horizontal="left" vertical="center" wrapText="1"/>
    </xf>
    <xf numFmtId="0" fontId="31" fillId="17" borderId="33" xfId="0" applyFont="1" applyFill="1" applyBorder="1" applyAlignment="1">
      <alignment horizontal="left" vertical="center" wrapText="1"/>
    </xf>
    <xf numFmtId="0" fontId="31" fillId="17" borderId="14" xfId="0" applyFont="1" applyFill="1" applyBorder="1" applyAlignment="1">
      <alignment horizontal="left" vertical="center" wrapText="1"/>
    </xf>
    <xf numFmtId="0" fontId="31" fillId="17" borderId="32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19" fillId="0" borderId="35" xfId="3" applyFont="1" applyBorder="1" applyAlignment="1">
      <alignment horizontal="center" vertical="center"/>
    </xf>
    <xf numFmtId="0" fontId="19" fillId="0" borderId="70" xfId="3" applyFont="1" applyBorder="1" applyAlignment="1">
      <alignment horizontal="center" vertical="center"/>
    </xf>
    <xf numFmtId="0" fontId="19" fillId="0" borderId="50" xfId="3" applyFont="1" applyBorder="1" applyAlignment="1">
      <alignment horizontal="center" vertical="center"/>
    </xf>
    <xf numFmtId="0" fontId="19" fillId="0" borderId="33" xfId="3" applyFont="1" applyBorder="1" applyAlignment="1">
      <alignment horizontal="center" vertical="center"/>
    </xf>
    <xf numFmtId="0" fontId="0" fillId="0" borderId="69" xfId="0" applyBorder="1" applyAlignment="1">
      <alignment horizontal="left" vertical="center" wrapText="1"/>
    </xf>
    <xf numFmtId="0" fontId="24" fillId="0" borderId="69" xfId="0" applyFont="1" applyBorder="1" applyAlignment="1">
      <alignment horizontal="left" vertical="center" wrapText="1"/>
    </xf>
    <xf numFmtId="0" fontId="25" fillId="0" borderId="69" xfId="0" applyFont="1" applyBorder="1" applyAlignment="1">
      <alignment horizontal="center" vertical="top" wrapText="1"/>
    </xf>
    <xf numFmtId="0" fontId="0" fillId="5" borderId="22" xfId="0" applyFill="1" applyBorder="1" applyAlignment="1"/>
    <xf numFmtId="0" fontId="12" fillId="0" borderId="0" xfId="1" applyAlignment="1">
      <alignment horizontal="left" vertical="center" wrapText="1"/>
    </xf>
    <xf numFmtId="0" fontId="7" fillId="6" borderId="14" xfId="1" applyFont="1" applyFill="1" applyBorder="1" applyAlignment="1">
      <alignment horizontal="center" vertical="center"/>
    </xf>
  </cellXfs>
  <cellStyles count="8">
    <cellStyle name="백분율 2" xfId="6"/>
    <cellStyle name="쉼표 [0]" xfId="7" builtinId="6"/>
    <cellStyle name="쉼표 [0] 2" xfId="2"/>
    <cellStyle name="쉼표 [0] 2 2" xfId="4"/>
    <cellStyle name="표준" xfId="0" builtinId="0"/>
    <cellStyle name="표준 2" xfId="1"/>
    <cellStyle name="표준 2 2" xfId="3"/>
    <cellStyle name="표준 3" xf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7394074074074073"/>
          <c:w val="0.91102063946552359"/>
          <c:h val="0.6972166666666667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경기동향_기업경기!$B$4:$B$17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경기동향_기업경기!$D$4:$D$17</c:f>
              <c:numCache>
                <c:formatCode>#,##0</c:formatCode>
                <c:ptCount val="14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-2</c:v>
                </c:pt>
                <c:pt idx="4">
                  <c:v>-6</c:v>
                </c:pt>
                <c:pt idx="5">
                  <c:v>6</c:v>
                </c:pt>
                <c:pt idx="6">
                  <c:v>4</c:v>
                </c:pt>
                <c:pt idx="7">
                  <c:v>7</c:v>
                </c:pt>
                <c:pt idx="8">
                  <c:v>6</c:v>
                </c:pt>
                <c:pt idx="9">
                  <c:v>0</c:v>
                </c:pt>
                <c:pt idx="10">
                  <c:v>-3</c:v>
                </c:pt>
                <c:pt idx="11">
                  <c:v>-5</c:v>
                </c:pt>
                <c:pt idx="12">
                  <c:v>-10</c:v>
                </c:pt>
                <c:pt idx="13">
                  <c:v>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3-476C-89D8-A992BAA99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경기동향_기업경기!$C$3</c:f>
              <c:strCache>
                <c:ptCount val="1"/>
                <c:pt idx="0">
                  <c:v>제조업 업황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CF3-476C-89D8-A992BAA99A53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BCF3-476C-89D8-A992BAA99A53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CF3-476C-89D8-A992BAA99A53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CF3-476C-89D8-A992BAA99A53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CF3-476C-89D8-A992BAA99A53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BCF3-476C-89D8-A992BAA99A53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CF3-476C-89D8-A992BAA99A53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BCF3-476C-89D8-A992BAA99A53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BCF3-476C-89D8-A992BAA99A53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BCF3-476C-89D8-A992BAA99A53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BCF3-476C-89D8-A992BAA99A53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BCF3-476C-89D8-A992BAA99A53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BCF3-476C-89D8-A992BAA99A53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BCF3-476C-89D8-A992BAA99A53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경기동향_기업경기!$B$4:$B$17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경기동향_기업경기!$C$4:$C$17</c:f>
              <c:numCache>
                <c:formatCode>#,##0</c:formatCode>
                <c:ptCount val="14"/>
                <c:pt idx="0">
                  <c:v>75</c:v>
                </c:pt>
                <c:pt idx="1">
                  <c:v>71</c:v>
                </c:pt>
                <c:pt idx="2">
                  <c:v>71</c:v>
                </c:pt>
                <c:pt idx="3">
                  <c:v>69</c:v>
                </c:pt>
                <c:pt idx="4">
                  <c:v>65</c:v>
                </c:pt>
                <c:pt idx="5">
                  <c:v>72</c:v>
                </c:pt>
                <c:pt idx="6">
                  <c:v>73</c:v>
                </c:pt>
                <c:pt idx="7">
                  <c:v>74</c:v>
                </c:pt>
                <c:pt idx="8">
                  <c:v>76</c:v>
                </c:pt>
                <c:pt idx="9">
                  <c:v>72</c:v>
                </c:pt>
                <c:pt idx="10">
                  <c:v>69</c:v>
                </c:pt>
                <c:pt idx="11">
                  <c:v>68</c:v>
                </c:pt>
                <c:pt idx="12">
                  <c:v>65</c:v>
                </c:pt>
                <c:pt idx="13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CF3-476C-89D8-A992BAA99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6741888"/>
        <c:crossesAt val="2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2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9.9274966866765402E-2"/>
          <c:y val="2.3164356833846031E-2"/>
          <c:w val="0.80390660325875107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4520277777777776"/>
          <c:w val="0.91102063946552392"/>
          <c:h val="0.7259546296296296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경기동향_기업경기!$F$4:$F$17</c:f>
              <c:numCache>
                <c:formatCode>#,##0</c:formatCode>
                <c:ptCount val="14"/>
                <c:pt idx="0">
                  <c:v>4</c:v>
                </c:pt>
                <c:pt idx="1">
                  <c:v>2</c:v>
                </c:pt>
                <c:pt idx="2">
                  <c:v>-1</c:v>
                </c:pt>
                <c:pt idx="3">
                  <c:v>-9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-3</c:v>
                </c:pt>
                <c:pt idx="8">
                  <c:v>1</c:v>
                </c:pt>
                <c:pt idx="9">
                  <c:v>5</c:v>
                </c:pt>
                <c:pt idx="10">
                  <c:v>-1</c:v>
                </c:pt>
                <c:pt idx="11">
                  <c:v>2</c:v>
                </c:pt>
                <c:pt idx="12">
                  <c:v>7</c:v>
                </c:pt>
                <c:pt idx="13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4-4DA9-A290-A744B05F5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경기동향_기업경기!$E$3</c:f>
              <c:strCache>
                <c:ptCount val="1"/>
                <c:pt idx="0">
                  <c:v>비제조업 업황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494-4DA9-A290-A744B05F5814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494-4DA9-A290-A744B05F5814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494-4DA9-A290-A744B05F5814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494-4DA9-A290-A744B05F5814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494-4DA9-A290-A744B05F5814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494-4DA9-A290-A744B05F5814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494-4DA9-A290-A744B05F5814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494-4DA9-A290-A744B05F5814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494-4DA9-A290-A744B05F5814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2494-4DA9-A290-A744B05F5814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494-4DA9-A290-A744B05F5814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경기동향_기업경기!$B$4:$B$17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경기동향_기업경기!$E$4:$E$17</c:f>
              <c:numCache>
                <c:formatCode>#,##0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69</c:v>
                </c:pt>
                <c:pt idx="3">
                  <c:v>64</c:v>
                </c:pt>
                <c:pt idx="4">
                  <c:v>61</c:v>
                </c:pt>
                <c:pt idx="5">
                  <c:v>68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73</c:v>
                </c:pt>
                <c:pt idx="10">
                  <c:v>71</c:v>
                </c:pt>
                <c:pt idx="11">
                  <c:v>72</c:v>
                </c:pt>
                <c:pt idx="12">
                  <c:v>77</c:v>
                </c:pt>
                <c:pt idx="1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494-4DA9-A290-A744B05F5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716388888888889"/>
          <c:y val="2.3164074074074073E-2"/>
          <c:w val="0.76601303418803424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5696203703703704"/>
          <c:w val="0.91102063946552359"/>
          <c:h val="0.714195370370370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경기동향_기업경기!$D$23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경기동향_기업경기!$D$24:$D$37</c:f>
              <c:numCache>
                <c:formatCode>#,##0</c:formatCode>
                <c:ptCount val="14"/>
                <c:pt idx="0">
                  <c:v>8</c:v>
                </c:pt>
                <c:pt idx="1">
                  <c:v>2</c:v>
                </c:pt>
                <c:pt idx="2">
                  <c:v>-1</c:v>
                </c:pt>
                <c:pt idx="3">
                  <c:v>-7</c:v>
                </c:pt>
                <c:pt idx="4">
                  <c:v>-4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1</c:v>
                </c:pt>
                <c:pt idx="9">
                  <c:v>-1</c:v>
                </c:pt>
                <c:pt idx="10">
                  <c:v>-2</c:v>
                </c:pt>
                <c:pt idx="11">
                  <c:v>-5</c:v>
                </c:pt>
                <c:pt idx="12">
                  <c:v>-8</c:v>
                </c:pt>
                <c:pt idx="13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A-4B31-8C05-FC597940D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경기동향_기업경기!$C$23</c:f>
              <c:strCache>
                <c:ptCount val="1"/>
                <c:pt idx="0">
                  <c:v>제조업 업황 전망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D1A-4B31-8C05-FC597940D031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D1A-4B31-8C05-FC597940D031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D1A-4B31-8C05-FC597940D031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D1A-4B31-8C05-FC597940D031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D1A-4B31-8C05-FC597940D031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D1A-4B31-8C05-FC597940D031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D1A-4B31-8C05-FC597940D031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D1A-4B31-8C05-FC597940D031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D1A-4B31-8C05-FC597940D031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D1A-4B31-8C05-FC597940D031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D1A-4B31-8C05-FC597940D031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D1A-4B31-8C05-FC597940D031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D1A-4B31-8C05-FC597940D031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D1A-4B31-8C05-FC597940D03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경기동향_기업경기!$C$24:$C$37</c:f>
              <c:numCache>
                <c:formatCode>#,##0</c:formatCode>
                <c:ptCount val="14"/>
                <c:pt idx="0">
                  <c:v>77</c:v>
                </c:pt>
                <c:pt idx="1">
                  <c:v>70</c:v>
                </c:pt>
                <c:pt idx="2">
                  <c:v>67</c:v>
                </c:pt>
                <c:pt idx="3">
                  <c:v>67</c:v>
                </c:pt>
                <c:pt idx="4">
                  <c:v>69</c:v>
                </c:pt>
                <c:pt idx="5">
                  <c:v>74</c:v>
                </c:pt>
                <c:pt idx="6">
                  <c:v>75</c:v>
                </c:pt>
                <c:pt idx="7">
                  <c:v>76</c:v>
                </c:pt>
                <c:pt idx="8">
                  <c:v>73</c:v>
                </c:pt>
                <c:pt idx="9">
                  <c:v>74</c:v>
                </c:pt>
                <c:pt idx="10">
                  <c:v>72</c:v>
                </c:pt>
                <c:pt idx="11">
                  <c:v>69</c:v>
                </c:pt>
                <c:pt idx="12">
                  <c:v>69</c:v>
                </c:pt>
                <c:pt idx="1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D1A-4B31-8C05-FC597940D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6741888"/>
        <c:crossesAt val="2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2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9.0032743431823492E-2"/>
          <c:y val="2.3164444444444446E-2"/>
          <c:w val="0.81967724331488268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3932314814814814"/>
          <c:w val="0.91102063946552359"/>
          <c:h val="0.7318342592592591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경기동향_기업경기!$D$42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경기동향_기업경기!$B$43:$B$56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경기동향_기업경기!$D$43:$D$56</c:f>
              <c:numCache>
                <c:formatCode>#,##0</c:formatCode>
                <c:ptCount val="14"/>
                <c:pt idx="0">
                  <c:v>-25</c:v>
                </c:pt>
                <c:pt idx="1">
                  <c:v>-25</c:v>
                </c:pt>
                <c:pt idx="2">
                  <c:v>-14</c:v>
                </c:pt>
                <c:pt idx="3">
                  <c:v>-24</c:v>
                </c:pt>
                <c:pt idx="4">
                  <c:v>-23</c:v>
                </c:pt>
                <c:pt idx="5">
                  <c:v>-36</c:v>
                </c:pt>
                <c:pt idx="6">
                  <c:v>-13</c:v>
                </c:pt>
                <c:pt idx="7">
                  <c:v>4</c:v>
                </c:pt>
                <c:pt idx="8">
                  <c:v>-11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8</c:v>
                </c:pt>
                <c:pt idx="13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7-4E6C-886F-D1AF3F5BB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경기동향_기업경기!$C$42</c:f>
              <c:strCache>
                <c:ptCount val="1"/>
                <c:pt idx="0">
                  <c:v>제조업 업황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9A7-4E6C-886F-D1AF3F5BBF5B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9A7-4E6C-886F-D1AF3F5BBF5B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9A7-4E6C-886F-D1AF3F5BBF5B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9A7-4E6C-886F-D1AF3F5BBF5B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9A7-4E6C-886F-D1AF3F5BBF5B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9A7-4E6C-886F-D1AF3F5BBF5B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9A7-4E6C-886F-D1AF3F5BBF5B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9A7-4E6C-886F-D1AF3F5BBF5B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9A7-4E6C-886F-D1AF3F5BBF5B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9A7-4E6C-886F-D1AF3F5BBF5B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9A7-4E6C-886F-D1AF3F5BBF5B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9A7-4E6C-886F-D1AF3F5BBF5B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F9A7-4E6C-886F-D1AF3F5BBF5B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F9A7-4E6C-886F-D1AF3F5BBF5B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경기동향_기업경기!$B$43:$B$56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경기동향_기업경기!$C$43:$C$56</c:f>
              <c:numCache>
                <c:formatCode>#,##0</c:formatCode>
                <c:ptCount val="14"/>
                <c:pt idx="0">
                  <c:v>61</c:v>
                </c:pt>
                <c:pt idx="1">
                  <c:v>66</c:v>
                </c:pt>
                <c:pt idx="2">
                  <c:v>66</c:v>
                </c:pt>
                <c:pt idx="3">
                  <c:v>58</c:v>
                </c:pt>
                <c:pt idx="4">
                  <c:v>60</c:v>
                </c:pt>
                <c:pt idx="5">
                  <c:v>55</c:v>
                </c:pt>
                <c:pt idx="6">
                  <c:v>70</c:v>
                </c:pt>
                <c:pt idx="7">
                  <c:v>73</c:v>
                </c:pt>
                <c:pt idx="8">
                  <c:v>64</c:v>
                </c:pt>
                <c:pt idx="9">
                  <c:v>72</c:v>
                </c:pt>
                <c:pt idx="10">
                  <c:v>74</c:v>
                </c:pt>
                <c:pt idx="11">
                  <c:v>70</c:v>
                </c:pt>
                <c:pt idx="12">
                  <c:v>69</c:v>
                </c:pt>
                <c:pt idx="13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A7-4E6C-886F-D1AF3F5BB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6741888"/>
        <c:crossesAt val="4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50"/>
          <c:min val="-4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9.0766871962786821E-2"/>
          <c:y val="2.3164356833846031E-2"/>
          <c:w val="0.80735427873496013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3344351851851852"/>
          <c:w val="0.91102063946552392"/>
          <c:h val="0.7377138888888888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경기동향_기업경기!$F$42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경기동향_기업경기!$F$43:$F$56</c:f>
              <c:numCache>
                <c:formatCode>#,##0</c:formatCode>
                <c:ptCount val="14"/>
                <c:pt idx="0">
                  <c:v>11</c:v>
                </c:pt>
                <c:pt idx="1">
                  <c:v>0</c:v>
                </c:pt>
                <c:pt idx="2">
                  <c:v>1</c:v>
                </c:pt>
                <c:pt idx="3">
                  <c:v>-3</c:v>
                </c:pt>
                <c:pt idx="4">
                  <c:v>-6</c:v>
                </c:pt>
                <c:pt idx="5">
                  <c:v>-6</c:v>
                </c:pt>
                <c:pt idx="6">
                  <c:v>7</c:v>
                </c:pt>
                <c:pt idx="7">
                  <c:v>4</c:v>
                </c:pt>
                <c:pt idx="8">
                  <c:v>1</c:v>
                </c:pt>
                <c:pt idx="9">
                  <c:v>-6</c:v>
                </c:pt>
                <c:pt idx="10">
                  <c:v>9</c:v>
                </c:pt>
                <c:pt idx="11">
                  <c:v>10</c:v>
                </c:pt>
                <c:pt idx="12">
                  <c:v>-5</c:v>
                </c:pt>
                <c:pt idx="13">
                  <c:v>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E-4C7F-874A-6C40F09D8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경기동향_기업경기!$E$42</c:f>
              <c:strCache>
                <c:ptCount val="1"/>
                <c:pt idx="0">
                  <c:v>비제조업 업황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F4E-4C7F-874A-6C40F09D8D0C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F4E-4C7F-874A-6C40F09D8D0C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F4E-4C7F-874A-6C40F09D8D0C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F4E-4C7F-874A-6C40F09D8D0C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F4E-4C7F-874A-6C40F09D8D0C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F4E-4C7F-874A-6C40F09D8D0C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F4E-4C7F-874A-6C40F09D8D0C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F4E-4C7F-874A-6C40F09D8D0C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F4E-4C7F-874A-6C40F09D8D0C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F4E-4C7F-874A-6C40F09D8D0C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F4E-4C7F-874A-6C40F09D8D0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경기동향_기업경기!$B$43:$B$56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경기동향_기업경기!$E$43:$E$56</c:f>
              <c:numCache>
                <c:formatCode>#,##0</c:formatCode>
                <c:ptCount val="14"/>
                <c:pt idx="0">
                  <c:v>72</c:v>
                </c:pt>
                <c:pt idx="1">
                  <c:v>72</c:v>
                </c:pt>
                <c:pt idx="2">
                  <c:v>64</c:v>
                </c:pt>
                <c:pt idx="3">
                  <c:v>63</c:v>
                </c:pt>
                <c:pt idx="4">
                  <c:v>55</c:v>
                </c:pt>
                <c:pt idx="5">
                  <c:v>61</c:v>
                </c:pt>
                <c:pt idx="6">
                  <c:v>70</c:v>
                </c:pt>
                <c:pt idx="7">
                  <c:v>64</c:v>
                </c:pt>
                <c:pt idx="8">
                  <c:v>63</c:v>
                </c:pt>
                <c:pt idx="9">
                  <c:v>64</c:v>
                </c:pt>
                <c:pt idx="10">
                  <c:v>74</c:v>
                </c:pt>
                <c:pt idx="11">
                  <c:v>69</c:v>
                </c:pt>
                <c:pt idx="12">
                  <c:v>67</c:v>
                </c:pt>
                <c:pt idx="1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F4E-4C7F-874A-6C40F09D8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9.3989501312335952E-2"/>
          <c:y val="2.8203968253968259E-2"/>
          <c:w val="0.83135755307814241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4030628780098139"/>
          <c:w val="0.91102063946552359"/>
          <c:h val="0.7326595914641104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경기동향_기업경기!$D$62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경기동향_기업경기!$B$63:$B$76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경기동향_기업경기!$D$63:$D$76</c:f>
              <c:numCache>
                <c:formatCode>#,##0</c:formatCode>
                <c:ptCount val="14"/>
                <c:pt idx="0">
                  <c:v>-28</c:v>
                </c:pt>
                <c:pt idx="1">
                  <c:v>-23</c:v>
                </c:pt>
                <c:pt idx="2">
                  <c:v>-15</c:v>
                </c:pt>
                <c:pt idx="3">
                  <c:v>-23</c:v>
                </c:pt>
                <c:pt idx="4">
                  <c:v>-24</c:v>
                </c:pt>
                <c:pt idx="5">
                  <c:v>-32</c:v>
                </c:pt>
                <c:pt idx="6">
                  <c:v>-12</c:v>
                </c:pt>
                <c:pt idx="7">
                  <c:v>0</c:v>
                </c:pt>
                <c:pt idx="8">
                  <c:v>-10</c:v>
                </c:pt>
                <c:pt idx="9">
                  <c:v>-4</c:v>
                </c:pt>
                <c:pt idx="10">
                  <c:v>-2</c:v>
                </c:pt>
                <c:pt idx="11">
                  <c:v>2</c:v>
                </c:pt>
                <c:pt idx="12">
                  <c:v>14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FA-4F2A-B82C-AD38CC26C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경기동향_기업경기!$C$62</c:f>
              <c:strCache>
                <c:ptCount val="1"/>
                <c:pt idx="0">
                  <c:v>제조업 업황 전망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1FA-4F2A-B82C-AD38CC26C11C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1FA-4F2A-B82C-AD38CC26C11C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1FA-4F2A-B82C-AD38CC26C11C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1FA-4F2A-B82C-AD38CC26C11C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1FA-4F2A-B82C-AD38CC26C11C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1FA-4F2A-B82C-AD38CC26C11C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1FA-4F2A-B82C-AD38CC26C11C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1FA-4F2A-B82C-AD38CC26C11C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1FA-4F2A-B82C-AD38CC26C11C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1FA-4F2A-B82C-AD38CC26C11C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1FA-4F2A-B82C-AD38CC26C11C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1FA-4F2A-B82C-AD38CC26C11C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1FA-4F2A-B82C-AD38CC26C11C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1FA-4F2A-B82C-AD38CC26C11C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경기동향_기업경기!$B$63:$B$76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경기동향_기업경기!$C$63:$C$76</c:f>
              <c:numCache>
                <c:formatCode>#,##0</c:formatCode>
                <c:ptCount val="14"/>
                <c:pt idx="0">
                  <c:v>59</c:v>
                </c:pt>
                <c:pt idx="1">
                  <c:v>61</c:v>
                </c:pt>
                <c:pt idx="2">
                  <c:v>67</c:v>
                </c:pt>
                <c:pt idx="3">
                  <c:v>57</c:v>
                </c:pt>
                <c:pt idx="4">
                  <c:v>61</c:v>
                </c:pt>
                <c:pt idx="5">
                  <c:v>54</c:v>
                </c:pt>
                <c:pt idx="6">
                  <c:v>68</c:v>
                </c:pt>
                <c:pt idx="7">
                  <c:v>73</c:v>
                </c:pt>
                <c:pt idx="8">
                  <c:v>60</c:v>
                </c:pt>
                <c:pt idx="9">
                  <c:v>65</c:v>
                </c:pt>
                <c:pt idx="10">
                  <c:v>75</c:v>
                </c:pt>
                <c:pt idx="11">
                  <c:v>80</c:v>
                </c:pt>
                <c:pt idx="12">
                  <c:v>73</c:v>
                </c:pt>
                <c:pt idx="13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1FA-4F2A-B82C-AD38CC26C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6741888"/>
        <c:crossesAt val="4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9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50"/>
          <c:min val="-4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9.6209817832176928E-2"/>
          <c:y val="2.3164492542204335E-2"/>
          <c:w val="0.83153114524050831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2168425925925926"/>
          <c:w val="0.91102063946552359"/>
          <c:h val="0.7494731481481481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경기동향_기업경기!$D$82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경기동향_기업경기!$B$83:$B$96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경기동향_기업경기!$D$83:$D$96</c:f>
              <c:numCache>
                <c:formatCode>#,##0</c:formatCode>
                <c:ptCount val="14"/>
                <c:pt idx="0">
                  <c:v>3</c:v>
                </c:pt>
                <c:pt idx="1">
                  <c:v>0</c:v>
                </c:pt>
                <c:pt idx="2">
                  <c:v>4</c:v>
                </c:pt>
                <c:pt idx="3">
                  <c:v>-6</c:v>
                </c:pt>
                <c:pt idx="4">
                  <c:v>-5</c:v>
                </c:pt>
                <c:pt idx="5">
                  <c:v>8</c:v>
                </c:pt>
                <c:pt idx="6">
                  <c:v>0</c:v>
                </c:pt>
                <c:pt idx="7">
                  <c:v>2</c:v>
                </c:pt>
                <c:pt idx="8">
                  <c:v>8</c:v>
                </c:pt>
                <c:pt idx="9">
                  <c:v>16</c:v>
                </c:pt>
                <c:pt idx="10">
                  <c:v>14</c:v>
                </c:pt>
                <c:pt idx="11">
                  <c:v>9</c:v>
                </c:pt>
                <c:pt idx="12">
                  <c:v>3</c:v>
                </c:pt>
                <c:pt idx="1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6-43CA-A981-A3449AEB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경기동향_기업경기!$C$82</c:f>
              <c:strCache>
                <c:ptCount val="1"/>
                <c:pt idx="0">
                  <c:v>제조업 업황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6C6-43CA-A981-A3449AEBCCCF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6C6-43CA-A981-A3449AEBCCCF}"/>
                </c:ext>
              </c:extLst>
            </c:dLbl>
            <c:dLbl>
              <c:idx val="2"/>
              <c:layout>
                <c:manualLayout>
                  <c:x val="-2.9242424242424264E-2"/>
                  <c:y val="-4.4552149427923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6C6-43CA-A981-A3449AEBCCCF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6C6-43CA-A981-A3449AEBCCCF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6C6-43CA-A981-A3449AEBCCCF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6C6-43CA-A981-A3449AEBCCCF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6C6-43CA-A981-A3449AEBCCCF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6C6-43CA-A981-A3449AEBCCCF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6C6-43CA-A981-A3449AEBCCCF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6C6-43CA-A981-A3449AEBCCCF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6C6-43CA-A981-A3449AEBCCCF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6C6-43CA-A981-A3449AEBCCCF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6C6-43CA-A981-A3449AEBCCCF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36C6-43CA-A981-A3449AEBCCCF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경기동향_기업경기!$B$83:$B$96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경기동향_기업경기!$C$83:$C$96</c:f>
              <c:numCache>
                <c:formatCode>#,##0</c:formatCode>
                <c:ptCount val="14"/>
                <c:pt idx="0">
                  <c:v>72</c:v>
                </c:pt>
                <c:pt idx="1">
                  <c:v>68</c:v>
                </c:pt>
                <c:pt idx="2">
                  <c:v>72</c:v>
                </c:pt>
                <c:pt idx="3">
                  <c:v>71</c:v>
                </c:pt>
                <c:pt idx="4">
                  <c:v>73</c:v>
                </c:pt>
                <c:pt idx="5">
                  <c:v>78</c:v>
                </c:pt>
                <c:pt idx="6">
                  <c:v>75</c:v>
                </c:pt>
                <c:pt idx="7">
                  <c:v>77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81</c:v>
                </c:pt>
                <c:pt idx="12">
                  <c:v>75</c:v>
                </c:pt>
                <c:pt idx="1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C6-43CA-A981-A3449AEB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6741888"/>
        <c:crossesAt val="3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10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3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7466541929783509E-2"/>
          <c:y val="2.3164356833846031E-2"/>
          <c:w val="0.8139549388009667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5108240740740742"/>
          <c:w val="0.91102063946552359"/>
          <c:h val="0.7200750000000000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경기동향_기업경기!$D$102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경기동향_기업경기!$B$103:$B$116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경기동향_기업경기!$D$103:$D$116</c:f>
              <c:numCache>
                <c:formatCode>#,##0</c:formatCode>
                <c:ptCount val="14"/>
                <c:pt idx="0">
                  <c:v>-4</c:v>
                </c:pt>
                <c:pt idx="1">
                  <c:v>-2</c:v>
                </c:pt>
                <c:pt idx="2">
                  <c:v>7</c:v>
                </c:pt>
                <c:pt idx="3">
                  <c:v>-4</c:v>
                </c:pt>
                <c:pt idx="4">
                  <c:v>-4</c:v>
                </c:pt>
                <c:pt idx="5">
                  <c:v>10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20</c:v>
                </c:pt>
                <c:pt idx="10">
                  <c:v>11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F-461F-B2C0-1AB038EE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743424"/>
        <c:axId val="206744960"/>
      </c:barChart>
      <c:lineChart>
        <c:grouping val="standard"/>
        <c:varyColors val="0"/>
        <c:ser>
          <c:idx val="0"/>
          <c:order val="0"/>
          <c:tx>
            <c:strRef>
              <c:f>경기동향_기업경기!$C$102</c:f>
              <c:strCache>
                <c:ptCount val="1"/>
                <c:pt idx="0">
                  <c:v>제조업 업황 전망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3.7886622767956429E-2"/>
                  <c:y val="-4.626791833784235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0AF-461F-B2C0-1AB038EED929}"/>
                </c:ext>
              </c:extLst>
            </c:dLbl>
            <c:dLbl>
              <c:idx val="1"/>
              <c:layout>
                <c:manualLayout>
                  <c:x val="-4.0404040404040407E-2"/>
                  <c:y val="-5.0292111544309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0AF-461F-B2C0-1AB038EED929}"/>
                </c:ext>
              </c:extLst>
            </c:dLbl>
            <c:dLbl>
              <c:idx val="2"/>
              <c:layout>
                <c:manualLayout>
                  <c:x val="-4.0128334554434528E-2"/>
                  <c:y val="-5.447280089925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0AF-461F-B2C0-1AB038EED929}"/>
                </c:ext>
              </c:extLst>
            </c:dLbl>
            <c:dLbl>
              <c:idx val="3"/>
              <c:layout>
                <c:manualLayout>
                  <c:x val="-3.6818110102879997E-2"/>
                  <c:y val="-4.73408556976080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0AF-461F-B2C0-1AB038EED929}"/>
                </c:ext>
              </c:extLst>
            </c:dLbl>
            <c:dLbl>
              <c:idx val="4"/>
              <c:layout>
                <c:manualLayout>
                  <c:x val="-3.6826088543537652E-2"/>
                  <c:y val="-4.33166725179387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0AF-461F-B2C0-1AB038EED929}"/>
                </c:ext>
              </c:extLst>
            </c:dLbl>
            <c:dLbl>
              <c:idx val="5"/>
              <c:layout>
                <c:manualLayout>
                  <c:x val="-4.0411998697120644E-2"/>
                  <c:y val="-5.253952448030853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0AF-461F-B2C0-1AB038EED929}"/>
                </c:ext>
              </c:extLst>
            </c:dLbl>
            <c:dLbl>
              <c:idx val="6"/>
              <c:layout>
                <c:manualLayout>
                  <c:x val="-4.0411998697120644E-2"/>
                  <c:y val="-4.007314145837304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0AF-461F-B2C0-1AB038EED929}"/>
                </c:ext>
              </c:extLst>
            </c:dLbl>
            <c:dLbl>
              <c:idx val="7"/>
              <c:layout>
                <c:manualLayout>
                  <c:x val="-3.7862886906999904E-2"/>
                  <c:y val="-4.444105207988506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0AF-461F-B2C0-1AB038EED929}"/>
                </c:ext>
              </c:extLst>
            </c:dLbl>
            <c:dLbl>
              <c:idx val="8"/>
              <c:layout>
                <c:manualLayout>
                  <c:x val="-3.5353535353535449E-2"/>
                  <c:y val="-5.029245130766422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0AF-461F-B2C0-1AB038EED929}"/>
                </c:ext>
              </c:extLst>
            </c:dLbl>
            <c:dLbl>
              <c:idx val="9"/>
              <c:layout>
                <c:manualLayout>
                  <c:x val="-4.0411998697120734E-2"/>
                  <c:y val="-4.50927646542633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0AF-461F-B2C0-1AB038EED929}"/>
                </c:ext>
              </c:extLst>
            </c:dLbl>
            <c:dLbl>
              <c:idx val="10"/>
              <c:layout>
                <c:manualLayout>
                  <c:x val="-4.0404040404040498E-2"/>
                  <c:y val="-4.55710997290387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20AF-461F-B2C0-1AB038EED929}"/>
                </c:ext>
              </c:extLst>
            </c:dLbl>
            <c:dLbl>
              <c:idx val="11"/>
              <c:layout>
                <c:manualLayout>
                  <c:x val="-3.7894601208614175E-2"/>
                  <c:y val="-5.8776724474563009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0AF-461F-B2C0-1AB038EED929}"/>
                </c:ext>
              </c:extLst>
            </c:dLbl>
            <c:dLbl>
              <c:idx val="12"/>
              <c:layout>
                <c:manualLayout>
                  <c:x val="-3.7894601208614084E-2"/>
                  <c:y val="-5.379551591017122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20AF-461F-B2C0-1AB038EED929}"/>
                </c:ext>
              </c:extLst>
            </c:dLbl>
            <c:dLbl>
              <c:idx val="13"/>
              <c:layout>
                <c:manualLayout>
                  <c:x val="-3.9466553479188538E-2"/>
                  <c:y val="-5.22863219526925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20AF-461F-B2C0-1AB038EED92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경기동향_기업경기!$B$103:$B$116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경기동향_기업경기!$C$103:$C$116</c:f>
              <c:numCache>
                <c:formatCode>#,##0</c:formatCode>
                <c:ptCount val="14"/>
                <c:pt idx="0">
                  <c:v>72</c:v>
                </c:pt>
                <c:pt idx="1">
                  <c:v>66</c:v>
                </c:pt>
                <c:pt idx="2">
                  <c:v>74</c:v>
                </c:pt>
                <c:pt idx="3">
                  <c:v>73</c:v>
                </c:pt>
                <c:pt idx="4">
                  <c:v>80</c:v>
                </c:pt>
                <c:pt idx="5">
                  <c:v>80</c:v>
                </c:pt>
                <c:pt idx="6">
                  <c:v>78</c:v>
                </c:pt>
                <c:pt idx="7">
                  <c:v>79</c:v>
                </c:pt>
                <c:pt idx="8">
                  <c:v>77</c:v>
                </c:pt>
                <c:pt idx="9">
                  <c:v>80</c:v>
                </c:pt>
                <c:pt idx="10">
                  <c:v>83</c:v>
                </c:pt>
                <c:pt idx="11">
                  <c:v>80</c:v>
                </c:pt>
                <c:pt idx="12">
                  <c:v>78</c:v>
                </c:pt>
                <c:pt idx="1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AF-461F-B2C0-1AB038EE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31904"/>
        <c:axId val="206741888"/>
      </c:lineChart>
      <c:catAx>
        <c:axId val="206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6741888"/>
        <c:crossesAt val="30"/>
        <c:auto val="1"/>
        <c:lblAlgn val="ctr"/>
        <c:lblOffset val="100"/>
        <c:tickLblSkip val="1"/>
        <c:noMultiLvlLbl val="0"/>
      </c:catAx>
      <c:valAx>
        <c:axId val="206741888"/>
        <c:scaling>
          <c:orientation val="minMax"/>
          <c:max val="10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31904"/>
        <c:crosses val="autoZero"/>
        <c:crossBetween val="between"/>
      </c:valAx>
      <c:catAx>
        <c:axId val="20674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6744960"/>
        <c:crosses val="autoZero"/>
        <c:auto val="1"/>
        <c:lblAlgn val="ctr"/>
        <c:lblOffset val="100"/>
        <c:noMultiLvlLbl val="0"/>
      </c:catAx>
      <c:valAx>
        <c:axId val="206744960"/>
        <c:scaling>
          <c:orientation val="minMax"/>
          <c:max val="70"/>
          <c:min val="-3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674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2357786959798345E-2"/>
          <c:y val="2.3164356833846031E-2"/>
          <c:w val="0.86588186377692899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5108240740740742"/>
          <c:w val="0.91102063946552392"/>
          <c:h val="0.7200750000000000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경기동향_기업경기!$F$62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경기동향_기업경기!$F$63:$F$76</c:f>
              <c:numCache>
                <c:formatCode>#,##0</c:formatCode>
                <c:ptCount val="14"/>
                <c:pt idx="0">
                  <c:v>13</c:v>
                </c:pt>
                <c:pt idx="1">
                  <c:v>-5</c:v>
                </c:pt>
                <c:pt idx="2">
                  <c:v>-3</c:v>
                </c:pt>
                <c:pt idx="3">
                  <c:v>-3</c:v>
                </c:pt>
                <c:pt idx="4">
                  <c:v>-8</c:v>
                </c:pt>
                <c:pt idx="5">
                  <c:v>-5</c:v>
                </c:pt>
                <c:pt idx="6">
                  <c:v>-3</c:v>
                </c:pt>
                <c:pt idx="7">
                  <c:v>-4</c:v>
                </c:pt>
                <c:pt idx="8">
                  <c:v>8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-6</c:v>
                </c:pt>
                <c:pt idx="13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0CC-BE0D-EDB45B483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경기동향_기업경기!$E$62</c:f>
              <c:strCache>
                <c:ptCount val="1"/>
                <c:pt idx="0">
                  <c:v>비제조업 업황 전망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365-40CC-BE0D-EDB45B4830B5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365-40CC-BE0D-EDB45B4830B5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365-40CC-BE0D-EDB45B4830B5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F365-40CC-BE0D-EDB45B4830B5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F365-40CC-BE0D-EDB45B4830B5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F365-40CC-BE0D-EDB45B4830B5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365-40CC-BE0D-EDB45B4830B5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F365-40CC-BE0D-EDB45B4830B5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F365-40CC-BE0D-EDB45B4830B5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F365-40CC-BE0D-EDB45B4830B5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365-40CC-BE0D-EDB45B4830B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경기동향_기업경기!$B$63:$B$76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경기동향_기업경기!$E$63:$E$76</c:f>
              <c:numCache>
                <c:formatCode>#,##0</c:formatCode>
                <c:ptCount val="14"/>
                <c:pt idx="0">
                  <c:v>73</c:v>
                </c:pt>
                <c:pt idx="1">
                  <c:v>68</c:v>
                </c:pt>
                <c:pt idx="2">
                  <c:v>59</c:v>
                </c:pt>
                <c:pt idx="3">
                  <c:v>63</c:v>
                </c:pt>
                <c:pt idx="4">
                  <c:v>58</c:v>
                </c:pt>
                <c:pt idx="5">
                  <c:v>63</c:v>
                </c:pt>
                <c:pt idx="6">
                  <c:v>62</c:v>
                </c:pt>
                <c:pt idx="7">
                  <c:v>57</c:v>
                </c:pt>
                <c:pt idx="8">
                  <c:v>67</c:v>
                </c:pt>
                <c:pt idx="9">
                  <c:v>69</c:v>
                </c:pt>
                <c:pt idx="10">
                  <c:v>72</c:v>
                </c:pt>
                <c:pt idx="11">
                  <c:v>65</c:v>
                </c:pt>
                <c:pt idx="12">
                  <c:v>67</c:v>
                </c:pt>
                <c:pt idx="1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65-40CC-BE0D-EDB45B483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320989579272888E-2"/>
          <c:y val="1.8922045355320306E-2"/>
          <c:w val="0.86189340193861907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3344351851851852"/>
          <c:w val="0.91102063946552392"/>
          <c:h val="0.7377138888888888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경기동향_기업경기!$F$82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경기동향_기업경기!$F$83:$F$96</c:f>
              <c:numCache>
                <c:formatCode>#,##0</c:formatCode>
                <c:ptCount val="14"/>
                <c:pt idx="0">
                  <c:v>0</c:v>
                </c:pt>
                <c:pt idx="1">
                  <c:v>5</c:v>
                </c:pt>
                <c:pt idx="2">
                  <c:v>-3</c:v>
                </c:pt>
                <c:pt idx="3">
                  <c:v>0</c:v>
                </c:pt>
                <c:pt idx="4">
                  <c:v>-4</c:v>
                </c:pt>
                <c:pt idx="5">
                  <c:v>-2</c:v>
                </c:pt>
                <c:pt idx="6">
                  <c:v>1</c:v>
                </c:pt>
                <c:pt idx="7">
                  <c:v>1</c:v>
                </c:pt>
                <c:pt idx="8">
                  <c:v>-1</c:v>
                </c:pt>
                <c:pt idx="9">
                  <c:v>-7</c:v>
                </c:pt>
                <c:pt idx="10">
                  <c:v>-3</c:v>
                </c:pt>
                <c:pt idx="11">
                  <c:v>-9</c:v>
                </c:pt>
                <c:pt idx="12">
                  <c:v>-2</c:v>
                </c:pt>
                <c:pt idx="13">
                  <c:v>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8-4963-A959-CB5B2A46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경기동향_기업경기!$E$82</c:f>
              <c:strCache>
                <c:ptCount val="1"/>
                <c:pt idx="0">
                  <c:v>비제조업 업황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728-4963-A959-CB5B2A469C45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728-4963-A959-CB5B2A469C45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728-4963-A959-CB5B2A469C45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728-4963-A959-CB5B2A469C45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728-4963-A959-CB5B2A469C45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728-4963-A959-CB5B2A469C45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728-4963-A959-CB5B2A469C45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728-4963-A959-CB5B2A469C45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728-4963-A959-CB5B2A469C45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2728-4963-A959-CB5B2A469C45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728-4963-A959-CB5B2A469C45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경기동향_기업경기!$B$83:$B$96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경기동향_기업경기!$E$83:$E$96</c:f>
              <c:numCache>
                <c:formatCode>#,##0</c:formatCode>
                <c:ptCount val="14"/>
                <c:pt idx="0">
                  <c:v>62</c:v>
                </c:pt>
                <c:pt idx="1">
                  <c:v>68</c:v>
                </c:pt>
                <c:pt idx="2">
                  <c:v>63</c:v>
                </c:pt>
                <c:pt idx="3">
                  <c:v>62</c:v>
                </c:pt>
                <c:pt idx="4">
                  <c:v>55</c:v>
                </c:pt>
                <c:pt idx="5">
                  <c:v>58</c:v>
                </c:pt>
                <c:pt idx="6">
                  <c:v>63</c:v>
                </c:pt>
                <c:pt idx="7">
                  <c:v>68</c:v>
                </c:pt>
                <c:pt idx="8">
                  <c:v>66</c:v>
                </c:pt>
                <c:pt idx="9">
                  <c:v>61</c:v>
                </c:pt>
                <c:pt idx="10">
                  <c:v>61</c:v>
                </c:pt>
                <c:pt idx="11">
                  <c:v>63</c:v>
                </c:pt>
                <c:pt idx="12">
                  <c:v>60</c:v>
                </c:pt>
                <c:pt idx="1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728-4963-A959-CB5B2A469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9711545957745387E-2"/>
          <c:y val="1.8922045355320306E-2"/>
          <c:w val="0.82889010160858589"/>
          <c:h val="8.7803914792782572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5696203703703704"/>
          <c:w val="0.91102063946552392"/>
          <c:h val="0.714195370370370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경기동향_기업경기!$F$102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경기동향_기업경기!$F$103:$F$116</c:f>
              <c:numCache>
                <c:formatCode>#,##0</c:formatCode>
                <c:ptCount val="14"/>
                <c:pt idx="0">
                  <c:v>0</c:v>
                </c:pt>
                <c:pt idx="1">
                  <c:v>4</c:v>
                </c:pt>
                <c:pt idx="2">
                  <c:v>-10</c:v>
                </c:pt>
                <c:pt idx="3">
                  <c:v>1</c:v>
                </c:pt>
                <c:pt idx="4">
                  <c:v>-7</c:v>
                </c:pt>
                <c:pt idx="5">
                  <c:v>-2</c:v>
                </c:pt>
                <c:pt idx="6">
                  <c:v>-3</c:v>
                </c:pt>
                <c:pt idx="7">
                  <c:v>-4</c:v>
                </c:pt>
                <c:pt idx="8">
                  <c:v>-1</c:v>
                </c:pt>
                <c:pt idx="9">
                  <c:v>-7</c:v>
                </c:pt>
                <c:pt idx="10">
                  <c:v>-5</c:v>
                </c:pt>
                <c:pt idx="11">
                  <c:v>-11</c:v>
                </c:pt>
                <c:pt idx="12">
                  <c:v>0</c:v>
                </c:pt>
                <c:pt idx="13">
                  <c:v>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B-420B-9D56-FBA4A1C28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경기동향_기업경기!$E$102</c:f>
              <c:strCache>
                <c:ptCount val="1"/>
                <c:pt idx="0">
                  <c:v>비제조업 업황 전망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84B-420B-9D56-FBA4A1C28F29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84B-420B-9D56-FBA4A1C28F29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84B-420B-9D56-FBA4A1C28F29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684B-420B-9D56-FBA4A1C28F29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684B-420B-9D56-FBA4A1C28F29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684B-420B-9D56-FBA4A1C28F29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84B-420B-9D56-FBA4A1C28F29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684B-420B-9D56-FBA4A1C28F29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684B-420B-9D56-FBA4A1C28F29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684B-420B-9D56-FBA4A1C28F29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684B-420B-9D56-FBA4A1C28F2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경기동향_기업경기!$B$103:$B$116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경기동향_기업경기!$E$103:$E$116</c:f>
              <c:numCache>
                <c:formatCode>#,##0</c:formatCode>
                <c:ptCount val="14"/>
                <c:pt idx="0">
                  <c:v>62</c:v>
                </c:pt>
                <c:pt idx="1">
                  <c:v>71</c:v>
                </c:pt>
                <c:pt idx="2">
                  <c:v>58</c:v>
                </c:pt>
                <c:pt idx="3">
                  <c:v>64</c:v>
                </c:pt>
                <c:pt idx="4">
                  <c:v>59</c:v>
                </c:pt>
                <c:pt idx="5">
                  <c:v>61</c:v>
                </c:pt>
                <c:pt idx="6">
                  <c:v>65</c:v>
                </c:pt>
                <c:pt idx="7">
                  <c:v>67</c:v>
                </c:pt>
                <c:pt idx="8">
                  <c:v>65</c:v>
                </c:pt>
                <c:pt idx="9">
                  <c:v>61</c:v>
                </c:pt>
                <c:pt idx="10">
                  <c:v>65</c:v>
                </c:pt>
                <c:pt idx="11">
                  <c:v>63</c:v>
                </c:pt>
                <c:pt idx="12">
                  <c:v>62</c:v>
                </c:pt>
                <c:pt idx="13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4B-420B-9D56-FBA4A1C28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8508800"/>
        <c:crossesAt val="3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70"/>
          <c:min val="-3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6411215924742074E-2"/>
          <c:y val="1.8922045355320306E-2"/>
          <c:w val="0.83549076167459269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3932314814814814"/>
          <c:w val="0.91102063946552392"/>
          <c:h val="0.7318342592592591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경기동향_기업경기!$F$23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경기동향_기업경기!$F$24:$F$37</c:f>
              <c:numCache>
                <c:formatCode>#,##0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-8</c:v>
                </c:pt>
                <c:pt idx="4">
                  <c:v>-2</c:v>
                </c:pt>
                <c:pt idx="5">
                  <c:v>1</c:v>
                </c:pt>
                <c:pt idx="6">
                  <c:v>-2</c:v>
                </c:pt>
                <c:pt idx="7">
                  <c:v>-5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2</c:v>
                </c:pt>
                <c:pt idx="12">
                  <c:v>8</c:v>
                </c:pt>
                <c:pt idx="13">
                  <c:v>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1-4061-BE37-DB4DBEEB7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0336"/>
        <c:axId val="208520320"/>
      </c:barChart>
      <c:lineChart>
        <c:grouping val="standard"/>
        <c:varyColors val="0"/>
        <c:ser>
          <c:idx val="0"/>
          <c:order val="0"/>
          <c:tx>
            <c:strRef>
              <c:f>경기동향_기업경기!$E$23</c:f>
              <c:strCache>
                <c:ptCount val="1"/>
                <c:pt idx="0">
                  <c:v>비제조업 업황 전망</c:v>
                </c:pt>
              </c:strCache>
            </c:strRef>
          </c:tx>
          <c:spPr>
            <a:ln>
              <a:solidFill>
                <a:srgbClr val="8064A2">
                  <a:lumMod val="75000"/>
                </a:srgb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dLbl>
              <c:idx val="0"/>
              <c:layout>
                <c:manualLayout>
                  <c:x val="-3.6818181818181833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481-4061-BE37-DB4DBEEB7BCA}"/>
                </c:ext>
              </c:extLst>
            </c:dLbl>
            <c:dLbl>
              <c:idx val="1"/>
              <c:layout>
                <c:manualLayout>
                  <c:x val="-3.6818181818181819E-2"/>
                  <c:y val="-4.8867144034180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481-4061-BE37-DB4DBEEB7BCA}"/>
                </c:ext>
              </c:extLst>
            </c:dLbl>
            <c:dLbl>
              <c:idx val="5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481-4061-BE37-DB4DBEEB7BCA}"/>
                </c:ext>
              </c:extLst>
            </c:dLbl>
            <c:dLbl>
              <c:idx val="6"/>
              <c:layout>
                <c:manualLayout>
                  <c:x val="-4.1999700010691109E-2"/>
                  <c:y val="-5.2286321952692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481-4061-BE37-DB4DBEEB7BCA}"/>
                </c:ext>
              </c:extLst>
            </c:dLbl>
            <c:dLbl>
              <c:idx val="7"/>
              <c:layout>
                <c:manualLayout>
                  <c:x val="-3.9466545607151238E-2"/>
                  <c:y val="-3.95593875171154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3481-4061-BE37-DB4DBEEB7BCA}"/>
                </c:ext>
              </c:extLst>
            </c:dLbl>
            <c:dLbl>
              <c:idx val="8"/>
              <c:layout>
                <c:manualLayout>
                  <c:x val="-3.6818181818181819E-2"/>
                  <c:y val="-4.88671440341802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481-4061-BE37-DB4DBEEB7BCA}"/>
                </c:ext>
              </c:extLst>
            </c:dLbl>
            <c:dLbl>
              <c:idx val="9"/>
              <c:layout>
                <c:manualLayout>
                  <c:x val="-3.6818181818181819E-2"/>
                  <c:y val="-4.0237154821666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481-4061-BE37-DB4DBEEB7BCA}"/>
                </c:ext>
              </c:extLst>
            </c:dLbl>
            <c:dLbl>
              <c:idx val="10"/>
              <c:layout>
                <c:manualLayout>
                  <c:x val="-3.6818181818181819E-2"/>
                  <c:y val="-5.31821386404369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3481-4061-BE37-DB4DBEEB7BCA}"/>
                </c:ext>
              </c:extLst>
            </c:dLbl>
            <c:dLbl>
              <c:idx val="11"/>
              <c:layout>
                <c:manualLayout>
                  <c:x val="-3.9466545607151238E-2"/>
                  <c:y val="-5.2286321952692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481-4061-BE37-DB4DBEEB7BCA}"/>
                </c:ext>
              </c:extLst>
            </c:dLbl>
            <c:dLbl>
              <c:idx val="12"/>
              <c:layout>
                <c:manualLayout>
                  <c:x val="-4.1876632588093932E-2"/>
                  <c:y val="-3.6140151273478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3481-4061-BE37-DB4DBEEB7BCA}"/>
                </c:ext>
              </c:extLst>
            </c:dLbl>
            <c:dLbl>
              <c:idx val="13"/>
              <c:layout>
                <c:manualLayout>
                  <c:x val="-3.934343434343434E-2"/>
                  <c:y val="-4.45521494279234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481-4061-BE37-DB4DBEEB7BC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경기동향_기업경기!$B$24:$B$37</c:f>
              <c:strCache>
                <c:ptCount val="14"/>
                <c:pt idx="0">
                  <c:v>'22.11</c:v>
                </c:pt>
                <c:pt idx="1">
                  <c:v>12</c:v>
                </c:pt>
                <c:pt idx="2">
                  <c:v>'23.1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</c:strCache>
            </c:strRef>
          </c:cat>
          <c:val>
            <c:numRef>
              <c:f>경기동향_기업경기!$E$24:$E$37</c:f>
              <c:numCache>
                <c:formatCode>#,##0</c:formatCode>
                <c:ptCount val="14"/>
                <c:pt idx="0">
                  <c:v>68</c:v>
                </c:pt>
                <c:pt idx="1">
                  <c:v>73</c:v>
                </c:pt>
                <c:pt idx="2">
                  <c:v>68</c:v>
                </c:pt>
                <c:pt idx="3">
                  <c:v>62</c:v>
                </c:pt>
                <c:pt idx="4">
                  <c:v>67</c:v>
                </c:pt>
                <c:pt idx="5">
                  <c:v>70</c:v>
                </c:pt>
                <c:pt idx="6">
                  <c:v>73</c:v>
                </c:pt>
                <c:pt idx="7">
                  <c:v>71</c:v>
                </c:pt>
                <c:pt idx="8">
                  <c:v>71</c:v>
                </c:pt>
                <c:pt idx="9">
                  <c:v>74</c:v>
                </c:pt>
                <c:pt idx="10">
                  <c:v>72</c:v>
                </c:pt>
                <c:pt idx="11">
                  <c:v>73</c:v>
                </c:pt>
                <c:pt idx="12">
                  <c:v>76</c:v>
                </c:pt>
                <c:pt idx="1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81-4061-BE37-DB4DBEEB7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07264"/>
        <c:axId val="208508800"/>
      </c:lineChart>
      <c:catAx>
        <c:axId val="20850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8508800"/>
        <c:crossesAt val="20"/>
        <c:auto val="1"/>
        <c:lblAlgn val="ctr"/>
        <c:lblOffset val="100"/>
        <c:tickLblSkip val="1"/>
        <c:noMultiLvlLbl val="0"/>
      </c:catAx>
      <c:valAx>
        <c:axId val="208508800"/>
        <c:scaling>
          <c:orientation val="minMax"/>
          <c:max val="100"/>
        </c:scaling>
        <c:delete val="0"/>
        <c:axPos val="l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07264"/>
        <c:crosses val="autoZero"/>
        <c:crossBetween val="between"/>
      </c:valAx>
      <c:catAx>
        <c:axId val="20851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520320"/>
        <c:crosses val="autoZero"/>
        <c:auto val="1"/>
        <c:lblAlgn val="ctr"/>
        <c:lblOffset val="100"/>
        <c:noMultiLvlLbl val="0"/>
      </c:catAx>
      <c:valAx>
        <c:axId val="208520320"/>
        <c:scaling>
          <c:orientation val="minMax"/>
          <c:max val="80"/>
        </c:scaling>
        <c:delete val="0"/>
        <c:axPos val="r"/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85103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3110885891738775E-2"/>
          <c:y val="1.8922045355320306E-2"/>
          <c:w val="0.84209142174059926"/>
          <c:h val="8.780391479278257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3011111111111"/>
          <c:y val="0.12756388888888889"/>
          <c:w val="0.91102063946552436"/>
          <c:h val="0.7318342592592591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2.5307980151976642E-3"/>
                  <c:y val="2.4737499671052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EBCA-4487-BDE7-3F195B5796C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CA-4487-BDE7-3F195B5796C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CA-4487-BDE7-3F195B5796C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CA-4487-BDE7-3F195B5796C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CA-4487-BDE7-3F195B5796C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CA-4487-BDE7-3F195B5796C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BCA-4487-BDE7-3F195B5796C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BCA-4487-BDE7-3F195B5796C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BCA-4487-BDE7-3F195B5796C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BCA-4487-BDE7-3F195B5796C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BCA-4487-BDE7-3F195B5796C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BCA-4487-BDE7-3F195B5796C4}"/>
                </c:ext>
              </c:extLst>
            </c:dLbl>
            <c:dLbl>
              <c:idx val="12"/>
              <c:layout>
                <c:manualLayout>
                  <c:x val="-1.8737493627042146E-16"/>
                  <c:y val="1.761781656367990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EBCA-4487-BDE7-3F195B5796C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경기동향_소비!$B$4:$B$16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경기동향_소비!$D$4:$D$16</c:f>
              <c:numCache>
                <c:formatCode>#,##0.0</c:formatCode>
                <c:ptCount val="13"/>
                <c:pt idx="0">
                  <c:v>-1.2</c:v>
                </c:pt>
                <c:pt idx="1">
                  <c:v>-4.9000000000000004</c:v>
                </c:pt>
                <c:pt idx="2">
                  <c:v>5.2</c:v>
                </c:pt>
                <c:pt idx="3">
                  <c:v>-5.8</c:v>
                </c:pt>
                <c:pt idx="4">
                  <c:v>3</c:v>
                </c:pt>
                <c:pt idx="5">
                  <c:v>1.7</c:v>
                </c:pt>
                <c:pt idx="6">
                  <c:v>2.7</c:v>
                </c:pt>
                <c:pt idx="7">
                  <c:v>-0.4</c:v>
                </c:pt>
                <c:pt idx="8">
                  <c:v>-1.5</c:v>
                </c:pt>
                <c:pt idx="9">
                  <c:v>-1.2</c:v>
                </c:pt>
                <c:pt idx="10">
                  <c:v>2.1</c:v>
                </c:pt>
                <c:pt idx="11">
                  <c:v>-0.5</c:v>
                </c:pt>
                <c:pt idx="12">
                  <c:v>-3.6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BCA-4487-BDE7-3F195B579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52736"/>
        <c:axId val="209662720"/>
      </c:barChart>
      <c:lineChart>
        <c:grouping val="standard"/>
        <c:varyColors val="0"/>
        <c:ser>
          <c:idx val="0"/>
          <c:order val="0"/>
          <c:tx>
            <c:strRef>
              <c:f>경기동향_소비!$C$3</c:f>
              <c:strCache>
                <c:ptCount val="1"/>
                <c:pt idx="0">
                  <c:v>대형소매점 불변지수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EBCA-4487-BDE7-3F195B5796C4}"/>
                </c:ext>
              </c:extLst>
            </c:dLbl>
            <c:dLbl>
              <c:idx val="12"/>
              <c:layout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EBCA-4487-BDE7-3F195B5796C4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경기동향_소비!$B$4:$B$16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경기동향_소비!$C$4:$C$16</c:f>
              <c:numCache>
                <c:formatCode>#,##0.0</c:formatCode>
                <c:ptCount val="13"/>
                <c:pt idx="0">
                  <c:v>120.4</c:v>
                </c:pt>
                <c:pt idx="1">
                  <c:v>113.5</c:v>
                </c:pt>
                <c:pt idx="2">
                  <c:v>121.2</c:v>
                </c:pt>
                <c:pt idx="3">
                  <c:v>119.2</c:v>
                </c:pt>
                <c:pt idx="4">
                  <c:v>101.2</c:v>
                </c:pt>
                <c:pt idx="5">
                  <c:v>113.1</c:v>
                </c:pt>
                <c:pt idx="6">
                  <c:v>117.3</c:v>
                </c:pt>
                <c:pt idx="7">
                  <c:v>121.6</c:v>
                </c:pt>
                <c:pt idx="8">
                  <c:v>108.1</c:v>
                </c:pt>
                <c:pt idx="9">
                  <c:v>114.4</c:v>
                </c:pt>
                <c:pt idx="10">
                  <c:v>109.3</c:v>
                </c:pt>
                <c:pt idx="11">
                  <c:v>117.1</c:v>
                </c:pt>
                <c:pt idx="12">
                  <c:v>116.8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BCA-4487-BDE7-3F195B579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49664"/>
        <c:axId val="209651200"/>
      </c:lineChart>
      <c:catAx>
        <c:axId val="2096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9651200"/>
        <c:crossesAt val="25"/>
        <c:auto val="1"/>
        <c:lblAlgn val="ctr"/>
        <c:lblOffset val="100"/>
        <c:tickLblSkip val="1"/>
        <c:noMultiLvlLbl val="0"/>
      </c:catAx>
      <c:valAx>
        <c:axId val="209651200"/>
        <c:scaling>
          <c:orientation val="minMax"/>
          <c:max val="17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49664"/>
        <c:crosses val="autoZero"/>
        <c:crossBetween val="between"/>
        <c:majorUnit val="25"/>
      </c:valAx>
      <c:catAx>
        <c:axId val="20965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62720"/>
        <c:crosses val="autoZero"/>
        <c:auto val="1"/>
        <c:lblAlgn val="ctr"/>
        <c:lblOffset val="100"/>
        <c:noMultiLvlLbl val="0"/>
      </c:catAx>
      <c:valAx>
        <c:axId val="209662720"/>
        <c:scaling>
          <c:orientation val="minMax"/>
          <c:max val="30"/>
          <c:min val="-5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52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3028055555555551E-2"/>
          <c:y val="3.9662769426548955E-3"/>
          <c:w val="0.91335166666666656"/>
          <c:h val="8.780370635488746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885893582548897E-2"/>
          <c:y val="0.13932314814814814"/>
          <c:w val="0.91102063946552436"/>
          <c:h val="0.7318342592592591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경기동향_소비!$D$38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2.5307980151976642E-3"/>
                  <c:y val="2.4737499671052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45E-44CA-BEF7-97710B6CE48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5E-44CA-BEF7-97710B6CE48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5E-44CA-BEF7-97710B6CE48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5E-44CA-BEF7-97710B6CE48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45E-44CA-BEF7-97710B6CE48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5E-44CA-BEF7-97710B6CE48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5E-44CA-BEF7-97710B6CE48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5E-44CA-BEF7-97710B6CE48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5E-44CA-BEF7-97710B6CE48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45E-44CA-BEF7-97710B6CE48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45E-44CA-BEF7-97710B6CE48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45E-44CA-BEF7-97710B6CE488}"/>
                </c:ext>
              </c:extLst>
            </c:dLbl>
            <c:dLbl>
              <c:idx val="12"/>
              <c:layout>
                <c:manualLayout>
                  <c:x val="-1.8737493627042146E-16"/>
                  <c:y val="1.761781656367990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545E-44CA-BEF7-97710B6CE48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경기동향_소비!$B$39:$B$51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경기동향_소비!$D$39:$D$51</c:f>
              <c:numCache>
                <c:formatCode>#,##0.0</c:formatCode>
                <c:ptCount val="13"/>
                <c:pt idx="0">
                  <c:v>-12.6</c:v>
                </c:pt>
                <c:pt idx="1">
                  <c:v>-13.1</c:v>
                </c:pt>
                <c:pt idx="2">
                  <c:v>-2.2999999999999998</c:v>
                </c:pt>
                <c:pt idx="3">
                  <c:v>-8.6999999999999993</c:v>
                </c:pt>
                <c:pt idx="4">
                  <c:v>1.2</c:v>
                </c:pt>
                <c:pt idx="5">
                  <c:v>-2.5</c:v>
                </c:pt>
                <c:pt idx="6">
                  <c:v>1.7</c:v>
                </c:pt>
                <c:pt idx="7">
                  <c:v>-0.7</c:v>
                </c:pt>
                <c:pt idx="8">
                  <c:v>3.9</c:v>
                </c:pt>
                <c:pt idx="9">
                  <c:v>8.6999999999999993</c:v>
                </c:pt>
                <c:pt idx="10">
                  <c:v>1.2</c:v>
                </c:pt>
                <c:pt idx="11">
                  <c:v>4</c:v>
                </c:pt>
                <c:pt idx="12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5E-44CA-BEF7-97710B6C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52736"/>
        <c:axId val="209662720"/>
      </c:barChart>
      <c:lineChart>
        <c:grouping val="standard"/>
        <c:varyColors val="0"/>
        <c:ser>
          <c:idx val="0"/>
          <c:order val="0"/>
          <c:tx>
            <c:strRef>
              <c:f>경기동향_소비!$C$38</c:f>
              <c:strCache>
                <c:ptCount val="1"/>
                <c:pt idx="0">
                  <c:v>대형소매점 불변지수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202605882983749E-2"/>
                  <c:y val="-5.001604012035110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545E-44CA-BEF7-97710B6CE488}"/>
                </c:ext>
              </c:extLst>
            </c:dLbl>
            <c:dLbl>
              <c:idx val="12"/>
              <c:layout>
                <c:manualLayout>
                  <c:x val="-6.1316025641025639E-2"/>
                  <c:y val="-6.629960317460319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545E-44CA-BEF7-97710B6CE48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경기동향_소비!$B$39:$B$51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경기동향_소비!$C$39:$C$51</c:f>
              <c:numCache>
                <c:formatCode>#,##0.0</c:formatCode>
                <c:ptCount val="13"/>
                <c:pt idx="0">
                  <c:v>98.4</c:v>
                </c:pt>
                <c:pt idx="1">
                  <c:v>91.7</c:v>
                </c:pt>
                <c:pt idx="2">
                  <c:v>100</c:v>
                </c:pt>
                <c:pt idx="3">
                  <c:v>103.4</c:v>
                </c:pt>
                <c:pt idx="4">
                  <c:v>84.8</c:v>
                </c:pt>
                <c:pt idx="5">
                  <c:v>98</c:v>
                </c:pt>
                <c:pt idx="6">
                  <c:v>100.1</c:v>
                </c:pt>
                <c:pt idx="7">
                  <c:v>103</c:v>
                </c:pt>
                <c:pt idx="8">
                  <c:v>96.4</c:v>
                </c:pt>
                <c:pt idx="9">
                  <c:v>102</c:v>
                </c:pt>
                <c:pt idx="10">
                  <c:v>90.1</c:v>
                </c:pt>
                <c:pt idx="11">
                  <c:v>105.6</c:v>
                </c:pt>
                <c:pt idx="12">
                  <c:v>101.2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45E-44CA-BEF7-97710B6CE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49664"/>
        <c:axId val="209651200"/>
      </c:lineChart>
      <c:catAx>
        <c:axId val="2096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9651200"/>
        <c:crossesAt val="50"/>
        <c:auto val="1"/>
        <c:lblAlgn val="ctr"/>
        <c:lblOffset val="100"/>
        <c:tickLblSkip val="1"/>
        <c:noMultiLvlLbl val="0"/>
      </c:catAx>
      <c:valAx>
        <c:axId val="209651200"/>
        <c:scaling>
          <c:orientation val="minMax"/>
          <c:max val="15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49664"/>
        <c:crosses val="autoZero"/>
        <c:crossBetween val="between"/>
        <c:majorUnit val="25"/>
      </c:valAx>
      <c:catAx>
        <c:axId val="20965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62720"/>
        <c:crosses val="autoZero"/>
        <c:auto val="1"/>
        <c:lblAlgn val="ctr"/>
        <c:lblOffset val="100"/>
        <c:noMultiLvlLbl val="0"/>
      </c:catAx>
      <c:valAx>
        <c:axId val="209662720"/>
        <c:scaling>
          <c:orientation val="minMax"/>
          <c:max val="4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52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48111111111112E-2"/>
          <c:y val="3.9662769426548955E-3"/>
          <c:w val="0.86559111111111109"/>
          <c:h val="8.780370635488746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885893582548897E-2"/>
          <c:y val="0.11400985464894066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경기동향_소비!$D$75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2.5307980151976642E-3"/>
                  <c:y val="2.47374996710522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5EF-4F2B-BBA0-AD2A04E12F4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EF-4F2B-BBA0-AD2A04E12F4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5EF-4F2B-BBA0-AD2A04E12F4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EF-4F2B-BBA0-AD2A04E12F4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5EF-4F2B-BBA0-AD2A04E12F4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EF-4F2B-BBA0-AD2A04E12F4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5EF-4F2B-BBA0-AD2A04E12F4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5EF-4F2B-BBA0-AD2A04E12F4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5EF-4F2B-BBA0-AD2A04E12F4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5EF-4F2B-BBA0-AD2A04E12F4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5EF-4F2B-BBA0-AD2A04E12F4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5EF-4F2B-BBA0-AD2A04E12F42}"/>
                </c:ext>
              </c:extLst>
            </c:dLbl>
            <c:dLbl>
              <c:idx val="12"/>
              <c:layout>
                <c:manualLayout>
                  <c:x val="-1.8737493627042146E-16"/>
                  <c:y val="1.761781656367990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A5EF-4F2B-BBA0-AD2A04E12F4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경기동향_소비!$B$76:$B$88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경기동향_소비!$D$76:$D$88</c:f>
              <c:numCache>
                <c:formatCode>#,##0.0</c:formatCode>
                <c:ptCount val="13"/>
                <c:pt idx="0">
                  <c:v>9.1999999999999993</c:v>
                </c:pt>
                <c:pt idx="1">
                  <c:v>3.1</c:v>
                </c:pt>
                <c:pt idx="2">
                  <c:v>11.8</c:v>
                </c:pt>
                <c:pt idx="3">
                  <c:v>14.1</c:v>
                </c:pt>
                <c:pt idx="4">
                  <c:v>8.4</c:v>
                </c:pt>
                <c:pt idx="5">
                  <c:v>12.4</c:v>
                </c:pt>
                <c:pt idx="6">
                  <c:v>6.7</c:v>
                </c:pt>
                <c:pt idx="7">
                  <c:v>3.5</c:v>
                </c:pt>
                <c:pt idx="8">
                  <c:v>4.9000000000000004</c:v>
                </c:pt>
                <c:pt idx="9">
                  <c:v>5.5</c:v>
                </c:pt>
                <c:pt idx="10">
                  <c:v>-2.7</c:v>
                </c:pt>
                <c:pt idx="11">
                  <c:v>-3.2</c:v>
                </c:pt>
                <c:pt idx="12">
                  <c:v>-6.4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EF-4F2B-BBA0-AD2A04E12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52736"/>
        <c:axId val="209662720"/>
      </c:barChart>
      <c:lineChart>
        <c:grouping val="standard"/>
        <c:varyColors val="0"/>
        <c:ser>
          <c:idx val="0"/>
          <c:order val="0"/>
          <c:tx>
            <c:strRef>
              <c:f>경기동향_소비!$C$75</c:f>
              <c:strCache>
                <c:ptCount val="1"/>
                <c:pt idx="0">
                  <c:v>대형소매점 불변지수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A5EF-4F2B-BBA0-AD2A04E12F42}"/>
                </c:ext>
              </c:extLst>
            </c:dLbl>
            <c:dLbl>
              <c:idx val="12"/>
              <c:layout/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A5EF-4F2B-BBA0-AD2A04E12F4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경기동향_소비!$B$76:$B$88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경기동향_소비!$C$76:$C$88</c:f>
              <c:numCache>
                <c:formatCode>#,##0.0</c:formatCode>
                <c:ptCount val="13"/>
                <c:pt idx="0">
                  <c:v>118.1</c:v>
                </c:pt>
                <c:pt idx="1">
                  <c:v>107.8</c:v>
                </c:pt>
                <c:pt idx="2">
                  <c:v>115.1</c:v>
                </c:pt>
                <c:pt idx="3">
                  <c:v>130.4</c:v>
                </c:pt>
                <c:pt idx="4">
                  <c:v>95.9</c:v>
                </c:pt>
                <c:pt idx="5">
                  <c:v>109.4</c:v>
                </c:pt>
                <c:pt idx="6">
                  <c:v>109.1</c:v>
                </c:pt>
                <c:pt idx="7">
                  <c:v>111.3</c:v>
                </c:pt>
                <c:pt idx="8">
                  <c:v>102.9</c:v>
                </c:pt>
                <c:pt idx="9">
                  <c:v>113</c:v>
                </c:pt>
                <c:pt idx="10">
                  <c:v>104.5</c:v>
                </c:pt>
                <c:pt idx="11">
                  <c:v>119.1</c:v>
                </c:pt>
                <c:pt idx="12">
                  <c:v>111.7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EF-4F2B-BBA0-AD2A04E12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49664"/>
        <c:axId val="209651200"/>
      </c:lineChart>
      <c:catAx>
        <c:axId val="2096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09651200"/>
        <c:crossesAt val="25"/>
        <c:auto val="1"/>
        <c:lblAlgn val="ctr"/>
        <c:lblOffset val="100"/>
        <c:tickLblSkip val="1"/>
        <c:noMultiLvlLbl val="0"/>
      </c:catAx>
      <c:valAx>
        <c:axId val="209651200"/>
        <c:scaling>
          <c:orientation val="minMax"/>
          <c:max val="17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49664"/>
        <c:crosses val="autoZero"/>
        <c:crossBetween val="between"/>
        <c:majorUnit val="25"/>
      </c:valAx>
      <c:catAx>
        <c:axId val="20965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9662720"/>
        <c:crosses val="autoZero"/>
        <c:auto val="1"/>
        <c:lblAlgn val="ctr"/>
        <c:lblOffset val="100"/>
        <c:noMultiLvlLbl val="0"/>
      </c:catAx>
      <c:valAx>
        <c:axId val="209662720"/>
        <c:scaling>
          <c:orientation val="minMax"/>
          <c:max val="60"/>
          <c:min val="-1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096527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1711666666666665E-2"/>
          <c:y val="3.9662769426548955E-3"/>
          <c:w val="0.88241583333333351"/>
          <c:h val="8.780370635488746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3011111111111"/>
          <c:y val="0.15706805555555556"/>
          <c:w val="0.91102063946552414"/>
          <c:h val="0.67891759259259243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경기동향_소비!$D$21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E7-4A70-B5C4-5A10085C2EE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7-4A70-B5C4-5A10085C2EE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7-4A70-B5C4-5A10085C2EE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E7-4A70-B5C4-5A10085C2EE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E7-4A70-B5C4-5A10085C2EE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E7-4A70-B5C4-5A10085C2EE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1E7-4A70-B5C4-5A10085C2EE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E7-4A70-B5C4-5A10085C2EE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1E7-4A70-B5C4-5A10085C2EE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1E7-4A70-B5C4-5A10085C2EE4}"/>
                </c:ext>
              </c:extLst>
            </c:dLbl>
            <c:dLbl>
              <c:idx val="12"/>
              <c:layout>
                <c:manualLayout>
                  <c:x val="-1.2606600220288023E-2"/>
                  <c:y val="4.07380712030929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31E7-4A70-B5C4-5A10085C2EE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경기동향_소비!$D$22:$D$35</c:f>
              <c:numCache>
                <c:formatCode>#,##0.0</c:formatCode>
                <c:ptCount val="14"/>
                <c:pt idx="0">
                  <c:v>-12.8</c:v>
                </c:pt>
                <c:pt idx="1">
                  <c:v>-15.5</c:v>
                </c:pt>
                <c:pt idx="2">
                  <c:v>-11</c:v>
                </c:pt>
                <c:pt idx="3">
                  <c:v>-9.6999999999999993</c:v>
                </c:pt>
                <c:pt idx="4">
                  <c:v>-10.3</c:v>
                </c:pt>
                <c:pt idx="5">
                  <c:v>-8.9</c:v>
                </c:pt>
                <c:pt idx="6">
                  <c:v>-7.6</c:v>
                </c:pt>
                <c:pt idx="7">
                  <c:v>-4.0999999999999996</c:v>
                </c:pt>
                <c:pt idx="8">
                  <c:v>8.6999999999999993</c:v>
                </c:pt>
                <c:pt idx="9">
                  <c:v>13.4</c:v>
                </c:pt>
                <c:pt idx="10">
                  <c:v>13.2</c:v>
                </c:pt>
                <c:pt idx="11">
                  <c:v>8.1999999999999993</c:v>
                </c:pt>
                <c:pt idx="12">
                  <c:v>9.3000000000000007</c:v>
                </c:pt>
                <c:pt idx="13">
                  <c:v>8.8000000000000007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E7-4A70-B5C4-5A10085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34144"/>
        <c:axId val="210135680"/>
      </c:barChart>
      <c:lineChart>
        <c:grouping val="standard"/>
        <c:varyColors val="0"/>
        <c:ser>
          <c:idx val="0"/>
          <c:order val="0"/>
          <c:tx>
            <c:strRef>
              <c:f>경기동향_소비!$C$21</c:f>
              <c:strCache>
                <c:ptCount val="1"/>
                <c:pt idx="0">
                  <c:v>소비자심리지수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6.5495755049985671E-2"/>
                  <c:y val="-5.246839030408243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31E7-4A70-B5C4-5A10085C2EE4}"/>
                </c:ext>
              </c:extLst>
            </c:dLbl>
            <c:dLbl>
              <c:idx val="1"/>
              <c:layout>
                <c:manualLayout>
                  <c:x val="-4.7729382550559439E-2"/>
                  <c:y val="-4.56157334921797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1E7-4A70-B5C4-5A10085C2EE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1E7-4A70-B5C4-5A10085C2EE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1E7-4A70-B5C4-5A10085C2EE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1E7-4A70-B5C4-5A10085C2EE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1E7-4A70-B5C4-5A10085C2EE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1E7-4A70-B5C4-5A10085C2EE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1E7-4A70-B5C4-5A10085C2EE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1E7-4A70-B5C4-5A10085C2EE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1E7-4A70-B5C4-5A10085C2EE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1E7-4A70-B5C4-5A10085C2EE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1E7-4A70-B5C4-5A10085C2EE4}"/>
                </c:ext>
              </c:extLst>
            </c:dLbl>
            <c:dLbl>
              <c:idx val="12"/>
              <c:layout>
                <c:manualLayout>
                  <c:x val="-6.6381623931623931E-2"/>
                  <c:y val="-5.37634920634920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31E7-4A70-B5C4-5A10085C2EE4}"/>
                </c:ext>
              </c:extLst>
            </c:dLbl>
            <c:dLbl>
              <c:idx val="13"/>
              <c:layout>
                <c:manualLayout>
                  <c:x val="-5.0250702594617003E-2"/>
                  <c:y val="-4.96895406124888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31E7-4A70-B5C4-5A10085C2EE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경기동향_소비!$B$22:$B$35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경기동향_소비!$C$22:$C$35</c:f>
              <c:numCache>
                <c:formatCode>#,##0.0</c:formatCode>
                <c:ptCount val="14"/>
                <c:pt idx="0">
                  <c:v>90.8</c:v>
                </c:pt>
                <c:pt idx="1">
                  <c:v>90.3</c:v>
                </c:pt>
                <c:pt idx="2">
                  <c:v>93</c:v>
                </c:pt>
                <c:pt idx="3">
                  <c:v>94.6</c:v>
                </c:pt>
                <c:pt idx="4">
                  <c:v>91.8</c:v>
                </c:pt>
                <c:pt idx="5">
                  <c:v>94.2</c:v>
                </c:pt>
                <c:pt idx="6">
                  <c:v>97.9</c:v>
                </c:pt>
                <c:pt idx="7">
                  <c:v>99.9</c:v>
                </c:pt>
                <c:pt idx="8">
                  <c:v>102.1</c:v>
                </c:pt>
                <c:pt idx="9">
                  <c:v>103.5</c:v>
                </c:pt>
                <c:pt idx="10">
                  <c:v>104.2</c:v>
                </c:pt>
                <c:pt idx="11">
                  <c:v>102.7</c:v>
                </c:pt>
                <c:pt idx="12">
                  <c:v>100.1</c:v>
                </c:pt>
                <c:pt idx="13">
                  <c:v>99.1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1E7-4A70-B5C4-5A10085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0336"/>
        <c:axId val="210111872"/>
      </c:lineChart>
      <c:catAx>
        <c:axId val="21011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111872"/>
        <c:crossesAt val="75"/>
        <c:auto val="1"/>
        <c:lblAlgn val="ctr"/>
        <c:lblOffset val="100"/>
        <c:tickLblSkip val="1"/>
        <c:noMultiLvlLbl val="0"/>
      </c:catAx>
      <c:valAx>
        <c:axId val="210111872"/>
        <c:scaling>
          <c:orientation val="minMax"/>
          <c:max val="110"/>
          <c:min val="6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10336"/>
        <c:crosses val="autoZero"/>
        <c:crossBetween val="between"/>
      </c:valAx>
      <c:catAx>
        <c:axId val="2101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135680"/>
        <c:crosses val="autoZero"/>
        <c:auto val="1"/>
        <c:lblAlgn val="ctr"/>
        <c:lblOffset val="100"/>
        <c:noMultiLvlLbl val="0"/>
      </c:catAx>
      <c:valAx>
        <c:axId val="210135680"/>
        <c:scaling>
          <c:orientation val="minMax"/>
          <c:max val="70"/>
          <c:min val="-2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3414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1055000000000005E-2"/>
          <c:y val="2.5566187015974778E-2"/>
          <c:w val="0.87462944444444446"/>
          <c:h val="8.780382103399865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4520277777777776"/>
          <c:w val="0.91102063946552414"/>
          <c:h val="0.7259546296296296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경기동향_소비!$D$56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A1-4FEC-B98A-C34E53D45E9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A1-4FEC-B98A-C34E53D45E9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A1-4FEC-B98A-C34E53D45E9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A1-4FEC-B98A-C34E53D45E9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8A1-4FEC-B98A-C34E53D45E9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A1-4FEC-B98A-C34E53D45E9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8A1-4FEC-B98A-C34E53D45E9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A1-4FEC-B98A-C34E53D45E9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8A1-4FEC-B98A-C34E53D45E9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A1-4FEC-B98A-C34E53D45E9D}"/>
                </c:ext>
              </c:extLst>
            </c:dLbl>
            <c:dLbl>
              <c:idx val="12"/>
              <c:layout>
                <c:manualLayout>
                  <c:x val="-1.2606600220288023E-2"/>
                  <c:y val="4.07380712030929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D8A1-4FEC-B98A-C34E53D45E9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경기동향_소비!$D$57:$D$70</c:f>
              <c:numCache>
                <c:formatCode>#,##0.0</c:formatCode>
                <c:ptCount val="14"/>
                <c:pt idx="0">
                  <c:v>-18.100000000000001</c:v>
                </c:pt>
                <c:pt idx="1">
                  <c:v>-20.6</c:v>
                </c:pt>
                <c:pt idx="2">
                  <c:v>-11.5</c:v>
                </c:pt>
                <c:pt idx="3">
                  <c:v>-9.9</c:v>
                </c:pt>
                <c:pt idx="4">
                  <c:v>-12.1</c:v>
                </c:pt>
                <c:pt idx="5">
                  <c:v>-8.6</c:v>
                </c:pt>
                <c:pt idx="6">
                  <c:v>-10.3</c:v>
                </c:pt>
                <c:pt idx="7">
                  <c:v>-6</c:v>
                </c:pt>
                <c:pt idx="8">
                  <c:v>-1.2</c:v>
                </c:pt>
                <c:pt idx="9">
                  <c:v>15</c:v>
                </c:pt>
                <c:pt idx="10">
                  <c:v>10.5</c:v>
                </c:pt>
                <c:pt idx="11">
                  <c:v>8.1999999999999993</c:v>
                </c:pt>
                <c:pt idx="12">
                  <c:v>9.1</c:v>
                </c:pt>
                <c:pt idx="13">
                  <c:v>10.4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A1-4FEC-B98A-C34E53D45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34144"/>
        <c:axId val="210135680"/>
      </c:barChart>
      <c:lineChart>
        <c:grouping val="standard"/>
        <c:varyColors val="0"/>
        <c:ser>
          <c:idx val="0"/>
          <c:order val="0"/>
          <c:tx>
            <c:strRef>
              <c:f>경기동향_소비!$C$56</c:f>
              <c:strCache>
                <c:ptCount val="1"/>
                <c:pt idx="0">
                  <c:v>소비자심리지수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6.5495755049985671E-2"/>
                  <c:y val="-5.246839030408243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D8A1-4FEC-B98A-C34E53D45E9D}"/>
                </c:ext>
              </c:extLst>
            </c:dLbl>
            <c:dLbl>
              <c:idx val="1"/>
              <c:layout>
                <c:manualLayout>
                  <c:x val="-5.0443162393162391E-2"/>
                  <c:y val="6.02174603174603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D8A1-4FEC-B98A-C34E53D45E9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8A1-4FEC-B98A-C34E53D45E9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8A1-4FEC-B98A-C34E53D45E9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8A1-4FEC-B98A-C34E53D45E9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8A1-4FEC-B98A-C34E53D45E9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8A1-4FEC-B98A-C34E53D45E9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8A1-4FEC-B98A-C34E53D45E9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8A1-4FEC-B98A-C34E53D45E9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8A1-4FEC-B98A-C34E53D45E9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8A1-4FEC-B98A-C34E53D45E9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8A1-4FEC-B98A-C34E53D45E9D}"/>
                </c:ext>
              </c:extLst>
            </c:dLbl>
            <c:dLbl>
              <c:idx val="12"/>
              <c:layout>
                <c:manualLayout>
                  <c:x val="-6.3667948717948716E-2"/>
                  <c:y val="-5.37634920634920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D8A1-4FEC-B98A-C34E53D45E9D}"/>
                </c:ext>
              </c:extLst>
            </c:dLbl>
            <c:dLbl>
              <c:idx val="13"/>
              <c:layout>
                <c:manualLayout>
                  <c:x val="-5.0250702594617003E-2"/>
                  <c:y val="-4.96895406124888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D8A1-4FEC-B98A-C34E53D45E9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경기동향_소비!$B$57:$B$70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경기동향_소비!$C$57:$C$70</c:f>
              <c:numCache>
                <c:formatCode>#,##0.0</c:formatCode>
                <c:ptCount val="14"/>
                <c:pt idx="0">
                  <c:v>87.7</c:v>
                </c:pt>
                <c:pt idx="1">
                  <c:v>87.3</c:v>
                </c:pt>
                <c:pt idx="2">
                  <c:v>91.1</c:v>
                </c:pt>
                <c:pt idx="3">
                  <c:v>90.8</c:v>
                </c:pt>
                <c:pt idx="4">
                  <c:v>90.1</c:v>
                </c:pt>
                <c:pt idx="5">
                  <c:v>93</c:v>
                </c:pt>
                <c:pt idx="6">
                  <c:v>95.3</c:v>
                </c:pt>
                <c:pt idx="7">
                  <c:v>96.8</c:v>
                </c:pt>
                <c:pt idx="8">
                  <c:v>98.6</c:v>
                </c:pt>
                <c:pt idx="9">
                  <c:v>102.5</c:v>
                </c:pt>
                <c:pt idx="10">
                  <c:v>102</c:v>
                </c:pt>
                <c:pt idx="11">
                  <c:v>99.2</c:v>
                </c:pt>
                <c:pt idx="12">
                  <c:v>96.8</c:v>
                </c:pt>
                <c:pt idx="13">
                  <c:v>97.7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8A1-4FEC-B98A-C34E53D45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0336"/>
        <c:axId val="210111872"/>
      </c:lineChart>
      <c:catAx>
        <c:axId val="21011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111872"/>
        <c:crossesAt val="80"/>
        <c:auto val="1"/>
        <c:lblAlgn val="ctr"/>
        <c:lblOffset val="100"/>
        <c:tickLblSkip val="1"/>
        <c:noMultiLvlLbl val="0"/>
      </c:catAx>
      <c:valAx>
        <c:axId val="210111872"/>
        <c:scaling>
          <c:orientation val="minMax"/>
          <c:max val="110"/>
          <c:min val="6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10336"/>
        <c:crosses val="autoZero"/>
        <c:crossBetween val="between"/>
      </c:valAx>
      <c:catAx>
        <c:axId val="2101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135680"/>
        <c:crosses val="autoZero"/>
        <c:auto val="1"/>
        <c:lblAlgn val="ctr"/>
        <c:lblOffset val="100"/>
        <c:noMultiLvlLbl val="0"/>
      </c:catAx>
      <c:valAx>
        <c:axId val="210135680"/>
        <c:scaling>
          <c:orientation val="minMax"/>
          <c:max val="60"/>
          <c:min val="-3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3414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5.752722222222223E-2"/>
          <c:y val="2.5566187015974778E-2"/>
          <c:w val="0.88168500000000005"/>
          <c:h val="8.780382103399865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2168425925925926"/>
          <c:w val="0.91102063946552414"/>
          <c:h val="0.7494731481481481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경기동향_소비!$D$94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1"/>
              <c:layout>
                <c:manualLayout>
                  <c:x val="5.4273504273504277E-3"/>
                  <c:y val="2.01587301587302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DF2-4B12-8FF1-5CD37561E06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74-4E31-8C2B-336C1A8EFAC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74-4E31-8C2B-336C1A8EFAC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74-4E31-8C2B-336C1A8EFAC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74-4E31-8C2B-336C1A8EFAC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74-4E31-8C2B-336C1A8EFAC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74-4E31-8C2B-336C1A8EFAC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74-4E31-8C2B-336C1A8EFAC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74-4E31-8C2B-336C1A8EFAC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74-4E31-8C2B-336C1A8EFAC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74-4E31-8C2B-336C1A8EFACA}"/>
                </c:ext>
              </c:extLst>
            </c:dLbl>
            <c:dLbl>
              <c:idx val="12"/>
              <c:layout>
                <c:manualLayout>
                  <c:x val="-1.2606600220288023E-2"/>
                  <c:y val="4.07380712030929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2774-4E31-8C2B-336C1A8EFAC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경기동향_소비!$D$95:$D$108</c:f>
              <c:numCache>
                <c:formatCode>#,##0.0</c:formatCode>
                <c:ptCount val="14"/>
                <c:pt idx="0">
                  <c:v>-16.100000000000001</c:v>
                </c:pt>
                <c:pt idx="1">
                  <c:v>-15.4</c:v>
                </c:pt>
                <c:pt idx="2">
                  <c:v>-11</c:v>
                </c:pt>
                <c:pt idx="3">
                  <c:v>-12.4</c:v>
                </c:pt>
                <c:pt idx="4">
                  <c:v>-11.6</c:v>
                </c:pt>
                <c:pt idx="5">
                  <c:v>-9.6999999999999993</c:v>
                </c:pt>
                <c:pt idx="6">
                  <c:v>-3.4</c:v>
                </c:pt>
                <c:pt idx="7">
                  <c:v>-4.4000000000000004</c:v>
                </c:pt>
                <c:pt idx="8">
                  <c:v>2.7</c:v>
                </c:pt>
                <c:pt idx="9">
                  <c:v>19</c:v>
                </c:pt>
                <c:pt idx="10">
                  <c:v>13.8</c:v>
                </c:pt>
                <c:pt idx="11">
                  <c:v>12.2</c:v>
                </c:pt>
                <c:pt idx="12">
                  <c:v>10.4</c:v>
                </c:pt>
                <c:pt idx="13">
                  <c:v>11.1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74-4E31-8C2B-336C1A8E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34144"/>
        <c:axId val="210135680"/>
      </c:barChart>
      <c:lineChart>
        <c:grouping val="standard"/>
        <c:varyColors val="0"/>
        <c:ser>
          <c:idx val="0"/>
          <c:order val="0"/>
          <c:tx>
            <c:strRef>
              <c:f>경기동향_소비!$C$94</c:f>
              <c:strCache>
                <c:ptCount val="1"/>
                <c:pt idx="0">
                  <c:v>소비자심리지수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6.5495755049985671E-2"/>
                  <c:y val="-5.246839030408243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2774-4E31-8C2B-336C1A8EFACA}"/>
                </c:ext>
              </c:extLst>
            </c:dLbl>
            <c:dLbl>
              <c:idx val="1"/>
              <c:layout>
                <c:manualLayout>
                  <c:x val="-4.5015811965811968E-2"/>
                  <c:y val="-5.56952380952381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2774-4E31-8C2B-336C1A8EFAC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774-4E31-8C2B-336C1A8EFAC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774-4E31-8C2B-336C1A8EFAC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774-4E31-8C2B-336C1A8EFAC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774-4E31-8C2B-336C1A8EFAC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774-4E31-8C2B-336C1A8EFAC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774-4E31-8C2B-336C1A8EFAC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774-4E31-8C2B-336C1A8EFAC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774-4E31-8C2B-336C1A8EFAC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774-4E31-8C2B-336C1A8EFAC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774-4E31-8C2B-336C1A8EFACA}"/>
                </c:ext>
              </c:extLst>
            </c:dLbl>
            <c:dLbl>
              <c:idx val="12"/>
              <c:layout>
                <c:manualLayout>
                  <c:x val="-5.824059829059839E-2"/>
                  <c:y val="-5.88031746031746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2774-4E31-8C2B-336C1A8EFACA}"/>
                </c:ext>
              </c:extLst>
            </c:dLbl>
            <c:dLbl>
              <c:idx val="13"/>
              <c:layout>
                <c:manualLayout>
                  <c:x val="-5.5677991452991453E-2"/>
                  <c:y val="-5.47293650793651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2774-4E31-8C2B-336C1A8EFAC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경기동향_소비!$B$95:$B$108</c:f>
              <c:strCache>
                <c:ptCount val="14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</c:strCache>
            </c:strRef>
          </c:cat>
          <c:val>
            <c:numRef>
              <c:f>경기동향_소비!$C$95:$C$108</c:f>
              <c:numCache>
                <c:formatCode>#,##0.0</c:formatCode>
                <c:ptCount val="14"/>
                <c:pt idx="0">
                  <c:v>88.7</c:v>
                </c:pt>
                <c:pt idx="1">
                  <c:v>91.4</c:v>
                </c:pt>
                <c:pt idx="2">
                  <c:v>93.9</c:v>
                </c:pt>
                <c:pt idx="3">
                  <c:v>93</c:v>
                </c:pt>
                <c:pt idx="4">
                  <c:v>93.7</c:v>
                </c:pt>
                <c:pt idx="5">
                  <c:v>94.8</c:v>
                </c:pt>
                <c:pt idx="6">
                  <c:v>100.8</c:v>
                </c:pt>
                <c:pt idx="7">
                  <c:v>100.4</c:v>
                </c:pt>
                <c:pt idx="8">
                  <c:v>104.1</c:v>
                </c:pt>
                <c:pt idx="9">
                  <c:v>106.7</c:v>
                </c:pt>
                <c:pt idx="10">
                  <c:v>105.4</c:v>
                </c:pt>
                <c:pt idx="11">
                  <c:v>103.7</c:v>
                </c:pt>
                <c:pt idx="12">
                  <c:v>99.1</c:v>
                </c:pt>
                <c:pt idx="13">
                  <c:v>102.5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774-4E31-8C2B-336C1A8E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0336"/>
        <c:axId val="210111872"/>
      </c:lineChart>
      <c:catAx>
        <c:axId val="21011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111872"/>
        <c:crossesAt val="80"/>
        <c:auto val="1"/>
        <c:lblAlgn val="ctr"/>
        <c:lblOffset val="100"/>
        <c:tickLblSkip val="1"/>
        <c:noMultiLvlLbl val="0"/>
      </c:catAx>
      <c:valAx>
        <c:axId val="210111872"/>
        <c:scaling>
          <c:orientation val="minMax"/>
          <c:max val="12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10336"/>
        <c:crosses val="autoZero"/>
        <c:crossBetween val="between"/>
      </c:valAx>
      <c:catAx>
        <c:axId val="21013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135680"/>
        <c:crosses val="autoZero"/>
        <c:auto val="1"/>
        <c:lblAlgn val="ctr"/>
        <c:lblOffset val="100"/>
        <c:noMultiLvlLbl val="0"/>
      </c:catAx>
      <c:valAx>
        <c:axId val="210135680"/>
        <c:scaling>
          <c:orientation val="minMax"/>
          <c:max val="80"/>
          <c:min val="-4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13414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6.1055000000000005E-2"/>
          <c:y val="2.5566187015974778E-2"/>
          <c:w val="0.87462944444444457"/>
          <c:h val="8.7803821033998655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3344351851851852"/>
          <c:w val="0.91102063946552436"/>
          <c:h val="0.7377138888888888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'산업동향_제조,건설'!$D$4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1.720430107526881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B213-4262-ADFE-408EC945373F}"/>
                </c:ext>
              </c:extLst>
            </c:dLbl>
            <c:dLbl>
              <c:idx val="12"/>
              <c:layout>
                <c:manualLayout>
                  <c:x val="-2.4799050476539829E-3"/>
                  <c:y val="2.171101274945713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213-4262-ADFE-408EC945373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'산업동향_제조,건설'!$B$5:$B$17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'산업동향_제조,건설'!$D$5:$D$17</c:f>
              <c:numCache>
                <c:formatCode>#,##0.0</c:formatCode>
                <c:ptCount val="13"/>
                <c:pt idx="0">
                  <c:v>13.1</c:v>
                </c:pt>
                <c:pt idx="1">
                  <c:v>10.9</c:v>
                </c:pt>
                <c:pt idx="2">
                  <c:v>-0.6</c:v>
                </c:pt>
                <c:pt idx="3">
                  <c:v>-3.1</c:v>
                </c:pt>
                <c:pt idx="4">
                  <c:v>4.8</c:v>
                </c:pt>
                <c:pt idx="5">
                  <c:v>-4.5999999999999996</c:v>
                </c:pt>
                <c:pt idx="6">
                  <c:v>-1.4</c:v>
                </c:pt>
                <c:pt idx="7">
                  <c:v>-7</c:v>
                </c:pt>
                <c:pt idx="8">
                  <c:v>-6.7</c:v>
                </c:pt>
                <c:pt idx="9">
                  <c:v>-23.9</c:v>
                </c:pt>
                <c:pt idx="10">
                  <c:v>-11.9</c:v>
                </c:pt>
                <c:pt idx="11">
                  <c:v>-13.5</c:v>
                </c:pt>
                <c:pt idx="12">
                  <c:v>-19.600000000000001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3-4262-ADFE-408EC9453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0672"/>
        <c:axId val="210462208"/>
      </c:barChart>
      <c:lineChart>
        <c:grouping val="standard"/>
        <c:varyColors val="0"/>
        <c:ser>
          <c:idx val="0"/>
          <c:order val="0"/>
          <c:tx>
            <c:strRef>
              <c:f>'산업동향_제조,건설'!$C$4</c:f>
              <c:strCache>
                <c:ptCount val="1"/>
                <c:pt idx="0">
                  <c:v>제조업 생산지수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7263587264581436E-2"/>
                  <c:y val="-4.724426247760694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213-4262-ADFE-408EC945373F}"/>
                </c:ext>
              </c:extLst>
            </c:dLbl>
            <c:dLbl>
              <c:idx val="12"/>
              <c:layout>
                <c:manualLayout>
                  <c:x val="-5.5302943526656032E-2"/>
                  <c:y val="-4.891203254601786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213-4262-ADFE-408EC945373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'산업동향_제조,건설'!$B$5:$B$17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'산업동향_제조,건설'!$C$5:$C$17</c:f>
              <c:numCache>
                <c:formatCode>#,##0.0</c:formatCode>
                <c:ptCount val="13"/>
                <c:pt idx="0">
                  <c:v>116.7</c:v>
                </c:pt>
                <c:pt idx="1">
                  <c:v>118.6</c:v>
                </c:pt>
                <c:pt idx="2">
                  <c:v>113.1</c:v>
                </c:pt>
                <c:pt idx="3">
                  <c:v>97.9</c:v>
                </c:pt>
                <c:pt idx="4">
                  <c:v>104.4</c:v>
                </c:pt>
                <c:pt idx="5">
                  <c:v>114.5</c:v>
                </c:pt>
                <c:pt idx="6">
                  <c:v>109</c:v>
                </c:pt>
                <c:pt idx="7">
                  <c:v>105</c:v>
                </c:pt>
                <c:pt idx="8">
                  <c:v>104.8</c:v>
                </c:pt>
                <c:pt idx="9">
                  <c:v>101.2</c:v>
                </c:pt>
                <c:pt idx="10">
                  <c:v>95.6</c:v>
                </c:pt>
                <c:pt idx="11">
                  <c:v>97</c:v>
                </c:pt>
                <c:pt idx="12">
                  <c:v>97.1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13-4262-ADFE-408EC9453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57344"/>
        <c:axId val="210458880"/>
      </c:lineChart>
      <c:catAx>
        <c:axId val="2104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458880"/>
        <c:crossesAt val="80"/>
        <c:auto val="1"/>
        <c:lblAlgn val="ctr"/>
        <c:lblOffset val="100"/>
        <c:tickLblSkip val="1"/>
        <c:noMultiLvlLbl val="0"/>
      </c:catAx>
      <c:valAx>
        <c:axId val="210458880"/>
        <c:scaling>
          <c:orientation val="minMax"/>
          <c:max val="130"/>
          <c:min val="5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457344"/>
        <c:crosses val="autoZero"/>
        <c:crossBetween val="between"/>
      </c:valAx>
      <c:catAx>
        <c:axId val="2104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462208"/>
        <c:crosses val="autoZero"/>
        <c:auto val="1"/>
        <c:lblAlgn val="ctr"/>
        <c:lblOffset val="100"/>
        <c:noMultiLvlLbl val="0"/>
      </c:catAx>
      <c:valAx>
        <c:axId val="210462208"/>
        <c:scaling>
          <c:orientation val="minMax"/>
          <c:max val="50"/>
          <c:min val="-3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460672"/>
        <c:crosses val="max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9.3931666666666663E-2"/>
          <c:y val="4.8242485818304974E-2"/>
          <c:w val="0.82283583333333332"/>
          <c:h val="9.4088222843112329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3932314814814814"/>
          <c:w val="0.91102063946552436"/>
          <c:h val="0.7318342592592591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'산업동향_제조,건설'!$D$40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1.720430107526881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1767-4274-812B-C05A6C2DA7B5}"/>
                </c:ext>
              </c:extLst>
            </c:dLbl>
            <c:dLbl>
              <c:idx val="12"/>
              <c:layout>
                <c:manualLayout>
                  <c:x val="-2.4799050476539829E-3"/>
                  <c:y val="2.171101274945713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767-4274-812B-C05A6C2DA7B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'산업동향_제조,건설'!$B$41:$B$53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'산업동향_제조,건설'!$D$41:$D$53</c:f>
              <c:numCache>
                <c:formatCode>#,##0.0</c:formatCode>
                <c:ptCount val="13"/>
                <c:pt idx="0">
                  <c:v>-3.7</c:v>
                </c:pt>
                <c:pt idx="1">
                  <c:v>-5.3</c:v>
                </c:pt>
                <c:pt idx="2">
                  <c:v>-8</c:v>
                </c:pt>
                <c:pt idx="3">
                  <c:v>-14.8</c:v>
                </c:pt>
                <c:pt idx="4">
                  <c:v>5.4</c:v>
                </c:pt>
                <c:pt idx="5">
                  <c:v>4.8</c:v>
                </c:pt>
                <c:pt idx="6">
                  <c:v>-1.8</c:v>
                </c:pt>
                <c:pt idx="7">
                  <c:v>-1.7</c:v>
                </c:pt>
                <c:pt idx="8">
                  <c:v>-0.8</c:v>
                </c:pt>
                <c:pt idx="9">
                  <c:v>-2.7</c:v>
                </c:pt>
                <c:pt idx="10">
                  <c:v>2.2000000000000002</c:v>
                </c:pt>
                <c:pt idx="11">
                  <c:v>0.6</c:v>
                </c:pt>
                <c:pt idx="12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7-4274-812B-C05A6C2D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0672"/>
        <c:axId val="210462208"/>
      </c:barChart>
      <c:lineChart>
        <c:grouping val="standard"/>
        <c:varyColors val="0"/>
        <c:ser>
          <c:idx val="0"/>
          <c:order val="0"/>
          <c:tx>
            <c:strRef>
              <c:f>'산업동향_제조,건설'!$C$40</c:f>
              <c:strCache>
                <c:ptCount val="1"/>
                <c:pt idx="0">
                  <c:v>제조업 생산지수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9985074636460798E-2"/>
                  <c:y val="4.700116117345297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1767-4274-812B-C05A6C2DA7B5}"/>
                </c:ext>
              </c:extLst>
            </c:dLbl>
            <c:dLbl>
              <c:idx val="12"/>
              <c:layout>
                <c:manualLayout>
                  <c:x val="-6.3444017094017188E-2"/>
                  <c:y val="-5.883253968253968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1767-4274-812B-C05A6C2DA7B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'산업동향_제조,건설'!$B$41:$B$53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'산업동향_제조,건설'!$C$41:$C$53</c:f>
              <c:numCache>
                <c:formatCode>#,##0.0</c:formatCode>
                <c:ptCount val="13"/>
                <c:pt idx="0">
                  <c:v>104.6</c:v>
                </c:pt>
                <c:pt idx="1">
                  <c:v>107.7</c:v>
                </c:pt>
                <c:pt idx="2">
                  <c:v>112</c:v>
                </c:pt>
                <c:pt idx="3">
                  <c:v>98.1</c:v>
                </c:pt>
                <c:pt idx="4">
                  <c:v>101.4</c:v>
                </c:pt>
                <c:pt idx="5">
                  <c:v>111.6</c:v>
                </c:pt>
                <c:pt idx="6">
                  <c:v>106</c:v>
                </c:pt>
                <c:pt idx="7">
                  <c:v>107.5</c:v>
                </c:pt>
                <c:pt idx="8">
                  <c:v>102.2</c:v>
                </c:pt>
                <c:pt idx="9">
                  <c:v>100.6</c:v>
                </c:pt>
                <c:pt idx="10">
                  <c:v>98.5</c:v>
                </c:pt>
                <c:pt idx="11">
                  <c:v>101.3</c:v>
                </c:pt>
                <c:pt idx="1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67-4274-812B-C05A6C2D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57344"/>
        <c:axId val="210458880"/>
      </c:lineChart>
      <c:catAx>
        <c:axId val="2104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458880"/>
        <c:crossesAt val="90"/>
        <c:auto val="1"/>
        <c:lblAlgn val="ctr"/>
        <c:lblOffset val="100"/>
        <c:tickLblSkip val="1"/>
        <c:noMultiLvlLbl val="0"/>
      </c:catAx>
      <c:valAx>
        <c:axId val="210458880"/>
        <c:scaling>
          <c:orientation val="minMax"/>
          <c:max val="115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457344"/>
        <c:crosses val="autoZero"/>
        <c:crossBetween val="between"/>
      </c:valAx>
      <c:catAx>
        <c:axId val="2104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462208"/>
        <c:crosses val="autoZero"/>
        <c:auto val="1"/>
        <c:lblAlgn val="ctr"/>
        <c:lblOffset val="100"/>
        <c:noMultiLvlLbl val="0"/>
      </c:catAx>
      <c:valAx>
        <c:axId val="210462208"/>
        <c:scaling>
          <c:orientation val="minMax"/>
          <c:max val="50"/>
          <c:min val="-2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460672"/>
        <c:crosses val="max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0.104515"/>
          <c:y val="4.8242485818304974E-2"/>
          <c:w val="0.81578027777777773"/>
          <c:h val="9.4088222843112329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71279726397837E-2"/>
          <c:y val="0.11003118340614985"/>
          <c:w val="0.91102063946552436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'산업동향_제조,건설'!$D$76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1.720430107526881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86EE-4B60-9DE0-50BE55CA39B8}"/>
                </c:ext>
              </c:extLst>
            </c:dLbl>
            <c:dLbl>
              <c:idx val="12"/>
              <c:layout>
                <c:manualLayout>
                  <c:x val="-2.4799050476539829E-3"/>
                  <c:y val="2.171101274945713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6EE-4B60-9DE0-50BE55CA39B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'산업동향_제조,건설'!$B$77:$B$89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'산업동향_제조,건설'!$D$77:$D$89</c:f>
              <c:numCache>
                <c:formatCode>#,##0.0</c:formatCode>
                <c:ptCount val="13"/>
                <c:pt idx="0">
                  <c:v>7.9</c:v>
                </c:pt>
                <c:pt idx="1">
                  <c:v>5.3</c:v>
                </c:pt>
                <c:pt idx="2">
                  <c:v>5.6</c:v>
                </c:pt>
                <c:pt idx="3">
                  <c:v>-3.9</c:v>
                </c:pt>
                <c:pt idx="4">
                  <c:v>9.8000000000000007</c:v>
                </c:pt>
                <c:pt idx="5">
                  <c:v>4.9000000000000004</c:v>
                </c:pt>
                <c:pt idx="6">
                  <c:v>-5.6</c:v>
                </c:pt>
                <c:pt idx="7">
                  <c:v>-2.2999999999999998</c:v>
                </c:pt>
                <c:pt idx="8">
                  <c:v>0.9</c:v>
                </c:pt>
                <c:pt idx="9">
                  <c:v>2.4</c:v>
                </c:pt>
                <c:pt idx="10">
                  <c:v>2.4</c:v>
                </c:pt>
                <c:pt idx="11">
                  <c:v>0.8</c:v>
                </c:pt>
                <c:pt idx="12">
                  <c:v>-3.1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E-4B60-9DE0-50BE55CA3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60672"/>
        <c:axId val="210462208"/>
      </c:barChart>
      <c:lineChart>
        <c:grouping val="standard"/>
        <c:varyColors val="0"/>
        <c:ser>
          <c:idx val="0"/>
          <c:order val="0"/>
          <c:tx>
            <c:strRef>
              <c:f>'산업동향_제조,건설'!$C$76</c:f>
              <c:strCache>
                <c:ptCount val="1"/>
                <c:pt idx="0">
                  <c:v>제조업 생산지수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7263587264581436E-2"/>
                  <c:y val="-4.724426247760694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6EE-4B60-9DE0-50BE55CA39B8}"/>
                </c:ext>
              </c:extLst>
            </c:dLbl>
            <c:dLbl>
              <c:idx val="12"/>
              <c:layout>
                <c:manualLayout>
                  <c:x val="-5.5302943526656032E-2"/>
                  <c:y val="-4.891203254601786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86EE-4B60-9DE0-50BE55CA39B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'산업동향_제조,건설'!$B$77:$B$89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'산업동향_제조,건설'!$C$77:$C$89</c:f>
              <c:numCache>
                <c:formatCode>#,##0.0</c:formatCode>
                <c:ptCount val="13"/>
                <c:pt idx="0">
                  <c:v>110.5</c:v>
                </c:pt>
                <c:pt idx="1">
                  <c:v>114.2</c:v>
                </c:pt>
                <c:pt idx="2">
                  <c:v>118.4</c:v>
                </c:pt>
                <c:pt idx="3">
                  <c:v>100.4</c:v>
                </c:pt>
                <c:pt idx="4">
                  <c:v>106.7</c:v>
                </c:pt>
                <c:pt idx="5">
                  <c:v>116.7</c:v>
                </c:pt>
                <c:pt idx="6">
                  <c:v>105.6</c:v>
                </c:pt>
                <c:pt idx="7">
                  <c:v>110.4</c:v>
                </c:pt>
                <c:pt idx="8">
                  <c:v>112.5</c:v>
                </c:pt>
                <c:pt idx="9">
                  <c:v>109.3</c:v>
                </c:pt>
                <c:pt idx="10">
                  <c:v>102.6</c:v>
                </c:pt>
                <c:pt idx="11">
                  <c:v>106.4</c:v>
                </c:pt>
                <c:pt idx="12">
                  <c:v>107.4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EE-4B60-9DE0-50BE55CA3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57344"/>
        <c:axId val="210458880"/>
      </c:lineChart>
      <c:catAx>
        <c:axId val="2104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458880"/>
        <c:crossesAt val="70"/>
        <c:auto val="1"/>
        <c:lblAlgn val="ctr"/>
        <c:lblOffset val="100"/>
        <c:tickLblSkip val="1"/>
        <c:noMultiLvlLbl val="0"/>
      </c:catAx>
      <c:valAx>
        <c:axId val="210458880"/>
        <c:scaling>
          <c:orientation val="minMax"/>
          <c:max val="130"/>
          <c:min val="5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57344"/>
        <c:crosses val="autoZero"/>
        <c:crossBetween val="between"/>
      </c:valAx>
      <c:catAx>
        <c:axId val="210460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462208"/>
        <c:crosses val="autoZero"/>
        <c:auto val="1"/>
        <c:lblAlgn val="ctr"/>
        <c:lblOffset val="100"/>
        <c:noMultiLvlLbl val="0"/>
      </c:catAx>
      <c:valAx>
        <c:axId val="210462208"/>
        <c:scaling>
          <c:orientation val="minMax"/>
          <c:max val="30"/>
          <c:min val="-10"/>
        </c:scaling>
        <c:delete val="0"/>
        <c:axPos val="r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0460672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1509833333333333"/>
          <c:y val="4.8242485818304974E-2"/>
          <c:w val="0.79461361111111106"/>
          <c:h val="9.4088222843112329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3882824128201"/>
          <c:y val="0.15697037037037037"/>
          <c:w val="0.76718718746918702"/>
          <c:h val="0.7141870370370370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'산업동향_제조,건설'!$D$23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4.5408119658119656E-3"/>
                  <c:y val="1.1826190476190568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214-4885-83BC-344A1680B3F0}"/>
                </c:ext>
              </c:extLst>
            </c:dLbl>
            <c:dLbl>
              <c:idx val="12"/>
              <c:layout>
                <c:manualLayout>
                  <c:x val="7.763888888888789E-3"/>
                  <c:y val="5.1444444444444445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214-4885-83BC-344A1680B3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'산업동향_제조,건설'!$B$24:$B$36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'산업동향_제조,건설'!$D$24:$D$36</c:f>
              <c:numCache>
                <c:formatCode>#,##0</c:formatCode>
                <c:ptCount val="13"/>
                <c:pt idx="0">
                  <c:v>-605.42999999999995</c:v>
                </c:pt>
                <c:pt idx="1">
                  <c:v>2543.6999999999998</c:v>
                </c:pt>
                <c:pt idx="2">
                  <c:v>-10981.89</c:v>
                </c:pt>
                <c:pt idx="3">
                  <c:v>-903.03</c:v>
                </c:pt>
                <c:pt idx="4">
                  <c:v>3622.07</c:v>
                </c:pt>
                <c:pt idx="5">
                  <c:v>9728.49</c:v>
                </c:pt>
                <c:pt idx="6">
                  <c:v>-14750.2</c:v>
                </c:pt>
                <c:pt idx="7">
                  <c:v>6090</c:v>
                </c:pt>
                <c:pt idx="8">
                  <c:v>-225.68</c:v>
                </c:pt>
                <c:pt idx="9">
                  <c:v>-14128.71</c:v>
                </c:pt>
                <c:pt idx="10">
                  <c:v>-5631.26</c:v>
                </c:pt>
                <c:pt idx="11">
                  <c:v>-13124.62</c:v>
                </c:pt>
                <c:pt idx="12">
                  <c:v>4277.78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4-4885-83BC-344A1680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32544"/>
        <c:axId val="210734080"/>
      </c:barChart>
      <c:lineChart>
        <c:grouping val="standard"/>
        <c:varyColors val="0"/>
        <c:ser>
          <c:idx val="0"/>
          <c:order val="0"/>
          <c:tx>
            <c:strRef>
              <c:f>'산업동향_제조,건설'!$C$23</c:f>
              <c:strCache>
                <c:ptCount val="1"/>
                <c:pt idx="0">
                  <c:v>건설수주액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9132905982905983E-2"/>
                  <c:y val="4.13825396825395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214-4885-83BC-344A1680B3F0}"/>
                </c:ext>
              </c:extLst>
            </c:dLbl>
            <c:dLbl>
              <c:idx val="12"/>
              <c:layout>
                <c:manualLayout>
                  <c:x val="-6.2604700854700851E-2"/>
                  <c:y val="4.5790476190476194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D214-4885-83BC-344A1680B3F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'산업동향_제조,건설'!$B$24:$B$36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'산업동향_제조,건설'!$C$24:$C$36</c:f>
              <c:numCache>
                <c:formatCode>#,##0</c:formatCode>
                <c:ptCount val="13"/>
                <c:pt idx="0">
                  <c:v>5645.77</c:v>
                </c:pt>
                <c:pt idx="1">
                  <c:v>10340.89</c:v>
                </c:pt>
                <c:pt idx="2">
                  <c:v>5798.35</c:v>
                </c:pt>
                <c:pt idx="3">
                  <c:v>6822.39</c:v>
                </c:pt>
                <c:pt idx="4">
                  <c:v>7396.22</c:v>
                </c:pt>
                <c:pt idx="5">
                  <c:v>13744.05</c:v>
                </c:pt>
                <c:pt idx="6">
                  <c:v>4280.09</c:v>
                </c:pt>
                <c:pt idx="7">
                  <c:v>15832.32</c:v>
                </c:pt>
                <c:pt idx="8">
                  <c:v>9136.1200000000008</c:v>
                </c:pt>
                <c:pt idx="9">
                  <c:v>4962.9399999999996</c:v>
                </c:pt>
                <c:pt idx="10">
                  <c:v>1584.52</c:v>
                </c:pt>
                <c:pt idx="11">
                  <c:v>16192.69</c:v>
                </c:pt>
                <c:pt idx="12">
                  <c:v>9923.5499999999993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14-4885-83BC-344A1680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04256"/>
        <c:axId val="210705792"/>
      </c:lineChart>
      <c:catAx>
        <c:axId val="21070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705792"/>
        <c:crossesAt val="10000"/>
        <c:auto val="1"/>
        <c:lblAlgn val="ctr"/>
        <c:lblOffset val="100"/>
        <c:tickLblSkip val="1"/>
        <c:noMultiLvlLbl val="0"/>
      </c:catAx>
      <c:valAx>
        <c:axId val="210705792"/>
        <c:scaling>
          <c:orientation val="minMax"/>
          <c:max val="30000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050" b="0"/>
                </a:pPr>
                <a:r>
                  <a:rPr lang="en-US" sz="1050" b="0"/>
                  <a:t>(</a:t>
                </a:r>
                <a:r>
                  <a:rPr lang="ko-KR" sz="1050" b="0"/>
                  <a:t>억원</a:t>
                </a:r>
                <a:r>
                  <a:rPr lang="en-US" sz="1050" b="0"/>
                  <a:t>)</a:t>
                </a:r>
                <a:endParaRPr lang="ko-KR" sz="1050" b="0"/>
              </a:p>
            </c:rich>
          </c:tx>
          <c:layout>
            <c:manualLayout>
              <c:xMode val="edge"/>
              <c:yMode val="edge"/>
              <c:x val="1.4311270125223614E-2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704256"/>
        <c:crosses val="autoZero"/>
        <c:crossBetween val="between"/>
        <c:majorUnit val="5000"/>
      </c:valAx>
      <c:catAx>
        <c:axId val="21073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734080"/>
        <c:crosses val="autoZero"/>
        <c:auto val="1"/>
        <c:lblAlgn val="ctr"/>
        <c:lblOffset val="100"/>
        <c:noMultiLvlLbl val="0"/>
      </c:catAx>
      <c:valAx>
        <c:axId val="210734080"/>
        <c:scaling>
          <c:orientation val="minMax"/>
          <c:max val="40000"/>
          <c:min val="-2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050" b="0"/>
                </a:pPr>
                <a:r>
                  <a:rPr lang="en-US" sz="1050" b="0"/>
                  <a:t>(</a:t>
                </a:r>
                <a:r>
                  <a:rPr lang="ko-KR" sz="1050" b="0"/>
                  <a:t>억원</a:t>
                </a:r>
                <a:r>
                  <a:rPr lang="en-US" sz="1050" b="0"/>
                  <a:t>)</a:t>
                </a:r>
                <a:endParaRPr lang="ko-KR" sz="1050" b="0"/>
              </a:p>
            </c:rich>
          </c:tx>
          <c:layout>
            <c:manualLayout>
              <c:xMode val="edge"/>
              <c:yMode val="edge"/>
              <c:x val="0.88939589278900555"/>
              <c:y val="3.3222733950708993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732544"/>
        <c:crosses val="max"/>
        <c:crossBetween val="between"/>
        <c:majorUnit val="10000"/>
      </c:valAx>
    </c:plotArea>
    <c:legend>
      <c:legendPos val="r"/>
      <c:layout>
        <c:manualLayout>
          <c:xMode val="edge"/>
          <c:yMode val="edge"/>
          <c:x val="0.1459061111111111"/>
          <c:y val="3.1038184743036153E-2"/>
          <c:w val="0.69234388888888898"/>
          <c:h val="9.8955211243755808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3882824128201"/>
          <c:y val="0.15697037037037037"/>
          <c:w val="0.76718718746918702"/>
          <c:h val="0.7141870370370370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'산업동향_제조,건설'!$D$58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1.3578418803418804E-2"/>
                  <c:y val="1.995793650793660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728F-4F6F-8902-B2BCE8CF514A}"/>
                </c:ext>
              </c:extLst>
            </c:dLbl>
            <c:dLbl>
              <c:idx val="12"/>
              <c:layout>
                <c:manualLayout>
                  <c:x val="-5.8278562356411682E-3"/>
                  <c:y val="5.9070256657219617E-3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728F-4F6F-8902-B2BCE8CF514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'산업동향_제조,건설'!$B$59:$B$71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'산업동향_제조,건설'!$D$59:$D$71</c:f>
              <c:numCache>
                <c:formatCode>#,##0</c:formatCode>
                <c:ptCount val="13"/>
                <c:pt idx="0">
                  <c:v>-5655.75</c:v>
                </c:pt>
                <c:pt idx="1">
                  <c:v>3583.69</c:v>
                </c:pt>
                <c:pt idx="2">
                  <c:v>-3471.33</c:v>
                </c:pt>
                <c:pt idx="3">
                  <c:v>82796.429999999993</c:v>
                </c:pt>
                <c:pt idx="4">
                  <c:v>-5533.67</c:v>
                </c:pt>
                <c:pt idx="5">
                  <c:v>2464.94</c:v>
                </c:pt>
                <c:pt idx="6">
                  <c:v>4727.6499999999996</c:v>
                </c:pt>
                <c:pt idx="7">
                  <c:v>2738.59</c:v>
                </c:pt>
                <c:pt idx="8">
                  <c:v>540.96</c:v>
                </c:pt>
                <c:pt idx="9">
                  <c:v>-6119.98</c:v>
                </c:pt>
                <c:pt idx="10">
                  <c:v>-5872.93</c:v>
                </c:pt>
                <c:pt idx="11">
                  <c:v>-2590.02</c:v>
                </c:pt>
                <c:pt idx="12">
                  <c:v>-3612.35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8F-4F6F-8902-B2BCE8CF5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32544"/>
        <c:axId val="210734080"/>
      </c:barChart>
      <c:lineChart>
        <c:grouping val="standard"/>
        <c:varyColors val="0"/>
        <c:ser>
          <c:idx val="0"/>
          <c:order val="0"/>
          <c:tx>
            <c:strRef>
              <c:f>'산업동향_제조,건설'!$C$58</c:f>
              <c:strCache>
                <c:ptCount val="1"/>
                <c:pt idx="0">
                  <c:v>건설수주액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8706400634472624E-2"/>
                  <c:y val="-6.706294200655303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28F-4F6F-8902-B2BCE8CF514A}"/>
                </c:ext>
              </c:extLst>
            </c:dLbl>
            <c:dLbl>
              <c:idx val="12"/>
              <c:layout>
                <c:manualLayout>
                  <c:x val="-6.7134135195721659E-2"/>
                  <c:y val="-6.0417733419103246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728F-4F6F-8902-B2BCE8CF514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'산업동향_제조,건설'!$B$59:$B$71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'산업동향_제조,건설'!$C$59:$C$71</c:f>
              <c:numCache>
                <c:formatCode>#,##0</c:formatCode>
                <c:ptCount val="13"/>
                <c:pt idx="0">
                  <c:v>5864.31</c:v>
                </c:pt>
                <c:pt idx="1">
                  <c:v>4829.4399999999996</c:v>
                </c:pt>
                <c:pt idx="2">
                  <c:v>2315.25</c:v>
                </c:pt>
                <c:pt idx="3">
                  <c:v>86450.45</c:v>
                </c:pt>
                <c:pt idx="4">
                  <c:v>2028.75</c:v>
                </c:pt>
                <c:pt idx="5">
                  <c:v>3253.54</c:v>
                </c:pt>
                <c:pt idx="6">
                  <c:v>9854.1200000000008</c:v>
                </c:pt>
                <c:pt idx="7">
                  <c:v>4712.7299999999996</c:v>
                </c:pt>
                <c:pt idx="8">
                  <c:v>6450.46</c:v>
                </c:pt>
                <c:pt idx="9">
                  <c:v>4051.62</c:v>
                </c:pt>
                <c:pt idx="10">
                  <c:v>1920.99</c:v>
                </c:pt>
                <c:pt idx="11">
                  <c:v>742.38</c:v>
                </c:pt>
                <c:pt idx="12">
                  <c:v>2251.96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8F-4F6F-8902-B2BCE8CF5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04256"/>
        <c:axId val="210705792"/>
      </c:lineChart>
      <c:catAx>
        <c:axId val="21070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705792"/>
        <c:crossesAt val="0"/>
        <c:auto val="1"/>
        <c:lblAlgn val="ctr"/>
        <c:lblOffset val="100"/>
        <c:tickLblSkip val="1"/>
        <c:noMultiLvlLbl val="0"/>
      </c:catAx>
      <c:valAx>
        <c:axId val="210705792"/>
        <c:scaling>
          <c:orientation val="minMax"/>
          <c:max val="100000"/>
          <c:min val="-2000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050" b="0"/>
                </a:pPr>
                <a:r>
                  <a:rPr lang="en-US" sz="1050" b="0"/>
                  <a:t>(</a:t>
                </a:r>
                <a:r>
                  <a:rPr lang="ko-KR" sz="1050" b="0"/>
                  <a:t>억원</a:t>
                </a:r>
                <a:r>
                  <a:rPr lang="en-US" sz="1050" b="0"/>
                  <a:t>)</a:t>
                </a:r>
                <a:endParaRPr lang="ko-KR" sz="1050" b="0"/>
              </a:p>
            </c:rich>
          </c:tx>
          <c:layout>
            <c:manualLayout>
              <c:xMode val="edge"/>
              <c:yMode val="edge"/>
              <c:x val="1.4311270125223614E-2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704256"/>
        <c:crosses val="autoZero"/>
        <c:crossBetween val="between"/>
        <c:majorUnit val="20000"/>
      </c:valAx>
      <c:catAx>
        <c:axId val="21073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734080"/>
        <c:crosses val="autoZero"/>
        <c:auto val="1"/>
        <c:lblAlgn val="ctr"/>
        <c:lblOffset val="100"/>
        <c:noMultiLvlLbl val="0"/>
      </c:catAx>
      <c:valAx>
        <c:axId val="210734080"/>
        <c:scaling>
          <c:orientation val="minMax"/>
          <c:max val="100000"/>
          <c:min val="-2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050" b="0"/>
                </a:pPr>
                <a:r>
                  <a:rPr lang="en-US" sz="1050" b="0"/>
                  <a:t>(</a:t>
                </a:r>
                <a:r>
                  <a:rPr lang="ko-KR" sz="1050" b="0"/>
                  <a:t>억원</a:t>
                </a:r>
                <a:r>
                  <a:rPr lang="en-US" sz="1050" b="0"/>
                  <a:t>)</a:t>
                </a:r>
                <a:endParaRPr lang="ko-KR" sz="1050" b="0"/>
              </a:p>
            </c:rich>
          </c:tx>
          <c:layout>
            <c:manualLayout>
              <c:xMode val="edge"/>
              <c:yMode val="edge"/>
              <c:x val="0.89390578413834221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732544"/>
        <c:crosses val="max"/>
        <c:crossBetween val="between"/>
        <c:majorUnit val="20000"/>
      </c:valAx>
    </c:plotArea>
    <c:legend>
      <c:legendPos val="r"/>
      <c:layout>
        <c:manualLayout>
          <c:xMode val="edge"/>
          <c:yMode val="edge"/>
          <c:x val="0.14943388888888889"/>
          <c:y val="3.1038184743036153E-2"/>
          <c:w val="0.70374138888888893"/>
          <c:h val="9.8955211243755808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17756410256412"/>
          <c:y val="0.14503730158730158"/>
          <c:w val="0.76718718746918702"/>
          <c:h val="0.725106349206349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'산업동향_제조,건설'!$D$95</c:f>
              <c:strCache>
                <c:ptCount val="1"/>
                <c:pt idx="0">
                  <c:v>전년동월대비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9.0235042735041493E-4"/>
                  <c:y val="0.13293888888888888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49B-4E3D-A2EC-6CBD51FE3779}"/>
                </c:ext>
              </c:extLst>
            </c:dLbl>
            <c:dLbl>
              <c:idx val="12"/>
              <c:layout>
                <c:manualLayout>
                  <c:x val="-3.1064102564102563E-3"/>
                  <c:y val="0.1745067460317461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49B-4E3D-A2EC-6CBD51FE377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'산업동향_제조,건설'!$B$96:$B$108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'산업동향_제조,건설'!$D$96:$D$108</c:f>
              <c:numCache>
                <c:formatCode>#,##0</c:formatCode>
                <c:ptCount val="13"/>
                <c:pt idx="0">
                  <c:v>2862.94</c:v>
                </c:pt>
                <c:pt idx="1">
                  <c:v>9947.9500000000007</c:v>
                </c:pt>
                <c:pt idx="2">
                  <c:v>1174.3800000000001</c:v>
                </c:pt>
                <c:pt idx="3">
                  <c:v>-4775.8500000000004</c:v>
                </c:pt>
                <c:pt idx="4">
                  <c:v>-5974.51</c:v>
                </c:pt>
                <c:pt idx="5">
                  <c:v>-7445.62</c:v>
                </c:pt>
                <c:pt idx="6">
                  <c:v>-9470.9</c:v>
                </c:pt>
                <c:pt idx="7">
                  <c:v>-12785.46</c:v>
                </c:pt>
                <c:pt idx="8">
                  <c:v>2000.79</c:v>
                </c:pt>
                <c:pt idx="9">
                  <c:v>4249.79</c:v>
                </c:pt>
                <c:pt idx="10">
                  <c:v>-7082.88</c:v>
                </c:pt>
                <c:pt idx="11">
                  <c:v>-800.19</c:v>
                </c:pt>
                <c:pt idx="12">
                  <c:v>-5450.07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B-4E3D-A2EC-6CBD51F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32544"/>
        <c:axId val="210734080"/>
      </c:barChart>
      <c:lineChart>
        <c:grouping val="standard"/>
        <c:varyColors val="0"/>
        <c:ser>
          <c:idx val="0"/>
          <c:order val="0"/>
          <c:tx>
            <c:strRef>
              <c:f>'산업동향_제조,건설'!$C$95</c:f>
              <c:strCache>
                <c:ptCount val="1"/>
                <c:pt idx="0">
                  <c:v>건설수주액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9148504273504298E-2"/>
                  <c:y val="4.3367460317460318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49B-4E3D-A2EC-6CBD51FE3779}"/>
                </c:ext>
              </c:extLst>
            </c:dLbl>
            <c:dLbl>
              <c:idx val="12"/>
              <c:layout>
                <c:manualLayout>
                  <c:x val="-4.898162393162403E-2"/>
                  <c:y val="7.428174603174603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49B-4E3D-A2EC-6CBD51FE377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'산업동향_제조,건설'!$B$96:$B$108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9p</c:v>
                </c:pt>
                <c:pt idx="12">
                  <c:v>10p</c:v>
                </c:pt>
              </c:strCache>
            </c:strRef>
          </c:cat>
          <c:val>
            <c:numRef>
              <c:f>'산업동향_제조,건설'!$C$96:$C$108</c:f>
              <c:numCache>
                <c:formatCode>#,##0</c:formatCode>
                <c:ptCount val="13"/>
                <c:pt idx="0">
                  <c:v>9285.6</c:v>
                </c:pt>
                <c:pt idx="1">
                  <c:v>13518.98</c:v>
                </c:pt>
                <c:pt idx="2">
                  <c:v>9755.26</c:v>
                </c:pt>
                <c:pt idx="3">
                  <c:v>1896.83</c:v>
                </c:pt>
                <c:pt idx="4">
                  <c:v>3938.98</c:v>
                </c:pt>
                <c:pt idx="5">
                  <c:v>1689.18</c:v>
                </c:pt>
                <c:pt idx="6">
                  <c:v>2592.6999999999998</c:v>
                </c:pt>
                <c:pt idx="7">
                  <c:v>5475.81</c:v>
                </c:pt>
                <c:pt idx="8">
                  <c:v>9878.7199999999993</c:v>
                </c:pt>
                <c:pt idx="9">
                  <c:v>11753.51</c:v>
                </c:pt>
                <c:pt idx="10">
                  <c:v>1053.99</c:v>
                </c:pt>
                <c:pt idx="11">
                  <c:v>1639.77</c:v>
                </c:pt>
                <c:pt idx="12">
                  <c:v>3835.53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9B-4E3D-A2EC-6CBD51F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04256"/>
        <c:axId val="210705792"/>
      </c:lineChart>
      <c:catAx>
        <c:axId val="210704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0705792"/>
        <c:crossesAt val="5000"/>
        <c:auto val="1"/>
        <c:lblAlgn val="ctr"/>
        <c:lblOffset val="100"/>
        <c:tickLblSkip val="1"/>
        <c:noMultiLvlLbl val="0"/>
      </c:catAx>
      <c:valAx>
        <c:axId val="210705792"/>
        <c:scaling>
          <c:orientation val="minMax"/>
          <c:max val="15000"/>
          <c:min val="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sz="1050" b="0"/>
                </a:pPr>
                <a:r>
                  <a:rPr lang="en-US" sz="1050" b="0"/>
                  <a:t>(</a:t>
                </a:r>
                <a:r>
                  <a:rPr lang="ko-KR" sz="1050" b="0"/>
                  <a:t>억원</a:t>
                </a:r>
                <a:r>
                  <a:rPr lang="en-US" sz="1050" b="0"/>
                  <a:t>)</a:t>
                </a:r>
                <a:endParaRPr lang="ko-KR" sz="1050" b="0"/>
              </a:p>
            </c:rich>
          </c:tx>
          <c:layout>
            <c:manualLayout>
              <c:xMode val="edge"/>
              <c:yMode val="edge"/>
              <c:x val="1.4311270125223614E-2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704256"/>
        <c:crosses val="autoZero"/>
        <c:crossBetween val="between"/>
        <c:majorUnit val="2500"/>
      </c:valAx>
      <c:catAx>
        <c:axId val="21073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734080"/>
        <c:crosses val="autoZero"/>
        <c:auto val="1"/>
        <c:lblAlgn val="ctr"/>
        <c:lblOffset val="100"/>
        <c:noMultiLvlLbl val="0"/>
      </c:catAx>
      <c:valAx>
        <c:axId val="210734080"/>
        <c:scaling>
          <c:orientation val="minMax"/>
          <c:max val="40000"/>
          <c:min val="-20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sz="1050" b="0"/>
                </a:pPr>
                <a:r>
                  <a:rPr lang="en-US" sz="1050" b="0"/>
                  <a:t>(</a:t>
                </a:r>
                <a:r>
                  <a:rPr lang="ko-KR" sz="1050" b="0"/>
                  <a:t>억원</a:t>
                </a:r>
                <a:r>
                  <a:rPr lang="en-US" sz="1050" b="0"/>
                  <a:t>)</a:t>
                </a:r>
                <a:endParaRPr lang="ko-KR" sz="1050" b="0"/>
              </a:p>
            </c:rich>
          </c:tx>
          <c:layout>
            <c:manualLayout>
              <c:xMode val="edge"/>
              <c:yMode val="edge"/>
              <c:x val="0.89390578413834221"/>
              <c:y val="3.3223266446532891E-3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sz="1000" b="0"/>
            </a:pPr>
            <a:endParaRPr lang="ko-KR"/>
          </a:p>
        </c:txPr>
        <c:crossAx val="210732544"/>
        <c:crosses val="max"/>
        <c:crossBetween val="between"/>
        <c:majorUnit val="10000"/>
      </c:valAx>
    </c:plotArea>
    <c:legend>
      <c:legendPos val="r"/>
      <c:layout>
        <c:manualLayout>
          <c:xMode val="edge"/>
          <c:yMode val="edge"/>
          <c:x val="0.13532277777777779"/>
          <c:y val="3.1037962962962962E-2"/>
          <c:w val="0.72490805555555538"/>
          <c:h val="9.8955211243755808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0F0-44F5-9BA7-13DE7585B71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F0-44F5-9BA7-13DE7585B71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F0-44F5-9BA7-13DE7585B71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F0-44F5-9BA7-13DE7585B716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0F0-44F5-9BA7-13DE7585B71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F0-44F5-9BA7-13DE7585B71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F0-44F5-9BA7-13DE7585B71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F0-44F5-9BA7-13DE7585B716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0F0-44F5-9BA7-13DE7585B71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F0-44F5-9BA7-13DE7585B71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F0-44F5-9BA7-13DE7585B716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F0-44F5-9BA7-13DE7585B71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산업동향_서비스업!$D$5:$D$13</c:f>
              <c:numCache>
                <c:formatCode>#,##0.0</c:formatCode>
                <c:ptCount val="9"/>
                <c:pt idx="0">
                  <c:v>4.4000000000000004</c:v>
                </c:pt>
                <c:pt idx="1">
                  <c:v>5.5</c:v>
                </c:pt>
                <c:pt idx="2">
                  <c:v>4.5999999999999996</c:v>
                </c:pt>
                <c:pt idx="3">
                  <c:v>5</c:v>
                </c:pt>
                <c:pt idx="4">
                  <c:v>6.1</c:v>
                </c:pt>
                <c:pt idx="5">
                  <c:v>4.2</c:v>
                </c:pt>
                <c:pt idx="6">
                  <c:v>4.5</c:v>
                </c:pt>
                <c:pt idx="7">
                  <c:v>0.9</c:v>
                </c:pt>
                <c:pt idx="8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0F0-44F5-9BA7-13DE7585B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산업동향_서비스업!$C$4</c:f>
              <c:strCache>
                <c:ptCount val="1"/>
                <c:pt idx="0">
                  <c:v>서비스업지수(불변)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0F0-44F5-9BA7-13DE7585B71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0F0-44F5-9BA7-13DE7585B71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0F0-44F5-9BA7-13DE7585B71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0F0-44F5-9BA7-13DE7585B716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60F0-44F5-9BA7-13DE7585B71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0F0-44F5-9BA7-13DE7585B71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0F0-44F5-9BA7-13DE7585B71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0F0-44F5-9BA7-13DE7585B716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60F0-44F5-9BA7-13DE7585B71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0F0-44F5-9BA7-13DE7585B71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0F0-44F5-9BA7-13DE7585B716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산업동향_서비스업!$C$5:$C$13</c:f>
              <c:numCache>
                <c:formatCode>#,##0.0</c:formatCode>
                <c:ptCount val="9"/>
                <c:pt idx="0">
                  <c:v>103.1</c:v>
                </c:pt>
                <c:pt idx="1">
                  <c:v>108.8</c:v>
                </c:pt>
                <c:pt idx="2">
                  <c:v>104.7</c:v>
                </c:pt>
                <c:pt idx="3">
                  <c:v>109.9</c:v>
                </c:pt>
                <c:pt idx="4">
                  <c:v>109.2</c:v>
                </c:pt>
                <c:pt idx="5">
                  <c:v>113</c:v>
                </c:pt>
                <c:pt idx="6">
                  <c:v>109.2</c:v>
                </c:pt>
                <c:pt idx="7">
                  <c:v>110.8</c:v>
                </c:pt>
                <c:pt idx="8">
                  <c:v>109.3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F0-44F5-9BA7-13DE7585B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1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926179742260628"/>
          <c:y val="2.4046766106449367E-2"/>
          <c:w val="0.73027427472665118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BE7-443B-98C9-637C3F4FD0C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E7-443B-98C9-637C3F4FD0C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E7-443B-98C9-637C3F4FD0C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E7-443B-98C9-637C3F4FD0C1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BE7-443B-98C9-637C3F4FD0C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E7-443B-98C9-637C3F4FD0C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BE7-443B-98C9-637C3F4FD0C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E7-443B-98C9-637C3F4FD0C1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4BE7-443B-98C9-637C3F4FD0C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E7-443B-98C9-637C3F4FD0C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BE7-443B-98C9-637C3F4FD0C1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BE7-443B-98C9-637C3F4FD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산업동향_서비스업!$D$22:$D$30</c:f>
              <c:numCache>
                <c:formatCode>#,##0.0</c:formatCode>
                <c:ptCount val="9"/>
                <c:pt idx="0">
                  <c:v>-0.8</c:v>
                </c:pt>
                <c:pt idx="1">
                  <c:v>5.0999999999999996</c:v>
                </c:pt>
                <c:pt idx="2">
                  <c:v>3.9</c:v>
                </c:pt>
                <c:pt idx="3">
                  <c:v>6.6</c:v>
                </c:pt>
                <c:pt idx="4">
                  <c:v>6.6</c:v>
                </c:pt>
                <c:pt idx="5">
                  <c:v>6</c:v>
                </c:pt>
                <c:pt idx="6">
                  <c:v>6.6</c:v>
                </c:pt>
                <c:pt idx="7">
                  <c:v>2.2000000000000002</c:v>
                </c:pt>
                <c:pt idx="8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BE7-443B-98C9-637C3F4FD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산업동향_서비스업!$C$21</c:f>
              <c:strCache>
                <c:ptCount val="1"/>
                <c:pt idx="0">
                  <c:v>서비스업지수(불변)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BE7-443B-98C9-637C3F4FD0C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BE7-443B-98C9-637C3F4FD0C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BE7-443B-98C9-637C3F4FD0C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BE7-443B-98C9-637C3F4FD0C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BE7-443B-98C9-637C3F4FD0C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BE7-443B-98C9-637C3F4FD0C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BE7-443B-98C9-637C3F4FD0C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BE7-443B-98C9-637C3F4FD0C1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산업동향_서비스업!$C$22:$C$30</c:f>
              <c:numCache>
                <c:formatCode>#,##0.0</c:formatCode>
                <c:ptCount val="9"/>
                <c:pt idx="0">
                  <c:v>99.3</c:v>
                </c:pt>
                <c:pt idx="1">
                  <c:v>107.6</c:v>
                </c:pt>
                <c:pt idx="2">
                  <c:v>103.2</c:v>
                </c:pt>
                <c:pt idx="3">
                  <c:v>110.3</c:v>
                </c:pt>
                <c:pt idx="4">
                  <c:v>107.6</c:v>
                </c:pt>
                <c:pt idx="5">
                  <c:v>113.6</c:v>
                </c:pt>
                <c:pt idx="6">
                  <c:v>109.8</c:v>
                </c:pt>
                <c:pt idx="7">
                  <c:v>112.5</c:v>
                </c:pt>
                <c:pt idx="8">
                  <c:v>109.7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BE7-443B-98C9-637C3F4FD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0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483867521367522"/>
          <c:y val="3.9437812208957757E-2"/>
          <c:w val="0.7734470085470085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F98-431C-A135-FD40AAFF505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98-431C-A135-FD40AAFF505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98-431C-A135-FD40AAFF50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98-431C-A135-FD40AAFF505D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F98-431C-A135-FD40AAFF50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98-431C-A135-FD40AAFF505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98-431C-A135-FD40AAFF505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98-431C-A135-FD40AAFF505D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F98-431C-A135-FD40AAFF505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98-431C-A135-FD40AAFF505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98-431C-A135-FD40AAFF505D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98-431C-A135-FD40AAFF505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산업동향_서비스업!$D$38:$D$46</c:f>
              <c:numCache>
                <c:formatCode>#,##0.0</c:formatCode>
                <c:ptCount val="9"/>
                <c:pt idx="0">
                  <c:v>4.4000000000000004</c:v>
                </c:pt>
                <c:pt idx="1">
                  <c:v>7.9</c:v>
                </c:pt>
                <c:pt idx="2">
                  <c:v>6.8</c:v>
                </c:pt>
                <c:pt idx="3">
                  <c:v>10.5</c:v>
                </c:pt>
                <c:pt idx="4">
                  <c:v>9.6</c:v>
                </c:pt>
                <c:pt idx="5">
                  <c:v>6.5</c:v>
                </c:pt>
                <c:pt idx="6">
                  <c:v>6.6</c:v>
                </c:pt>
                <c:pt idx="7">
                  <c:v>-0.3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98-431C-A135-FD40AAFF5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산업동향_서비스업!$C$37</c:f>
              <c:strCache>
                <c:ptCount val="1"/>
                <c:pt idx="0">
                  <c:v>서비스업지수(불변)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CF98-431C-A135-FD40AAFF505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F98-431C-A135-FD40AAFF505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F98-431C-A135-FD40AAFF505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F98-431C-A135-FD40AAFF505D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CF98-431C-A135-FD40AAFF505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F98-431C-A135-FD40AAFF505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F98-431C-A135-FD40AAFF505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F98-431C-A135-FD40AAFF505D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CF98-431C-A135-FD40AAFF505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F98-431C-A135-FD40AAFF505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F98-431C-A135-FD40AAFF505D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산업동향_서비스업!$C$38:$C$46</c:f>
              <c:numCache>
                <c:formatCode>#,##0.0</c:formatCode>
                <c:ptCount val="9"/>
                <c:pt idx="0">
                  <c:v>104.2</c:v>
                </c:pt>
                <c:pt idx="1">
                  <c:v>110.4</c:v>
                </c:pt>
                <c:pt idx="2">
                  <c:v>106.3</c:v>
                </c:pt>
                <c:pt idx="3">
                  <c:v>115.1</c:v>
                </c:pt>
                <c:pt idx="4">
                  <c:v>113.8</c:v>
                </c:pt>
                <c:pt idx="5">
                  <c:v>116.9</c:v>
                </c:pt>
                <c:pt idx="6">
                  <c:v>112.9</c:v>
                </c:pt>
                <c:pt idx="7">
                  <c:v>114.8</c:v>
                </c:pt>
                <c:pt idx="8">
                  <c:v>113.8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F98-431C-A135-FD40AAFF5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0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533-4AAD-AB9C-C51126FAD86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33-4AAD-AB9C-C51126FAD86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33-4AAD-AB9C-C51126FAD86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33-4AAD-AB9C-C51126FAD861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533-4AAD-AB9C-C51126FAD86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33-4AAD-AB9C-C51126FAD86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33-4AAD-AB9C-C51126FAD86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33-4AAD-AB9C-C51126FAD861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533-4AAD-AB9C-C51126FAD86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33-4AAD-AB9C-C51126FAD86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533-4AAD-AB9C-C51126FAD861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33-4AAD-AB9C-C51126FAD86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산업동향_서비스업!$F$5:$F$13</c:f>
              <c:numCache>
                <c:formatCode>#,##0.0</c:formatCode>
                <c:ptCount val="9"/>
                <c:pt idx="0">
                  <c:v>0.6</c:v>
                </c:pt>
                <c:pt idx="1">
                  <c:v>18.600000000000001</c:v>
                </c:pt>
                <c:pt idx="2">
                  <c:v>13.3</c:v>
                </c:pt>
                <c:pt idx="3">
                  <c:v>28.4</c:v>
                </c:pt>
                <c:pt idx="4">
                  <c:v>37.299999999999997</c:v>
                </c:pt>
                <c:pt idx="5">
                  <c:v>23</c:v>
                </c:pt>
                <c:pt idx="6">
                  <c:v>16.600000000000001</c:v>
                </c:pt>
                <c:pt idx="7">
                  <c:v>-10.9</c:v>
                </c:pt>
                <c:pt idx="8">
                  <c:v>-14.5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33-4AAD-AB9C-C51126FAD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산업동향_서비스업!$E$4</c:f>
              <c:strCache>
                <c:ptCount val="1"/>
                <c:pt idx="0">
                  <c:v>숙박 및 음식점업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3533-4AAD-AB9C-C51126FAD86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533-4AAD-AB9C-C51126FAD86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533-4AAD-AB9C-C51126FAD86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533-4AAD-AB9C-C51126FAD861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3533-4AAD-AB9C-C51126FAD86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533-4AAD-AB9C-C51126FAD86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533-4AAD-AB9C-C51126FAD86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533-4AAD-AB9C-C51126FAD861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3533-4AAD-AB9C-C51126FAD86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533-4AAD-AB9C-C51126FAD86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533-4AAD-AB9C-C51126FAD861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산업동향_서비스업!$E$5:$E$13</c:f>
              <c:numCache>
                <c:formatCode>#,##0.0</c:formatCode>
                <c:ptCount val="9"/>
                <c:pt idx="0">
                  <c:v>103.2</c:v>
                </c:pt>
                <c:pt idx="1">
                  <c:v>116.1</c:v>
                </c:pt>
                <c:pt idx="2">
                  <c:v>100.7</c:v>
                </c:pt>
                <c:pt idx="3">
                  <c:v>131.6</c:v>
                </c:pt>
                <c:pt idx="4">
                  <c:v>140.5</c:v>
                </c:pt>
                <c:pt idx="5">
                  <c:v>139.1</c:v>
                </c:pt>
                <c:pt idx="6">
                  <c:v>117.3</c:v>
                </c:pt>
                <c:pt idx="7">
                  <c:v>120.7</c:v>
                </c:pt>
                <c:pt idx="8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33-4AAD-AB9C-C51126FAD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8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6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8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926177443432952"/>
          <c:y val="3.9437812208957757E-2"/>
          <c:w val="0.7028914322512659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FA5-477A-A201-157C2F43907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A5-477A-A201-157C2F4390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FA5-477A-A201-157C2F4390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A5-477A-A201-157C2F43907D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FA5-477A-A201-157C2F4390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A5-477A-A201-157C2F4390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FA5-477A-A201-157C2F4390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FA5-477A-A201-157C2F43907D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0FA5-477A-A201-157C2F4390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FA5-477A-A201-157C2F4390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FA5-477A-A201-157C2F43907D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FA5-477A-A201-157C2F43907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산업동향_서비스업!$H$5:$H$13</c:f>
              <c:numCache>
                <c:formatCode>#,##0.0</c:formatCode>
                <c:ptCount val="9"/>
                <c:pt idx="0">
                  <c:v>0.9</c:v>
                </c:pt>
                <c:pt idx="1">
                  <c:v>-5.9</c:v>
                </c:pt>
                <c:pt idx="2">
                  <c:v>-4.8</c:v>
                </c:pt>
                <c:pt idx="3">
                  <c:v>-0.1</c:v>
                </c:pt>
                <c:pt idx="4">
                  <c:v>-1.3</c:v>
                </c:pt>
                <c:pt idx="5">
                  <c:v>3.9</c:v>
                </c:pt>
                <c:pt idx="6">
                  <c:v>14.5</c:v>
                </c:pt>
                <c:pt idx="7">
                  <c:v>14.8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A5-477A-A201-157C2F439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산업동향_서비스업!$G$4</c:f>
              <c:strCache>
                <c:ptCount val="1"/>
                <c:pt idx="0">
                  <c:v>부동산업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FA5-477A-A201-157C2F43907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FA5-477A-A201-157C2F43907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FA5-477A-A201-157C2F43907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FA5-477A-A201-157C2F43907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FA5-477A-A201-157C2F43907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FA5-477A-A201-157C2F43907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FA5-477A-A201-157C2F43907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FA5-477A-A201-157C2F43907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산업동향_서비스업!$G$5:$G$13</c:f>
              <c:numCache>
                <c:formatCode>#,##0.0</c:formatCode>
                <c:ptCount val="9"/>
                <c:pt idx="0">
                  <c:v>97.3</c:v>
                </c:pt>
                <c:pt idx="1">
                  <c:v>105.1</c:v>
                </c:pt>
                <c:pt idx="2">
                  <c:v>94.6</c:v>
                </c:pt>
                <c:pt idx="3">
                  <c:v>101.2</c:v>
                </c:pt>
                <c:pt idx="4">
                  <c:v>96</c:v>
                </c:pt>
                <c:pt idx="5">
                  <c:v>109</c:v>
                </c:pt>
                <c:pt idx="6">
                  <c:v>109.1</c:v>
                </c:pt>
                <c:pt idx="7">
                  <c:v>116</c:v>
                </c:pt>
                <c:pt idx="8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FA5-477A-A201-157C2F439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30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10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40"/>
          <c:min val="-1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10"/>
      </c:valAx>
    </c:plotArea>
    <c:legend>
      <c:legendPos val="r"/>
      <c:layout>
        <c:manualLayout>
          <c:xMode val="edge"/>
          <c:yMode val="edge"/>
          <c:x val="0.13926177443432952"/>
          <c:y val="3.9437812208957757E-2"/>
          <c:w val="0.68088010364355633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2982695878670425"/>
          <c:w val="0.85049787616625472"/>
          <c:h val="0.7606398345076437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2BF-4FA2-881B-40F9F9B3671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BF-4FA2-881B-40F9F9B3671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BF-4FA2-881B-40F9F9B3671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2BF-4FA2-881B-40F9F9B3671C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2BF-4FA2-881B-40F9F9B3671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BF-4FA2-881B-40F9F9B3671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2BF-4FA2-881B-40F9F9B3671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BF-4FA2-881B-40F9F9B3671C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42BF-4FA2-881B-40F9F9B3671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BF-4FA2-881B-40F9F9B3671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2BF-4FA2-881B-40F9F9B3671C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BF-4FA2-881B-40F9F9B3671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산업동향_서비스업!$J$5:$J$13</c:f>
              <c:numCache>
                <c:formatCode>#,##0.0</c:formatCode>
                <c:ptCount val="9"/>
                <c:pt idx="0">
                  <c:v>5.3</c:v>
                </c:pt>
                <c:pt idx="1">
                  <c:v>7.1</c:v>
                </c:pt>
                <c:pt idx="2">
                  <c:v>10.199999999999999</c:v>
                </c:pt>
                <c:pt idx="3">
                  <c:v>8.6</c:v>
                </c:pt>
                <c:pt idx="4">
                  <c:v>7.8</c:v>
                </c:pt>
                <c:pt idx="5">
                  <c:v>5.9</c:v>
                </c:pt>
                <c:pt idx="6">
                  <c:v>5.0999999999999996</c:v>
                </c:pt>
                <c:pt idx="7">
                  <c:v>5.2</c:v>
                </c:pt>
                <c:pt idx="8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BF-4FA2-881B-40F9F9B36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v>보건사회복지업</c:v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5.2151475387292826E-2"/>
                  <c:y val="-8.467205940979957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42BF-4FA2-881B-40F9F9B3671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2BF-4FA2-881B-40F9F9B3671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2BF-4FA2-881B-40F9F9B3671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2BF-4FA2-881B-40F9F9B3671C}"/>
                </c:ext>
              </c:extLst>
            </c:dLbl>
            <c:dLbl>
              <c:idx val="4"/>
              <c:layout>
                <c:manualLayout>
                  <c:x val="-7.3233255257472013E-2"/>
                  <c:y val="-6.8412082647746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42BF-4FA2-881B-40F9F9B3671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2BF-4FA2-881B-40F9F9B3671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2BF-4FA2-881B-40F9F9B3671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2BF-4FA2-881B-40F9F9B3671C}"/>
                </c:ext>
              </c:extLst>
            </c:dLbl>
            <c:dLbl>
              <c:idx val="8"/>
              <c:layout>
                <c:manualLayout>
                  <c:x val="-5.3782830618624176E-2"/>
                  <c:y val="5.1489990984544327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42BF-4FA2-881B-40F9F9B3671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2BF-4FA2-881B-40F9F9B3671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2BF-4FA2-881B-40F9F9B3671C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산업동향_서비스업!$I$5:$I$13</c:f>
              <c:numCache>
                <c:formatCode>#,##0.0</c:formatCode>
                <c:ptCount val="9"/>
                <c:pt idx="0">
                  <c:v>107.4</c:v>
                </c:pt>
                <c:pt idx="1">
                  <c:v>106.9</c:v>
                </c:pt>
                <c:pt idx="2">
                  <c:v>109.8</c:v>
                </c:pt>
                <c:pt idx="3">
                  <c:v>111.2</c:v>
                </c:pt>
                <c:pt idx="4">
                  <c:v>115.2</c:v>
                </c:pt>
                <c:pt idx="5">
                  <c:v>112.8</c:v>
                </c:pt>
                <c:pt idx="6">
                  <c:v>114.9</c:v>
                </c:pt>
                <c:pt idx="7">
                  <c:v>116.4</c:v>
                </c:pt>
                <c:pt idx="8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BF-4FA2-881B-40F9F9B36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8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0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3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504048500807356"/>
          <c:y val="3.9437812208957757E-2"/>
          <c:w val="0.66249487871649937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산업동향_서비스업!$D$4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F3C2-4DE8-BBFE-5F20BD28619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C2-4DE8-BBFE-5F20BD28619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3C2-4DE8-BBFE-5F20BD28619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C2-4DE8-BBFE-5F20BD286197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3C2-4DE8-BBFE-5F20BD28619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C2-4DE8-BBFE-5F20BD28619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3C2-4DE8-BBFE-5F20BD28619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3C2-4DE8-BBFE-5F20BD286197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F3C2-4DE8-BBFE-5F20BD28619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3C2-4DE8-BBFE-5F20BD28619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3C2-4DE8-BBFE-5F20BD286197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3C2-4DE8-BBFE-5F20BD28619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산업동향_서비스업!$L$5:$L$13</c:f>
              <c:numCache>
                <c:formatCode>#,##0.0</c:formatCode>
                <c:ptCount val="9"/>
                <c:pt idx="0">
                  <c:v>4.8</c:v>
                </c:pt>
                <c:pt idx="1">
                  <c:v>5.7</c:v>
                </c:pt>
                <c:pt idx="2">
                  <c:v>2.9</c:v>
                </c:pt>
                <c:pt idx="3">
                  <c:v>3.7</c:v>
                </c:pt>
                <c:pt idx="4">
                  <c:v>3.6</c:v>
                </c:pt>
                <c:pt idx="5">
                  <c:v>1.4</c:v>
                </c:pt>
                <c:pt idx="6">
                  <c:v>4.3</c:v>
                </c:pt>
                <c:pt idx="7">
                  <c:v>-1</c:v>
                </c:pt>
                <c:pt idx="8">
                  <c:v>-1.9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3C2-4DE8-BBFE-5F20BD286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산업동향_서비스업!$K$4</c:f>
              <c:strCache>
                <c:ptCount val="1"/>
                <c:pt idx="0">
                  <c:v>도매 및 소매업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F3C2-4DE8-BBFE-5F20BD28619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3C2-4DE8-BBFE-5F20BD28619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3C2-4DE8-BBFE-5F20BD28619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3C2-4DE8-BBFE-5F20BD286197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F3C2-4DE8-BBFE-5F20BD28619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3C2-4DE8-BBFE-5F20BD28619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3C2-4DE8-BBFE-5F20BD28619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3C2-4DE8-BBFE-5F20BD286197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F3C2-4DE8-BBFE-5F20BD28619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3C2-4DE8-BBFE-5F20BD28619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F3C2-4DE8-BBFE-5F20BD286197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산업동향_서비스업!$B$5:$B$13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산업동향_서비스업!$K$5:$K$13</c:f>
              <c:numCache>
                <c:formatCode>#,##0.0</c:formatCode>
                <c:ptCount val="9"/>
                <c:pt idx="0">
                  <c:v>102.9</c:v>
                </c:pt>
                <c:pt idx="1">
                  <c:v>109.2</c:v>
                </c:pt>
                <c:pt idx="2">
                  <c:v>103</c:v>
                </c:pt>
                <c:pt idx="3">
                  <c:v>108.7</c:v>
                </c:pt>
                <c:pt idx="4">
                  <c:v>106.5</c:v>
                </c:pt>
                <c:pt idx="5">
                  <c:v>110.6</c:v>
                </c:pt>
                <c:pt idx="6">
                  <c:v>107.3</c:v>
                </c:pt>
                <c:pt idx="7">
                  <c:v>107.7</c:v>
                </c:pt>
                <c:pt idx="8">
                  <c:v>104.6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C2-4DE8-BBFE-5F20BD286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1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926177443432952"/>
          <c:y val="3.9437812208957757E-2"/>
          <c:w val="0.7028914322512659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065-451D-AA27-65D7A69D370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65-451D-AA27-65D7A69D370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65-451D-AA27-65D7A69D370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65-451D-AA27-65D7A69D3706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065-451D-AA27-65D7A69D370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65-451D-AA27-65D7A69D370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65-451D-AA27-65D7A69D370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65-451D-AA27-65D7A69D3706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065-451D-AA27-65D7A69D370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65-451D-AA27-65D7A69D370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65-451D-AA27-65D7A69D3706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65-451D-AA27-65D7A69D370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산업동향_서비스업!$F$22:$F$30</c:f>
              <c:numCache>
                <c:formatCode>#,##0.0</c:formatCode>
                <c:ptCount val="9"/>
                <c:pt idx="0">
                  <c:v>-14.3</c:v>
                </c:pt>
                <c:pt idx="1">
                  <c:v>17.5</c:v>
                </c:pt>
                <c:pt idx="2">
                  <c:v>11.4</c:v>
                </c:pt>
                <c:pt idx="3">
                  <c:v>20.399999999999999</c:v>
                </c:pt>
                <c:pt idx="4">
                  <c:v>16.3</c:v>
                </c:pt>
                <c:pt idx="5">
                  <c:v>10.1</c:v>
                </c:pt>
                <c:pt idx="6">
                  <c:v>24.8</c:v>
                </c:pt>
                <c:pt idx="7">
                  <c:v>-4.5999999999999996</c:v>
                </c:pt>
                <c:pt idx="8">
                  <c:v>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065-451D-AA27-65D7A69D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산업동향_서비스업!$E$21</c:f>
              <c:strCache>
                <c:ptCount val="1"/>
                <c:pt idx="0">
                  <c:v>숙박 및 음식점업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065-451D-AA27-65D7A69D370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065-451D-AA27-65D7A69D370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065-451D-AA27-65D7A69D370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065-451D-AA27-65D7A69D370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065-451D-AA27-65D7A69D370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065-451D-AA27-65D7A69D370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065-451D-AA27-65D7A69D370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065-451D-AA27-65D7A69D370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산업동향_서비스업!$E$22:$E$30</c:f>
              <c:numCache>
                <c:formatCode>#,##0.0</c:formatCode>
                <c:ptCount val="9"/>
                <c:pt idx="0">
                  <c:v>81.900000000000006</c:v>
                </c:pt>
                <c:pt idx="1">
                  <c:v>113.8</c:v>
                </c:pt>
                <c:pt idx="2">
                  <c:v>93.3</c:v>
                </c:pt>
                <c:pt idx="3">
                  <c:v>127.1</c:v>
                </c:pt>
                <c:pt idx="4">
                  <c:v>118.8</c:v>
                </c:pt>
                <c:pt idx="5">
                  <c:v>123.9</c:v>
                </c:pt>
                <c:pt idx="6">
                  <c:v>118.1</c:v>
                </c:pt>
                <c:pt idx="7">
                  <c:v>122.5</c:v>
                </c:pt>
                <c:pt idx="8">
                  <c:v>126.2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65-451D-AA27-65D7A69D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4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60"/>
          <c:min val="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20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6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11483867521367522"/>
          <c:y val="3.9437812208957757E-2"/>
          <c:w val="0.7734470085470085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2A6-443B-906C-47C10A8B47C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A6-443B-906C-47C10A8B47C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A6-443B-906C-47C10A8B47C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A6-443B-906C-47C10A8B47C6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2A6-443B-906C-47C10A8B47C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A6-443B-906C-47C10A8B47C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2A6-443B-906C-47C10A8B47C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A6-443B-906C-47C10A8B47C6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62A6-443B-906C-47C10A8B47C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A6-443B-906C-47C10A8B47C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A6-443B-906C-47C10A8B47C6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A6-443B-906C-47C10A8B47C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산업동향_서비스업!$H$22:$H$30</c:f>
              <c:numCache>
                <c:formatCode>#,##0.0</c:formatCode>
                <c:ptCount val="9"/>
                <c:pt idx="0">
                  <c:v>0.9</c:v>
                </c:pt>
                <c:pt idx="1">
                  <c:v>15.8</c:v>
                </c:pt>
                <c:pt idx="2">
                  <c:v>15.6</c:v>
                </c:pt>
                <c:pt idx="3">
                  <c:v>29.1</c:v>
                </c:pt>
                <c:pt idx="4">
                  <c:v>20.3</c:v>
                </c:pt>
                <c:pt idx="5">
                  <c:v>13</c:v>
                </c:pt>
                <c:pt idx="6">
                  <c:v>16.399999999999999</c:v>
                </c:pt>
                <c:pt idx="7">
                  <c:v>8.4</c:v>
                </c:pt>
                <c:pt idx="8">
                  <c:v>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A6-443B-906C-47C10A8B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산업동향_서비스업!$G$21</c:f>
              <c:strCache>
                <c:ptCount val="1"/>
                <c:pt idx="0">
                  <c:v>부동산업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A6-443B-906C-47C10A8B47C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A6-443B-906C-47C10A8B47C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A6-443B-906C-47C10A8B47C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A6-443B-906C-47C10A8B47C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A6-443B-906C-47C10A8B47C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A6-443B-906C-47C10A8B47C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A6-443B-906C-47C10A8B47C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A6-443B-906C-47C10A8B47C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산업동향_서비스업!$G$22:$G$30</c:f>
              <c:numCache>
                <c:formatCode>#,##0.0</c:formatCode>
                <c:ptCount val="9"/>
                <c:pt idx="0">
                  <c:v>104</c:v>
                </c:pt>
                <c:pt idx="1">
                  <c:v>127.7</c:v>
                </c:pt>
                <c:pt idx="2">
                  <c:v>119.6</c:v>
                </c:pt>
                <c:pt idx="3">
                  <c:v>138.4</c:v>
                </c:pt>
                <c:pt idx="4">
                  <c:v>130.80000000000001</c:v>
                </c:pt>
                <c:pt idx="5">
                  <c:v>140.69999999999999</c:v>
                </c:pt>
                <c:pt idx="6">
                  <c:v>136</c:v>
                </c:pt>
                <c:pt idx="7">
                  <c:v>146.80000000000001</c:v>
                </c:pt>
                <c:pt idx="8">
                  <c:v>139.69999999999999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2A6-443B-906C-47C10A8B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8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6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8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6056025560036416"/>
          <c:y val="3.9437812208957757E-2"/>
          <c:w val="0.6524192095016178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8DA-4837-9BFD-A490D191341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8DA-4837-9BFD-A490D191341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8DA-4837-9BFD-A490D191341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8DA-4837-9BFD-A490D1913412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8DA-4837-9BFD-A490D191341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8DA-4837-9BFD-A490D191341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8DA-4837-9BFD-A490D191341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8DA-4837-9BFD-A490D1913412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8DA-4837-9BFD-A490D19134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8DA-4837-9BFD-A490D19134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8DA-4837-9BFD-A490D1913412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8DA-4837-9BFD-A490D191341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산업동향_서비스업!$J$22:$J$30</c:f>
              <c:numCache>
                <c:formatCode>#,##0.0</c:formatCode>
                <c:ptCount val="9"/>
                <c:pt idx="0">
                  <c:v>-3.8</c:v>
                </c:pt>
                <c:pt idx="1">
                  <c:v>4.4000000000000004</c:v>
                </c:pt>
                <c:pt idx="2">
                  <c:v>6.2</c:v>
                </c:pt>
                <c:pt idx="3">
                  <c:v>9.6</c:v>
                </c:pt>
                <c:pt idx="4">
                  <c:v>4.5999999999999996</c:v>
                </c:pt>
                <c:pt idx="5">
                  <c:v>8.8000000000000007</c:v>
                </c:pt>
                <c:pt idx="6">
                  <c:v>8.8000000000000007</c:v>
                </c:pt>
                <c:pt idx="7">
                  <c:v>4.9000000000000004</c:v>
                </c:pt>
                <c:pt idx="8">
                  <c:v>9.3000000000000007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DA-4837-9BFD-A490D191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v>보건사회복지업</c:v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8DA-4837-9BFD-A490D191341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8DA-4837-9BFD-A490D191341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8DA-4837-9BFD-A490D191341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8DA-4837-9BFD-A490D191341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8DA-4837-9BFD-A490D191341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8DA-4837-9BFD-A490D19134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8DA-4837-9BFD-A490D19134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8DA-4837-9BFD-A490D191341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산업동향_서비스업!$I$22:$I$30</c:f>
              <c:numCache>
                <c:formatCode>#,##0.0</c:formatCode>
                <c:ptCount val="9"/>
                <c:pt idx="0">
                  <c:v>99.7</c:v>
                </c:pt>
                <c:pt idx="1">
                  <c:v>104.5</c:v>
                </c:pt>
                <c:pt idx="2">
                  <c:v>105.9</c:v>
                </c:pt>
                <c:pt idx="3">
                  <c:v>111.5</c:v>
                </c:pt>
                <c:pt idx="4">
                  <c:v>110.4</c:v>
                </c:pt>
                <c:pt idx="5">
                  <c:v>113.3</c:v>
                </c:pt>
                <c:pt idx="6">
                  <c:v>114.7</c:v>
                </c:pt>
                <c:pt idx="7">
                  <c:v>116.4</c:v>
                </c:pt>
                <c:pt idx="8">
                  <c:v>119.7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DA-4837-9BFD-A490D191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25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30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4801664733099099"/>
          <c:y val="3.9437812208957757E-2"/>
          <c:w val="0.65455917380751416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산업동향_서비스업!$D$21</c:f>
              <c:strCache>
                <c:ptCount val="1"/>
                <c:pt idx="0">
                  <c:v>전년동기대비 증감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8FFE-40C3-8358-A5B1D915949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FFE-40C3-8358-A5B1D915949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FFE-40C3-8358-A5B1D915949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FE-40C3-8358-A5B1D9159499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8FFE-40C3-8358-A5B1D915949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FE-40C3-8358-A5B1D915949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FFE-40C3-8358-A5B1D915949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FFE-40C3-8358-A5B1D9159499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8FFE-40C3-8358-A5B1D915949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FE-40C3-8358-A5B1D915949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FFE-40C3-8358-A5B1D9159499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FE-40C3-8358-A5B1D915949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산업동향_서비스업!$L$22:$L$30</c:f>
              <c:numCache>
                <c:formatCode>#,##0.0</c:formatCode>
                <c:ptCount val="9"/>
                <c:pt idx="0">
                  <c:v>1.5</c:v>
                </c:pt>
                <c:pt idx="1">
                  <c:v>0.3</c:v>
                </c:pt>
                <c:pt idx="2">
                  <c:v>1.1000000000000001</c:v>
                </c:pt>
                <c:pt idx="3">
                  <c:v>0.5</c:v>
                </c:pt>
                <c:pt idx="4">
                  <c:v>2.7</c:v>
                </c:pt>
                <c:pt idx="5">
                  <c:v>1.2</c:v>
                </c:pt>
                <c:pt idx="6">
                  <c:v>3.2</c:v>
                </c:pt>
                <c:pt idx="7">
                  <c:v>-1.5</c:v>
                </c:pt>
                <c:pt idx="8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FFE-40C3-8358-A5B1D9159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산업동향_서비스업!$K$21</c:f>
              <c:strCache>
                <c:ptCount val="1"/>
                <c:pt idx="0">
                  <c:v>도매 및 소매업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FFE-40C3-8358-A5B1D915949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FFE-40C3-8358-A5B1D915949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FFE-40C3-8358-A5B1D915949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FFE-40C3-8358-A5B1D915949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FFE-40C3-8358-A5B1D915949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FFE-40C3-8358-A5B1D915949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FFE-40C3-8358-A5B1D915949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FFE-40C3-8358-A5B1D915949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산업동향_서비스업!$B$22:$B$30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산업동향_서비스업!$K$22:$K$30</c:f>
              <c:numCache>
                <c:formatCode>#,##0.0</c:formatCode>
                <c:ptCount val="9"/>
                <c:pt idx="0">
                  <c:v>98.7</c:v>
                </c:pt>
                <c:pt idx="1">
                  <c:v>103.2</c:v>
                </c:pt>
                <c:pt idx="2">
                  <c:v>99.8</c:v>
                </c:pt>
                <c:pt idx="3">
                  <c:v>102.6</c:v>
                </c:pt>
                <c:pt idx="4">
                  <c:v>101.9</c:v>
                </c:pt>
                <c:pt idx="5">
                  <c:v>104.4</c:v>
                </c:pt>
                <c:pt idx="6">
                  <c:v>103</c:v>
                </c:pt>
                <c:pt idx="7">
                  <c:v>101.1</c:v>
                </c:pt>
                <c:pt idx="8">
                  <c:v>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FFE-40C3-8358-A5B1D9159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8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10"/>
          <c:min val="8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483867521367522"/>
          <c:y val="3.9437812208957757E-2"/>
          <c:w val="0.77344700854700854"/>
          <c:h val="9.4088222843112357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84162348291313"/>
          <c:w val="0.85049787616625472"/>
          <c:h val="0.7034144654667319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89F-4FB6-8CBC-42CDC29C81A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9F-4FB6-8CBC-42CDC29C81A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9F-4FB6-8CBC-42CDC29C81A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9F-4FB6-8CBC-42CDC29C81AF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89F-4FB6-8CBC-42CDC29C81A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9F-4FB6-8CBC-42CDC29C81A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9F-4FB6-8CBC-42CDC29C81A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89F-4FB6-8CBC-42CDC29C81AF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089F-4FB6-8CBC-42CDC29C81A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9F-4FB6-8CBC-42CDC29C81A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89F-4FB6-8CBC-42CDC29C81AF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9F-4FB6-8CBC-42CDC29C81A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산업동향_서비스업!$F$38:$F$46</c:f>
              <c:numCache>
                <c:formatCode>#,##0.0</c:formatCode>
                <c:ptCount val="9"/>
                <c:pt idx="0">
                  <c:v>-1.2</c:v>
                </c:pt>
                <c:pt idx="1">
                  <c:v>18.899999999999999</c:v>
                </c:pt>
                <c:pt idx="2">
                  <c:v>13.1</c:v>
                </c:pt>
                <c:pt idx="3">
                  <c:v>25.3</c:v>
                </c:pt>
                <c:pt idx="4">
                  <c:v>31.5</c:v>
                </c:pt>
                <c:pt idx="5">
                  <c:v>10.4</c:v>
                </c:pt>
                <c:pt idx="6">
                  <c:v>20.7</c:v>
                </c:pt>
                <c:pt idx="7">
                  <c:v>-11.1</c:v>
                </c:pt>
                <c:pt idx="8">
                  <c:v>-21.2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9F-4FB6-8CBC-42CDC29C8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산업동향_서비스업!$E$37</c:f>
              <c:strCache>
                <c:ptCount val="1"/>
                <c:pt idx="0">
                  <c:v>숙박 및 음식점업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089F-4FB6-8CBC-42CDC29C81A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89F-4FB6-8CBC-42CDC29C81A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89F-4FB6-8CBC-42CDC29C81A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89F-4FB6-8CBC-42CDC29C81AF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089F-4FB6-8CBC-42CDC29C81A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89F-4FB6-8CBC-42CDC29C81A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89F-4FB6-8CBC-42CDC29C81A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89F-4FB6-8CBC-42CDC29C81AF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089F-4FB6-8CBC-42CDC29C81A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89F-4FB6-8CBC-42CDC29C81A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89F-4FB6-8CBC-42CDC29C81AF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산업동향_서비스업!$E$38:$E$46</c:f>
              <c:numCache>
                <c:formatCode>#,##0.0</c:formatCode>
                <c:ptCount val="9"/>
                <c:pt idx="0">
                  <c:v>108.8</c:v>
                </c:pt>
                <c:pt idx="1">
                  <c:v>115.9</c:v>
                </c:pt>
                <c:pt idx="2">
                  <c:v>95.6</c:v>
                </c:pt>
                <c:pt idx="3">
                  <c:v>130.69999999999999</c:v>
                </c:pt>
                <c:pt idx="4">
                  <c:v>140.30000000000001</c:v>
                </c:pt>
                <c:pt idx="5">
                  <c:v>126.3</c:v>
                </c:pt>
                <c:pt idx="6">
                  <c:v>116.3</c:v>
                </c:pt>
                <c:pt idx="7">
                  <c:v>119.6</c:v>
                </c:pt>
                <c:pt idx="8">
                  <c:v>119.1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89F-4FB6-8CBC-42CDC29C8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5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50"/>
          <c:min val="25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25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120"/>
          <c:min val="-3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30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7F0-4519-9D53-4F873C5B18E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F0-4519-9D53-4F873C5B18E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F0-4519-9D53-4F873C5B18E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F0-4519-9D53-4F873C5B18EB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7F0-4519-9D53-4F873C5B18E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F0-4519-9D53-4F873C5B18E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F0-4519-9D53-4F873C5B18E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F0-4519-9D53-4F873C5B18EB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7F0-4519-9D53-4F873C5B18E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F0-4519-9D53-4F873C5B18E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7F0-4519-9D53-4F873C5B18EB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7F0-4519-9D53-4F873C5B18E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산업동향_서비스업!$H$38:$H$46</c:f>
              <c:numCache>
                <c:formatCode>#,##0.0</c:formatCode>
                <c:ptCount val="9"/>
                <c:pt idx="0">
                  <c:v>32</c:v>
                </c:pt>
                <c:pt idx="1">
                  <c:v>37.5</c:v>
                </c:pt>
                <c:pt idx="2">
                  <c:v>30.7</c:v>
                </c:pt>
                <c:pt idx="3">
                  <c:v>48.9</c:v>
                </c:pt>
                <c:pt idx="4">
                  <c:v>45.2</c:v>
                </c:pt>
                <c:pt idx="5">
                  <c:v>38</c:v>
                </c:pt>
                <c:pt idx="6">
                  <c:v>28.8</c:v>
                </c:pt>
                <c:pt idx="7">
                  <c:v>4.4000000000000004</c:v>
                </c:pt>
                <c:pt idx="8">
                  <c:v>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7F0-4519-9D53-4F873C5B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산업동향_서비스업!$G$37</c:f>
              <c:strCache>
                <c:ptCount val="1"/>
                <c:pt idx="0">
                  <c:v>부동산업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7F0-4519-9D53-4F873C5B18E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7F0-4519-9D53-4F873C5B18E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7F0-4519-9D53-4F873C5B18E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7F0-4519-9D53-4F873C5B18E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7F0-4519-9D53-4F873C5B18E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7F0-4519-9D53-4F873C5B18E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7F0-4519-9D53-4F873C5B18E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7F0-4519-9D53-4F873C5B18EB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산업동향_서비스업!$G$38:$G$46</c:f>
              <c:numCache>
                <c:formatCode>#,##0.0</c:formatCode>
                <c:ptCount val="9"/>
                <c:pt idx="0">
                  <c:v>124.4</c:v>
                </c:pt>
                <c:pt idx="1">
                  <c:v>145.6</c:v>
                </c:pt>
                <c:pt idx="2">
                  <c:v>144.6</c:v>
                </c:pt>
                <c:pt idx="3">
                  <c:v>170.8</c:v>
                </c:pt>
                <c:pt idx="4">
                  <c:v>169.6</c:v>
                </c:pt>
                <c:pt idx="5">
                  <c:v>183.6</c:v>
                </c:pt>
                <c:pt idx="6">
                  <c:v>173.4</c:v>
                </c:pt>
                <c:pt idx="7">
                  <c:v>175.2</c:v>
                </c:pt>
                <c:pt idx="8">
                  <c:v>177.2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7F0-4519-9D53-4F873C5B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80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200"/>
          <c:min val="6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  <c:majorUnit val="20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120"/>
          <c:min val="-20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13356842851815279"/>
          <c:y val="3.9437812208957757E-2"/>
          <c:w val="0.69002399165279393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3851018518518518"/>
          <c:w val="0.85049787616625472"/>
          <c:h val="0.7435935185185185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F4D-46A3-B22B-2CF0BEFCB6E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4D-46A3-B22B-2CF0BEFCB6E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4D-46A3-B22B-2CF0BEFCB6E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4D-46A3-B22B-2CF0BEFCB6EA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F4D-46A3-B22B-2CF0BEFCB6E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4D-46A3-B22B-2CF0BEFCB6E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4D-46A3-B22B-2CF0BEFCB6E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4D-46A3-B22B-2CF0BEFCB6EA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F4D-46A3-B22B-2CF0BEFCB6E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4D-46A3-B22B-2CF0BEFCB6E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4D-46A3-B22B-2CF0BEFCB6EA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4D-46A3-B22B-2CF0BEFCB6E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산업동향_서비스업!$J$38:$J$46</c:f>
              <c:numCache>
                <c:formatCode>#,##0.0</c:formatCode>
                <c:ptCount val="9"/>
                <c:pt idx="0">
                  <c:v>3.4</c:v>
                </c:pt>
                <c:pt idx="1">
                  <c:v>6</c:v>
                </c:pt>
                <c:pt idx="2">
                  <c:v>7.1</c:v>
                </c:pt>
                <c:pt idx="3">
                  <c:v>8.8000000000000007</c:v>
                </c:pt>
                <c:pt idx="4">
                  <c:v>4.3</c:v>
                </c:pt>
                <c:pt idx="5">
                  <c:v>8.3000000000000007</c:v>
                </c:pt>
                <c:pt idx="6">
                  <c:v>6.3</c:v>
                </c:pt>
                <c:pt idx="7">
                  <c:v>2</c:v>
                </c:pt>
                <c:pt idx="8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4D-46A3-B22B-2CF0BEFCB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v>보건사회복지업</c:v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F4D-46A3-B22B-2CF0BEFCB6E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F4D-46A3-B22B-2CF0BEFCB6E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F4D-46A3-B22B-2CF0BEFCB6E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F4D-46A3-B22B-2CF0BEFCB6E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F4D-46A3-B22B-2CF0BEFCB6E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F4D-46A3-B22B-2CF0BEFCB6E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F4D-46A3-B22B-2CF0BEFCB6E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F4D-46A3-B22B-2CF0BEFCB6EA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산업동향_서비스업!$I$38:$I$46</c:f>
              <c:numCache>
                <c:formatCode>#,##0.0</c:formatCode>
                <c:ptCount val="9"/>
                <c:pt idx="0">
                  <c:v>105.9</c:v>
                </c:pt>
                <c:pt idx="1">
                  <c:v>106.4</c:v>
                </c:pt>
                <c:pt idx="2">
                  <c:v>107.1</c:v>
                </c:pt>
                <c:pt idx="3">
                  <c:v>111.5</c:v>
                </c:pt>
                <c:pt idx="4">
                  <c:v>110.2</c:v>
                </c:pt>
                <c:pt idx="5">
                  <c:v>114.7</c:v>
                </c:pt>
                <c:pt idx="6">
                  <c:v>113.4</c:v>
                </c:pt>
                <c:pt idx="7">
                  <c:v>113.5</c:v>
                </c:pt>
                <c:pt idx="8">
                  <c:v>116.6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F4D-46A3-B22B-2CF0BEFCB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5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11129088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794870916567556E-2"/>
          <c:y val="0.11003118340614991"/>
          <c:w val="0.85049787616625472"/>
          <c:h val="0.790630497206657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산업동향_서비스업!$D$37</c:f>
              <c:strCache>
                <c:ptCount val="1"/>
                <c:pt idx="0">
                  <c:v>전년동기대비 증감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1.7614349176733266E-4"/>
                  <c:y val="1.7271737514392541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76A-4B6F-8538-BD5490BEDBF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76A-4B6F-8538-BD5490BEDB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76A-4B6F-8538-BD5490BEDB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6A-4B6F-8538-BD5490BEDBF9}"/>
                </c:ext>
              </c:extLst>
            </c:dLbl>
            <c:dLbl>
              <c:idx val="4"/>
              <c:layout>
                <c:manualLayout>
                  <c:x val="-4.8686348412544933E-3"/>
                  <c:y val="1.934619946436671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076A-4B6F-8538-BD5490BEDB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6A-4B6F-8538-BD5490BEDBF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6A-4B6F-8538-BD5490BEDBF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6A-4B6F-8538-BD5490BEDBF9}"/>
                </c:ext>
              </c:extLst>
            </c:dLbl>
            <c:dLbl>
              <c:idx val="8"/>
              <c:layout>
                <c:manualLayout>
                  <c:x val="-2.2803489759886434E-3"/>
                  <c:y val="1.740741259291409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076A-4B6F-8538-BD5490BEDBF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6A-4B6F-8538-BD5490BEDBF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6A-4B6F-8538-BD5490BEDBF9}"/>
                </c:ext>
              </c:extLst>
            </c:dLbl>
            <c:dLbl>
              <c:idx val="11"/>
              <c:layout>
                <c:manualLayout>
                  <c:x val="-3.9170506438664848E-2"/>
                  <c:y val="0.1016062995905746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6A-4B6F-8538-BD5490BEDBF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산업동향_서비스업!$L$38:$L$46</c:f>
              <c:numCache>
                <c:formatCode>#,##0.0</c:formatCode>
                <c:ptCount val="9"/>
                <c:pt idx="0">
                  <c:v>4.9000000000000004</c:v>
                </c:pt>
                <c:pt idx="1">
                  <c:v>4.7</c:v>
                </c:pt>
                <c:pt idx="2">
                  <c:v>4.3</c:v>
                </c:pt>
                <c:pt idx="3">
                  <c:v>3.7</c:v>
                </c:pt>
                <c:pt idx="4">
                  <c:v>1.2</c:v>
                </c:pt>
                <c:pt idx="5">
                  <c:v>0.1</c:v>
                </c:pt>
                <c:pt idx="6">
                  <c:v>1.2</c:v>
                </c:pt>
                <c:pt idx="7">
                  <c:v>-2.7</c:v>
                </c:pt>
                <c:pt idx="8">
                  <c:v>-3.4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6A-4B6F-8538-BD5490BED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9088"/>
        <c:axId val="211130624"/>
      </c:barChart>
      <c:lineChart>
        <c:grouping val="standard"/>
        <c:varyColors val="0"/>
        <c:ser>
          <c:idx val="0"/>
          <c:order val="0"/>
          <c:tx>
            <c:strRef>
              <c:f>산업동향_서비스업!$K$37</c:f>
              <c:strCache>
                <c:ptCount val="1"/>
                <c:pt idx="0">
                  <c:v>도매 및 소매업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4.6659531149477247E-2"/>
                  <c:y val="-8.4671916325478852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076A-4B6F-8538-BD5490BEDBF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6A-4B6F-8538-BD5490BEDBF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76A-4B6F-8538-BD5490BEDBF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6A-4B6F-8538-BD5490BEDBF9}"/>
                </c:ext>
              </c:extLst>
            </c:dLbl>
            <c:dLbl>
              <c:idx val="4"/>
              <c:layout>
                <c:manualLayout>
                  <c:x val="-4.8519721337764034E-2"/>
                  <c:y val="-6.84122415589766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076A-4B6F-8538-BD5490BEDBF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6A-4B6F-8538-BD5490BEDBF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6A-4B6F-8538-BD5490BEDBF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76A-4B6F-8538-BD5490BEDBF9}"/>
                </c:ext>
              </c:extLst>
            </c:dLbl>
            <c:dLbl>
              <c:idx val="8"/>
              <c:layout>
                <c:manualLayout>
                  <c:x val="-4.5545033031842638E-2"/>
                  <c:y val="4.6569553979013363E-2"/>
                </c:manualLayout>
              </c:layout>
              <c:spPr/>
              <c:txPr>
                <a:bodyPr/>
                <a:lstStyle/>
                <a:p>
                  <a:pPr>
                    <a:defRPr/>
                  </a:pPr>
                  <a:endParaRPr lang="ko-K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076A-4B6F-8538-BD5490BEDBF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76A-4B6F-8538-BD5490BEDBF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76A-4B6F-8538-BD5490BEDBF9}"/>
                </c:ext>
              </c:extLst>
            </c:dLbl>
            <c:spPr>
              <a:noFill/>
              <a:ln>
                <a:noFill/>
              </a:ln>
              <a:effectLst/>
            </c:sp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산업동향_서비스업!$B$38:$B$46</c:f>
              <c:strCache>
                <c:ptCount val="9"/>
                <c:pt idx="0">
                  <c:v>'21.3/4</c:v>
                </c:pt>
                <c:pt idx="1">
                  <c:v>4/4</c:v>
                </c:pt>
                <c:pt idx="2">
                  <c:v>'22.1/4</c:v>
                </c:pt>
                <c:pt idx="3">
                  <c:v>2/4</c:v>
                </c:pt>
                <c:pt idx="4">
                  <c:v>3/4</c:v>
                </c:pt>
                <c:pt idx="5">
                  <c:v>4/4</c:v>
                </c:pt>
                <c:pt idx="6">
                  <c:v>'23.1/4</c:v>
                </c:pt>
                <c:pt idx="7">
                  <c:v>2/4</c:v>
                </c:pt>
                <c:pt idx="8">
                  <c:v>3/4p)</c:v>
                </c:pt>
              </c:strCache>
            </c:strRef>
          </c:cat>
          <c:val>
            <c:numRef>
              <c:f>산업동향_서비스업!$K$38:$K$46</c:f>
              <c:numCache>
                <c:formatCode>#,##0.0</c:formatCode>
                <c:ptCount val="9"/>
                <c:pt idx="0">
                  <c:v>103.4</c:v>
                </c:pt>
                <c:pt idx="1">
                  <c:v>107.5</c:v>
                </c:pt>
                <c:pt idx="2">
                  <c:v>103.7</c:v>
                </c:pt>
                <c:pt idx="3">
                  <c:v>107</c:v>
                </c:pt>
                <c:pt idx="4">
                  <c:v>104.6</c:v>
                </c:pt>
                <c:pt idx="5">
                  <c:v>107.6</c:v>
                </c:pt>
                <c:pt idx="6">
                  <c:v>104.9</c:v>
                </c:pt>
                <c:pt idx="7">
                  <c:v>104.3</c:v>
                </c:pt>
                <c:pt idx="8">
                  <c:v>101.2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6A-4B6F-8538-BD5490BED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3472"/>
        <c:axId val="211115008"/>
      </c:lineChart>
      <c:catAx>
        <c:axId val="21111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11115008"/>
        <c:crossesAt val="95"/>
        <c:auto val="1"/>
        <c:lblAlgn val="ctr"/>
        <c:lblOffset val="100"/>
        <c:tickLblSkip val="1"/>
        <c:noMultiLvlLbl val="0"/>
      </c:catAx>
      <c:valAx>
        <c:axId val="211115008"/>
        <c:scaling>
          <c:orientation val="minMax"/>
          <c:max val="115"/>
          <c:min val="90"/>
        </c:scaling>
        <c:delete val="0"/>
        <c:axPos val="l"/>
        <c:numFmt formatCode="#,##0" sourceLinked="0"/>
        <c:majorTickMark val="out"/>
        <c:minorTickMark val="none"/>
        <c:tickLblPos val="nextTo"/>
        <c:crossAx val="211113472"/>
        <c:crosses val="autoZero"/>
        <c:crossBetween val="between"/>
      </c:valAx>
      <c:catAx>
        <c:axId val="2111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130624"/>
        <c:crosses val="autoZero"/>
        <c:auto val="1"/>
        <c:lblAlgn val="ctr"/>
        <c:lblOffset val="100"/>
        <c:noMultiLvlLbl val="0"/>
      </c:catAx>
      <c:valAx>
        <c:axId val="211130624"/>
        <c:scaling>
          <c:orientation val="minMax"/>
          <c:max val="20"/>
          <c:min val="-5"/>
        </c:scaling>
        <c:delete val="0"/>
        <c:axPos val="r"/>
        <c:numFmt formatCode="#,##0.0" sourceLinked="1"/>
        <c:majorTickMark val="out"/>
        <c:minorTickMark val="none"/>
        <c:tickLblPos val="nextTo"/>
        <c:crossAx val="211129088"/>
        <c:crosses val="max"/>
        <c:crossBetween val="between"/>
        <c:majorUnit val="5"/>
      </c:valAx>
    </c:plotArea>
    <c:legend>
      <c:legendPos val="r"/>
      <c:layout>
        <c:manualLayout>
          <c:xMode val="edge"/>
          <c:yMode val="edge"/>
          <c:x val="0.10398397435897436"/>
          <c:y val="3.9437812208957757E-2"/>
          <c:w val="0.76801965811965811"/>
          <c:h val="9.4088222843112357E-2"/>
        </c:manualLayout>
      </c:layout>
      <c:overlay val="0"/>
      <c:spPr>
        <a:ln>
          <a:noFill/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0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213558784725623E-2"/>
          <c:y val="0.17150185185185185"/>
          <c:w val="0.80557288243054881"/>
          <c:h val="0.7106018518518518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산업동향_수출입!$D$4</c:f>
              <c:strCache>
                <c:ptCount val="1"/>
                <c:pt idx="0">
                  <c:v>수출액증감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Lbl>
              <c:idx val="0"/>
              <c:layout>
                <c:manualLayout>
                  <c:x val="-4.7077194501821693E-3"/>
                  <c:y val="2.04518854756250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0BA9-4DA9-B25F-A32EB0E46C76}"/>
                </c:ext>
              </c:extLst>
            </c:dLbl>
            <c:dLbl>
              <c:idx val="12"/>
              <c:layout>
                <c:manualLayout>
                  <c:x val="-1.6459908176256751E-2"/>
                  <c:y val="1.20749281952085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산업동향_수출입!$D$5:$D$33</c15:sqref>
                  </c15:fullRef>
                </c:ext>
              </c:extLst>
              <c:f>산업동향_수출입!$D$21:$D$33</c:f>
              <c:numCache>
                <c:formatCode>#,##0</c:formatCode>
                <c:ptCount val="13"/>
                <c:pt idx="0">
                  <c:v>-4.8409999999998945</c:v>
                </c:pt>
                <c:pt idx="1">
                  <c:v>-155.94900000000007</c:v>
                </c:pt>
                <c:pt idx="2">
                  <c:v>-49.56899999999996</c:v>
                </c:pt>
                <c:pt idx="3">
                  <c:v>-138.18299999999999</c:v>
                </c:pt>
                <c:pt idx="4">
                  <c:v>-116</c:v>
                </c:pt>
                <c:pt idx="5">
                  <c:v>27.425999999999931</c:v>
                </c:pt>
                <c:pt idx="6">
                  <c:v>-248.86400000000003</c:v>
                </c:pt>
                <c:pt idx="7">
                  <c:v>-3.6880000000001019</c:v>
                </c:pt>
                <c:pt idx="8">
                  <c:v>75.201999999999998</c:v>
                </c:pt>
                <c:pt idx="9">
                  <c:v>-282.89800000000014</c:v>
                </c:pt>
                <c:pt idx="10">
                  <c:v>81.490999999999985</c:v>
                </c:pt>
                <c:pt idx="11">
                  <c:v>-180.24299999999994</c:v>
                </c:pt>
                <c:pt idx="12">
                  <c:v>-139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산업동향_수출입!$D$5</c15:sqref>
                  <c15:dLbl>
                    <c:idx val="-1"/>
                    <c:layout>
                      <c:manualLayout>
                        <c:x val="-2.0912900985067817E-2"/>
                        <c:y val="1.8443742436386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B7B5-41B4-B2F9-3E66F89E7AFD}"/>
                      </c:ext>
                    </c:extLst>
                  </c15:dLbl>
                </c15:categoryFilterException>
                <c15:categoryFilterException>
                  <c15:sqref>산업동향_수출입!$D$17</c15:sqref>
                  <c15:dLbl>
                    <c:idx val="-1"/>
                    <c:layout>
                      <c:manualLayout>
                        <c:x val="-8.8612280480925669E-3"/>
                        <c:y val="2.0888930799817688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0BA9-4DA9-B25F-A32EB0E46C76}"/>
            </c:ext>
          </c:extLst>
        </c:ser>
        <c:ser>
          <c:idx val="3"/>
          <c:order val="3"/>
          <c:tx>
            <c:strRef>
              <c:f>산업동향_수출입!$F$4</c:f>
              <c:strCache>
                <c:ptCount val="1"/>
                <c:pt idx="0">
                  <c:v>수입액증감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0"/>
              <c:layout>
                <c:manualLayout>
                  <c:x val="2.3585765081636416E-3"/>
                  <c:y val="1.6426372632567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0BA9-4DA9-B25F-A32EB0E46C76}"/>
                </c:ext>
              </c:extLst>
            </c:dLbl>
            <c:dLbl>
              <c:idx val="12"/>
              <c:layout>
                <c:manualLayout>
                  <c:x val="1.1745714710092467E-2"/>
                  <c:y val="1.22713889388092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산업동향_수출입!$F$5:$F$33</c15:sqref>
                  </c15:fullRef>
                </c:ext>
              </c:extLst>
              <c:f>산업동향_수출입!$F$21:$F$33</c:f>
              <c:numCache>
                <c:formatCode>#,##0</c:formatCode>
                <c:ptCount val="13"/>
                <c:pt idx="0">
                  <c:v>47.307000000000016</c:v>
                </c:pt>
                <c:pt idx="1">
                  <c:v>-62.126999999999953</c:v>
                </c:pt>
                <c:pt idx="2">
                  <c:v>27.577999999999975</c:v>
                </c:pt>
                <c:pt idx="3">
                  <c:v>163.67899999999986</c:v>
                </c:pt>
                <c:pt idx="4">
                  <c:v>-10.04099999999994</c:v>
                </c:pt>
                <c:pt idx="5">
                  <c:v>-50.935000000000173</c:v>
                </c:pt>
                <c:pt idx="6">
                  <c:v>-191.09299999999985</c:v>
                </c:pt>
                <c:pt idx="7">
                  <c:v>-145.09699999999998</c:v>
                </c:pt>
                <c:pt idx="8">
                  <c:v>-229.64100000000008</c:v>
                </c:pt>
                <c:pt idx="9">
                  <c:v>-368.43799999999987</c:v>
                </c:pt>
                <c:pt idx="10">
                  <c:v>-236.58900000000017</c:v>
                </c:pt>
                <c:pt idx="11">
                  <c:v>-160.06700000000001</c:v>
                </c:pt>
                <c:pt idx="12">
                  <c:v>-175.20399999999995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산업동향_수출입!$F$5</c15:sqref>
                  <c15:dLbl>
                    <c:idx val="-1"/>
                    <c:layout>
                      <c:manualLayout>
                        <c:x val="9.4609399402339357E-3"/>
                        <c:y val="2.1816210099485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B7B5-41B4-B2F9-3E66F89E7AFD}"/>
                      </c:ext>
                    </c:extLst>
                  </c15:dLbl>
                </c15:categoryFilterException>
                <c15:categoryFilterException>
                  <c15:sqref>산업동향_수출입!$F$17</c15:sqref>
                  <c15:dLbl>
                    <c:idx val="-1"/>
                    <c:layout>
                      <c:manualLayout>
                        <c:x val="-7.6026908714563429E-4"/>
                        <c:y val="2.212551275401966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0BA9-4DA9-B25F-A32EB0E46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865856"/>
        <c:axId val="223871744"/>
      </c:barChart>
      <c:lineChart>
        <c:grouping val="standard"/>
        <c:varyColors val="0"/>
        <c:ser>
          <c:idx val="0"/>
          <c:order val="0"/>
          <c:tx>
            <c:strRef>
              <c:f>산업동향_수출입!$C$4</c:f>
              <c:strCache>
                <c:ptCount val="1"/>
                <c:pt idx="0">
                  <c:v>수출액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>
                <c:manualLayout>
                  <c:x val="-5.2242164452214086E-2"/>
                  <c:y val="3.89407738492070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0BA9-4DA9-B25F-A32EB0E46C76}"/>
                </c:ext>
              </c:extLst>
            </c:dLbl>
            <c:dLbl>
              <c:idx val="12"/>
              <c:layout>
                <c:manualLayout>
                  <c:x val="-6.3994168206403634E-2"/>
                  <c:y val="4.8298102446870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산업동향_수출입!$B$5:$B$33</c15:sqref>
                  </c15:fullRef>
                </c:ext>
              </c:extLst>
              <c:f>산업동향_수출입!$B$21:$B$33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산업동향_수출입!$C$5:$C$33</c15:sqref>
                  </c15:fullRef>
                </c:ext>
              </c:extLst>
              <c:f>산업동향_수출입!$C$21:$C$33</c:f>
              <c:numCache>
                <c:formatCode>#,##0</c:formatCode>
                <c:ptCount val="13"/>
                <c:pt idx="0">
                  <c:v>1246.912</c:v>
                </c:pt>
                <c:pt idx="1">
                  <c:v>1269.26</c:v>
                </c:pt>
                <c:pt idx="2">
                  <c:v>1297.1659999999999</c:v>
                </c:pt>
                <c:pt idx="3">
                  <c:v>1144.3920000000001</c:v>
                </c:pt>
                <c:pt idx="4">
                  <c:v>1161.421</c:v>
                </c:pt>
                <c:pt idx="5">
                  <c:v>1398.9159999999999</c:v>
                </c:pt>
                <c:pt idx="6">
                  <c:v>1289.6510000000001</c:v>
                </c:pt>
                <c:pt idx="7">
                  <c:v>1374.8979999999999</c:v>
                </c:pt>
                <c:pt idx="8">
                  <c:v>1285.1210000000001</c:v>
                </c:pt>
                <c:pt idx="9">
                  <c:v>1110.5029999999999</c:v>
                </c:pt>
                <c:pt idx="10">
                  <c:v>1337.7860000000001</c:v>
                </c:pt>
                <c:pt idx="11">
                  <c:v>1234.0630000000001</c:v>
                </c:pt>
                <c:pt idx="12">
                  <c:v>1107.912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산업동향_수출입!$C$5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B7B5-41B4-B2F9-3E66F89E7AFD}"/>
                      </c:ext>
                    </c:extLst>
                  </c15:dLbl>
                </c15:categoryFilterException>
                <c15:categoryFilterException>
                  <c15:sqref>산업동향_수출입!$C$17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8-0BA9-4DA9-B25F-A32EB0E46C76}"/>
            </c:ext>
          </c:extLst>
        </c:ser>
        <c:ser>
          <c:idx val="2"/>
          <c:order val="2"/>
          <c:tx>
            <c:strRef>
              <c:f>산업동향_수출입!$E$4</c:f>
              <c:strCache>
                <c:ptCount val="1"/>
                <c:pt idx="0">
                  <c:v>수입액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0"/>
              <c:layout>
                <c:manualLayout>
                  <c:x val="-4.0489975726139507E-2"/>
                  <c:y val="-4.56468486086392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0BA9-4DA9-B25F-A32EB0E46C76}"/>
                </c:ext>
              </c:extLst>
            </c:dLbl>
            <c:dLbl>
              <c:idx val="12"/>
              <c:layout>
                <c:manualLayout>
                  <c:x val="-4.7537404552195087E-2"/>
                  <c:y val="-4.70198193462945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0BA9-4DA9-B25F-A32EB0E46C76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산업동향_수출입!$B$5:$B$33</c15:sqref>
                  </c15:fullRef>
                </c:ext>
              </c:extLst>
              <c:f>산업동향_수출입!$B$21:$B$33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산업동향_수출입!$E$5:$E$33</c15:sqref>
                  </c15:fullRef>
                </c:ext>
              </c:extLst>
              <c:f>산업동향_수출입!$E$21:$E$33</c:f>
              <c:numCache>
                <c:formatCode>#,##0</c:formatCode>
                <c:ptCount val="13"/>
                <c:pt idx="0">
                  <c:v>1318.421</c:v>
                </c:pt>
                <c:pt idx="1">
                  <c:v>1340.096</c:v>
                </c:pt>
                <c:pt idx="2">
                  <c:v>1387.7729999999999</c:v>
                </c:pt>
                <c:pt idx="3">
                  <c:v>1382.9459999999999</c:v>
                </c:pt>
                <c:pt idx="4">
                  <c:v>1256.4490000000001</c:v>
                </c:pt>
                <c:pt idx="5">
                  <c:v>1510.3779999999999</c:v>
                </c:pt>
                <c:pt idx="6">
                  <c:v>1274.652</c:v>
                </c:pt>
                <c:pt idx="7">
                  <c:v>1415.769</c:v>
                </c:pt>
                <c:pt idx="8">
                  <c:v>1275.922</c:v>
                </c:pt>
                <c:pt idx="9">
                  <c:v>1115.498</c:v>
                </c:pt>
                <c:pt idx="10">
                  <c:v>1177.1659999999999</c:v>
                </c:pt>
                <c:pt idx="11">
                  <c:v>1130.991</c:v>
                </c:pt>
                <c:pt idx="12">
                  <c:v>1143.2170000000001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산업동향_수출입!$E$5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B7B5-41B4-B2F9-3E66F89E7AFD}"/>
                      </c:ext>
                    </c:extLst>
                  </c15:dLbl>
                </c15:categoryFilterException>
                <c15:categoryFilterException>
                  <c15:sqref>산업동향_수출입!$E$17</c15:sqref>
                  <c15:dLbl>
                    <c:idx val="-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B7B5-41B4-B2F9-3E66F89E7AF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0BA9-4DA9-B25F-A32EB0E46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853952"/>
        <c:axId val="223863936"/>
      </c:lineChart>
      <c:catAx>
        <c:axId val="22385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23863936"/>
        <c:crossesAt val="600"/>
        <c:auto val="1"/>
        <c:lblAlgn val="ctr"/>
        <c:lblOffset val="100"/>
        <c:tickLblSkip val="1"/>
        <c:noMultiLvlLbl val="0"/>
      </c:catAx>
      <c:valAx>
        <c:axId val="22386393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/>
                  <a:t>(</a:t>
                </a:r>
                <a:r>
                  <a:rPr lang="ko-KR" b="0"/>
                  <a:t>백만달러</a:t>
                </a:r>
                <a:r>
                  <a:rPr lang="en-US" b="0"/>
                  <a:t>)</a:t>
                </a:r>
                <a:endParaRPr lang="ko-KR" b="0"/>
              </a:p>
            </c:rich>
          </c:tx>
          <c:layout>
            <c:manualLayout>
              <c:xMode val="edge"/>
              <c:yMode val="edge"/>
              <c:x val="2.1957734856855151E-3"/>
              <c:y val="3.9595769091737787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53952"/>
        <c:crosses val="autoZero"/>
        <c:crossBetween val="between"/>
      </c:valAx>
      <c:catAx>
        <c:axId val="223865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3871744"/>
        <c:crosses val="autoZero"/>
        <c:auto val="1"/>
        <c:lblAlgn val="ctr"/>
        <c:lblOffset val="100"/>
        <c:noMultiLvlLbl val="0"/>
      </c:catAx>
      <c:valAx>
        <c:axId val="223871744"/>
        <c:scaling>
          <c:orientation val="minMax"/>
          <c:max val="1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/>
                  <a:t>(</a:t>
                </a:r>
                <a:r>
                  <a:rPr lang="ko-KR" b="0"/>
                  <a:t>백만달러</a:t>
                </a:r>
                <a:r>
                  <a:rPr lang="en-US" b="0"/>
                  <a:t>)</a:t>
                </a:r>
                <a:endParaRPr lang="ko-KR" b="0"/>
              </a:p>
            </c:rich>
          </c:tx>
          <c:layout>
            <c:manualLayout>
              <c:xMode val="edge"/>
              <c:yMode val="edge"/>
              <c:x val="0.87611511260914765"/>
              <c:y val="4.3904946013484838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658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22210361111111115"/>
          <c:y val="2.3672340358652774E-2"/>
          <c:w val="0.5727241666666667"/>
          <c:h val="0.152143901174029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213558784725623E-2"/>
          <c:y val="0.17738148148148147"/>
          <c:w val="0.80557288243054881"/>
          <c:h val="0.7047222222222222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산업동향_수출입!$M$4</c:f>
              <c:strCache>
                <c:ptCount val="1"/>
                <c:pt idx="0">
                  <c:v>수출액증감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Lbl>
              <c:idx val="0"/>
              <c:layout>
                <c:manualLayout>
                  <c:x val="-4.7046245904059369E-3"/>
                  <c:y val="8.04976147035548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EC21-41A5-9F54-3429933859CD}"/>
                </c:ext>
              </c:extLst>
            </c:dLbl>
            <c:dLbl>
              <c:idx val="12"/>
              <c:layout>
                <c:manualLayout>
                  <c:x val="-1.6466186066420779E-2"/>
                  <c:y val="2.01250375153747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산업동향_수출입!$M$5:$M$33</c15:sqref>
                  </c15:fullRef>
                </c:ext>
              </c:extLst>
              <c:f>산업동향_수출입!$M$21:$M$33</c:f>
              <c:numCache>
                <c:formatCode>#,##0</c:formatCode>
                <c:ptCount val="13"/>
                <c:pt idx="0">
                  <c:v>379.02700000000004</c:v>
                </c:pt>
                <c:pt idx="1">
                  <c:v>530.10199999999986</c:v>
                </c:pt>
                <c:pt idx="2">
                  <c:v>924.65700000000015</c:v>
                </c:pt>
                <c:pt idx="3">
                  <c:v>-275.55400000000009</c:v>
                </c:pt>
                <c:pt idx="4">
                  <c:v>775.74499999999989</c:v>
                </c:pt>
                <c:pt idx="5">
                  <c:v>-392.73400000000038</c:v>
                </c:pt>
                <c:pt idx="6">
                  <c:v>-976.64199999999983</c:v>
                </c:pt>
                <c:pt idx="7">
                  <c:v>-1307.0600000000004</c:v>
                </c:pt>
                <c:pt idx="8">
                  <c:v>-325.88400000000001</c:v>
                </c:pt>
                <c:pt idx="9">
                  <c:v>-1483.1899999999996</c:v>
                </c:pt>
                <c:pt idx="10">
                  <c:v>-305.90400000000045</c:v>
                </c:pt>
                <c:pt idx="11">
                  <c:v>378.83299999999963</c:v>
                </c:pt>
                <c:pt idx="12">
                  <c:v>721.48099999999977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산업동향_수출입!$M$5</c15:sqref>
                  <c15:dLbl>
                    <c:idx val="-1"/>
                    <c:layout>
                      <c:manualLayout>
                        <c:x val="-2.0912900985067817E-2"/>
                        <c:y val="1.8443742436386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4A57-4BBF-94C4-4BDC134E0422}"/>
                      </c:ext>
                    </c:extLst>
                  </c15:dLbl>
                </c15:categoryFilterException>
                <c15:categoryFilterException>
                  <c15:sqref>산업동향_수출입!$M$17</c15:sqref>
                  <c15:dLbl>
                    <c:idx val="-1"/>
                    <c:layout>
                      <c:manualLayout>
                        <c:x val="-8.8612280480925669E-3"/>
                        <c:y val="2.0888930799817688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4A57-4BBF-94C4-4BDC134E0422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EC21-41A5-9F54-3429933859CD}"/>
            </c:ext>
          </c:extLst>
        </c:ser>
        <c:ser>
          <c:idx val="3"/>
          <c:order val="3"/>
          <c:tx>
            <c:strRef>
              <c:f>산업동향_수출입!$O$4</c:f>
              <c:strCache>
                <c:ptCount val="1"/>
                <c:pt idx="0">
                  <c:v>수입액증감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0"/>
              <c:layout>
                <c:manualLayout>
                  <c:x val="1.4113873771217811E-2"/>
                  <c:y val="1.20746422055331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EC21-41A5-9F54-3429933859CD}"/>
                </c:ext>
              </c:extLst>
            </c:dLbl>
            <c:dLbl>
              <c:idx val="12"/>
              <c:layout>
                <c:manualLayout>
                  <c:x val="1.644229438994094E-2"/>
                  <c:y val="1.21969894875282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산업동향_수출입!$O$5:$O$33</c15:sqref>
                  </c15:fullRef>
                </c:ext>
              </c:extLst>
              <c:f>산업동향_수출입!$O$21:$O$33</c:f>
              <c:numCache>
                <c:formatCode>#,##0</c:formatCode>
                <c:ptCount val="13"/>
                <c:pt idx="0">
                  <c:v>48.315000000000055</c:v>
                </c:pt>
                <c:pt idx="1">
                  <c:v>60.688999999999851</c:v>
                </c:pt>
                <c:pt idx="2">
                  <c:v>694.38000000000011</c:v>
                </c:pt>
                <c:pt idx="3">
                  <c:v>-381.13699999999972</c:v>
                </c:pt>
                <c:pt idx="4">
                  <c:v>-422.02199999999993</c:v>
                </c:pt>
                <c:pt idx="5">
                  <c:v>445.94000000000005</c:v>
                </c:pt>
                <c:pt idx="6">
                  <c:v>-638.33299999999963</c:v>
                </c:pt>
                <c:pt idx="7">
                  <c:v>-1706.6589999999997</c:v>
                </c:pt>
                <c:pt idx="8">
                  <c:v>-1464.6769999999997</c:v>
                </c:pt>
                <c:pt idx="9">
                  <c:v>-1476.5329999999999</c:v>
                </c:pt>
                <c:pt idx="10">
                  <c:v>-1042.5039999999999</c:v>
                </c:pt>
                <c:pt idx="11">
                  <c:v>-568.94200000000001</c:v>
                </c:pt>
                <c:pt idx="12">
                  <c:v>270.89300000000003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산업동향_수출입!$O$5</c15:sqref>
                  <c15:dLbl>
                    <c:idx val="-1"/>
                    <c:layout>
                      <c:manualLayout>
                        <c:x val="9.4609399402339357E-3"/>
                        <c:y val="2.1816210099485995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4A57-4BBF-94C4-4BDC134E0422}"/>
                      </c:ext>
                    </c:extLst>
                  </c15:dLbl>
                </c15:categoryFilterException>
                <c15:categoryFilterException>
                  <c15:sqref>산업동향_수출입!$O$17</c15:sqref>
                  <c15:dLbl>
                    <c:idx val="-1"/>
                    <c:layout>
                      <c:manualLayout>
                        <c:x val="-7.6026908714563429E-4"/>
                        <c:y val="2.212551275401966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4A57-4BBF-94C4-4BDC134E0422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EC21-41A5-9F54-34299338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865856"/>
        <c:axId val="223871744"/>
      </c:barChart>
      <c:lineChart>
        <c:grouping val="standard"/>
        <c:varyColors val="0"/>
        <c:ser>
          <c:idx val="0"/>
          <c:order val="0"/>
          <c:tx>
            <c:strRef>
              <c:f>산업동향_수출입!$L$4</c:f>
              <c:strCache>
                <c:ptCount val="1"/>
                <c:pt idx="0">
                  <c:v>수출액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EC21-41A5-9F54-3429933859CD}"/>
                </c:ext>
              </c:extLst>
            </c:dLbl>
            <c:dLbl>
              <c:idx val="1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산업동향_수출입!$K$5:$K$33</c15:sqref>
                  </c15:fullRef>
                </c:ext>
              </c:extLst>
              <c:f>산업동향_수출입!$K$21:$K$33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산업동향_수출입!$L$5:$L$33</c15:sqref>
                  </c15:fullRef>
                </c:ext>
              </c:extLst>
              <c:f>산업동향_수출입!$L$21:$L$33</c:f>
              <c:numCache>
                <c:formatCode>#,##0</c:formatCode>
                <c:ptCount val="13"/>
                <c:pt idx="0">
                  <c:v>6957.7269999999999</c:v>
                </c:pt>
                <c:pt idx="1">
                  <c:v>6998.6819999999998</c:v>
                </c:pt>
                <c:pt idx="2">
                  <c:v>8283.5380000000005</c:v>
                </c:pt>
                <c:pt idx="3">
                  <c:v>6439.9219999999996</c:v>
                </c:pt>
                <c:pt idx="4">
                  <c:v>7697.7219999999998</c:v>
                </c:pt>
                <c:pt idx="5">
                  <c:v>7222.5129999999999</c:v>
                </c:pt>
                <c:pt idx="6">
                  <c:v>7335.4989999999998</c:v>
                </c:pt>
                <c:pt idx="7">
                  <c:v>6839.7219999999998</c:v>
                </c:pt>
                <c:pt idx="8">
                  <c:v>6537.875</c:v>
                </c:pt>
                <c:pt idx="9">
                  <c:v>6834.7020000000002</c:v>
                </c:pt>
                <c:pt idx="10">
                  <c:v>7333.0159999999996</c:v>
                </c:pt>
                <c:pt idx="11">
                  <c:v>7589.3109999999997</c:v>
                </c:pt>
                <c:pt idx="12">
                  <c:v>7679.2079999999996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1-41A5-9F54-3429933859CD}"/>
            </c:ext>
          </c:extLst>
        </c:ser>
        <c:ser>
          <c:idx val="2"/>
          <c:order val="2"/>
          <c:tx>
            <c:strRef>
              <c:f>산업동향_수출입!$N$4</c:f>
              <c:strCache>
                <c:ptCount val="1"/>
                <c:pt idx="0">
                  <c:v>수입액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EC21-41A5-9F54-3429933859CD}"/>
                </c:ext>
              </c:extLst>
            </c:dLbl>
            <c:dLbl>
              <c:idx val="1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EC21-41A5-9F54-3429933859C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산업동향_수출입!$K$5:$K$33</c15:sqref>
                  </c15:fullRef>
                </c:ext>
              </c:extLst>
              <c:f>산업동향_수출입!$K$21:$K$33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산업동향_수출입!$N$5:$N$33</c15:sqref>
                  </c15:fullRef>
                </c:ext>
              </c:extLst>
              <c:f>산업동향_수출입!$N$21:$N$33</c:f>
              <c:numCache>
                <c:formatCode>#,##0</c:formatCode>
                <c:ptCount val="13"/>
                <c:pt idx="0">
                  <c:v>3544.1289999999999</c:v>
                </c:pt>
                <c:pt idx="1">
                  <c:v>3946.5940000000001</c:v>
                </c:pt>
                <c:pt idx="2">
                  <c:v>4259.2510000000002</c:v>
                </c:pt>
                <c:pt idx="3">
                  <c:v>3854.58</c:v>
                </c:pt>
                <c:pt idx="4">
                  <c:v>3907.8969999999999</c:v>
                </c:pt>
                <c:pt idx="5">
                  <c:v>3985.8389999999999</c:v>
                </c:pt>
                <c:pt idx="6">
                  <c:v>3809.183</c:v>
                </c:pt>
                <c:pt idx="7">
                  <c:v>3633.9290000000001</c:v>
                </c:pt>
                <c:pt idx="8">
                  <c:v>3306.8620000000001</c:v>
                </c:pt>
                <c:pt idx="9">
                  <c:v>3354.6619999999998</c:v>
                </c:pt>
                <c:pt idx="10">
                  <c:v>3715.0569999999998</c:v>
                </c:pt>
                <c:pt idx="11">
                  <c:v>3937.277</c:v>
                </c:pt>
                <c:pt idx="12">
                  <c:v>3815.0219999999999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21-41A5-9F54-34299338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853952"/>
        <c:axId val="223863936"/>
      </c:lineChart>
      <c:catAx>
        <c:axId val="22385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23863936"/>
        <c:crossesAt val="2000"/>
        <c:auto val="1"/>
        <c:lblAlgn val="ctr"/>
        <c:lblOffset val="100"/>
        <c:tickLblSkip val="1"/>
        <c:noMultiLvlLbl val="0"/>
      </c:catAx>
      <c:valAx>
        <c:axId val="22386393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/>
                  <a:t>(</a:t>
                </a:r>
                <a:r>
                  <a:rPr lang="ko-KR" b="0"/>
                  <a:t>백만달러</a:t>
                </a:r>
                <a:r>
                  <a:rPr lang="en-US" b="0"/>
                  <a:t>)</a:t>
                </a:r>
                <a:endParaRPr lang="ko-KR" b="0"/>
              </a:p>
            </c:rich>
          </c:tx>
          <c:layout>
            <c:manualLayout>
              <c:xMode val="edge"/>
              <c:yMode val="edge"/>
              <c:x val="2.1957734856855151E-3"/>
              <c:y val="3.9595769091737787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53952"/>
        <c:crosses val="autoZero"/>
        <c:crossBetween val="between"/>
      </c:valAx>
      <c:catAx>
        <c:axId val="223865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3871744"/>
        <c:crosses val="autoZero"/>
        <c:auto val="1"/>
        <c:lblAlgn val="ctr"/>
        <c:lblOffset val="100"/>
        <c:noMultiLvlLbl val="0"/>
      </c:catAx>
      <c:valAx>
        <c:axId val="223871744"/>
        <c:scaling>
          <c:orientation val="minMax"/>
          <c:max val="7000"/>
          <c:min val="-2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/>
                  <a:t>(</a:t>
                </a:r>
                <a:r>
                  <a:rPr lang="ko-KR" b="0"/>
                  <a:t>백만달러</a:t>
                </a:r>
                <a:r>
                  <a:rPr lang="en-US" b="0"/>
                  <a:t>)</a:t>
                </a:r>
                <a:endParaRPr lang="ko-KR" b="0"/>
              </a:p>
            </c:rich>
          </c:tx>
          <c:layout>
            <c:manualLayout>
              <c:xMode val="edge"/>
              <c:yMode val="edge"/>
              <c:x val="0.87611511260914765"/>
              <c:y val="4.3904946013484838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38658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22210361111111115"/>
          <c:y val="2.3672340358652774E-2"/>
          <c:w val="0.59741861111111128"/>
          <c:h val="0.152143901174029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266" l="0.70000000000000062" r="0.70000000000000062" t="0.75000000000000266" header="0.30000000000000032" footer="0.30000000000000032"/>
    <c:pageSetup orientation="portrait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66948290297516E-2"/>
          <c:y val="0.17738148148148147"/>
          <c:w val="0.79596457867263237"/>
          <c:h val="0.7047222222222222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산업동향_수출입!$V$4</c:f>
              <c:strCache>
                <c:ptCount val="1"/>
                <c:pt idx="0">
                  <c:v>수출액증감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dLbls>
            <c:dLbl>
              <c:idx val="0"/>
              <c:layout>
                <c:manualLayout>
                  <c:x val="-7.0767163370760973E-3"/>
                  <c:y val="1.63380993761413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619F-4129-BF73-964DDA6EF607}"/>
                </c:ext>
              </c:extLst>
            </c:dLbl>
            <c:dLbl>
              <c:idx val="12"/>
              <c:layout>
                <c:manualLayout>
                  <c:x val="-8.1885473091934463E-5"/>
                  <c:y val="1.63377777663428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산업동향_수출입!$V$5:$V$33</c15:sqref>
                  </c15:fullRef>
                </c:ext>
              </c:extLst>
              <c:f>산업동향_수출입!$V$21:$V$33</c:f>
              <c:numCache>
                <c:formatCode>#,##0</c:formatCode>
                <c:ptCount val="13"/>
                <c:pt idx="0">
                  <c:v>-434.22499999999991</c:v>
                </c:pt>
                <c:pt idx="1">
                  <c:v>-2663.3630000000003</c:v>
                </c:pt>
                <c:pt idx="2">
                  <c:v>260.06600000000026</c:v>
                </c:pt>
                <c:pt idx="3">
                  <c:v>2.19399999999996</c:v>
                </c:pt>
                <c:pt idx="4">
                  <c:v>-13.248999999999796</c:v>
                </c:pt>
                <c:pt idx="5">
                  <c:v>-312.7510000000002</c:v>
                </c:pt>
                <c:pt idx="6">
                  <c:v>758.32100000000037</c:v>
                </c:pt>
                <c:pt idx="7">
                  <c:v>122.63599999999997</c:v>
                </c:pt>
                <c:pt idx="8">
                  <c:v>1290.7960000000003</c:v>
                </c:pt>
                <c:pt idx="9">
                  <c:v>-577.07400000000007</c:v>
                </c:pt>
                <c:pt idx="10">
                  <c:v>564.3159999999998</c:v>
                </c:pt>
                <c:pt idx="11">
                  <c:v>541.40000000000009</c:v>
                </c:pt>
                <c:pt idx="12">
                  <c:v>1344.4890000000005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산업동향_수출입!$V$5</c15:sqref>
                  <c15:dLbl>
                    <c:idx val="-1"/>
                    <c:layout>
                      <c:manualLayout>
                        <c:x val="-9.4069724086502608E-3"/>
                        <c:y val="1.0956510809451986E-2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F58-4A9D-AECC-133D20B4B7F6}"/>
                      </c:ext>
                    </c:extLst>
                  </c15:dLbl>
                </c15:categoryFilterException>
                <c15:categoryFilterException>
                  <c15:sqref>산업동향_수출입!$V$17</c15:sqref>
                  <c15:dLbl>
                    <c:idx val="-1"/>
                    <c:layout>
                      <c:manualLayout>
                        <c:x val="-1.8713273676360925E-2"/>
                        <c:y val="1.7370223730517848E-2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2-619F-4129-BF73-964DDA6EF607}"/>
            </c:ext>
          </c:extLst>
        </c:ser>
        <c:ser>
          <c:idx val="3"/>
          <c:order val="3"/>
          <c:tx>
            <c:strRef>
              <c:f>산업동향_수출입!$X$4</c:f>
              <c:strCache>
                <c:ptCount val="1"/>
                <c:pt idx="0">
                  <c:v>수입액증감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dLbls>
            <c:dLbl>
              <c:idx val="0"/>
              <c:layout>
                <c:manualLayout>
                  <c:x val="7.0903947231004622E-3"/>
                  <c:y val="1.22533333247571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619F-4129-BF73-964DDA6EF607}"/>
                </c:ext>
              </c:extLst>
            </c:dLbl>
            <c:dLbl>
              <c:idx val="12"/>
              <c:layout>
                <c:manualLayout>
                  <c:x val="2.7356772048772688E-5"/>
                  <c:y val="1.2253654934555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13"/>
              <c:pt idx="0">
                <c:v>17</c:v>
              </c:pt>
              <c:pt idx="1">
                <c:v>18</c:v>
              </c:pt>
              <c:pt idx="2">
                <c:v>19</c:v>
              </c:pt>
              <c:pt idx="3">
                <c:v>20</c:v>
              </c:pt>
              <c:pt idx="4">
                <c:v>21</c:v>
              </c:pt>
              <c:pt idx="5">
                <c:v>22</c:v>
              </c:pt>
              <c:pt idx="6">
                <c:v>23</c:v>
              </c:pt>
              <c:pt idx="7">
                <c:v>24</c:v>
              </c:pt>
              <c:pt idx="8">
                <c:v>25</c:v>
              </c:pt>
              <c:pt idx="9">
                <c:v>26</c:v>
              </c:pt>
              <c:pt idx="10">
                <c:v>27</c:v>
              </c:pt>
              <c:pt idx="11">
                <c:v>28</c:v>
              </c:pt>
              <c:pt idx="12">
                <c:v>29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산업동향_수출입!$X$5:$X$33</c15:sqref>
                  </c15:fullRef>
                </c:ext>
              </c:extLst>
              <c:f>산업동향_수출입!$X$21:$X$33</c:f>
              <c:numCache>
                <c:formatCode>#,##0</c:formatCode>
                <c:ptCount val="13"/>
                <c:pt idx="0">
                  <c:v>843.8599999999999</c:v>
                </c:pt>
                <c:pt idx="1">
                  <c:v>673.87199999999984</c:v>
                </c:pt>
                <c:pt idx="2">
                  <c:v>702.64800000000014</c:v>
                </c:pt>
                <c:pt idx="3">
                  <c:v>294.30299999999988</c:v>
                </c:pt>
                <c:pt idx="4">
                  <c:v>650.34900000000016</c:v>
                </c:pt>
                <c:pt idx="5">
                  <c:v>-473.76600000000008</c:v>
                </c:pt>
                <c:pt idx="6">
                  <c:v>-36.524000000000342</c:v>
                </c:pt>
                <c:pt idx="7">
                  <c:v>-63.190000000000055</c:v>
                </c:pt>
                <c:pt idx="8">
                  <c:v>-21.078000000000202</c:v>
                </c:pt>
                <c:pt idx="9">
                  <c:v>-538.55199999999991</c:v>
                </c:pt>
                <c:pt idx="10">
                  <c:v>-1284.0629999999999</c:v>
                </c:pt>
                <c:pt idx="11">
                  <c:v>-1537.559</c:v>
                </c:pt>
                <c:pt idx="12">
                  <c:v>-892.43399999999974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산업동향_수출입!$X$5</c15:sqref>
                  <c15:dLbl>
                    <c:idx val="-1"/>
                    <c:layout>
                      <c:manualLayout>
                        <c:x val="7.2171886651752424E-3"/>
                        <c:y val="1.7050653594771242E-2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AF58-4A9D-AECC-133D20B4B7F6}"/>
                      </c:ext>
                    </c:extLst>
                  </c15:dLbl>
                </c15:categoryFilterException>
                <c15:categoryFilterException>
                  <c15:sqref>산업동향_수출입!$X$17</c15:sqref>
                  <c15:dLbl>
                    <c:idx val="-1"/>
                    <c:layout>
                      <c:manualLayout>
                        <c:x val="1.2005406413124534E-2"/>
                        <c:y val="-6.3474107591754647E-5"/>
                      </c:manualLayout>
                    </c:layout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619F-4129-BF73-964DDA6E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130560"/>
        <c:axId val="224132096"/>
      </c:barChart>
      <c:lineChart>
        <c:grouping val="standard"/>
        <c:varyColors val="0"/>
        <c:ser>
          <c:idx val="0"/>
          <c:order val="0"/>
          <c:tx>
            <c:strRef>
              <c:f>산업동향_수출입!$U$4</c:f>
              <c:strCache>
                <c:ptCount val="1"/>
                <c:pt idx="0">
                  <c:v>수출액</c:v>
                </c:pt>
              </c:strCache>
            </c:strRef>
          </c:tx>
          <c:marker>
            <c:symbol val="circle"/>
            <c:size val="5"/>
            <c:spPr>
              <a:solidFill>
                <a:sysClr val="window" lastClr="FFFFFF"/>
              </a:solidFill>
            </c:spPr>
          </c:marker>
          <c:dLbls>
            <c:dLbl>
              <c:idx val="0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619F-4129-BF73-964DDA6EF607}"/>
                </c:ext>
              </c:extLst>
            </c:dLbl>
            <c:dLbl>
              <c:idx val="12"/>
              <c:layout>
                <c:manualLayout>
                  <c:x val="-5.2132395686132968E-2"/>
                  <c:y val="-5.03406169376443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산업동향_수출입!$T$5:$T$33</c15:sqref>
                  </c15:fullRef>
                </c:ext>
              </c:extLst>
              <c:f>산업동향_수출입!$T$21:$T$33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산업동향_수출입!$U$5:$U$33</c15:sqref>
                  </c15:fullRef>
                </c:ext>
              </c:extLst>
              <c:f>산업동향_수출입!$U$21:$U$33</c:f>
              <c:numCache>
                <c:formatCode>#,##0</c:formatCode>
                <c:ptCount val="13"/>
                <c:pt idx="0">
                  <c:v>2758.6689999999999</c:v>
                </c:pt>
                <c:pt idx="1">
                  <c:v>3080.018</c:v>
                </c:pt>
                <c:pt idx="2">
                  <c:v>3198.42</c:v>
                </c:pt>
                <c:pt idx="3">
                  <c:v>2794.2689999999998</c:v>
                </c:pt>
                <c:pt idx="4">
                  <c:v>3037.672</c:v>
                </c:pt>
                <c:pt idx="5">
                  <c:v>3083.107</c:v>
                </c:pt>
                <c:pt idx="6">
                  <c:v>3407.6460000000002</c:v>
                </c:pt>
                <c:pt idx="7">
                  <c:v>3345.4059999999999</c:v>
                </c:pt>
                <c:pt idx="8">
                  <c:v>4021.63</c:v>
                </c:pt>
                <c:pt idx="9">
                  <c:v>3444.1959999999999</c:v>
                </c:pt>
                <c:pt idx="10">
                  <c:v>3213.096</c:v>
                </c:pt>
                <c:pt idx="11">
                  <c:v>3076.1779999999999</c:v>
                </c:pt>
                <c:pt idx="12">
                  <c:v>4103.1580000000004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산업동향_수출입!$U$5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AF58-4A9D-AECC-133D20B4B7F6}"/>
                      </c:ext>
                    </c:extLst>
                  </c15:dLbl>
                </c15:categoryFilterException>
                <c15:categoryFilterException>
                  <c15:sqref>산업동향_수출입!$U$17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8-619F-4129-BF73-964DDA6EF607}"/>
            </c:ext>
          </c:extLst>
        </c:ser>
        <c:ser>
          <c:idx val="2"/>
          <c:order val="2"/>
          <c:tx>
            <c:strRef>
              <c:f>산업동향_수출입!$W$4</c:f>
              <c:strCache>
                <c:ptCount val="1"/>
                <c:pt idx="0">
                  <c:v>수입액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rgbClr val="FF0000"/>
                </a:solidFill>
              </a:ln>
            </c:spPr>
          </c:marker>
          <c:dLbls>
            <c:dLbl>
              <c:idx val="0"/>
              <c:layout>
                <c:manualLayout>
                  <c:x val="-4.7437382104789379E-2"/>
                  <c:y val="3.9517160777240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619F-4129-BF73-964DDA6EF607}"/>
                </c:ext>
              </c:extLst>
            </c:dLbl>
            <c:dLbl>
              <c:idx val="12"/>
              <c:layout>
                <c:manualLayout>
                  <c:x val="-4.978488889546126E-2"/>
                  <c:y val="-3.80872836128872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619F-4129-BF73-964DDA6EF607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산업동향_수출입!$T$5:$T$33</c15:sqref>
                  </c15:fullRef>
                </c:ext>
              </c:extLst>
              <c:f>산업동향_수출입!$T$21:$T$33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산업동향_수출입!$W$5:$W$33</c15:sqref>
                  </c15:fullRef>
                </c:ext>
              </c:extLst>
              <c:f>산업동향_수출입!$W$21:$W$33</c:f>
              <c:numCache>
                <c:formatCode>#,##0</c:formatCode>
                <c:ptCount val="13"/>
                <c:pt idx="0">
                  <c:v>2716.5349999999999</c:v>
                </c:pt>
                <c:pt idx="1">
                  <c:v>3012.098</c:v>
                </c:pt>
                <c:pt idx="2">
                  <c:v>2665.2530000000002</c:v>
                </c:pt>
                <c:pt idx="3">
                  <c:v>2734.3809999999999</c:v>
                </c:pt>
                <c:pt idx="4">
                  <c:v>2699.5070000000001</c:v>
                </c:pt>
                <c:pt idx="5">
                  <c:v>2206.4639999999999</c:v>
                </c:pt>
                <c:pt idx="6">
                  <c:v>2195.0819999999999</c:v>
                </c:pt>
                <c:pt idx="7">
                  <c:v>2080.5259999999998</c:v>
                </c:pt>
                <c:pt idx="8">
                  <c:v>2015.0909999999999</c:v>
                </c:pt>
                <c:pt idx="9">
                  <c:v>1862.492</c:v>
                </c:pt>
                <c:pt idx="10">
                  <c:v>2042.546</c:v>
                </c:pt>
                <c:pt idx="11">
                  <c:v>1893.7760000000001</c:v>
                </c:pt>
                <c:pt idx="12">
                  <c:v>1824.1010000000001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산업동향_수출입!$W$5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AF58-4A9D-AECC-133D20B4B7F6}"/>
                      </c:ext>
                    </c:extLst>
                  </c15:dLbl>
                </c15:categoryFilterException>
                <c15:categoryFilterException>
                  <c15:sqref>산업동향_수출입!$W$17</c15:sqref>
                  <c15:dLbl>
                    <c:idx val="-1"/>
                    <c:spPr/>
                    <c:txPr>
                      <a:bodyPr/>
                      <a:lstStyle/>
                      <a:p>
                        <a:pPr>
                          <a:defRPr/>
                        </a:pPr>
                        <a:endParaRPr lang="ko-KR"/>
                      </a:p>
                    </c:txPr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AF58-4A9D-AECC-133D20B4B7F6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B-619F-4129-BF73-964DDA6E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114560"/>
        <c:axId val="224116096"/>
      </c:lineChart>
      <c:catAx>
        <c:axId val="22411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ko-KR"/>
          </a:p>
        </c:txPr>
        <c:crossAx val="224116096"/>
        <c:crossesAt val="1000"/>
        <c:auto val="1"/>
        <c:lblAlgn val="ctr"/>
        <c:lblOffset val="100"/>
        <c:tickLblSkip val="1"/>
        <c:noMultiLvlLbl val="0"/>
      </c:catAx>
      <c:valAx>
        <c:axId val="224116096"/>
        <c:scaling>
          <c:orientation val="minMax"/>
          <c:max val="4500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/>
                  <a:t>(</a:t>
                </a:r>
                <a:r>
                  <a:rPr lang="ko-KR" b="0"/>
                  <a:t>백만달러</a:t>
                </a:r>
                <a:r>
                  <a:rPr lang="en-US" b="0"/>
                  <a:t>)</a:t>
                </a:r>
                <a:endParaRPr lang="ko-KR" b="0"/>
              </a:p>
            </c:rich>
          </c:tx>
          <c:layout>
            <c:manualLayout>
              <c:xMode val="edge"/>
              <c:yMode val="edge"/>
              <c:x val="2.197054436987323E-3"/>
              <c:y val="4.3579688285570642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4114560"/>
        <c:crosses val="autoZero"/>
        <c:crossBetween val="between"/>
        <c:majorUnit val="500"/>
      </c:valAx>
      <c:catAx>
        <c:axId val="22413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224132096"/>
        <c:crosses val="autoZero"/>
        <c:auto val="1"/>
        <c:lblAlgn val="ctr"/>
        <c:lblOffset val="100"/>
        <c:noMultiLvlLbl val="0"/>
      </c:catAx>
      <c:valAx>
        <c:axId val="224132096"/>
        <c:scaling>
          <c:orientation val="minMax"/>
          <c:max val="17500"/>
          <c:min val="-5000"/>
        </c:scaling>
        <c:delete val="0"/>
        <c:axPos val="r"/>
        <c:title>
          <c:tx>
            <c:rich>
              <a:bodyPr rot="0" vert="horz"/>
              <a:lstStyle/>
              <a:p>
                <a:pPr>
                  <a:defRPr b="0"/>
                </a:pPr>
                <a:r>
                  <a:rPr lang="en-US" b="0"/>
                  <a:t>(</a:t>
                </a:r>
                <a:r>
                  <a:rPr lang="ko-KR" b="0"/>
                  <a:t>백만달러</a:t>
                </a:r>
                <a:r>
                  <a:rPr lang="en-US" b="0"/>
                  <a:t>)</a:t>
                </a:r>
                <a:endParaRPr lang="ko-KR" b="0"/>
              </a:p>
            </c:rich>
          </c:tx>
          <c:layout>
            <c:manualLayout>
              <c:xMode val="edge"/>
              <c:yMode val="edge"/>
              <c:x val="0.87450521998508579"/>
              <c:y val="4.7264328808446457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 b="0"/>
            </a:pPr>
            <a:endParaRPr lang="ko-KR"/>
          </a:p>
        </c:txPr>
        <c:crossAx val="224130560"/>
        <c:crosses val="max"/>
        <c:crossBetween val="between"/>
        <c:majorUnit val="2500"/>
      </c:valAx>
    </c:plotArea>
    <c:legend>
      <c:legendPos val="r"/>
      <c:layout>
        <c:manualLayout>
          <c:xMode val="edge"/>
          <c:yMode val="edge"/>
          <c:x val="0.20227916666666668"/>
          <c:y val="2.2435897435897436E-2"/>
          <c:w val="0.5727241666666667"/>
          <c:h val="0.146297519261705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 b="1" baseline="0"/>
      </a:pPr>
      <a:endParaRPr lang="ko-KR"/>
    </a:p>
  </c:txPr>
  <c:printSettings>
    <c:headerFooter/>
    <c:pageMargins b="0.75000000000000311" l="0.70000000000000062" r="0.70000000000000062" t="0.75000000000000311" header="0.30000000000000032" footer="0.30000000000000032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92317916002136E-2"/>
          <c:y val="0.17453981481481481"/>
          <c:w val="0.8821573188020555"/>
          <c:h val="0.685720370370370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'산업동향_자동차,조선'!$B$8</c:f>
              <c:strCache>
                <c:ptCount val="1"/>
                <c:pt idx="0">
                  <c:v>자동차 수출 증감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002196408236721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2CC-4578-B5EE-F2B71CB5B717}"/>
                </c:ext>
              </c:extLst>
            </c:dLbl>
            <c:dLbl>
              <c:idx val="1"/>
              <c:layout>
                <c:manualLayout>
                  <c:x val="-6.6006589224710168E-3"/>
                  <c:y val="2.446515286506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2CC-4578-B5EE-F2B71CB5B717}"/>
                </c:ext>
              </c:extLst>
            </c:dLbl>
            <c:dLbl>
              <c:idx val="2"/>
              <c:layout>
                <c:manualLayout>
                  <c:x val="-2.2002196408237125E-3"/>
                  <c:y val="1.63102089303057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C2CC-4578-B5EE-F2B71CB5B717}"/>
                </c:ext>
              </c:extLst>
            </c:dLbl>
            <c:dLbl>
              <c:idx val="3"/>
              <c:layout>
                <c:manualLayout>
                  <c:x val="4.0336894106524525E-17"/>
                  <c:y val="2.44648318042812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C2CC-4578-B5EE-F2B71CB5B717}"/>
                </c:ext>
              </c:extLst>
            </c:dLbl>
            <c:dLbl>
              <c:idx val="4"/>
              <c:layout>
                <c:manualLayout>
                  <c:x val="-8.0673788213049051E-17"/>
                  <c:y val="2.03873598369011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2CC-4578-B5EE-F2B71CB5B717}"/>
                </c:ext>
              </c:extLst>
            </c:dLbl>
            <c:dLbl>
              <c:idx val="5"/>
              <c:layout>
                <c:manualLayout>
                  <c:x val="-2.2002196408236721E-3"/>
                  <c:y val="1.2232415902140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C2CC-4578-B5EE-F2B71CB5B717}"/>
                </c:ext>
              </c:extLst>
            </c:dLbl>
            <c:dLbl>
              <c:idx val="6"/>
              <c:layout>
                <c:manualLayout>
                  <c:x val="-8.50231568704019E-17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C2CC-4578-B5EE-F2B71CB5B717}"/>
                </c:ext>
              </c:extLst>
            </c:dLbl>
            <c:dLbl>
              <c:idx val="7"/>
              <c:layout>
                <c:manualLayout>
                  <c:x val="-2.6747394515493446E-3"/>
                  <c:y val="2.44648318042812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C2CC-4578-B5EE-F2B71CB5B717}"/>
                </c:ext>
              </c:extLst>
            </c:dLbl>
            <c:dLbl>
              <c:idx val="8"/>
              <c:layout>
                <c:manualLayout>
                  <c:x val="-2.2002196408237528E-3"/>
                  <c:y val="2.4464831804281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C2CC-4578-B5EE-F2B71CB5B717}"/>
                </c:ext>
              </c:extLst>
            </c:dLbl>
            <c:dLbl>
              <c:idx val="9"/>
              <c:layout>
                <c:manualLayout>
                  <c:x val="-7.7519364072644523E-3"/>
                  <c:y val="2.03880019584708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C2CC-4578-B5EE-F2B71CB5B717}"/>
                </c:ext>
              </c:extLst>
            </c:dLbl>
            <c:dLbl>
              <c:idx val="10"/>
              <c:layout>
                <c:manualLayout>
                  <c:x val="-6.9565999396529994E-3"/>
                  <c:y val="1.22330580237104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C2CC-4578-B5EE-F2B71CB5B717}"/>
                </c:ext>
              </c:extLst>
            </c:dLbl>
            <c:dLbl>
              <c:idx val="11"/>
              <c:layout>
                <c:manualLayout>
                  <c:x val="-2.3188929049153427E-3"/>
                  <c:y val="2.4464831804281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C2CC-4578-B5EE-F2B71CB5B717}"/>
                </c:ext>
              </c:extLst>
            </c:dLbl>
            <c:dLbl>
              <c:idx val="12"/>
              <c:layout>
                <c:manualLayout>
                  <c:x val="-2.5839788024216419E-3"/>
                  <c:y val="2.0388323019255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C2CC-4578-B5EE-F2B71CB5B71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'산업동향_자동차,조선'!$P$8:$AB$8</c:f>
              <c:numCache>
                <c:formatCode>0</c:formatCode>
                <c:ptCount val="13"/>
                <c:pt idx="0">
                  <c:v>71.84899999999999</c:v>
                </c:pt>
                <c:pt idx="1">
                  <c:v>-24.591000000000008</c:v>
                </c:pt>
                <c:pt idx="2">
                  <c:v>20.985000000000014</c:v>
                </c:pt>
                <c:pt idx="3">
                  <c:v>-25.266999999999996</c:v>
                </c:pt>
                <c:pt idx="4">
                  <c:v>-73.170000000000016</c:v>
                </c:pt>
                <c:pt idx="5">
                  <c:v>144.339</c:v>
                </c:pt>
                <c:pt idx="6">
                  <c:v>-212.41299999999998</c:v>
                </c:pt>
                <c:pt idx="7">
                  <c:v>131.68299999999999</c:v>
                </c:pt>
                <c:pt idx="8">
                  <c:v>5.4369999999999834</c:v>
                </c:pt>
                <c:pt idx="9">
                  <c:v>-168.75700000000001</c:v>
                </c:pt>
                <c:pt idx="10">
                  <c:v>-24.403999999999996</c:v>
                </c:pt>
                <c:pt idx="11">
                  <c:v>-159.69899999999998</c:v>
                </c:pt>
                <c:pt idx="12">
                  <c:v>-114.47200000000001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2CC-4578-B5EE-F2B71CB5B717}"/>
            </c:ext>
          </c:extLst>
        </c:ser>
        <c:ser>
          <c:idx val="1"/>
          <c:order val="1"/>
          <c:tx>
            <c:strRef>
              <c:f>'산업동향_자동차,조선'!$B$9</c:f>
              <c:strCache>
                <c:ptCount val="1"/>
                <c:pt idx="0">
                  <c:v>선박 수출 증감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8165167518124983E-3"/>
                  <c:y val="2.0387680897685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C2CC-4578-B5EE-F2B71CB5B717}"/>
                </c:ext>
              </c:extLst>
            </c:dLbl>
            <c:dLbl>
              <c:idx val="1"/>
              <c:layout>
                <c:manualLayout>
                  <c:x val="6.6006589224710168E-3"/>
                  <c:y val="2.85426248324464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C2CC-4578-B5EE-F2B71CB5B717}"/>
                </c:ext>
              </c:extLst>
            </c:dLbl>
            <c:dLbl>
              <c:idx val="2"/>
              <c:layout>
                <c:manualLayout>
                  <c:x val="0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C2CC-4578-B5EE-F2B71CB5B717}"/>
                </c:ext>
              </c:extLst>
            </c:dLbl>
            <c:dLbl>
              <c:idx val="3"/>
              <c:layout>
                <c:manualLayout>
                  <c:x val="-8.0673788213049051E-17"/>
                  <c:y val="2.4464831804281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C2CC-4578-B5EE-F2B71CB5B717}"/>
                </c:ext>
              </c:extLst>
            </c:dLbl>
            <c:dLbl>
              <c:idx val="4"/>
              <c:layout>
                <c:manualLayout>
                  <c:x val="0"/>
                  <c:y val="2.44651528650662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C2CC-4578-B5EE-F2B71CB5B717}"/>
                </c:ext>
              </c:extLst>
            </c:dLbl>
            <c:dLbl>
              <c:idx val="5"/>
              <c:layout>
                <c:manualLayout>
                  <c:x val="6.6006589224709361E-3"/>
                  <c:y val="2.8542624832446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C2CC-4578-B5EE-F2B71CB5B717}"/>
                </c:ext>
              </c:extLst>
            </c:dLbl>
            <c:dLbl>
              <c:idx val="6"/>
              <c:layout>
                <c:manualLayout>
                  <c:x val="2.318892904915262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C2CC-4578-B5EE-F2B71CB5B717}"/>
                </c:ext>
              </c:extLst>
            </c:dLbl>
            <c:dLbl>
              <c:idx val="7"/>
              <c:layout>
                <c:manualLayout>
                  <c:x val="-2.2002477771169756E-3"/>
                  <c:y val="2.4465794986635845E-2"/>
                </c:manualLayout>
              </c:layout>
              <c:numFmt formatCode="#,##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52289842664173E-2"/>
                      <c:h val="7.92252803261977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C2CC-4578-B5EE-F2B71CB5B717}"/>
                </c:ext>
              </c:extLst>
            </c:dLbl>
            <c:dLbl>
              <c:idx val="8"/>
              <c:layout>
                <c:manualLayout>
                  <c:x val="4.4004392816472636E-3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C2CC-4578-B5EE-F2B71CB5B717}"/>
                </c:ext>
              </c:extLst>
            </c:dLbl>
            <c:dLbl>
              <c:idx val="9"/>
              <c:layout>
                <c:manualLayout>
                  <c:x val="7.3682053819597859E-3"/>
                  <c:y val="1.63108510518753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C2CC-4578-B5EE-F2B71CB5B717}"/>
                </c:ext>
              </c:extLst>
            </c:dLbl>
            <c:dLbl>
              <c:idx val="10"/>
              <c:layout>
                <c:manualLayout>
                  <c:x val="1.5001522919790245E-2"/>
                  <c:y val="1.22333790844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C2CC-4578-B5EE-F2B71CB5B717}"/>
                </c:ext>
              </c:extLst>
            </c:dLbl>
            <c:dLbl>
              <c:idx val="11"/>
              <c:layout>
                <c:manualLayout>
                  <c:x val="4.4004392816473442E-3"/>
                  <c:y val="2.03876808976860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C2CC-4578-B5EE-F2B71CB5B717}"/>
                </c:ext>
              </c:extLst>
            </c:dLbl>
            <c:dLbl>
              <c:idx val="12"/>
              <c:layout>
                <c:manualLayout>
                  <c:x val="5.4985581257358468E-3"/>
                  <c:y val="1.6310529991090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C2CC-4578-B5EE-F2B71CB5B71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'산업동향_자동차,조선'!$P$9:$AB$9</c:f>
              <c:numCache>
                <c:formatCode>0</c:formatCode>
                <c:ptCount val="13"/>
                <c:pt idx="0">
                  <c:v>28.454000000000001</c:v>
                </c:pt>
                <c:pt idx="1">
                  <c:v>-24.837</c:v>
                </c:pt>
                <c:pt idx="2">
                  <c:v>54.805999999999997</c:v>
                </c:pt>
                <c:pt idx="3">
                  <c:v>45.680999999999997</c:v>
                </c:pt>
                <c:pt idx="4">
                  <c:v>-1.4120000000000008</c:v>
                </c:pt>
                <c:pt idx="5">
                  <c:v>6.0460000000000012</c:v>
                </c:pt>
                <c:pt idx="6">
                  <c:v>33.042999999999999</c:v>
                </c:pt>
                <c:pt idx="7">
                  <c:v>-16.511000000000003</c:v>
                </c:pt>
                <c:pt idx="8">
                  <c:v>27.324999999999996</c:v>
                </c:pt>
                <c:pt idx="9">
                  <c:v>1.4770000000000003</c:v>
                </c:pt>
                <c:pt idx="10">
                  <c:v>72.193999999999988</c:v>
                </c:pt>
                <c:pt idx="11">
                  <c:v>-11.841000000000001</c:v>
                </c:pt>
                <c:pt idx="12">
                  <c:v>-0.56199999999999761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2CC-4578-B5EE-F2B71CB5B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4244864"/>
        <c:axId val="224246400"/>
      </c:barChart>
      <c:catAx>
        <c:axId val="2242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6400"/>
        <c:crosses val="autoZero"/>
        <c:auto val="0"/>
        <c:lblAlgn val="ctr"/>
        <c:lblOffset val="100"/>
        <c:tickLblSkip val="1"/>
        <c:noMultiLvlLbl val="0"/>
      </c:catAx>
      <c:valAx>
        <c:axId val="22424640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615472222222223"/>
          <c:y val="2.2961574074074072E-2"/>
          <c:w val="0.70766499999999999"/>
          <c:h val="7.8677550627272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92317916002136E-2"/>
          <c:y val="0.16278055555555557"/>
          <c:w val="0.8821573188020555"/>
          <c:h val="0.697479629629629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'산업동향_자동차,조선'!$B$12</c:f>
              <c:strCache>
                <c:ptCount val="1"/>
                <c:pt idx="0">
                  <c:v>자동차 수출 증감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063995215311006E-2"/>
                  <c:y val="2.44656635802469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8198-472E-BCC2-6F5EA63AC947}"/>
                </c:ext>
              </c:extLst>
            </c:dLbl>
            <c:dLbl>
              <c:idx val="1"/>
              <c:layout>
                <c:manualLayout>
                  <c:x val="-6.6006589224710168E-3"/>
                  <c:y val="2.446515286506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198-472E-BCC2-6F5EA63AC947}"/>
                </c:ext>
              </c:extLst>
            </c:dLbl>
            <c:dLbl>
              <c:idx val="2"/>
              <c:layout>
                <c:manualLayout>
                  <c:x val="-1.0639952153110074E-2"/>
                  <c:y val="1.63101851851851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8198-472E-BCC2-6F5EA63AC947}"/>
                </c:ext>
              </c:extLst>
            </c:dLbl>
            <c:dLbl>
              <c:idx val="3"/>
              <c:layout>
                <c:manualLayout>
                  <c:x val="-8.4396597554492296E-3"/>
                  <c:y val="2.44648919753086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198-472E-BCC2-6F5EA63AC947}"/>
                </c:ext>
              </c:extLst>
            </c:dLbl>
            <c:dLbl>
              <c:idx val="4"/>
              <c:layout>
                <c:manualLayout>
                  <c:x val="-8.0673788213049051E-17"/>
                  <c:y val="2.03873598369011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8198-472E-BCC2-6F5EA63AC947}"/>
                </c:ext>
              </c:extLst>
            </c:dLbl>
            <c:dLbl>
              <c:idx val="5"/>
              <c:layout>
                <c:manualLayout>
                  <c:x val="-2.2002196408236721E-3"/>
                  <c:y val="1.2232415902140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8198-472E-BCC2-6F5EA63AC947}"/>
                </c:ext>
              </c:extLst>
            </c:dLbl>
            <c:dLbl>
              <c:idx val="6"/>
              <c:layout>
                <c:manualLayout>
                  <c:x val="-8.50231568704019E-17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8198-472E-BCC2-6F5EA63AC947}"/>
                </c:ext>
              </c:extLst>
            </c:dLbl>
            <c:dLbl>
              <c:idx val="7"/>
              <c:layout>
                <c:manualLayout>
                  <c:x val="-2.6747394515493446E-3"/>
                  <c:y val="2.44648318042812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8198-472E-BCC2-6F5EA63AC947}"/>
                </c:ext>
              </c:extLst>
            </c:dLbl>
            <c:dLbl>
              <c:idx val="8"/>
              <c:layout>
                <c:manualLayout>
                  <c:x val="-2.2002196408237528E-3"/>
                  <c:y val="2.4464831804281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8198-472E-BCC2-6F5EA63AC947}"/>
                </c:ext>
              </c:extLst>
            </c:dLbl>
            <c:dLbl>
              <c:idx val="9"/>
              <c:layout>
                <c:manualLayout>
                  <c:x val="-7.7519364072644523E-3"/>
                  <c:y val="2.03880019584708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8198-472E-BCC2-6F5EA63AC947}"/>
                </c:ext>
              </c:extLst>
            </c:dLbl>
            <c:dLbl>
              <c:idx val="10"/>
              <c:layout>
                <c:manualLayout>
                  <c:x val="-6.9565999396529994E-3"/>
                  <c:y val="1.22330580237104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8198-472E-BCC2-6F5EA63AC947}"/>
                </c:ext>
              </c:extLst>
            </c:dLbl>
            <c:dLbl>
              <c:idx val="11"/>
              <c:layout>
                <c:manualLayout>
                  <c:x val="-2.3188929049153427E-3"/>
                  <c:y val="2.44648318042813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8198-472E-BCC2-6F5EA63AC947}"/>
                </c:ext>
              </c:extLst>
            </c:dLbl>
            <c:dLbl>
              <c:idx val="12"/>
              <c:layout>
                <c:manualLayout>
                  <c:x val="-2.5839788024216419E-3"/>
                  <c:y val="2.0388323019255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8198-472E-BCC2-6F5EA63AC94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'산업동향_자동차,조선'!$P$12:$AB$12</c:f>
              <c:numCache>
                <c:formatCode>0</c:formatCode>
                <c:ptCount val="13"/>
                <c:pt idx="0">
                  <c:v>208.95799999999963</c:v>
                </c:pt>
                <c:pt idx="1">
                  <c:v>349.78800000000001</c:v>
                </c:pt>
                <c:pt idx="2">
                  <c:v>409.37300000000005</c:v>
                </c:pt>
                <c:pt idx="3">
                  <c:v>56.680999999999813</c:v>
                </c:pt>
                <c:pt idx="4">
                  <c:v>534.96599999999989</c:v>
                </c:pt>
                <c:pt idx="5">
                  <c:v>629.45600000000013</c:v>
                </c:pt>
                <c:pt idx="6">
                  <c:v>521.44300000000021</c:v>
                </c:pt>
                <c:pt idx="7">
                  <c:v>421.52200000000039</c:v>
                </c:pt>
                <c:pt idx="8">
                  <c:v>642.97799999999984</c:v>
                </c:pt>
                <c:pt idx="9">
                  <c:v>205.76999999999998</c:v>
                </c:pt>
                <c:pt idx="10">
                  <c:v>279.19199999999978</c:v>
                </c:pt>
                <c:pt idx="11">
                  <c:v>5.4470000000001164</c:v>
                </c:pt>
                <c:pt idx="12">
                  <c:v>416.45800000000008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98-472E-BCC2-6F5EA63AC947}"/>
            </c:ext>
          </c:extLst>
        </c:ser>
        <c:ser>
          <c:idx val="1"/>
          <c:order val="1"/>
          <c:tx>
            <c:strRef>
              <c:f>'산업동향_자동차,조선'!$B$13</c:f>
              <c:strCache>
                <c:ptCount val="1"/>
                <c:pt idx="0">
                  <c:v>선박 수출 증감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256069466595782E-2"/>
                  <c:y val="2.03877314814814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8198-472E-BCC2-6F5EA63AC947}"/>
                </c:ext>
              </c:extLst>
            </c:dLbl>
            <c:dLbl>
              <c:idx val="1"/>
              <c:layout>
                <c:manualLayout>
                  <c:x val="6.6006589224710168E-3"/>
                  <c:y val="2.85426248324464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8198-472E-BCC2-6F5EA63AC947}"/>
                </c:ext>
              </c:extLst>
            </c:dLbl>
            <c:dLbl>
              <c:idx val="2"/>
              <c:layout>
                <c:manualLayout>
                  <c:x val="5.6264398369661531E-3"/>
                  <c:y val="1.6309799382716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8198-472E-BCC2-6F5EA63AC947}"/>
                </c:ext>
              </c:extLst>
            </c:dLbl>
            <c:dLbl>
              <c:idx val="3"/>
              <c:layout>
                <c:manualLayout>
                  <c:x val="8.4396597554492296E-3"/>
                  <c:y val="2.44648919753086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8198-472E-BCC2-6F5EA63AC947}"/>
                </c:ext>
              </c:extLst>
            </c:dLbl>
            <c:dLbl>
              <c:idx val="4"/>
              <c:layout>
                <c:manualLayout>
                  <c:x val="0"/>
                  <c:y val="2.44651528650662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8198-472E-BCC2-6F5EA63AC947}"/>
                </c:ext>
              </c:extLst>
            </c:dLbl>
            <c:dLbl>
              <c:idx val="5"/>
              <c:layout>
                <c:manualLayout>
                  <c:x val="6.6006589224709361E-3"/>
                  <c:y val="2.8542624832446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8198-472E-BCC2-6F5EA63AC947}"/>
                </c:ext>
              </c:extLst>
            </c:dLbl>
            <c:dLbl>
              <c:idx val="6"/>
              <c:layout>
                <c:manualLayout>
                  <c:x val="2.318892904915262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8198-472E-BCC2-6F5EA63AC947}"/>
                </c:ext>
              </c:extLst>
            </c:dLbl>
            <c:dLbl>
              <c:idx val="7"/>
              <c:layout>
                <c:manualLayout>
                  <c:x val="4.8328355489370717E-3"/>
                  <c:y val="2.4465809144524623E-2"/>
                </c:manualLayout>
              </c:layout>
              <c:numFmt formatCode="#,##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4718456494772267E-2"/>
                      <c:h val="7.92253086419753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198-472E-BCC2-6F5EA63AC947}"/>
                </c:ext>
              </c:extLst>
            </c:dLbl>
            <c:dLbl>
              <c:idx val="8"/>
              <c:layout>
                <c:manualLayout>
                  <c:x val="4.4004392816472636E-3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8198-472E-BCC2-6F5EA63AC947}"/>
                </c:ext>
              </c:extLst>
            </c:dLbl>
            <c:dLbl>
              <c:idx val="9"/>
              <c:layout>
                <c:manualLayout>
                  <c:x val="7.3682053819597859E-3"/>
                  <c:y val="1.63108510518753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8198-472E-BCC2-6F5EA63AC947}"/>
                </c:ext>
              </c:extLst>
            </c:dLbl>
            <c:dLbl>
              <c:idx val="10"/>
              <c:layout>
                <c:manualLayout>
                  <c:x val="1.5001522919790245E-2"/>
                  <c:y val="1.2233379084495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8198-472E-BCC2-6F5EA63AC947}"/>
                </c:ext>
              </c:extLst>
            </c:dLbl>
            <c:dLbl>
              <c:idx val="11"/>
              <c:layout>
                <c:manualLayout>
                  <c:x val="4.4004392816473442E-3"/>
                  <c:y val="2.03876808976860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8198-472E-BCC2-6F5EA63AC947}"/>
                </c:ext>
              </c:extLst>
            </c:dLbl>
            <c:dLbl>
              <c:idx val="12"/>
              <c:layout>
                <c:manualLayout>
                  <c:x val="5.4985581257358468E-3"/>
                  <c:y val="1.6310529991090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8198-472E-BCC2-6F5EA63AC947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'산업동향_자동차,조선'!$P$13:$AB$13</c:f>
              <c:numCache>
                <c:formatCode>0</c:formatCode>
                <c:ptCount val="13"/>
                <c:pt idx="0">
                  <c:v>193.40200000000004</c:v>
                </c:pt>
                <c:pt idx="1">
                  <c:v>215.60500000000002</c:v>
                </c:pt>
                <c:pt idx="2">
                  <c:v>373.39700000000005</c:v>
                </c:pt>
                <c:pt idx="3">
                  <c:v>178.185</c:v>
                </c:pt>
                <c:pt idx="4">
                  <c:v>-15.586999999999989</c:v>
                </c:pt>
                <c:pt idx="5">
                  <c:v>-245.29900000000001</c:v>
                </c:pt>
                <c:pt idx="6">
                  <c:v>57.694000000000074</c:v>
                </c:pt>
                <c:pt idx="7">
                  <c:v>-254.30600000000001</c:v>
                </c:pt>
                <c:pt idx="8">
                  <c:v>423.56800000000004</c:v>
                </c:pt>
                <c:pt idx="9">
                  <c:v>311.72000000000003</c:v>
                </c:pt>
                <c:pt idx="10">
                  <c:v>203.72399999999999</c:v>
                </c:pt>
                <c:pt idx="11">
                  <c:v>141.74499999999995</c:v>
                </c:pt>
                <c:pt idx="12">
                  <c:v>219.85599999999999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198-472E-BCC2-6F5EA63AC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4244864"/>
        <c:axId val="224246400"/>
      </c:barChart>
      <c:catAx>
        <c:axId val="2242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6400"/>
        <c:crosses val="autoZero"/>
        <c:auto val="0"/>
        <c:lblAlgn val="ctr"/>
        <c:lblOffset val="100"/>
        <c:tickLblSkip val="1"/>
        <c:noMultiLvlLbl val="0"/>
      </c:catAx>
      <c:valAx>
        <c:axId val="22424640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21027777777779"/>
          <c:y val="2.2961625209692825E-2"/>
          <c:w val="0.7006094444444444"/>
          <c:h val="7.8677550627272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192317916002136E-2"/>
          <c:y val="0.15102129629629629"/>
          <c:w val="0.8821573188020555"/>
          <c:h val="0.709238888888888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'산업동향_자동차,조선'!$B$16</c:f>
              <c:strCache>
                <c:ptCount val="1"/>
                <c:pt idx="0">
                  <c:v>자동차 수출 증감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2002196408236721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7DF1-412B-B5C3-F8234A81CB38}"/>
                </c:ext>
              </c:extLst>
            </c:dLbl>
            <c:dLbl>
              <c:idx val="1"/>
              <c:layout>
                <c:manualLayout>
                  <c:x val="-6.6006589224710168E-3"/>
                  <c:y val="2.446515286506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7DF1-412B-B5C3-F8234A81CB38}"/>
                </c:ext>
              </c:extLst>
            </c:dLbl>
            <c:dLbl>
              <c:idx val="2"/>
              <c:layout>
                <c:manualLayout>
                  <c:x val="-5.0121318032582182E-3"/>
                  <c:y val="9.4604565607636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7DF1-412B-B5C3-F8234A81CB38}"/>
                </c:ext>
              </c:extLst>
            </c:dLbl>
            <c:dLbl>
              <c:idx val="3"/>
              <c:layout>
                <c:manualLayout>
                  <c:x val="-2.811824096712579E-3"/>
                  <c:y val="8.8078691172441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7DF1-412B-B5C3-F8234A81CB38}"/>
                </c:ext>
              </c:extLst>
            </c:dLbl>
            <c:dLbl>
              <c:idx val="4"/>
              <c:layout>
                <c:manualLayout>
                  <c:x val="-8.0673788213049051E-17"/>
                  <c:y val="2.03873598369011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7DF1-412B-B5C3-F8234A81CB38}"/>
                </c:ext>
              </c:extLst>
            </c:dLbl>
            <c:dLbl>
              <c:idx val="5"/>
              <c:layout>
                <c:manualLayout>
                  <c:x val="-2.2002196408236721E-3"/>
                  <c:y val="1.2232415902140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7DF1-412B-B5C3-F8234A81CB38}"/>
                </c:ext>
              </c:extLst>
            </c:dLbl>
            <c:dLbl>
              <c:idx val="6"/>
              <c:layout>
                <c:manualLayout>
                  <c:x val="-5.623648193425158E-3"/>
                  <c:y val="1.6309869802312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7DF1-412B-B5C3-F8234A81CB38}"/>
                </c:ext>
              </c:extLst>
            </c:dLbl>
            <c:dLbl>
              <c:idx val="7"/>
              <c:layout>
                <c:manualLayout>
                  <c:x val="-1.113983144614515E-2"/>
                  <c:y val="2.44648599977566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7DF1-412B-B5C3-F8234A81CB38}"/>
                </c:ext>
              </c:extLst>
            </c:dLbl>
            <c:dLbl>
              <c:idx val="8"/>
              <c:layout>
                <c:manualLayout>
                  <c:x val="-2.2002196408237528E-3"/>
                  <c:y val="2.44648318042814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7DF1-412B-B5C3-F8234A81CB38}"/>
                </c:ext>
              </c:extLst>
            </c:dLbl>
            <c:dLbl>
              <c:idx val="9"/>
              <c:layout>
                <c:manualLayout>
                  <c:x val="-7.7519364072644523E-3"/>
                  <c:y val="2.03880019584708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7DF1-412B-B5C3-F8234A81CB38}"/>
                </c:ext>
              </c:extLst>
            </c:dLbl>
            <c:dLbl>
              <c:idx val="10"/>
              <c:layout>
                <c:manualLayout>
                  <c:x val="-1.2580145289386516E-2"/>
                  <c:y val="1.2232980306015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7DF1-412B-B5C3-F8234A81CB38}"/>
                </c:ext>
              </c:extLst>
            </c:dLbl>
            <c:dLbl>
              <c:idx val="11"/>
              <c:layout>
                <c:manualLayout>
                  <c:x val="3.2654798112135841E-3"/>
                  <c:y val="1.9586485271220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7DF1-412B-B5C3-F8234A81CB38}"/>
                </c:ext>
              </c:extLst>
            </c:dLbl>
            <c:dLbl>
              <c:idx val="12"/>
              <c:layout>
                <c:manualLayout>
                  <c:x val="-8.1385702339415514E-3"/>
                  <c:y val="2.03883005100253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7DF1-412B-B5C3-F8234A81CB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'산업동향_자동차,조선'!$P$16:$AB$16</c:f>
              <c:numCache>
                <c:formatCode>0</c:formatCode>
                <c:ptCount val="13"/>
                <c:pt idx="0">
                  <c:v>-8.8149999999999977</c:v>
                </c:pt>
                <c:pt idx="1">
                  <c:v>4.6339999999999861</c:v>
                </c:pt>
                <c:pt idx="2">
                  <c:v>-18.948000000000008</c:v>
                </c:pt>
                <c:pt idx="3">
                  <c:v>-21.158000000000015</c:v>
                </c:pt>
                <c:pt idx="4">
                  <c:v>94.497000000000014</c:v>
                </c:pt>
                <c:pt idx="5">
                  <c:v>127.04599999999999</c:v>
                </c:pt>
                <c:pt idx="6">
                  <c:v>143.72200000000001</c:v>
                </c:pt>
                <c:pt idx="7">
                  <c:v>160.89500000000001</c:v>
                </c:pt>
                <c:pt idx="8">
                  <c:v>234.69</c:v>
                </c:pt>
                <c:pt idx="9">
                  <c:v>187.15799999999999</c:v>
                </c:pt>
                <c:pt idx="10">
                  <c:v>251.185</c:v>
                </c:pt>
                <c:pt idx="11">
                  <c:v>242.77500000000001</c:v>
                </c:pt>
                <c:pt idx="12">
                  <c:v>323.67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F1-412B-B5C3-F8234A81CB38}"/>
            </c:ext>
          </c:extLst>
        </c:ser>
        <c:ser>
          <c:idx val="1"/>
          <c:order val="1"/>
          <c:tx>
            <c:strRef>
              <c:f>'산업동향_자동차,조선'!$B$17</c:f>
              <c:strCache>
                <c:ptCount val="1"/>
                <c:pt idx="0">
                  <c:v>선박 수출 증감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8165167518124983E-3"/>
                  <c:y val="2.0387680897685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7DF1-412B-B5C3-F8234A81CB38}"/>
                </c:ext>
              </c:extLst>
            </c:dLbl>
            <c:dLbl>
              <c:idx val="1"/>
              <c:layout>
                <c:manualLayout>
                  <c:x val="-7.458418767398162E-3"/>
                  <c:y val="1.87561576212326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7DF1-412B-B5C3-F8234A81CB38}"/>
                </c:ext>
              </c:extLst>
            </c:dLbl>
            <c:dLbl>
              <c:idx val="2"/>
              <c:layout>
                <c:manualLayout>
                  <c:x val="2.8118240967125274E-3"/>
                  <c:y val="1.631064040802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7DF1-412B-B5C3-F8234A81CB38}"/>
                </c:ext>
              </c:extLst>
            </c:dLbl>
            <c:dLbl>
              <c:idx val="3"/>
              <c:layout>
                <c:manualLayout>
                  <c:x val="-8.0673788213049051E-17"/>
                  <c:y val="2.4464831804281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7DF1-412B-B5C3-F8234A81CB38}"/>
                </c:ext>
              </c:extLst>
            </c:dLbl>
            <c:dLbl>
              <c:idx val="4"/>
              <c:layout>
                <c:manualLayout>
                  <c:x val="0"/>
                  <c:y val="2.44651528650662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7DF1-412B-B5C3-F8234A81CB38}"/>
                </c:ext>
              </c:extLst>
            </c:dLbl>
            <c:dLbl>
              <c:idx val="5"/>
              <c:layout>
                <c:manualLayout>
                  <c:x val="6.6006589224709361E-3"/>
                  <c:y val="2.8542624832446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7DF1-412B-B5C3-F8234A81CB38}"/>
                </c:ext>
              </c:extLst>
            </c:dLbl>
            <c:dLbl>
              <c:idx val="6"/>
              <c:layout>
                <c:manualLayout>
                  <c:x val="2.318892904915262E-3"/>
                  <c:y val="2.44654739258510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7DF1-412B-B5C3-F8234A81CB38}"/>
                </c:ext>
              </c:extLst>
            </c:dLbl>
            <c:dLbl>
              <c:idx val="7"/>
              <c:layout>
                <c:manualLayout>
                  <c:x val="6.1162709190303152E-4"/>
                  <c:y val="2.2019480141683565E-2"/>
                </c:manualLayout>
              </c:layout>
              <c:numFmt formatCode="#,##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3146966960624041E-2"/>
                      <c:h val="7.43318559537574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7DF1-412B-B5C3-F8234A81CB38}"/>
                </c:ext>
              </c:extLst>
            </c:dLbl>
            <c:dLbl>
              <c:idx val="8"/>
              <c:layout>
                <c:manualLayout>
                  <c:x val="4.4004392816472636E-3"/>
                  <c:y val="1.6309887869520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6-7DF1-412B-B5C3-F8234A81CB38}"/>
                </c:ext>
              </c:extLst>
            </c:dLbl>
            <c:dLbl>
              <c:idx val="9"/>
              <c:layout>
                <c:manualLayout>
                  <c:x val="7.3682053819597859E-3"/>
                  <c:y val="1.63108510518753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7DF1-412B-B5C3-F8234A81CB38}"/>
                </c:ext>
              </c:extLst>
            </c:dLbl>
            <c:dLbl>
              <c:idx val="10"/>
              <c:layout>
                <c:manualLayout>
                  <c:x val="6.5659413710321456E-3"/>
                  <c:y val="1.2233365608869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8-7DF1-412B-B5C3-F8234A81CB38}"/>
                </c:ext>
              </c:extLst>
            </c:dLbl>
            <c:dLbl>
              <c:idx val="11"/>
              <c:layout>
                <c:manualLayout>
                  <c:x val="4.4004767072008946E-3"/>
                  <c:y val="2.52661679043531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9-7DF1-412B-B5C3-F8234A81CB38}"/>
                </c:ext>
              </c:extLst>
            </c:dLbl>
            <c:dLbl>
              <c:idx val="12"/>
              <c:layout>
                <c:manualLayout>
                  <c:x val="5.4985581257358468E-3"/>
                  <c:y val="1.63105299910904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A-7DF1-412B-B5C3-F8234A81CB38}"/>
                </c:ext>
              </c:extLst>
            </c:dLbl>
            <c:numFmt formatCode="#,##0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'산업동향_자동차,조선'!$P$4:$AB$4</c:f>
              <c:strCache>
                <c:ptCount val="13"/>
                <c:pt idx="0">
                  <c:v>'22.10</c:v>
                </c:pt>
                <c:pt idx="1">
                  <c:v>11</c:v>
                </c:pt>
                <c:pt idx="2">
                  <c:v>12</c:v>
                </c:pt>
                <c:pt idx="3">
                  <c:v>'23.1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strCache>
            </c:strRef>
          </c:cat>
          <c:val>
            <c:numRef>
              <c:f>'산업동향_자동차,조선'!$P$17:$AB$17</c:f>
              <c:numCache>
                <c:formatCode>0</c:formatCode>
                <c:ptCount val="13"/>
                <c:pt idx="0">
                  <c:v>-277.238</c:v>
                </c:pt>
                <c:pt idx="1">
                  <c:v>-2731.056</c:v>
                </c:pt>
                <c:pt idx="2">
                  <c:v>442.47699999999998</c:v>
                </c:pt>
                <c:pt idx="3">
                  <c:v>310.55800000000005</c:v>
                </c:pt>
                <c:pt idx="4">
                  <c:v>-104.24299999999999</c:v>
                </c:pt>
                <c:pt idx="5">
                  <c:v>-435.245</c:v>
                </c:pt>
                <c:pt idx="6">
                  <c:v>415.63600000000008</c:v>
                </c:pt>
                <c:pt idx="7">
                  <c:v>-213.38799999999998</c:v>
                </c:pt>
                <c:pt idx="8">
                  <c:v>581.58799999999997</c:v>
                </c:pt>
                <c:pt idx="9">
                  <c:v>-805.9079999999999</c:v>
                </c:pt>
                <c:pt idx="10">
                  <c:v>243.55000000000007</c:v>
                </c:pt>
                <c:pt idx="11">
                  <c:v>-9.4959999999999809</c:v>
                </c:pt>
                <c:pt idx="12">
                  <c:v>951.41899999999987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DF1-412B-B5C3-F8234A81C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4244864"/>
        <c:axId val="224246400"/>
      </c:barChart>
      <c:catAx>
        <c:axId val="2242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6400"/>
        <c:crosses val="autoZero"/>
        <c:auto val="0"/>
        <c:lblAlgn val="ctr"/>
        <c:lblOffset val="100"/>
        <c:tickLblSkip val="1"/>
        <c:noMultiLvlLbl val="0"/>
      </c:catAx>
      <c:valAx>
        <c:axId val="22424640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42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084928229665075"/>
          <c:y val="2.2961625209692825E-2"/>
          <c:w val="0.69708166666666671"/>
          <c:h val="7.8677550627272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ko-KR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그래프!$B$5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3185967290365626E-2"/>
                  <c:y val="-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FB0-4908-805F-3F96CC795EBE}"/>
                </c:ext>
              </c:extLst>
            </c:dLbl>
            <c:dLbl>
              <c:idx val="4"/>
              <c:layout>
                <c:manualLayout>
                  <c:x val="-5.3091005659715571E-2"/>
                  <c:y val="-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4FB0-4908-805F-3F96CC795EBE}"/>
                </c:ext>
              </c:extLst>
            </c:dLbl>
            <c:dLbl>
              <c:idx val="12"/>
              <c:layout>
                <c:manualLayout>
                  <c:x val="-3.4432487121987945E-2"/>
                  <c:y val="-4.4536739674540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FB0-4908-805F-3F96CC795E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그래프!$C$5:$P$5</c:f>
              <c:numCache>
                <c:formatCode>#,##0.0</c:formatCode>
                <c:ptCount val="14"/>
                <c:pt idx="0">
                  <c:v>28.316610925306566</c:v>
                </c:pt>
                <c:pt idx="1">
                  <c:v>20.335636722606129</c:v>
                </c:pt>
                <c:pt idx="2">
                  <c:v>21.352313167259783</c:v>
                </c:pt>
                <c:pt idx="3">
                  <c:v>11.402027027027026</c:v>
                </c:pt>
                <c:pt idx="4">
                  <c:v>10.707269155206292</c:v>
                </c:pt>
                <c:pt idx="5">
                  <c:v>26.734693877551024</c:v>
                </c:pt>
                <c:pt idx="6">
                  <c:v>27.094474153297675</c:v>
                </c:pt>
                <c:pt idx="7">
                  <c:v>16.914986853637171</c:v>
                </c:pt>
                <c:pt idx="8">
                  <c:v>18.881118881118873</c:v>
                </c:pt>
                <c:pt idx="9">
                  <c:v>10.831234256926956</c:v>
                </c:pt>
                <c:pt idx="10">
                  <c:v>6.1241610738255003</c:v>
                </c:pt>
                <c:pt idx="11">
                  <c:v>8.1860465116279055</c:v>
                </c:pt>
                <c:pt idx="12">
                  <c:v>0</c:v>
                </c:pt>
                <c:pt idx="13">
                  <c:v>2.7891714520098367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48-4C3A-8526-FBFB1CFEC1D2}"/>
            </c:ext>
          </c:extLst>
        </c:ser>
        <c:ser>
          <c:idx val="1"/>
          <c:order val="1"/>
          <c:tx>
            <c:strRef>
              <c:f>그래프!$B$9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5662226882703105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FB0-4908-805F-3F96CC795EBE}"/>
                </c:ext>
              </c:extLst>
            </c:dLbl>
            <c:dLbl>
              <c:idx val="4"/>
              <c:layout>
                <c:manualLayout>
                  <c:x val="-3.1956227529650286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FB0-4908-805F-3F96CC795EBE}"/>
                </c:ext>
              </c:extLst>
            </c:dLbl>
            <c:dLbl>
              <c:idx val="6"/>
              <c:layout>
                <c:manualLayout>
                  <c:x val="-3.5785946501888507E-3"/>
                  <c:y val="-5.029013261768724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4FB0-4908-805F-3F96CC795EBE}"/>
                </c:ext>
              </c:extLst>
            </c:dLbl>
            <c:dLbl>
              <c:idx val="9"/>
              <c:layout>
                <c:manualLayout>
                  <c:x val="-3.5785946501889418E-3"/>
                  <c:y val="4.093750404059414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4FB0-4908-805F-3F96CC795E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그래프!$C$9:$P$9</c:f>
              <c:numCache>
                <c:formatCode>0.0_ </c:formatCode>
                <c:ptCount val="14"/>
                <c:pt idx="0" formatCode="#,##0.0">
                  <c:v>26.669881958238317</c:v>
                </c:pt>
                <c:pt idx="1">
                  <c:v>20.52598992460916</c:v>
                </c:pt>
                <c:pt idx="2">
                  <c:v>21.493873190174327</c:v>
                </c:pt>
                <c:pt idx="3">
                  <c:v>17.104731222509852</c:v>
                </c:pt>
                <c:pt idx="4">
                  <c:v>8.9988930942503149</c:v>
                </c:pt>
                <c:pt idx="5">
                  <c:v>36.210963357343076</c:v>
                </c:pt>
                <c:pt idx="6">
                  <c:v>39.353390830626481</c:v>
                </c:pt>
                <c:pt idx="7">
                  <c:v>27.154856824299372</c:v>
                </c:pt>
                <c:pt idx="8">
                  <c:v>32.973002456986457</c:v>
                </c:pt>
                <c:pt idx="9">
                  <c:v>40.597989816914222</c:v>
                </c:pt>
                <c:pt idx="10">
                  <c:v>9.9919623721997066</c:v>
                </c:pt>
                <c:pt idx="11">
                  <c:v>20.946874893391328</c:v>
                </c:pt>
                <c:pt idx="12">
                  <c:v>4.6505924012342206</c:v>
                </c:pt>
                <c:pt idx="13">
                  <c:v>12.260130079746459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48-4C3A-8526-FBFB1CFEC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그래프!$B$6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5606382728044084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A2EE-477A-8C95-1655A54F6748}"/>
                </c:ext>
              </c:extLst>
            </c:dLbl>
            <c:dLbl>
              <c:idx val="2"/>
              <c:layout>
                <c:manualLayout>
                  <c:x val="-3.8186689225650793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AE0-41A3-9218-72D3D26B3D3E}"/>
                </c:ext>
              </c:extLst>
            </c:dLbl>
            <c:dLbl>
              <c:idx val="4"/>
              <c:layout>
                <c:manualLayout>
                  <c:x val="-4.0647651608583711E-2"/>
                  <c:y val="-5.80361571799893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A2EE-477A-8C95-1655A54F6748}"/>
                </c:ext>
              </c:extLst>
            </c:dLbl>
            <c:dLbl>
              <c:idx val="11"/>
              <c:layout>
                <c:manualLayout>
                  <c:x val="-4.0647651608583801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A2EE-477A-8C95-1655A54F67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그래프!$C$6:$P$6</c:f>
              <c:numCache>
                <c:formatCode>#,##0.0</c:formatCode>
                <c:ptCount val="14"/>
                <c:pt idx="0">
                  <c:v>34.606481481481474</c:v>
                </c:pt>
                <c:pt idx="1">
                  <c:v>18.644067796610173</c:v>
                </c:pt>
                <c:pt idx="2">
                  <c:v>23.631386861313874</c:v>
                </c:pt>
                <c:pt idx="3">
                  <c:v>-5.8469475494410981</c:v>
                </c:pt>
                <c:pt idx="4">
                  <c:v>-8.6715867158671642</c:v>
                </c:pt>
                <c:pt idx="5">
                  <c:v>5.8641975308641996</c:v>
                </c:pt>
                <c:pt idx="6">
                  <c:v>9.2727272727272751</c:v>
                </c:pt>
                <c:pt idx="7">
                  <c:v>9.8837209302325597</c:v>
                </c:pt>
                <c:pt idx="8">
                  <c:v>-1.2275731822474139</c:v>
                </c:pt>
                <c:pt idx="9">
                  <c:v>-20.33755274261603</c:v>
                </c:pt>
                <c:pt idx="10">
                  <c:v>-13.854930725346373</c:v>
                </c:pt>
                <c:pt idx="11">
                  <c:v>-9.2336103416435833</c:v>
                </c:pt>
                <c:pt idx="12">
                  <c:v>-19.432502149613065</c:v>
                </c:pt>
                <c:pt idx="13">
                  <c:v>-24.201680672268903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C9-403F-9F5A-0735BC7A4E63}"/>
            </c:ext>
          </c:extLst>
        </c:ser>
        <c:ser>
          <c:idx val="1"/>
          <c:order val="1"/>
          <c:tx>
            <c:strRef>
              <c:f>그래프!$B$10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5606382728044084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A2EE-477A-8C95-1655A54F6748}"/>
                </c:ext>
              </c:extLst>
            </c:dLbl>
            <c:dLbl>
              <c:idx val="2"/>
              <c:layout>
                <c:manualLayout>
                  <c:x val="-4.0647651608583711E-2"/>
                  <c:y val="4.9036545509689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2EE-477A-8C95-1655A54F6748}"/>
                </c:ext>
              </c:extLst>
            </c:dLbl>
            <c:dLbl>
              <c:idx val="4"/>
              <c:layout>
                <c:manualLayout>
                  <c:x val="-4.4443964079335846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A2EE-477A-8C95-1655A54F6748}"/>
                </c:ext>
              </c:extLst>
            </c:dLbl>
            <c:dLbl>
              <c:idx val="5"/>
              <c:layout>
                <c:manualLayout>
                  <c:x val="-4.1970732911871374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110-4607-83DA-A26F347B9102}"/>
                </c:ext>
              </c:extLst>
            </c:dLbl>
            <c:dLbl>
              <c:idx val="6"/>
              <c:layout>
                <c:manualLayout>
                  <c:x val="-6.0346840486132083E-3"/>
                  <c:y val="4.038487158191913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AE0-41A3-9218-72D3D26B3D3E}"/>
                </c:ext>
              </c:extLst>
            </c:dLbl>
            <c:dLbl>
              <c:idx val="7"/>
              <c:layout>
                <c:manualLayout>
                  <c:x val="-4.9390426414264665E-2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2EE-477A-8C95-1655A54F6748}"/>
                </c:ext>
              </c:extLst>
            </c:dLbl>
            <c:dLbl>
              <c:idx val="8"/>
              <c:layout>
                <c:manualLayout>
                  <c:x val="-3.5614528811488697E-3"/>
                  <c:y val="4.038487158191913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110-4607-83DA-A26F347B9102}"/>
                </c:ext>
              </c:extLst>
            </c:dLbl>
            <c:dLbl>
              <c:idx val="10"/>
              <c:layout>
                <c:manualLayout>
                  <c:x val="-4.6917195246800145E-2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2EE-477A-8C95-1655A54F6748}"/>
                </c:ext>
              </c:extLst>
            </c:dLbl>
            <c:dLbl>
              <c:idx val="11"/>
              <c:layout>
                <c:manualLayout>
                  <c:x val="-4.1970732911871374E-2"/>
                  <c:y val="5.80361571799893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110-4607-83DA-A26F347B9102}"/>
                </c:ext>
              </c:extLst>
            </c:dLbl>
            <c:dLbl>
              <c:idx val="12"/>
              <c:layout>
                <c:manualLayout>
                  <c:x val="-4.1970732911871374E-2"/>
                  <c:y val="4.4536739674540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CF22-4583-9E4B-6D176C60865F}"/>
                </c:ext>
              </c:extLst>
            </c:dLbl>
            <c:dLbl>
              <c:idx val="13"/>
              <c:layout>
                <c:manualLayout>
                  <c:x val="-9.9499842550600324E-3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0AE0-41A3-9218-72D3D26B3D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그래프!$C$10:$P$10</c:f>
              <c:numCache>
                <c:formatCode>0.0_ </c:formatCode>
                <c:ptCount val="14"/>
                <c:pt idx="0" formatCode="#,##0.0">
                  <c:v>33.632737677652273</c:v>
                </c:pt>
                <c:pt idx="1">
                  <c:v>40.325187737829317</c:v>
                </c:pt>
                <c:pt idx="2">
                  <c:v>-8.9889570821255322</c:v>
                </c:pt>
                <c:pt idx="3">
                  <c:v>13.745243038953042</c:v>
                </c:pt>
                <c:pt idx="4">
                  <c:v>-11.929875918336512</c:v>
                </c:pt>
                <c:pt idx="5">
                  <c:v>-35.232936078006496</c:v>
                </c:pt>
                <c:pt idx="6">
                  <c:v>99.845740927768006</c:v>
                </c:pt>
                <c:pt idx="7">
                  <c:v>-54.692617463488993</c:v>
                </c:pt>
                <c:pt idx="8">
                  <c:v>97.27060526821198</c:v>
                </c:pt>
                <c:pt idx="9">
                  <c:v>4.1993311346767284</c:v>
                </c:pt>
                <c:pt idx="10">
                  <c:v>-61.770497803806734</c:v>
                </c:pt>
                <c:pt idx="11">
                  <c:v>-12.956660702624356</c:v>
                </c:pt>
                <c:pt idx="12">
                  <c:v>-47.100374268936854</c:v>
                </c:pt>
                <c:pt idx="13">
                  <c:v>-45.784587817920752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EC9-403F-9F5A-0735BC7A4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그래프!$B$7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10"/>
              <c:layout>
                <c:manualLayout>
                  <c:x val="-2.9479967937312807E-2"/>
                  <c:y val="-5.80361571799893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BA01-42E2-A8CE-7E8EBDA01CFE}"/>
                </c:ext>
              </c:extLst>
            </c:dLbl>
            <c:dLbl>
              <c:idx val="11"/>
              <c:layout>
                <c:manualLayout>
                  <c:x val="-3.8233448105690751E-2"/>
                  <c:y val="-5.35363513448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F0E2-4EB1-AA6B-6F40A0A3F1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그래프!$C$7:$P$7</c:f>
              <c:numCache>
                <c:formatCode>#,##0.0</c:formatCode>
                <c:ptCount val="14"/>
                <c:pt idx="0">
                  <c:v>26.102502979737775</c:v>
                </c:pt>
                <c:pt idx="1">
                  <c:v>8.599033816425127</c:v>
                </c:pt>
                <c:pt idx="2">
                  <c:v>10.879419764279238</c:v>
                </c:pt>
                <c:pt idx="3">
                  <c:v>10.803571428571423</c:v>
                </c:pt>
                <c:pt idx="4">
                  <c:v>-0.50761421319796951</c:v>
                </c:pt>
                <c:pt idx="5">
                  <c:v>26.14525139664805</c:v>
                </c:pt>
                <c:pt idx="6">
                  <c:v>30.368098159509206</c:v>
                </c:pt>
                <c:pt idx="7">
                  <c:v>5.5505819158460188</c:v>
                </c:pt>
                <c:pt idx="8">
                  <c:v>12.347988774555649</c:v>
                </c:pt>
                <c:pt idx="9">
                  <c:v>15.092502434274586</c:v>
                </c:pt>
                <c:pt idx="10">
                  <c:v>9.0909090909090917</c:v>
                </c:pt>
                <c:pt idx="11">
                  <c:v>14.557670772676373</c:v>
                </c:pt>
                <c:pt idx="12">
                  <c:v>-6.0491493383742831</c:v>
                </c:pt>
                <c:pt idx="13">
                  <c:v>3.8256227758007091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1C-4EF2-B474-FB9AC3A446FB}"/>
            </c:ext>
          </c:extLst>
        </c:ser>
        <c:ser>
          <c:idx val="1"/>
          <c:order val="1"/>
          <c:tx>
            <c:strRef>
              <c:f>그래프!$B$11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10"/>
              <c:layout>
                <c:manualLayout>
                  <c:x val="-3.9385006306662716E-2"/>
                  <c:y val="4.90365455096896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A01-42E2-A8CE-7E8EBDA01CFE}"/>
                </c:ext>
              </c:extLst>
            </c:dLbl>
            <c:dLbl>
              <c:idx val="11"/>
              <c:layout>
                <c:manualLayout>
                  <c:x val="-4.8138486475040751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0E2-4EB1-AA6B-6F40A0A3F1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그래프!$C$11:$P$11</c:f>
              <c:numCache>
                <c:formatCode>#,##0.0</c:formatCode>
                <c:ptCount val="14"/>
                <c:pt idx="0">
                  <c:v>27.952491180405847</c:v>
                </c:pt>
                <c:pt idx="1">
                  <c:v>9.9412160979211546</c:v>
                </c:pt>
                <c:pt idx="2">
                  <c:v>16.925689897948814</c:v>
                </c:pt>
                <c:pt idx="3">
                  <c:v>18.412937583491132</c:v>
                </c:pt>
                <c:pt idx="4">
                  <c:v>2.7824672312337726</c:v>
                </c:pt>
                <c:pt idx="5">
                  <c:v>27.757219411156726</c:v>
                </c:pt>
                <c:pt idx="6">
                  <c:v>32.728340980878968</c:v>
                </c:pt>
                <c:pt idx="7">
                  <c:v>24.336983891029334</c:v>
                </c:pt>
                <c:pt idx="8">
                  <c:v>20.339858154385702</c:v>
                </c:pt>
                <c:pt idx="9">
                  <c:v>32.251136101441567</c:v>
                </c:pt>
                <c:pt idx="10">
                  <c:v>8.6680657790643689</c:v>
                </c:pt>
                <c:pt idx="11">
                  <c:v>14.35174713882115</c:v>
                </c:pt>
                <c:pt idx="12">
                  <c:v>0.24176073897918116</c:v>
                </c:pt>
                <c:pt idx="13">
                  <c:v>18.021510289957046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51C-4EF2-B474-FB9AC3A44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  <c:max val="50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그래프!$B$8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3.6863658155647863E-2"/>
                  <c:y val="-4.66909509367714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3DDC-41D0-AEB8-BFF3718B1C28}"/>
                </c:ext>
              </c:extLst>
            </c:dLbl>
            <c:dLbl>
              <c:idx val="5"/>
              <c:layout>
                <c:manualLayout>
                  <c:x val="-3.8186689225650751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465-40A7-A4C8-C343062B630D}"/>
                </c:ext>
              </c:extLst>
            </c:dLbl>
            <c:dLbl>
              <c:idx val="6"/>
              <c:layout>
                <c:manualLayout>
                  <c:x val="-4.0823014241168479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4AB-49BD-B848-DE52BE054C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그래프!$C$8:$P$8</c:f>
              <c:numCache>
                <c:formatCode>#,##0.0</c:formatCode>
                <c:ptCount val="14"/>
                <c:pt idx="0">
                  <c:v>29.753694581280776</c:v>
                </c:pt>
                <c:pt idx="1">
                  <c:v>35.522388059701484</c:v>
                </c:pt>
                <c:pt idx="2">
                  <c:v>29.055258467023183</c:v>
                </c:pt>
                <c:pt idx="3">
                  <c:v>15.684575389948002</c:v>
                </c:pt>
                <c:pt idx="4">
                  <c:v>9.4736842105263133</c:v>
                </c:pt>
                <c:pt idx="5">
                  <c:v>20.727272727272737</c:v>
                </c:pt>
                <c:pt idx="6">
                  <c:v>10.074626865671641</c:v>
                </c:pt>
                <c:pt idx="7">
                  <c:v>8.6381322957198403</c:v>
                </c:pt>
                <c:pt idx="8">
                  <c:v>12.618296529968465</c:v>
                </c:pt>
                <c:pt idx="9">
                  <c:v>14.090177133655382</c:v>
                </c:pt>
                <c:pt idx="10">
                  <c:v>1.9287833827893131</c:v>
                </c:pt>
                <c:pt idx="11">
                  <c:v>2.3942537909018471</c:v>
                </c:pt>
                <c:pt idx="12">
                  <c:v>-1.5945330296127522</c:v>
                </c:pt>
                <c:pt idx="13">
                  <c:v>0.44052863436125017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6D-4F4A-9891-1F83347DCE2D}"/>
            </c:ext>
          </c:extLst>
        </c:ser>
        <c:ser>
          <c:idx val="1"/>
          <c:order val="1"/>
          <c:tx>
            <c:strRef>
              <c:f>그래프!$B$12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3.7011474116173969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B547-441B-9837-DD4A2C42A7B8}"/>
                </c:ext>
              </c:extLst>
            </c:dLbl>
            <c:dLbl>
              <c:idx val="1"/>
              <c:layout>
                <c:manualLayout>
                  <c:x val="-4.827246939466627E-2"/>
                  <c:y val="5.4268950566114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547-441B-9837-DD4A2C42A7B8}"/>
                </c:ext>
              </c:extLst>
            </c:dLbl>
            <c:dLbl>
              <c:idx val="2"/>
              <c:layout>
                <c:manualLayout>
                  <c:x val="-4.0810696244457878E-2"/>
                  <c:y val="4.9707568733199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547-441B-9837-DD4A2C42A7B8}"/>
                </c:ext>
              </c:extLst>
            </c:dLbl>
            <c:dLbl>
              <c:idx val="3"/>
              <c:layout>
                <c:manualLayout>
                  <c:x val="-4.0810696244457878E-2"/>
                  <c:y val="4.9707568733200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B547-441B-9837-DD4A2C42A7B8}"/>
                </c:ext>
              </c:extLst>
            </c:dLbl>
            <c:dLbl>
              <c:idx val="4"/>
              <c:layout>
                <c:manualLayout>
                  <c:x val="-4.0810696244457927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4AB-49BD-B848-DE52BE054C48}"/>
                </c:ext>
              </c:extLst>
            </c:dLbl>
            <c:dLbl>
              <c:idx val="5"/>
              <c:layout>
                <c:manualLayout>
                  <c:x val="-4.5757113509431284E-2"/>
                  <c:y val="-4.92881094579541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547-441B-9837-DD4A2C42A7B8}"/>
                </c:ext>
              </c:extLst>
            </c:dLbl>
            <c:dLbl>
              <c:idx val="6"/>
              <c:layout>
                <c:manualLayout>
                  <c:x val="-4.0810696244457878E-2"/>
                  <c:y val="-4.6081449757995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547-441B-9837-DD4A2C42A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그래프!$C$4:$P$4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그래프!$C$12:$P$12</c:f>
              <c:numCache>
                <c:formatCode>#,##0.0</c:formatCode>
                <c:ptCount val="14"/>
                <c:pt idx="0">
                  <c:v>-4.790370441275007</c:v>
                </c:pt>
                <c:pt idx="1">
                  <c:v>-4.2678764228272073</c:v>
                </c:pt>
                <c:pt idx="2">
                  <c:v>2.4115822560835989</c:v>
                </c:pt>
                <c:pt idx="3">
                  <c:v>-8.1279330136151895</c:v>
                </c:pt>
                <c:pt idx="4">
                  <c:v>-9.7452904057850862</c:v>
                </c:pt>
                <c:pt idx="5">
                  <c:v>44.355834268199381</c:v>
                </c:pt>
                <c:pt idx="6">
                  <c:v>47.482471483458163</c:v>
                </c:pt>
                <c:pt idx="7">
                  <c:v>58.001065409698462</c:v>
                </c:pt>
                <c:pt idx="8">
                  <c:v>65.038037722425685</c:v>
                </c:pt>
                <c:pt idx="9">
                  <c:v>95.351274925649648</c:v>
                </c:pt>
                <c:pt idx="10">
                  <c:v>77.573300838079135</c:v>
                </c:pt>
                <c:pt idx="11">
                  <c:v>120.74112172893152</c:v>
                </c:pt>
                <c:pt idx="12">
                  <c:v>122.03980274567563</c:v>
                </c:pt>
                <c:pt idx="13">
                  <c:v>163.69457031882183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6D-4F4A-9891-1F83347DC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  <c:max val="175"/>
          <c:min val="-25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  <c:majorUnit val="25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그래프!$S$5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0962277518947134E-2"/>
                  <c:y val="-5.3849566176199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6A3-4793-8DBA-26291A089F9A}"/>
                </c:ext>
              </c:extLst>
            </c:dLbl>
            <c:dLbl>
              <c:idx val="1"/>
              <c:layout>
                <c:manualLayout>
                  <c:x val="-3.5773041627745715E-2"/>
                  <c:y val="-5.1313749800664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7AB-4A9A-9D8F-E4249D31C028}"/>
                </c:ext>
              </c:extLst>
            </c:dLbl>
            <c:dLbl>
              <c:idx val="11"/>
              <c:layout>
                <c:manualLayout>
                  <c:x val="-4.0751287701499182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6348-4A28-82E1-8BD5FAFD6900}"/>
                </c:ext>
              </c:extLst>
            </c:dLbl>
            <c:dLbl>
              <c:idx val="12"/>
              <c:layout>
                <c:manualLayout>
                  <c:x val="-4.0920899312380084E-2"/>
                  <c:y val="-4.94114112241456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219-4CD3-AF1D-E51728B7036E}"/>
                </c:ext>
              </c:extLst>
            </c:dLbl>
            <c:dLbl>
              <c:idx val="13"/>
              <c:layout>
                <c:manualLayout>
                  <c:x val="-2.0948128090075447E-2"/>
                  <c:y val="-5.52042134238234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6A3-4793-8DBA-26291A089F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그래프!$T$5:$AG$5</c:f>
              <c:numCache>
                <c:formatCode>#,##0.0</c:formatCode>
                <c:ptCount val="14"/>
                <c:pt idx="0">
                  <c:v>21.368421052631575</c:v>
                </c:pt>
                <c:pt idx="1">
                  <c:v>17.214700193423592</c:v>
                </c:pt>
                <c:pt idx="2">
                  <c:v>20.446096654275095</c:v>
                </c:pt>
                <c:pt idx="3">
                  <c:v>18.099918099918096</c:v>
                </c:pt>
                <c:pt idx="4">
                  <c:v>4.27184466019418</c:v>
                </c:pt>
                <c:pt idx="5">
                  <c:v>29.123173277661802</c:v>
                </c:pt>
                <c:pt idx="6">
                  <c:v>12.003381234150467</c:v>
                </c:pt>
                <c:pt idx="7">
                  <c:v>10.159010600706713</c:v>
                </c:pt>
                <c:pt idx="8">
                  <c:v>7.1126164267569898</c:v>
                </c:pt>
                <c:pt idx="9">
                  <c:v>11.359867330016598</c:v>
                </c:pt>
                <c:pt idx="10">
                  <c:v>12.586206896551719</c:v>
                </c:pt>
                <c:pt idx="11">
                  <c:v>18.12977099236641</c:v>
                </c:pt>
                <c:pt idx="12">
                  <c:v>15.091066782307019</c:v>
                </c:pt>
                <c:pt idx="13">
                  <c:v>9.0759075907590638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AB-45F6-8DF1-DC468E68CDD4}"/>
            </c:ext>
          </c:extLst>
        </c:ser>
        <c:ser>
          <c:idx val="1"/>
          <c:order val="1"/>
          <c:tx>
            <c:strRef>
              <c:f>그래프!$S$9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5.445898970814702E-2"/>
                  <c:y val="5.34134038940681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47AB-4A9A-9D8F-E4249D31C028}"/>
                </c:ext>
              </c:extLst>
            </c:dLbl>
            <c:dLbl>
              <c:idx val="1"/>
              <c:layout>
                <c:manualLayout>
                  <c:x val="-3.9751112358497945E-2"/>
                  <c:y val="4.5146186900286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46A3-4793-8DBA-26291A089F9A}"/>
                </c:ext>
              </c:extLst>
            </c:dLbl>
            <c:dLbl>
              <c:idx val="2"/>
              <c:layout>
                <c:manualLayout>
                  <c:x val="-4.4533538524979925E-2"/>
                  <c:y val="5.35980323563596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7AB-4A9A-9D8F-E4249D31C028}"/>
                </c:ext>
              </c:extLst>
            </c:dLbl>
            <c:dLbl>
              <c:idx val="3"/>
              <c:layout>
                <c:manualLayout>
                  <c:x val="-4.0802815279488362E-2"/>
                  <c:y val="-4.55823244792271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EE52-46D0-B402-72629533EEE1}"/>
                </c:ext>
              </c:extLst>
            </c:dLbl>
            <c:dLbl>
              <c:idx val="5"/>
              <c:layout>
                <c:manualLayout>
                  <c:x val="-5.445898970814702E-2"/>
                  <c:y val="3.88056877545755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BFAB-45F6-8DF1-DC468E68CDD4}"/>
                </c:ext>
              </c:extLst>
            </c:dLbl>
            <c:dLbl>
              <c:idx val="6"/>
              <c:layout>
                <c:manualLayout>
                  <c:x val="-4.7280456409425645E-2"/>
                  <c:y val="4.97076189153413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219-4CD3-AF1D-E51728B7036E}"/>
                </c:ext>
              </c:extLst>
            </c:dLbl>
            <c:dLbl>
              <c:idx val="7"/>
              <c:layout>
                <c:manualLayout>
                  <c:x val="-4.2260811520317375E-2"/>
                  <c:y val="-4.48499545059001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46A3-4793-8DBA-26291A089F9A}"/>
                </c:ext>
              </c:extLst>
            </c:dLbl>
            <c:dLbl>
              <c:idx val="8"/>
              <c:layout>
                <c:manualLayout>
                  <c:x val="-4.203401210507722E-2"/>
                  <c:y val="4.7620346775587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BFAB-45F6-8DF1-DC468E68CDD4}"/>
                </c:ext>
              </c:extLst>
            </c:dLbl>
            <c:dLbl>
              <c:idx val="9"/>
              <c:layout>
                <c:manualLayout>
                  <c:x val="-4.7022623339260397E-2"/>
                  <c:y val="-5.0020479431281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BFAB-45F6-8DF1-DC468E68CDD4}"/>
                </c:ext>
              </c:extLst>
            </c:dLbl>
            <c:dLbl>
              <c:idx val="10"/>
              <c:layout>
                <c:manualLayout>
                  <c:x val="-4.2240317597253607E-2"/>
                  <c:y val="3.9291808510939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6A3-4793-8DBA-26291A089F9A}"/>
                </c:ext>
              </c:extLst>
            </c:dLbl>
            <c:dLbl>
              <c:idx val="11"/>
              <c:layout>
                <c:manualLayout>
                  <c:x val="-3.9586256970373504E-2"/>
                  <c:y val="-5.44589886987554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7AB-4A9A-9D8F-E4249D31C028}"/>
                </c:ext>
              </c:extLst>
            </c:dLbl>
            <c:dLbl>
              <c:idx val="12"/>
              <c:layout>
                <c:manualLayout>
                  <c:x val="-3.9761528807624701E-2"/>
                  <c:y val="4.37916143460897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6A3-4793-8DBA-26291A089F9A}"/>
                </c:ext>
              </c:extLst>
            </c:dLbl>
            <c:dLbl>
              <c:idx val="13"/>
              <c:layout>
                <c:manualLayout>
                  <c:x val="-2.2246836616590111E-2"/>
                  <c:y val="-4.55826787946472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4-BFAB-45F6-8DF1-DC468E68CD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그래프!$T$9:$AG$9</c:f>
              <c:numCache>
                <c:formatCode>0.0_ </c:formatCode>
                <c:ptCount val="14"/>
                <c:pt idx="0" formatCode="#,##0.0">
                  <c:v>18.46065122518845</c:v>
                </c:pt>
                <c:pt idx="1">
                  <c:v>-9.5923634278144423</c:v>
                </c:pt>
                <c:pt idx="2">
                  <c:v>-69.532350290731955</c:v>
                </c:pt>
                <c:pt idx="3">
                  <c:v>82.73121651503358</c:v>
                </c:pt>
                <c:pt idx="4">
                  <c:v>96.226182793522099</c:v>
                </c:pt>
                <c:pt idx="5">
                  <c:v>-13.023173382534518</c:v>
                </c:pt>
                <c:pt idx="6">
                  <c:v>-32.240025742680459</c:v>
                </c:pt>
                <c:pt idx="7">
                  <c:v>62.715631673187175</c:v>
                </c:pt>
                <c:pt idx="8">
                  <c:v>-51.249250273124069</c:v>
                </c:pt>
                <c:pt idx="9">
                  <c:v>100.89447507740412</c:v>
                </c:pt>
                <c:pt idx="10">
                  <c:v>-33.239868055670527</c:v>
                </c:pt>
                <c:pt idx="11">
                  <c:v>35.596260060521843</c:v>
                </c:pt>
                <c:pt idx="12">
                  <c:v>9.9876393166406565</c:v>
                </c:pt>
                <c:pt idx="13">
                  <c:v>104.86089860284345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AB-45F6-8DF1-DC468E68C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  <c:max val="140"/>
          <c:min val="-80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125194643900395E-2"/>
          <c:y val="6.059167228159601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그래프!$S$6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5"/>
              <c:layout>
                <c:manualLayout>
                  <c:x val="-4.0659920393115313E-2"/>
                  <c:y val="-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51E-4AAE-848C-0D664C314FB5}"/>
                </c:ext>
              </c:extLst>
            </c:dLbl>
            <c:dLbl>
              <c:idx val="8"/>
              <c:layout>
                <c:manualLayout>
                  <c:x val="-4.4443964079335894E-2"/>
                  <c:y val="-6.25359630151392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51E-4AAE-848C-0D664C314FB5}"/>
                </c:ext>
              </c:extLst>
            </c:dLbl>
            <c:dLbl>
              <c:idx val="12"/>
              <c:layout>
                <c:manualLayout>
                  <c:x val="-4.4443964079335804E-2"/>
                  <c:y val="-5.35363513448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51E-4AAE-848C-0D664C314F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그래프!$T$6:$AG$6</c:f>
              <c:numCache>
                <c:formatCode>#,##0.0</c:formatCode>
                <c:ptCount val="14"/>
                <c:pt idx="0">
                  <c:v>51.480420248328549</c:v>
                </c:pt>
                <c:pt idx="1">
                  <c:v>121.31919905771495</c:v>
                </c:pt>
                <c:pt idx="2">
                  <c:v>135.47297297297297</c:v>
                </c:pt>
                <c:pt idx="3">
                  <c:v>57.868020304568525</c:v>
                </c:pt>
                <c:pt idx="4">
                  <c:v>56.453423120089809</c:v>
                </c:pt>
                <c:pt idx="5">
                  <c:v>66.330390920554876</c:v>
                </c:pt>
                <c:pt idx="6">
                  <c:v>19.172297297297288</c:v>
                </c:pt>
                <c:pt idx="7">
                  <c:v>17.325483599663578</c:v>
                </c:pt>
                <c:pt idx="8">
                  <c:v>-17.897271268057782</c:v>
                </c:pt>
                <c:pt idx="9">
                  <c:v>-2.8659953524399602</c:v>
                </c:pt>
                <c:pt idx="10">
                  <c:v>-11.290322580645167</c:v>
                </c:pt>
                <c:pt idx="11">
                  <c:v>-3.6055923473142055</c:v>
                </c:pt>
                <c:pt idx="12">
                  <c:v>-23.139974779319036</c:v>
                </c:pt>
                <c:pt idx="13">
                  <c:v>-38.744012772751468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AE-4F25-B52E-392ADD48ABD1}"/>
            </c:ext>
          </c:extLst>
        </c:ser>
        <c:ser>
          <c:idx val="1"/>
          <c:order val="1"/>
          <c:tx>
            <c:strRef>
              <c:f>그래프!$S$10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0"/>
              <c:layout>
                <c:manualLayout>
                  <c:x val="-4.6917195246800235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2D4-4F52-9E8B-065E9565C172}"/>
                </c:ext>
              </c:extLst>
            </c:dLbl>
            <c:dLbl>
              <c:idx val="2"/>
              <c:layout>
                <c:manualLayout>
                  <c:x val="-4.6917195246800207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71F-4B07-8B38-D9D2EFC4ABF8}"/>
                </c:ext>
              </c:extLst>
            </c:dLbl>
            <c:dLbl>
              <c:idx val="8"/>
              <c:layout>
                <c:manualLayout>
                  <c:x val="-4.1970732911871464E-2"/>
                  <c:y val="5.35363513448396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89AE-4F25-B52E-392ADD48ABD1}"/>
                </c:ext>
              </c:extLst>
            </c:dLbl>
            <c:dLbl>
              <c:idx val="12"/>
              <c:layout>
                <c:manualLayout>
                  <c:x val="-4.1970732911871374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B6FC-4975-BF3B-AB5BC8C27D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그래프!$T$10:$AG$10</c:f>
              <c:numCache>
                <c:formatCode>0.0_ </c:formatCode>
                <c:ptCount val="14"/>
                <c:pt idx="0">
                  <c:v>-48.606186774225023</c:v>
                </c:pt>
                <c:pt idx="1">
                  <c:v>179.02353089216058</c:v>
                </c:pt>
                <c:pt idx="2">
                  <c:v>-48.910988578180387</c:v>
                </c:pt>
                <c:pt idx="3">
                  <c:v>179.95731406993926</c:v>
                </c:pt>
                <c:pt idx="4">
                  <c:v>293.33461760739743</c:v>
                </c:pt>
                <c:pt idx="5">
                  <c:v>-9.0541840333440202</c:v>
                </c:pt>
                <c:pt idx="6">
                  <c:v>42.356732520666945</c:v>
                </c:pt>
                <c:pt idx="7">
                  <c:v>286.7320374869837</c:v>
                </c:pt>
                <c:pt idx="8">
                  <c:v>-52.936838730362304</c:v>
                </c:pt>
                <c:pt idx="9">
                  <c:v>183.21711143891645</c:v>
                </c:pt>
                <c:pt idx="10">
                  <c:v>7.1971542734626244</c:v>
                </c:pt>
                <c:pt idx="11">
                  <c:v>186.90035467419165</c:v>
                </c:pt>
                <c:pt idx="12">
                  <c:v>-37.471518987341774</c:v>
                </c:pt>
                <c:pt idx="13">
                  <c:v>-1.2672499323532065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AE-4F25-B52E-392ADD48A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그래프!$S$7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8"/>
              <c:layout>
                <c:manualLayout>
                  <c:x val="-4.7022623339260397E-2"/>
                  <c:y val="-5.80361571799893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E84-4750-82E0-46D6431A00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그래프!$T$7:$AG$7</c:f>
              <c:numCache>
                <c:formatCode>#,##0.0</c:formatCode>
                <c:ptCount val="14"/>
                <c:pt idx="0">
                  <c:v>-32.697368421052637</c:v>
                </c:pt>
                <c:pt idx="1">
                  <c:v>-34.336677814938689</c:v>
                </c:pt>
                <c:pt idx="2">
                  <c:v>-40.597014925373131</c:v>
                </c:pt>
                <c:pt idx="3">
                  <c:v>-39.835306227483272</c:v>
                </c:pt>
                <c:pt idx="4">
                  <c:v>-51.995905834186281</c:v>
                </c:pt>
                <c:pt idx="5">
                  <c:v>-2.2966507177033546</c:v>
                </c:pt>
                <c:pt idx="6">
                  <c:v>-16.770670826833065</c:v>
                </c:pt>
                <c:pt idx="7">
                  <c:v>-24.20016406890894</c:v>
                </c:pt>
                <c:pt idx="8">
                  <c:v>-36.720392431674838</c:v>
                </c:pt>
                <c:pt idx="9">
                  <c:v>-27.875399361022367</c:v>
                </c:pt>
                <c:pt idx="10">
                  <c:v>-23.919043238270469</c:v>
                </c:pt>
                <c:pt idx="11">
                  <c:v>-12.658227848101264</c:v>
                </c:pt>
                <c:pt idx="12">
                  <c:v>-0.58651026392961325</c:v>
                </c:pt>
                <c:pt idx="13">
                  <c:v>-21.561969439728344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D8-443D-A087-C4958380569D}"/>
            </c:ext>
          </c:extLst>
        </c:ser>
        <c:ser>
          <c:idx val="1"/>
          <c:order val="1"/>
          <c:tx>
            <c:strRef>
              <c:f>그래프!$S$11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6"/>
              <c:layout>
                <c:manualLayout>
                  <c:x val="-4.45438345496314E-2"/>
                  <c:y val="4.453673967453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91EB-4068-A57E-D69DE48B81E3}"/>
                </c:ext>
              </c:extLst>
            </c:dLbl>
            <c:dLbl>
              <c:idx val="8"/>
              <c:layout>
                <c:manualLayout>
                  <c:x val="-4.7022623339260397E-2"/>
                  <c:y val="4.453673967453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E84-4750-82E0-46D6431A00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그래프!$T$11:$AG$11</c:f>
              <c:numCache>
                <c:formatCode>0.0_ </c:formatCode>
                <c:ptCount val="14"/>
                <c:pt idx="0">
                  <c:v>-14.848217206411515</c:v>
                </c:pt>
                <c:pt idx="1">
                  <c:v>45.775512957365784</c:v>
                </c:pt>
                <c:pt idx="2">
                  <c:v>152.26234278006513</c:v>
                </c:pt>
                <c:pt idx="3">
                  <c:v>57.172845895434399</c:v>
                </c:pt>
                <c:pt idx="4">
                  <c:v>53.987438228869046</c:v>
                </c:pt>
                <c:pt idx="5">
                  <c:v>-2.2748633943583041</c:v>
                </c:pt>
                <c:pt idx="6">
                  <c:v>-60.628582303697783</c:v>
                </c:pt>
                <c:pt idx="7">
                  <c:v>9.3557332122529058</c:v>
                </c:pt>
                <c:pt idx="8">
                  <c:v>-52.574171661060674</c:v>
                </c:pt>
                <c:pt idx="9">
                  <c:v>135.95462701130793</c:v>
                </c:pt>
                <c:pt idx="10">
                  <c:v>80.398018162544716</c:v>
                </c:pt>
                <c:pt idx="11">
                  <c:v>70.212853952411152</c:v>
                </c:pt>
                <c:pt idx="12">
                  <c:v>54.452592880000303</c:v>
                </c:pt>
                <c:pt idx="13">
                  <c:v>35.696530135427167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AD8-443D-A087-C49583805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867310703809084E-2"/>
          <c:y val="5.6030183727034118E-2"/>
          <c:w val="0.90738198901607892"/>
          <c:h val="0.83917031204432802"/>
        </c:manualLayout>
      </c:layout>
      <c:lineChart>
        <c:grouping val="standard"/>
        <c:varyColors val="0"/>
        <c:ser>
          <c:idx val="0"/>
          <c:order val="0"/>
          <c:tx>
            <c:strRef>
              <c:f>그래프!$S$8</c:f>
              <c:strCache>
                <c:ptCount val="1"/>
                <c:pt idx="0">
                  <c:v>생산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11"/>
              <c:layout>
                <c:manualLayout>
                  <c:x val="-4.3133151560579744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FEF5-4A4F-BECA-3BB1627E371B}"/>
                </c:ext>
              </c:extLst>
            </c:dLbl>
            <c:dLbl>
              <c:idx val="12"/>
              <c:layout>
                <c:manualLayout>
                  <c:x val="-4.0822919959033942E-2"/>
                  <c:y val="-4.93497603410499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75BB-4558-AAA5-096313DE0F10}"/>
                </c:ext>
              </c:extLst>
            </c:dLbl>
            <c:dLbl>
              <c:idx val="13"/>
              <c:layout>
                <c:manualLayout>
                  <c:x val="-2.0757420229044574E-2"/>
                  <c:y val="-5.07043081920559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3438-4526-B978-EFF872891F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그래프!$T$8:$AG$8</c:f>
              <c:numCache>
                <c:formatCode>#,##0.0</c:formatCode>
                <c:ptCount val="14"/>
                <c:pt idx="0">
                  <c:v>20.441347270615577</c:v>
                </c:pt>
                <c:pt idx="1">
                  <c:v>16.100766703176344</c:v>
                </c:pt>
                <c:pt idx="2">
                  <c:v>14.690451206715634</c:v>
                </c:pt>
                <c:pt idx="3">
                  <c:v>9.6947935368043048</c:v>
                </c:pt>
                <c:pt idx="4">
                  <c:v>2.341137123745813</c:v>
                </c:pt>
                <c:pt idx="5">
                  <c:v>15.580110497237563</c:v>
                </c:pt>
                <c:pt idx="6">
                  <c:v>7.1559633027522915</c:v>
                </c:pt>
                <c:pt idx="7">
                  <c:v>0.18850141376060589</c:v>
                </c:pt>
                <c:pt idx="8">
                  <c:v>12.382739212007507</c:v>
                </c:pt>
                <c:pt idx="9">
                  <c:v>17.674858223062383</c:v>
                </c:pt>
                <c:pt idx="10">
                  <c:v>21.544715447154459</c:v>
                </c:pt>
                <c:pt idx="11">
                  <c:v>26.857749469214433</c:v>
                </c:pt>
                <c:pt idx="12">
                  <c:v>18.514946962391516</c:v>
                </c:pt>
                <c:pt idx="13">
                  <c:v>23.584905660377359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D3-432E-852C-CF7677311D20}"/>
            </c:ext>
          </c:extLst>
        </c:ser>
        <c:ser>
          <c:idx val="1"/>
          <c:order val="1"/>
          <c:tx>
            <c:strRef>
              <c:f>그래프!$S$12</c:f>
              <c:strCache>
                <c:ptCount val="1"/>
                <c:pt idx="0">
                  <c:v>수출 증감률</c:v>
                </c:pt>
              </c:strCache>
            </c:strRef>
          </c:tx>
          <c:marker>
            <c:symbol val="square"/>
            <c:size val="5"/>
            <c:spPr>
              <a:scene3d>
                <a:camera prst="orthographicFront"/>
                <a:lightRig rig="threePt" dir="t"/>
              </a:scene3d>
              <a:sp3d>
                <a:bevelT/>
              </a:sp3d>
            </c:spPr>
          </c:marker>
          <c:dLbls>
            <c:dLbl>
              <c:idx val="2"/>
              <c:layout>
                <c:manualLayout>
                  <c:x val="-7.3454965673693563E-3"/>
                  <c:y val="8.538292993341705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4620-4BA4-874F-9A7CF424D8CD}"/>
                </c:ext>
              </c:extLst>
            </c:dLbl>
            <c:dLbl>
              <c:idx val="5"/>
              <c:layout>
                <c:manualLayout>
                  <c:x val="-5.1863657581729047E-2"/>
                  <c:y val="4.90365455096897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FAD3-432E-852C-CF7677311D20}"/>
                </c:ext>
              </c:extLst>
            </c:dLbl>
            <c:dLbl>
              <c:idx val="6"/>
              <c:layout>
                <c:manualLayout>
                  <c:x val="-4.6917195246800235E-2"/>
                  <c:y val="4.00369338393902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FAD3-432E-852C-CF7677311D20}"/>
                </c:ext>
              </c:extLst>
            </c:dLbl>
            <c:dLbl>
              <c:idx val="8"/>
              <c:layout>
                <c:manualLayout>
                  <c:x val="-5.1863657581729186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FAD3-432E-852C-CF7677311D20}"/>
                </c:ext>
              </c:extLst>
            </c:dLbl>
            <c:dLbl>
              <c:idx val="10"/>
              <c:layout>
                <c:manualLayout>
                  <c:x val="-4.9390426414264665E-2"/>
                  <c:y val="4.90365455096898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FAD3-432E-852C-CF7677311D20}"/>
                </c:ext>
              </c:extLst>
            </c:dLbl>
            <c:dLbl>
              <c:idx val="12"/>
              <c:layout>
                <c:manualLayout>
                  <c:x val="-3.8174420441119281E-2"/>
                  <c:y val="5.3536351344839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FAD3-432E-852C-CF7677311D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그래프!$T$4:$AG$4</c:f>
              <c:strCache>
                <c:ptCount val="14"/>
                <c:pt idx="0">
                  <c:v>'22.9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'23.1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9p</c:v>
                </c:pt>
                <c:pt idx="13">
                  <c:v>10p</c:v>
                </c:pt>
              </c:strCache>
            </c:strRef>
          </c:cat>
          <c:val>
            <c:numRef>
              <c:f>그래프!$T$12:$AG$12</c:f>
              <c:numCache>
                <c:formatCode>0.0_ </c:formatCode>
                <c:ptCount val="14"/>
                <c:pt idx="0">
                  <c:v>-27.496473397439551</c:v>
                </c:pt>
                <c:pt idx="1">
                  <c:v>-38.957126336157287</c:v>
                </c:pt>
                <c:pt idx="2">
                  <c:v>-83.661652380249279</c:v>
                </c:pt>
                <c:pt idx="3">
                  <c:v>146.6816726226389</c:v>
                </c:pt>
                <c:pt idx="4">
                  <c:v>117.59551667991973</c:v>
                </c:pt>
                <c:pt idx="5">
                  <c:v>-17.81359152955973</c:v>
                </c:pt>
                <c:pt idx="6">
                  <c:v>-59.692680310995236</c:v>
                </c:pt>
                <c:pt idx="7">
                  <c:v>181.14921287983123</c:v>
                </c:pt>
                <c:pt idx="8">
                  <c:v>-33.656563872205119</c:v>
                </c:pt>
                <c:pt idx="9">
                  <c:v>125.39115473924096</c:v>
                </c:pt>
                <c:pt idx="10">
                  <c:v>-49.985238405946319</c:v>
                </c:pt>
                <c:pt idx="11">
                  <c:v>49.732804864850515</c:v>
                </c:pt>
                <c:pt idx="12">
                  <c:v>-2.4899703699819073</c:v>
                </c:pt>
                <c:pt idx="13">
                  <c:v>219.0135608904931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D3-432E-852C-CF767731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3232"/>
        <c:axId val="79744384"/>
      </c:lineChart>
      <c:catAx>
        <c:axId val="797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/>
          <a:lstStyle/>
          <a:p>
            <a:pPr>
              <a:defRPr sz="1000" b="1"/>
            </a:pPr>
            <a:endParaRPr lang="ko-KR"/>
          </a:p>
        </c:txPr>
        <c:crossAx val="79744384"/>
        <c:crosses val="autoZero"/>
        <c:auto val="1"/>
        <c:lblAlgn val="ctr"/>
        <c:lblOffset val="100"/>
        <c:noMultiLvlLbl val="0"/>
      </c:catAx>
      <c:valAx>
        <c:axId val="79744384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crossAx val="79743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2070714285714287"/>
          <c:y val="2.276425438596491E-2"/>
          <c:w val="0.42858452380952383"/>
          <c:h val="8.8730679498396026E-2"/>
        </c:manualLayout>
      </c:layout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List" dx="22" fmlaLink="$M$1" fmlaRange="$L$2:$L$51" sel="1" val="0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183295</xdr:colOff>
      <xdr:row>6</xdr:row>
      <xdr:rowOff>114300</xdr:rowOff>
    </xdr:from>
    <xdr:to>
      <xdr:col>7</xdr:col>
      <xdr:colOff>600075</xdr:colOff>
      <xdr:row>31</xdr:row>
      <xdr:rowOff>123825</xdr:rowOff>
    </xdr:to>
    <xdr:grpSp>
      <xdr:nvGrpSpPr>
        <xdr:cNvPr id="3" name="그룹 2"/>
        <xdr:cNvGrpSpPr/>
      </xdr:nvGrpSpPr>
      <xdr:grpSpPr>
        <a:xfrm>
          <a:off x="4545745" y="1143000"/>
          <a:ext cx="1102580" cy="4295775"/>
          <a:chOff x="5680167" y="1476375"/>
          <a:chExt cx="1069796" cy="4295775"/>
        </a:xfrm>
      </xdr:grpSpPr>
      <xdr:sp macro="" textlink="">
        <xdr:nvSpPr>
          <xdr:cNvPr id="2" name="모서리가 둥근 직사각형 1"/>
          <xdr:cNvSpPr/>
        </xdr:nvSpPr>
        <xdr:spPr>
          <a:xfrm>
            <a:off x="5680167" y="1476375"/>
            <a:ext cx="1069796" cy="4295775"/>
          </a:xfrm>
          <a:prstGeom prst="roundRect">
            <a:avLst>
              <a:gd name="adj" fmla="val 0"/>
            </a:avLst>
          </a:prstGeom>
        </xdr:spPr>
        <xdr:style>
          <a:lnRef idx="0">
            <a:schemeClr val="accent2"/>
          </a:lnRef>
          <a:fillRef idx="1003">
            <a:schemeClr val="dk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000" b="1"/>
              <a:t>- </a:t>
            </a:r>
            <a:r>
              <a:rPr lang="ko-KR" altLang="en-US" sz="1000" b="1"/>
              <a:t>당월 선택 </a:t>
            </a:r>
            <a:r>
              <a:rPr lang="en-US" altLang="ko-KR" sz="1000" b="1"/>
              <a:t>-</a:t>
            </a:r>
            <a:endParaRPr lang="ko-KR" altLang="en-US" sz="1000" b="1"/>
          </a:p>
        </xdr:txBody>
      </xdr:sp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5361" name="List Box 1" hidden="1">
                <a:extLst>
                  <a:ext uri="{63B3BB69-23CF-44E3-9099-C40C66FF867C}">
                    <a14:compatExt spid="_x0000_s15361"/>
                  </a:ext>
                </a:extLst>
              </xdr:cNvPr>
              <xdr:cNvSpPr/>
            </xdr:nvSpPr>
            <xdr:spPr bwMode="auto">
              <a:xfrm>
                <a:off x="5715001" y="1790700"/>
                <a:ext cx="992912" cy="38957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12</xdr:col>
      <xdr:colOff>171000</xdr:colOff>
      <xdr:row>11</xdr:row>
      <xdr:rowOff>64500</xdr:rowOff>
    </xdr:to>
    <xdr:graphicFrame macro="">
      <xdr:nvGraphicFramePr>
        <xdr:cNvPr id="2" name="chart1">
          <a:extLst>
            <a:ext uri="{FF2B5EF4-FFF2-40B4-BE49-F238E27FC236}">
              <a16:creationId xmlns:a16="http://schemas.microsoft.com/office/drawing/2014/main" id="{86461C22-9B7C-4CED-900B-51A52EF3F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20</xdr:col>
      <xdr:colOff>171000</xdr:colOff>
      <xdr:row>11</xdr:row>
      <xdr:rowOff>64500</xdr:rowOff>
    </xdr:to>
    <xdr:graphicFrame macro="">
      <xdr:nvGraphicFramePr>
        <xdr:cNvPr id="3" name="chart2">
          <a:extLst>
            <a:ext uri="{FF2B5EF4-FFF2-40B4-BE49-F238E27FC236}">
              <a16:creationId xmlns:a16="http://schemas.microsoft.com/office/drawing/2014/main" id="{ACCB01BE-B616-4480-AC87-8CCDD2BA7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12</xdr:col>
      <xdr:colOff>171000</xdr:colOff>
      <xdr:row>31</xdr:row>
      <xdr:rowOff>64500</xdr:rowOff>
    </xdr:to>
    <xdr:graphicFrame macro="">
      <xdr:nvGraphicFramePr>
        <xdr:cNvPr id="4" name="chart3">
          <a:extLst>
            <a:ext uri="{FF2B5EF4-FFF2-40B4-BE49-F238E27FC236}">
              <a16:creationId xmlns:a16="http://schemas.microsoft.com/office/drawing/2014/main" id="{82C7AD19-CBE8-412E-90C4-51D66AC16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40</xdr:row>
      <xdr:rowOff>0</xdr:rowOff>
    </xdr:from>
    <xdr:to>
      <xdr:col>12</xdr:col>
      <xdr:colOff>171000</xdr:colOff>
      <xdr:row>50</xdr:row>
      <xdr:rowOff>64500</xdr:rowOff>
    </xdr:to>
    <xdr:graphicFrame macro="">
      <xdr:nvGraphicFramePr>
        <xdr:cNvPr id="6" name="chart5">
          <a:extLst>
            <a:ext uri="{FF2B5EF4-FFF2-40B4-BE49-F238E27FC236}">
              <a16:creationId xmlns:a16="http://schemas.microsoft.com/office/drawing/2014/main" id="{928339EB-8FE6-4F31-B1DE-8494A67BD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40</xdr:row>
      <xdr:rowOff>0</xdr:rowOff>
    </xdr:from>
    <xdr:to>
      <xdr:col>20</xdr:col>
      <xdr:colOff>171000</xdr:colOff>
      <xdr:row>50</xdr:row>
      <xdr:rowOff>64500</xdr:rowOff>
    </xdr:to>
    <xdr:graphicFrame macro="">
      <xdr:nvGraphicFramePr>
        <xdr:cNvPr id="7" name="chart6">
          <a:extLst>
            <a:ext uri="{FF2B5EF4-FFF2-40B4-BE49-F238E27FC236}">
              <a16:creationId xmlns:a16="http://schemas.microsoft.com/office/drawing/2014/main" id="{F07443EF-2952-4017-9AA1-FD9DB7951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60</xdr:row>
      <xdr:rowOff>0</xdr:rowOff>
    </xdr:from>
    <xdr:to>
      <xdr:col>12</xdr:col>
      <xdr:colOff>171000</xdr:colOff>
      <xdr:row>70</xdr:row>
      <xdr:rowOff>64500</xdr:rowOff>
    </xdr:to>
    <xdr:graphicFrame macro="">
      <xdr:nvGraphicFramePr>
        <xdr:cNvPr id="8" name="chart7">
          <a:extLst>
            <a:ext uri="{FF2B5EF4-FFF2-40B4-BE49-F238E27FC236}">
              <a16:creationId xmlns:a16="http://schemas.microsoft.com/office/drawing/2014/main" id="{8DBE339D-F5F7-46BC-AA50-CEACBEDD7C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80</xdr:row>
      <xdr:rowOff>0</xdr:rowOff>
    </xdr:from>
    <xdr:to>
      <xdr:col>12</xdr:col>
      <xdr:colOff>171000</xdr:colOff>
      <xdr:row>90</xdr:row>
      <xdr:rowOff>64500</xdr:rowOff>
    </xdr:to>
    <xdr:graphicFrame macro="">
      <xdr:nvGraphicFramePr>
        <xdr:cNvPr id="9" name="chart9">
          <a:extLst>
            <a:ext uri="{FF2B5EF4-FFF2-40B4-BE49-F238E27FC236}">
              <a16:creationId xmlns:a16="http://schemas.microsoft.com/office/drawing/2014/main" id="{1FA44E01-9C32-4D76-8E7C-E94B514F5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100</xdr:row>
      <xdr:rowOff>0</xdr:rowOff>
    </xdr:from>
    <xdr:to>
      <xdr:col>12</xdr:col>
      <xdr:colOff>171000</xdr:colOff>
      <xdr:row>110</xdr:row>
      <xdr:rowOff>64500</xdr:rowOff>
    </xdr:to>
    <xdr:graphicFrame macro="">
      <xdr:nvGraphicFramePr>
        <xdr:cNvPr id="10" name="chart11">
          <a:extLst>
            <a:ext uri="{FF2B5EF4-FFF2-40B4-BE49-F238E27FC236}">
              <a16:creationId xmlns:a16="http://schemas.microsoft.com/office/drawing/2014/main" id="{CCA3BEBF-E599-4851-9C94-8C12241B9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60</xdr:row>
      <xdr:rowOff>0</xdr:rowOff>
    </xdr:from>
    <xdr:to>
      <xdr:col>20</xdr:col>
      <xdr:colOff>171000</xdr:colOff>
      <xdr:row>70</xdr:row>
      <xdr:rowOff>64500</xdr:rowOff>
    </xdr:to>
    <xdr:graphicFrame macro="">
      <xdr:nvGraphicFramePr>
        <xdr:cNvPr id="11" name="chart8">
          <a:extLst>
            <a:ext uri="{FF2B5EF4-FFF2-40B4-BE49-F238E27FC236}">
              <a16:creationId xmlns:a16="http://schemas.microsoft.com/office/drawing/2014/main" id="{CA4C29C0-2DFD-4540-9BA2-60781E2F7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80</xdr:row>
      <xdr:rowOff>0</xdr:rowOff>
    </xdr:from>
    <xdr:to>
      <xdr:col>20</xdr:col>
      <xdr:colOff>171000</xdr:colOff>
      <xdr:row>90</xdr:row>
      <xdr:rowOff>64500</xdr:rowOff>
    </xdr:to>
    <xdr:graphicFrame macro="">
      <xdr:nvGraphicFramePr>
        <xdr:cNvPr id="12" name="chart10">
          <a:extLst>
            <a:ext uri="{FF2B5EF4-FFF2-40B4-BE49-F238E27FC236}">
              <a16:creationId xmlns:a16="http://schemas.microsoft.com/office/drawing/2014/main" id="{D9798293-45E3-47E3-ABB1-22905B01A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100</xdr:row>
      <xdr:rowOff>0</xdr:rowOff>
    </xdr:from>
    <xdr:to>
      <xdr:col>20</xdr:col>
      <xdr:colOff>171000</xdr:colOff>
      <xdr:row>110</xdr:row>
      <xdr:rowOff>64500</xdr:rowOff>
    </xdr:to>
    <xdr:graphicFrame macro="">
      <xdr:nvGraphicFramePr>
        <xdr:cNvPr id="14" name="chart12">
          <a:extLst>
            <a:ext uri="{FF2B5EF4-FFF2-40B4-BE49-F238E27FC236}">
              <a16:creationId xmlns:a16="http://schemas.microsoft.com/office/drawing/2014/main" id="{279EE11A-07BE-4980-90D4-C8E34F981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20</xdr:col>
      <xdr:colOff>171000</xdr:colOff>
      <xdr:row>31</xdr:row>
      <xdr:rowOff>64500</xdr:rowOff>
    </xdr:to>
    <xdr:graphicFrame macro="">
      <xdr:nvGraphicFramePr>
        <xdr:cNvPr id="5" name="chart4">
          <a:extLst>
            <a:ext uri="{FF2B5EF4-FFF2-40B4-BE49-F238E27FC236}">
              <a16:creationId xmlns:a16="http://schemas.microsoft.com/office/drawing/2014/main" id="{0A504866-27E1-4AC2-877C-3A01FC7AF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15</xdr:col>
      <xdr:colOff>56700</xdr:colOff>
      <xdr:row>12</xdr:row>
      <xdr:rowOff>64500</xdr:rowOff>
    </xdr:to>
    <xdr:graphicFrame macro="">
      <xdr:nvGraphicFramePr>
        <xdr:cNvPr id="2" name="chart_1">
          <a:extLst>
            <a:ext uri="{FF2B5EF4-FFF2-40B4-BE49-F238E27FC236}">
              <a16:creationId xmlns:a16="http://schemas.microsoft.com/office/drawing/2014/main" id="{911C2FD6-ECBA-4F2E-AECD-D6FEB20AF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37</xdr:row>
      <xdr:rowOff>0</xdr:rowOff>
    </xdr:from>
    <xdr:to>
      <xdr:col>15</xdr:col>
      <xdr:colOff>56700</xdr:colOff>
      <xdr:row>47</xdr:row>
      <xdr:rowOff>64500</xdr:rowOff>
    </xdr:to>
    <xdr:graphicFrame macro="">
      <xdr:nvGraphicFramePr>
        <xdr:cNvPr id="3" name="chart_3">
          <a:extLst>
            <a:ext uri="{FF2B5EF4-FFF2-40B4-BE49-F238E27FC236}">
              <a16:creationId xmlns:a16="http://schemas.microsoft.com/office/drawing/2014/main" id="{65CDDCE2-798C-4EC9-94D3-3CED791C5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74</xdr:row>
      <xdr:rowOff>0</xdr:rowOff>
    </xdr:from>
    <xdr:to>
      <xdr:col>15</xdr:col>
      <xdr:colOff>56700</xdr:colOff>
      <xdr:row>84</xdr:row>
      <xdr:rowOff>64500</xdr:rowOff>
    </xdr:to>
    <xdr:graphicFrame macro="">
      <xdr:nvGraphicFramePr>
        <xdr:cNvPr id="4" name="chart_5">
          <a:extLst>
            <a:ext uri="{FF2B5EF4-FFF2-40B4-BE49-F238E27FC236}">
              <a16:creationId xmlns:a16="http://schemas.microsoft.com/office/drawing/2014/main" id="{81FAE5AB-DD65-494C-8F64-F270B4217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19</xdr:row>
      <xdr:rowOff>0</xdr:rowOff>
    </xdr:from>
    <xdr:to>
      <xdr:col>9</xdr:col>
      <xdr:colOff>180525</xdr:colOff>
      <xdr:row>29</xdr:row>
      <xdr:rowOff>64500</xdr:rowOff>
    </xdr:to>
    <xdr:graphicFrame macro="">
      <xdr:nvGraphicFramePr>
        <xdr:cNvPr id="5" name="chart_2">
          <a:extLst>
            <a:ext uri="{FF2B5EF4-FFF2-40B4-BE49-F238E27FC236}">
              <a16:creationId xmlns:a16="http://schemas.microsoft.com/office/drawing/2014/main" id="{DB48DC66-C414-4EE3-B288-D1BF67EFA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54</xdr:row>
      <xdr:rowOff>0</xdr:rowOff>
    </xdr:from>
    <xdr:to>
      <xdr:col>9</xdr:col>
      <xdr:colOff>180525</xdr:colOff>
      <xdr:row>64</xdr:row>
      <xdr:rowOff>64500</xdr:rowOff>
    </xdr:to>
    <xdr:graphicFrame macro="">
      <xdr:nvGraphicFramePr>
        <xdr:cNvPr id="6" name="chart_4">
          <a:extLst>
            <a:ext uri="{FF2B5EF4-FFF2-40B4-BE49-F238E27FC236}">
              <a16:creationId xmlns:a16="http://schemas.microsoft.com/office/drawing/2014/main" id="{969BA4C4-EB2A-4C0A-A46B-4CDDBC9B3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914400</xdr:colOff>
      <xdr:row>91</xdr:row>
      <xdr:rowOff>200025</xdr:rowOff>
    </xdr:from>
    <xdr:to>
      <xdr:col>9</xdr:col>
      <xdr:colOff>151950</xdr:colOff>
      <xdr:row>102</xdr:row>
      <xdr:rowOff>54975</xdr:rowOff>
    </xdr:to>
    <xdr:graphicFrame macro="">
      <xdr:nvGraphicFramePr>
        <xdr:cNvPr id="7" name="chart_6">
          <a:extLst>
            <a:ext uri="{FF2B5EF4-FFF2-40B4-BE49-F238E27FC236}">
              <a16:creationId xmlns:a16="http://schemas.microsoft.com/office/drawing/2014/main" id="{3069727F-172D-48CC-9BFD-F4829C522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14</xdr:col>
      <xdr:colOff>171000</xdr:colOff>
      <xdr:row>13</xdr:row>
      <xdr:rowOff>64500</xdr:rowOff>
    </xdr:to>
    <xdr:graphicFrame macro="">
      <xdr:nvGraphicFramePr>
        <xdr:cNvPr id="2" name="chart_a">
          <a:extLst>
            <a:ext uri="{FF2B5EF4-FFF2-40B4-BE49-F238E27FC236}">
              <a16:creationId xmlns:a16="http://schemas.microsoft.com/office/drawing/2014/main" id="{D80900D4-4441-42D6-ACEB-69823048E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14</xdr:col>
      <xdr:colOff>171000</xdr:colOff>
      <xdr:row>49</xdr:row>
      <xdr:rowOff>64500</xdr:rowOff>
    </xdr:to>
    <xdr:graphicFrame macro="">
      <xdr:nvGraphicFramePr>
        <xdr:cNvPr id="3" name="chart_c">
          <a:extLst>
            <a:ext uri="{FF2B5EF4-FFF2-40B4-BE49-F238E27FC236}">
              <a16:creationId xmlns:a16="http://schemas.microsoft.com/office/drawing/2014/main" id="{E9D81B25-335D-47E5-B2BD-C6D33D049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75</xdr:row>
      <xdr:rowOff>0</xdr:rowOff>
    </xdr:from>
    <xdr:to>
      <xdr:col>14</xdr:col>
      <xdr:colOff>171000</xdr:colOff>
      <xdr:row>85</xdr:row>
      <xdr:rowOff>64500</xdr:rowOff>
    </xdr:to>
    <xdr:graphicFrame macro="">
      <xdr:nvGraphicFramePr>
        <xdr:cNvPr id="5" name="chart_e">
          <a:extLst>
            <a:ext uri="{FF2B5EF4-FFF2-40B4-BE49-F238E27FC236}">
              <a16:creationId xmlns:a16="http://schemas.microsoft.com/office/drawing/2014/main" id="{EE2BE369-601F-4F58-83FB-15A11BF31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21</xdr:row>
      <xdr:rowOff>0</xdr:rowOff>
    </xdr:from>
    <xdr:to>
      <xdr:col>14</xdr:col>
      <xdr:colOff>171000</xdr:colOff>
      <xdr:row>31</xdr:row>
      <xdr:rowOff>64500</xdr:rowOff>
    </xdr:to>
    <xdr:graphicFrame macro="">
      <xdr:nvGraphicFramePr>
        <xdr:cNvPr id="6" name="chart_b">
          <a:extLst>
            <a:ext uri="{FF2B5EF4-FFF2-40B4-BE49-F238E27FC236}">
              <a16:creationId xmlns:a16="http://schemas.microsoft.com/office/drawing/2014/main" id="{E43F5799-C93C-4AAB-89C2-38B074466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56</xdr:row>
      <xdr:rowOff>0</xdr:rowOff>
    </xdr:from>
    <xdr:to>
      <xdr:col>14</xdr:col>
      <xdr:colOff>171000</xdr:colOff>
      <xdr:row>66</xdr:row>
      <xdr:rowOff>64500</xdr:rowOff>
    </xdr:to>
    <xdr:graphicFrame macro="">
      <xdr:nvGraphicFramePr>
        <xdr:cNvPr id="7" name="chart_d">
          <a:extLst>
            <a:ext uri="{FF2B5EF4-FFF2-40B4-BE49-F238E27FC236}">
              <a16:creationId xmlns:a16="http://schemas.microsoft.com/office/drawing/2014/main" id="{BFDFEE8B-BAF9-404D-B2FA-B5B87AF03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93</xdr:row>
      <xdr:rowOff>0</xdr:rowOff>
    </xdr:from>
    <xdr:to>
      <xdr:col>14</xdr:col>
      <xdr:colOff>171000</xdr:colOff>
      <xdr:row>103</xdr:row>
      <xdr:rowOff>64500</xdr:rowOff>
    </xdr:to>
    <xdr:graphicFrame macro="">
      <xdr:nvGraphicFramePr>
        <xdr:cNvPr id="8" name="chart_f">
          <a:extLst>
            <a:ext uri="{FF2B5EF4-FFF2-40B4-BE49-F238E27FC236}">
              <a16:creationId xmlns:a16="http://schemas.microsoft.com/office/drawing/2014/main" id="{E1B98AE7-DBD8-49C6-A628-FB0023028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18</xdr:col>
      <xdr:colOff>351975</xdr:colOff>
      <xdr:row>12</xdr:row>
      <xdr:rowOff>64500</xdr:rowOff>
    </xdr:to>
    <xdr:graphicFrame macro="">
      <xdr:nvGraphicFramePr>
        <xdr:cNvPr id="2" name="s_chart1">
          <a:extLst>
            <a:ext uri="{FF2B5EF4-FFF2-40B4-BE49-F238E27FC236}">
              <a16:creationId xmlns:a16="http://schemas.microsoft.com/office/drawing/2014/main" id="{C57365C7-4626-4873-84D8-EFFF25357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200025</xdr:rowOff>
    </xdr:from>
    <xdr:to>
      <xdr:col>18</xdr:col>
      <xdr:colOff>351975</xdr:colOff>
      <xdr:row>28</xdr:row>
      <xdr:rowOff>54975</xdr:rowOff>
    </xdr:to>
    <xdr:graphicFrame macro="">
      <xdr:nvGraphicFramePr>
        <xdr:cNvPr id="3" name="s_chart3">
          <a:extLst>
            <a:ext uri="{FF2B5EF4-FFF2-40B4-BE49-F238E27FC236}">
              <a16:creationId xmlns:a16="http://schemas.microsoft.com/office/drawing/2014/main" id="{13C802B9-2359-423F-ABA0-D5201FC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34</xdr:row>
      <xdr:rowOff>145050</xdr:rowOff>
    </xdr:from>
    <xdr:to>
      <xdr:col>18</xdr:col>
      <xdr:colOff>351975</xdr:colOff>
      <xdr:row>45</xdr:row>
      <xdr:rowOff>0</xdr:rowOff>
    </xdr:to>
    <xdr:graphicFrame macro="">
      <xdr:nvGraphicFramePr>
        <xdr:cNvPr id="4" name="s_chart5">
          <a:extLst>
            <a:ext uri="{FF2B5EF4-FFF2-40B4-BE49-F238E27FC236}">
              <a16:creationId xmlns:a16="http://schemas.microsoft.com/office/drawing/2014/main" id="{A4CCF58B-9C82-44B4-81D6-8096176AA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135731</xdr:colOff>
      <xdr:row>2</xdr:row>
      <xdr:rowOff>0</xdr:rowOff>
    </xdr:from>
    <xdr:to>
      <xdr:col>24</xdr:col>
      <xdr:colOff>306731</xdr:colOff>
      <xdr:row>12</xdr:row>
      <xdr:rowOff>64500</xdr:rowOff>
    </xdr:to>
    <xdr:graphicFrame macro="">
      <xdr:nvGraphicFramePr>
        <xdr:cNvPr id="5" name="b_숙박음식점업">
          <a:extLst>
            <a:ext uri="{FF2B5EF4-FFF2-40B4-BE49-F238E27FC236}">
              <a16:creationId xmlns:a16="http://schemas.microsoft.com/office/drawing/2014/main" id="{34A948E8-F035-47EA-BE9B-F083A3216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90487</xdr:colOff>
      <xdr:row>2</xdr:row>
      <xdr:rowOff>0</xdr:rowOff>
    </xdr:from>
    <xdr:to>
      <xdr:col>30</xdr:col>
      <xdr:colOff>261487</xdr:colOff>
      <xdr:row>12</xdr:row>
      <xdr:rowOff>64500</xdr:rowOff>
    </xdr:to>
    <xdr:graphicFrame macro="">
      <xdr:nvGraphicFramePr>
        <xdr:cNvPr id="6" name="b_부동산업">
          <a:extLst>
            <a:ext uri="{FF2B5EF4-FFF2-40B4-BE49-F238E27FC236}">
              <a16:creationId xmlns:a16="http://schemas.microsoft.com/office/drawing/2014/main" id="{FCE65DCE-EF45-402F-A136-AEAE4102E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45243</xdr:colOff>
      <xdr:row>2</xdr:row>
      <xdr:rowOff>0</xdr:rowOff>
    </xdr:from>
    <xdr:to>
      <xdr:col>36</xdr:col>
      <xdr:colOff>216243</xdr:colOff>
      <xdr:row>12</xdr:row>
      <xdr:rowOff>64500</xdr:rowOff>
    </xdr:to>
    <xdr:graphicFrame macro="">
      <xdr:nvGraphicFramePr>
        <xdr:cNvPr id="7" name="b_보건사회복지업">
          <a:extLst>
            <a:ext uri="{FF2B5EF4-FFF2-40B4-BE49-F238E27FC236}">
              <a16:creationId xmlns:a16="http://schemas.microsoft.com/office/drawing/2014/main" id="{AC151788-44B0-4003-BDE9-DF34445ED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42</xdr:col>
      <xdr:colOff>171000</xdr:colOff>
      <xdr:row>12</xdr:row>
      <xdr:rowOff>64500</xdr:rowOff>
    </xdr:to>
    <xdr:graphicFrame macro="">
      <xdr:nvGraphicFramePr>
        <xdr:cNvPr id="8" name="b_도소매업">
          <a:extLst>
            <a:ext uri="{FF2B5EF4-FFF2-40B4-BE49-F238E27FC236}">
              <a16:creationId xmlns:a16="http://schemas.microsoft.com/office/drawing/2014/main" id="{ABB5E621-01AD-4643-B084-940B451B4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135731</xdr:colOff>
      <xdr:row>17</xdr:row>
      <xdr:rowOff>200025</xdr:rowOff>
    </xdr:from>
    <xdr:to>
      <xdr:col>24</xdr:col>
      <xdr:colOff>306731</xdr:colOff>
      <xdr:row>28</xdr:row>
      <xdr:rowOff>54975</xdr:rowOff>
    </xdr:to>
    <xdr:graphicFrame macro="">
      <xdr:nvGraphicFramePr>
        <xdr:cNvPr id="9" name="u_숙박음식점업">
          <a:extLst>
            <a:ext uri="{FF2B5EF4-FFF2-40B4-BE49-F238E27FC236}">
              <a16:creationId xmlns:a16="http://schemas.microsoft.com/office/drawing/2014/main" id="{EE1B732A-B92E-4FA1-8998-458AABD4E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90487</xdr:colOff>
      <xdr:row>17</xdr:row>
      <xdr:rowOff>200025</xdr:rowOff>
    </xdr:from>
    <xdr:to>
      <xdr:col>30</xdr:col>
      <xdr:colOff>261487</xdr:colOff>
      <xdr:row>28</xdr:row>
      <xdr:rowOff>54975</xdr:rowOff>
    </xdr:to>
    <xdr:graphicFrame macro="">
      <xdr:nvGraphicFramePr>
        <xdr:cNvPr id="10" name="u_부동산업">
          <a:extLst>
            <a:ext uri="{FF2B5EF4-FFF2-40B4-BE49-F238E27FC236}">
              <a16:creationId xmlns:a16="http://schemas.microsoft.com/office/drawing/2014/main" id="{E85665CF-C5F1-4F96-858E-D0D74AFEB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45243</xdr:colOff>
      <xdr:row>17</xdr:row>
      <xdr:rowOff>200025</xdr:rowOff>
    </xdr:from>
    <xdr:to>
      <xdr:col>36</xdr:col>
      <xdr:colOff>216243</xdr:colOff>
      <xdr:row>28</xdr:row>
      <xdr:rowOff>54975</xdr:rowOff>
    </xdr:to>
    <xdr:graphicFrame macro="">
      <xdr:nvGraphicFramePr>
        <xdr:cNvPr id="11" name="u_보건사회복지업">
          <a:extLst>
            <a:ext uri="{FF2B5EF4-FFF2-40B4-BE49-F238E27FC236}">
              <a16:creationId xmlns:a16="http://schemas.microsoft.com/office/drawing/2014/main" id="{FBBDED0C-77C0-4E6F-9BC4-179DD01ED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0</xdr:colOff>
      <xdr:row>17</xdr:row>
      <xdr:rowOff>200025</xdr:rowOff>
    </xdr:from>
    <xdr:to>
      <xdr:col>42</xdr:col>
      <xdr:colOff>171000</xdr:colOff>
      <xdr:row>28</xdr:row>
      <xdr:rowOff>54975</xdr:rowOff>
    </xdr:to>
    <xdr:graphicFrame macro="">
      <xdr:nvGraphicFramePr>
        <xdr:cNvPr id="12" name="u_도소매업">
          <a:extLst>
            <a:ext uri="{FF2B5EF4-FFF2-40B4-BE49-F238E27FC236}">
              <a16:creationId xmlns:a16="http://schemas.microsoft.com/office/drawing/2014/main" id="{6242EF68-995A-4476-AB61-7E89AB163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135731</xdr:colOff>
      <xdr:row>34</xdr:row>
      <xdr:rowOff>145050</xdr:rowOff>
    </xdr:from>
    <xdr:to>
      <xdr:col>24</xdr:col>
      <xdr:colOff>306731</xdr:colOff>
      <xdr:row>45</xdr:row>
      <xdr:rowOff>0</xdr:rowOff>
    </xdr:to>
    <xdr:graphicFrame macro="">
      <xdr:nvGraphicFramePr>
        <xdr:cNvPr id="13" name="k_숙박음식점업">
          <a:extLst>
            <a:ext uri="{FF2B5EF4-FFF2-40B4-BE49-F238E27FC236}">
              <a16:creationId xmlns:a16="http://schemas.microsoft.com/office/drawing/2014/main" id="{DEBE5CA5-B290-4B91-AC00-944D33DF2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90487</xdr:colOff>
      <xdr:row>34</xdr:row>
      <xdr:rowOff>145050</xdr:rowOff>
    </xdr:from>
    <xdr:to>
      <xdr:col>30</xdr:col>
      <xdr:colOff>261487</xdr:colOff>
      <xdr:row>45</xdr:row>
      <xdr:rowOff>0</xdr:rowOff>
    </xdr:to>
    <xdr:graphicFrame macro="">
      <xdr:nvGraphicFramePr>
        <xdr:cNvPr id="14" name="k_부동산업">
          <a:extLst>
            <a:ext uri="{FF2B5EF4-FFF2-40B4-BE49-F238E27FC236}">
              <a16:creationId xmlns:a16="http://schemas.microsoft.com/office/drawing/2014/main" id="{28F114A4-BB4A-456E-AB87-E9A686CA4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45243</xdr:colOff>
      <xdr:row>34</xdr:row>
      <xdr:rowOff>145050</xdr:rowOff>
    </xdr:from>
    <xdr:to>
      <xdr:col>36</xdr:col>
      <xdr:colOff>216243</xdr:colOff>
      <xdr:row>45</xdr:row>
      <xdr:rowOff>0</xdr:rowOff>
    </xdr:to>
    <xdr:graphicFrame macro="">
      <xdr:nvGraphicFramePr>
        <xdr:cNvPr id="15" name="k_보건사회복지업">
          <a:extLst>
            <a:ext uri="{FF2B5EF4-FFF2-40B4-BE49-F238E27FC236}">
              <a16:creationId xmlns:a16="http://schemas.microsoft.com/office/drawing/2014/main" id="{27EE9609-22BF-4A4C-8D87-81F2FCC21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0</xdr:colOff>
      <xdr:row>34</xdr:row>
      <xdr:rowOff>145050</xdr:rowOff>
    </xdr:from>
    <xdr:to>
      <xdr:col>42</xdr:col>
      <xdr:colOff>171000</xdr:colOff>
      <xdr:row>45</xdr:row>
      <xdr:rowOff>0</xdr:rowOff>
    </xdr:to>
    <xdr:graphicFrame macro="">
      <xdr:nvGraphicFramePr>
        <xdr:cNvPr id="16" name="k_도소매업">
          <a:extLst>
            <a:ext uri="{FF2B5EF4-FFF2-40B4-BE49-F238E27FC236}">
              <a16:creationId xmlns:a16="http://schemas.microsoft.com/office/drawing/2014/main" id="{4ED35398-FB82-40FB-BF37-21F2D2116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33</xdr:row>
      <xdr:rowOff>201706</xdr:rowOff>
    </xdr:from>
    <xdr:to>
      <xdr:col>5</xdr:col>
      <xdr:colOff>28125</xdr:colOff>
      <xdr:row>44</xdr:row>
      <xdr:rowOff>56656</xdr:rowOff>
    </xdr:to>
    <xdr:graphicFrame macro="">
      <xdr:nvGraphicFramePr>
        <xdr:cNvPr id="3" name="i_chart1">
          <a:extLst>
            <a:ext uri="{FF2B5EF4-FFF2-40B4-BE49-F238E27FC236}">
              <a16:creationId xmlns:a16="http://schemas.microsoft.com/office/drawing/2014/main" id="{029026A7-0576-49F6-88FE-BAF107FC1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34</xdr:row>
      <xdr:rowOff>0</xdr:rowOff>
    </xdr:from>
    <xdr:to>
      <xdr:col>13</xdr:col>
      <xdr:colOff>685350</xdr:colOff>
      <xdr:row>44</xdr:row>
      <xdr:rowOff>64500</xdr:rowOff>
    </xdr:to>
    <xdr:graphicFrame macro="">
      <xdr:nvGraphicFramePr>
        <xdr:cNvPr id="4" name="i_chart2">
          <a:extLst>
            <a:ext uri="{FF2B5EF4-FFF2-40B4-BE49-F238E27FC236}">
              <a16:creationId xmlns:a16="http://schemas.microsoft.com/office/drawing/2014/main" id="{81903066-6DB2-4C90-98CC-BAFE20BC0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34</xdr:row>
      <xdr:rowOff>0</xdr:rowOff>
    </xdr:from>
    <xdr:to>
      <xdr:col>23</xdr:col>
      <xdr:colOff>171000</xdr:colOff>
      <xdr:row>44</xdr:row>
      <xdr:rowOff>64500</xdr:rowOff>
    </xdr:to>
    <xdr:graphicFrame macro="">
      <xdr:nvGraphicFramePr>
        <xdr:cNvPr id="5" name="i_chart3">
          <a:extLst>
            <a:ext uri="{FF2B5EF4-FFF2-40B4-BE49-F238E27FC236}">
              <a16:creationId xmlns:a16="http://schemas.microsoft.com/office/drawing/2014/main" id="{847A7DFB-7CA9-414B-993A-37C465E23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20</xdr:col>
      <xdr:colOff>294155</xdr:colOff>
      <xdr:row>18</xdr:row>
      <xdr:rowOff>47624</xdr:rowOff>
    </xdr:from>
    <xdr:to>
      <xdr:col>28</xdr:col>
      <xdr:colOff>312755</xdr:colOff>
      <xdr:row>28</xdr:row>
      <xdr:rowOff>112124</xdr:rowOff>
    </xdr:to>
    <xdr:graphicFrame macro="">
      <xdr:nvGraphicFramePr>
        <xdr:cNvPr id="3" name="car_chart1">
          <a:extLst>
            <a:ext uri="{FF2B5EF4-FFF2-40B4-BE49-F238E27FC236}">
              <a16:creationId xmlns:a16="http://schemas.microsoft.com/office/drawing/2014/main" id="{2A33408B-A072-4BFA-A442-A74E63CDB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30</xdr:col>
      <xdr:colOff>301998</xdr:colOff>
      <xdr:row>17</xdr:row>
      <xdr:rowOff>187137</xdr:rowOff>
    </xdr:from>
    <xdr:to>
      <xdr:col>36</xdr:col>
      <xdr:colOff>301548</xdr:colOff>
      <xdr:row>28</xdr:row>
      <xdr:rowOff>42087</xdr:rowOff>
    </xdr:to>
    <xdr:graphicFrame macro="">
      <xdr:nvGraphicFramePr>
        <xdr:cNvPr id="4" name="car_chart2">
          <a:extLst>
            <a:ext uri="{FF2B5EF4-FFF2-40B4-BE49-F238E27FC236}">
              <a16:creationId xmlns:a16="http://schemas.microsoft.com/office/drawing/2014/main" id="{3AF6D615-7D4D-4F37-A1D8-C042E8DAB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44263</xdr:colOff>
      <xdr:row>17</xdr:row>
      <xdr:rowOff>123825</xdr:rowOff>
    </xdr:from>
    <xdr:to>
      <xdr:col>43</xdr:col>
      <xdr:colOff>215263</xdr:colOff>
      <xdr:row>27</xdr:row>
      <xdr:rowOff>188325</xdr:rowOff>
    </xdr:to>
    <xdr:graphicFrame macro="">
      <xdr:nvGraphicFramePr>
        <xdr:cNvPr id="5" name="car_chart3">
          <a:extLst>
            <a:ext uri="{FF2B5EF4-FFF2-40B4-BE49-F238E27FC236}">
              <a16:creationId xmlns:a16="http://schemas.microsoft.com/office/drawing/2014/main" id="{5C22833C-098B-4C41-9D9F-C1007A27B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0.15826</cdr:x>
      <cdr:y>0.13229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569736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000" b="1"/>
            <a:t>(</a:t>
          </a:r>
          <a:r>
            <a:rPr lang="ko-KR" altLang="en-US" sz="1000" b="1"/>
            <a:t>백만달러</a:t>
          </a:r>
          <a:r>
            <a:rPr lang="en-US" altLang="ko-KR" sz="1000" b="1"/>
            <a:t>)</a:t>
          </a:r>
          <a:endParaRPr lang="ko-KR" altLang="en-US" sz="1000" b="1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0.15826</cdr:x>
      <cdr:y>0.13385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569736" cy="28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000" b="1"/>
            <a:t>(</a:t>
          </a:r>
          <a:r>
            <a:rPr lang="ko-KR" altLang="en-US" sz="1000" b="1"/>
            <a:t>백만달러</a:t>
          </a:r>
          <a:r>
            <a:rPr lang="en-US" altLang="ko-KR" sz="1000" b="1"/>
            <a:t>)</a:t>
          </a:r>
          <a:endParaRPr lang="ko-KR" altLang="en-US" sz="1000" b="1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0.15826</cdr:x>
      <cdr:y>0.11906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569736" cy="257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000" b="1"/>
            <a:t>(</a:t>
          </a:r>
          <a:r>
            <a:rPr lang="ko-KR" altLang="en-US" sz="1000" b="1"/>
            <a:t>백만달러</a:t>
          </a:r>
          <a:r>
            <a:rPr lang="en-US" altLang="ko-KR" sz="1000" b="1"/>
            <a:t>)</a:t>
          </a:r>
          <a:endParaRPr lang="ko-KR" altLang="en-US" sz="1000" b="1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0</xdr:rowOff>
    </xdr:from>
    <xdr:to>
      <xdr:col>8</xdr:col>
      <xdr:colOff>109761</xdr:colOff>
      <xdr:row>28</xdr:row>
      <xdr:rowOff>60094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A7739E3-4DC8-41DA-BD9C-AD3F42325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15</xdr:row>
      <xdr:rowOff>0</xdr:rowOff>
    </xdr:from>
    <xdr:to>
      <xdr:col>16</xdr:col>
      <xdr:colOff>313868</xdr:colOff>
      <xdr:row>28</xdr:row>
      <xdr:rowOff>60094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AAEB4112-0109-42DC-9DED-E3A1EFF0F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8</xdr:col>
      <xdr:colOff>109761</xdr:colOff>
      <xdr:row>43</xdr:row>
      <xdr:rowOff>60094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BA3F4C94-1882-44F0-9E33-6F31A70AE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16</xdr:col>
      <xdr:colOff>313868</xdr:colOff>
      <xdr:row>43</xdr:row>
      <xdr:rowOff>60094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F282D0FC-1159-4950-954F-FD6C8F32F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15</xdr:row>
      <xdr:rowOff>0</xdr:rowOff>
    </xdr:from>
    <xdr:to>
      <xdr:col>25</xdr:col>
      <xdr:colOff>82547</xdr:colOff>
      <xdr:row>28</xdr:row>
      <xdr:rowOff>60094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0BFCBC5A-B096-4D58-A6D7-DE5E870D7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15</xdr:row>
      <xdr:rowOff>0</xdr:rowOff>
    </xdr:from>
    <xdr:to>
      <xdr:col>33</xdr:col>
      <xdr:colOff>313868</xdr:colOff>
      <xdr:row>28</xdr:row>
      <xdr:rowOff>60094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5F1B1FBD-DB1E-4DB2-BB02-5954FD659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30</xdr:row>
      <xdr:rowOff>0</xdr:rowOff>
    </xdr:from>
    <xdr:to>
      <xdr:col>25</xdr:col>
      <xdr:colOff>82547</xdr:colOff>
      <xdr:row>43</xdr:row>
      <xdr:rowOff>60094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72349D5A-48B6-4E4D-85BA-048CBEA12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30</xdr:row>
      <xdr:rowOff>0</xdr:rowOff>
    </xdr:from>
    <xdr:to>
      <xdr:col>33</xdr:col>
      <xdr:colOff>313868</xdr:colOff>
      <xdr:row>43</xdr:row>
      <xdr:rowOff>60094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9225F56-9817-4F86-BE9F-D0D024C7B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52"/>
  <sheetViews>
    <sheetView workbookViewId="0">
      <selection activeCell="A39" sqref="A39"/>
    </sheetView>
  </sheetViews>
  <sheetFormatPr defaultRowHeight="16.5" x14ac:dyDescent="0.3"/>
  <cols>
    <col min="1" max="2" width="9" style="31"/>
    <col min="3" max="3" width="10.25" style="31" bestFit="1" customWidth="1"/>
    <col min="4" max="4" width="8.875" style="31" bestFit="1" customWidth="1"/>
    <col min="5" max="5" width="11.125" style="31" bestFit="1" customWidth="1"/>
    <col min="6" max="11" width="9" style="31"/>
    <col min="12" max="12" width="10" style="363" bestFit="1" customWidth="1"/>
    <col min="13" max="13" width="9" style="363"/>
    <col min="14" max="16384" width="9" style="31"/>
  </cols>
  <sheetData>
    <row r="1" spans="2:13" s="459" customFormat="1" ht="13.5" x14ac:dyDescent="0.3">
      <c r="B1" s="457" t="s">
        <v>8885</v>
      </c>
      <c r="C1" s="457" t="s">
        <v>8887</v>
      </c>
      <c r="D1" s="458" t="s">
        <v>8886</v>
      </c>
      <c r="E1" s="458" t="s">
        <v>10878</v>
      </c>
      <c r="L1" s="460" t="s">
        <v>10877</v>
      </c>
      <c r="M1" s="466">
        <v>1</v>
      </c>
    </row>
    <row r="2" spans="2:13" s="459" customFormat="1" ht="13.5" x14ac:dyDescent="0.3">
      <c r="B2" s="462" t="str">
        <f t="shared" ref="B2:B18" si="0">IF(RIGHT(B3,2)="01",LEFT(B3,4)-1&amp;".12",LEFT(B3,5)&amp;TEXT(VALUE(RIGHT(B3,2))-1,"00"))</f>
        <v>2021.06</v>
      </c>
      <c r="C2" s="463" t="str">
        <f t="shared" ref="C2:C29" si="1">B2&amp;" p)"</f>
        <v>2021.06 p)</v>
      </c>
      <c r="D2" s="462" t="str">
        <f t="shared" ref="D2:D10" si="2">IF(MID(D3,6,1)="1",LEFT(D3,4)-1&amp;".4/4",LEFT(D3,5)&amp;MID(D3,6,1)-1&amp;RIGHT(D3,2))</f>
        <v>2021.1/4</v>
      </c>
      <c r="E2" s="459" t="str">
        <f t="shared" ref="E2:E11" si="3">D2&amp;" p)"</f>
        <v>2021.1/4 p)</v>
      </c>
      <c r="L2" s="464" t="s">
        <v>9402</v>
      </c>
      <c r="M2" s="461"/>
    </row>
    <row r="3" spans="2:13" s="459" customFormat="1" ht="13.5" x14ac:dyDescent="0.3">
      <c r="B3" s="462" t="str">
        <f t="shared" si="0"/>
        <v>2021.07</v>
      </c>
      <c r="C3" s="463" t="str">
        <f t="shared" si="1"/>
        <v>2021.07 p)</v>
      </c>
      <c r="D3" s="462" t="str">
        <f t="shared" si="2"/>
        <v>2021.2/4</v>
      </c>
      <c r="E3" s="459" t="str">
        <f t="shared" si="3"/>
        <v>2021.2/4 p)</v>
      </c>
      <c r="L3" s="464" t="s">
        <v>10784</v>
      </c>
      <c r="M3" s="461"/>
    </row>
    <row r="4" spans="2:13" s="459" customFormat="1" ht="13.5" x14ac:dyDescent="0.3">
      <c r="B4" s="462" t="str">
        <f t="shared" si="0"/>
        <v>2021.08</v>
      </c>
      <c r="C4" s="463" t="str">
        <f t="shared" si="1"/>
        <v>2021.08 p)</v>
      </c>
      <c r="D4" s="462" t="str">
        <f t="shared" si="2"/>
        <v>2021.3/4</v>
      </c>
      <c r="E4" s="459" t="str">
        <f t="shared" si="3"/>
        <v>2021.3/4 p)</v>
      </c>
      <c r="L4" s="464" t="s">
        <v>10829</v>
      </c>
      <c r="M4" s="461"/>
    </row>
    <row r="5" spans="2:13" s="459" customFormat="1" ht="13.5" x14ac:dyDescent="0.3">
      <c r="B5" s="462" t="str">
        <f t="shared" si="0"/>
        <v>2021.09</v>
      </c>
      <c r="C5" s="463" t="str">
        <f t="shared" si="1"/>
        <v>2021.09 p)</v>
      </c>
      <c r="D5" s="462" t="str">
        <f t="shared" si="2"/>
        <v>2021.4/4</v>
      </c>
      <c r="E5" s="459" t="str">
        <f t="shared" si="3"/>
        <v>2021.4/4 p)</v>
      </c>
      <c r="L5" s="464" t="s">
        <v>10830</v>
      </c>
      <c r="M5" s="461"/>
    </row>
    <row r="6" spans="2:13" s="459" customFormat="1" ht="13.5" x14ac:dyDescent="0.3">
      <c r="B6" s="462" t="str">
        <f t="shared" si="0"/>
        <v>2021.10</v>
      </c>
      <c r="C6" s="463" t="str">
        <f t="shared" si="1"/>
        <v>2021.10 p)</v>
      </c>
      <c r="D6" s="462" t="str">
        <f t="shared" si="2"/>
        <v>2022.1/4</v>
      </c>
      <c r="E6" s="459" t="str">
        <f t="shared" si="3"/>
        <v>2022.1/4 p)</v>
      </c>
      <c r="L6" s="464" t="s">
        <v>10831</v>
      </c>
      <c r="M6" s="461"/>
    </row>
    <row r="7" spans="2:13" s="459" customFormat="1" ht="13.5" x14ac:dyDescent="0.3">
      <c r="B7" s="462" t="str">
        <f t="shared" si="0"/>
        <v>2021.11</v>
      </c>
      <c r="C7" s="463" t="str">
        <f t="shared" si="1"/>
        <v>2021.11 p)</v>
      </c>
      <c r="D7" s="462" t="str">
        <f t="shared" si="2"/>
        <v>2022.2/4</v>
      </c>
      <c r="E7" s="459" t="str">
        <f t="shared" si="3"/>
        <v>2022.2/4 p)</v>
      </c>
      <c r="L7" s="464" t="s">
        <v>10832</v>
      </c>
      <c r="M7" s="461"/>
    </row>
    <row r="8" spans="2:13" s="459" customFormat="1" ht="13.5" x14ac:dyDescent="0.3">
      <c r="B8" s="462" t="str">
        <f t="shared" si="0"/>
        <v>2021.12</v>
      </c>
      <c r="C8" s="463" t="str">
        <f t="shared" si="1"/>
        <v>2021.12 p)</v>
      </c>
      <c r="D8" s="462" t="str">
        <f t="shared" si="2"/>
        <v>2022.3/4</v>
      </c>
      <c r="E8" s="459" t="str">
        <f t="shared" si="3"/>
        <v>2022.3/4 p)</v>
      </c>
      <c r="L8" s="464" t="s">
        <v>10833</v>
      </c>
      <c r="M8" s="461"/>
    </row>
    <row r="9" spans="2:13" s="459" customFormat="1" ht="13.5" x14ac:dyDescent="0.3">
      <c r="B9" s="462" t="str">
        <f t="shared" si="0"/>
        <v>2022.01</v>
      </c>
      <c r="C9" s="463" t="str">
        <f t="shared" si="1"/>
        <v>2022.01 p)</v>
      </c>
      <c r="D9" s="462" t="str">
        <f t="shared" si="2"/>
        <v>2022.4/4</v>
      </c>
      <c r="E9" s="459" t="str">
        <f t="shared" si="3"/>
        <v>2022.4/4 p)</v>
      </c>
      <c r="L9" s="464" t="s">
        <v>10834</v>
      </c>
      <c r="M9" s="461"/>
    </row>
    <row r="10" spans="2:13" s="459" customFormat="1" ht="13.5" x14ac:dyDescent="0.3">
      <c r="B10" s="462" t="str">
        <f t="shared" si="0"/>
        <v>2022.02</v>
      </c>
      <c r="C10" s="463" t="str">
        <f t="shared" si="1"/>
        <v>2022.02 p)</v>
      </c>
      <c r="D10" s="462" t="str">
        <f t="shared" si="2"/>
        <v>2023.1/4</v>
      </c>
      <c r="E10" s="459" t="str">
        <f t="shared" si="3"/>
        <v>2023.1/4 p)</v>
      </c>
      <c r="L10" s="464" t="s">
        <v>10835</v>
      </c>
      <c r="M10" s="461"/>
    </row>
    <row r="11" spans="2:13" s="459" customFormat="1" ht="13.5" x14ac:dyDescent="0.3">
      <c r="B11" s="462" t="str">
        <f t="shared" si="0"/>
        <v>2022.03</v>
      </c>
      <c r="C11" s="463" t="str">
        <f t="shared" si="1"/>
        <v>2022.03 p)</v>
      </c>
      <c r="D11" s="462" t="str">
        <f>IF(MID(D12,6,1)="1",LEFT(D12,4)-1&amp;".4/4",LEFT(D12,5)&amp;MID(D12,6,1)-1&amp;RIGHT(D12,2))</f>
        <v>2023.2/4</v>
      </c>
      <c r="E11" s="459" t="str">
        <f t="shared" si="3"/>
        <v>2023.2/4 p)</v>
      </c>
      <c r="L11" s="464" t="s">
        <v>10836</v>
      </c>
      <c r="M11" s="461"/>
    </row>
    <row r="12" spans="2:13" s="459" customFormat="1" ht="13.5" x14ac:dyDescent="0.3">
      <c r="B12" s="462" t="str">
        <f t="shared" si="0"/>
        <v>2022.04</v>
      </c>
      <c r="C12" s="463" t="str">
        <f t="shared" si="1"/>
        <v>2022.04 p)</v>
      </c>
      <c r="D12" s="462" t="str">
        <f>IF(RIGHT(당월,2)&lt;"03",LEFT(당월,4)-1&amp;".4/4",LEFT(당월,5)&amp;QUOTIENT(RIGHT(당월,2),3)&amp;"/4")</f>
        <v>2023.3/4</v>
      </c>
      <c r="E12" s="459" t="str">
        <f>D12&amp;" p)"</f>
        <v>2023.3/4 p)</v>
      </c>
      <c r="L12" s="464" t="s">
        <v>10837</v>
      </c>
      <c r="M12" s="461"/>
    </row>
    <row r="13" spans="2:13" s="459" customFormat="1" ht="13.5" x14ac:dyDescent="0.3">
      <c r="B13" s="462" t="str">
        <f t="shared" si="0"/>
        <v>2022.05</v>
      </c>
      <c r="C13" s="463" t="str">
        <f t="shared" si="1"/>
        <v>2022.05 p)</v>
      </c>
      <c r="L13" s="464" t="s">
        <v>10838</v>
      </c>
      <c r="M13" s="461"/>
    </row>
    <row r="14" spans="2:13" s="459" customFormat="1" ht="13.5" x14ac:dyDescent="0.3">
      <c r="B14" s="462" t="str">
        <f t="shared" si="0"/>
        <v>2022.06</v>
      </c>
      <c r="C14" s="463" t="str">
        <f t="shared" si="1"/>
        <v>2022.06 p)</v>
      </c>
      <c r="L14" s="464" t="s">
        <v>10839</v>
      </c>
      <c r="M14" s="461"/>
    </row>
    <row r="15" spans="2:13" s="459" customFormat="1" ht="13.5" x14ac:dyDescent="0.3">
      <c r="B15" s="462" t="str">
        <f t="shared" si="0"/>
        <v>2022.07</v>
      </c>
      <c r="C15" s="463" t="str">
        <f t="shared" si="1"/>
        <v>2022.07 p)</v>
      </c>
      <c r="L15" s="464" t="s">
        <v>10840</v>
      </c>
      <c r="M15" s="461"/>
    </row>
    <row r="16" spans="2:13" s="459" customFormat="1" ht="13.5" x14ac:dyDescent="0.3">
      <c r="B16" s="462" t="str">
        <f t="shared" si="0"/>
        <v>2022.08</v>
      </c>
      <c r="C16" s="463" t="str">
        <f t="shared" si="1"/>
        <v>2022.08 p)</v>
      </c>
      <c r="L16" s="464" t="s">
        <v>10841</v>
      </c>
      <c r="M16" s="461"/>
    </row>
    <row r="17" spans="1:13" s="459" customFormat="1" ht="13.5" x14ac:dyDescent="0.3">
      <c r="B17" s="462" t="str">
        <f t="shared" si="0"/>
        <v>2022.09</v>
      </c>
      <c r="C17" s="463" t="str">
        <f t="shared" si="1"/>
        <v>2022.09 p)</v>
      </c>
      <c r="L17" s="464" t="s">
        <v>10842</v>
      </c>
      <c r="M17" s="461"/>
    </row>
    <row r="18" spans="1:13" s="459" customFormat="1" ht="13.5" x14ac:dyDescent="0.3">
      <c r="B18" s="462" t="str">
        <f t="shared" si="0"/>
        <v>2022.10</v>
      </c>
      <c r="C18" s="463" t="str">
        <f t="shared" si="1"/>
        <v>2022.10 p)</v>
      </c>
      <c r="L18" s="464" t="s">
        <v>10843</v>
      </c>
      <c r="M18" s="461"/>
    </row>
    <row r="19" spans="1:13" s="459" customFormat="1" ht="13.5" x14ac:dyDescent="0.3">
      <c r="B19" s="462" t="str">
        <f t="shared" ref="B19:B29" si="4">IF(RIGHT(B20,2)="01",LEFT(B20,4)-1&amp;".12",LEFT(B20,5)&amp;TEXT(VALUE(RIGHT(B20,2))-1,"00"))</f>
        <v>2022.11</v>
      </c>
      <c r="C19" s="463" t="str">
        <f t="shared" si="1"/>
        <v>2022.11 p)</v>
      </c>
      <c r="L19" s="464" t="s">
        <v>10844</v>
      </c>
      <c r="M19" s="461"/>
    </row>
    <row r="20" spans="1:13" s="459" customFormat="1" ht="13.5" x14ac:dyDescent="0.3">
      <c r="B20" s="462" t="str">
        <f t="shared" si="4"/>
        <v>2022.12</v>
      </c>
      <c r="C20" s="463" t="str">
        <f t="shared" si="1"/>
        <v>2022.12 p)</v>
      </c>
      <c r="L20" s="464" t="s">
        <v>10845</v>
      </c>
      <c r="M20" s="461"/>
    </row>
    <row r="21" spans="1:13" s="459" customFormat="1" ht="13.5" x14ac:dyDescent="0.3">
      <c r="B21" s="462" t="str">
        <f t="shared" si="4"/>
        <v>2023.01</v>
      </c>
      <c r="C21" s="463" t="str">
        <f t="shared" si="1"/>
        <v>2023.01 p)</v>
      </c>
      <c r="L21" s="464" t="s">
        <v>10846</v>
      </c>
      <c r="M21" s="461"/>
    </row>
    <row r="22" spans="1:13" s="459" customFormat="1" ht="13.5" x14ac:dyDescent="0.3">
      <c r="B22" s="462" t="str">
        <f t="shared" si="4"/>
        <v>2023.02</v>
      </c>
      <c r="C22" s="463" t="str">
        <f t="shared" si="1"/>
        <v>2023.02 p)</v>
      </c>
      <c r="L22" s="464" t="s">
        <v>10847</v>
      </c>
      <c r="M22" s="461"/>
    </row>
    <row r="23" spans="1:13" s="459" customFormat="1" ht="13.5" x14ac:dyDescent="0.3">
      <c r="B23" s="462" t="str">
        <f t="shared" si="4"/>
        <v>2023.03</v>
      </c>
      <c r="C23" s="463" t="str">
        <f t="shared" si="1"/>
        <v>2023.03 p)</v>
      </c>
      <c r="L23" s="464" t="s">
        <v>10848</v>
      </c>
      <c r="M23" s="461"/>
    </row>
    <row r="24" spans="1:13" s="459" customFormat="1" ht="13.5" x14ac:dyDescent="0.3">
      <c r="B24" s="462" t="str">
        <f t="shared" si="4"/>
        <v>2023.04</v>
      </c>
      <c r="C24" s="463" t="str">
        <f t="shared" si="1"/>
        <v>2023.04 p)</v>
      </c>
      <c r="L24" s="464" t="s">
        <v>10849</v>
      </c>
      <c r="M24" s="461"/>
    </row>
    <row r="25" spans="1:13" s="459" customFormat="1" ht="13.5" x14ac:dyDescent="0.3">
      <c r="B25" s="462" t="str">
        <f t="shared" si="4"/>
        <v>2023.05</v>
      </c>
      <c r="C25" s="463" t="str">
        <f t="shared" si="1"/>
        <v>2023.05 p)</v>
      </c>
      <c r="L25" s="464" t="s">
        <v>10850</v>
      </c>
      <c r="M25" s="461"/>
    </row>
    <row r="26" spans="1:13" s="459" customFormat="1" ht="13.5" x14ac:dyDescent="0.3">
      <c r="B26" s="462" t="str">
        <f t="shared" si="4"/>
        <v>2023.06</v>
      </c>
      <c r="C26" s="463" t="str">
        <f t="shared" si="1"/>
        <v>2023.06 p)</v>
      </c>
      <c r="L26" s="464" t="s">
        <v>10851</v>
      </c>
      <c r="M26" s="461"/>
    </row>
    <row r="27" spans="1:13" s="459" customFormat="1" ht="13.5" x14ac:dyDescent="0.3">
      <c r="B27" s="462" t="str">
        <f t="shared" si="4"/>
        <v>2023.07</v>
      </c>
      <c r="C27" s="463" t="str">
        <f t="shared" si="1"/>
        <v>2023.07 p)</v>
      </c>
      <c r="L27" s="464" t="s">
        <v>10852</v>
      </c>
      <c r="M27" s="461"/>
    </row>
    <row r="28" spans="1:13" s="459" customFormat="1" ht="13.5" x14ac:dyDescent="0.3">
      <c r="B28" s="462" t="str">
        <f t="shared" si="4"/>
        <v>2023.08</v>
      </c>
      <c r="C28" s="463" t="str">
        <f t="shared" si="1"/>
        <v>2023.08 p)</v>
      </c>
      <c r="D28" s="463"/>
      <c r="L28" s="464" t="s">
        <v>10853</v>
      </c>
      <c r="M28" s="461"/>
    </row>
    <row r="29" spans="1:13" s="459" customFormat="1" ht="13.5" x14ac:dyDescent="0.3">
      <c r="B29" s="462" t="str">
        <f t="shared" si="4"/>
        <v>2023.09</v>
      </c>
      <c r="C29" s="463" t="str">
        <f t="shared" si="1"/>
        <v>2023.09 p)</v>
      </c>
      <c r="D29" s="463"/>
      <c r="L29" s="464" t="s">
        <v>10854</v>
      </c>
      <c r="M29" s="461"/>
    </row>
    <row r="30" spans="1:13" s="459" customFormat="1" ht="13.5" x14ac:dyDescent="0.3">
      <c r="B30" s="462" t="str">
        <f>IF(RIGHT(B31,2)="01",LEFT(B31,4)-1&amp;".12",LEFT(B31,5)&amp;TEXT(VALUE(RIGHT(B31,2))-1,"00"))</f>
        <v>2023.10</v>
      </c>
      <c r="C30" s="463" t="str">
        <f>B30&amp;" p)"</f>
        <v>2023.10 p)</v>
      </c>
      <c r="D30" s="463"/>
      <c r="L30" s="464" t="s">
        <v>10855</v>
      </c>
      <c r="M30" s="461"/>
    </row>
    <row r="31" spans="1:13" s="459" customFormat="1" ht="13.5" x14ac:dyDescent="0.3">
      <c r="A31" s="465" t="s">
        <v>8888</v>
      </c>
      <c r="B31" s="467" t="str">
        <f>INDEX($L$2:$L$51,M1)</f>
        <v>2023.11</v>
      </c>
      <c r="C31" s="468" t="str">
        <f>당월&amp;" p)"</f>
        <v>2023.11 p)</v>
      </c>
      <c r="D31" s="463"/>
      <c r="L31" s="464" t="s">
        <v>10856</v>
      </c>
      <c r="M31" s="461"/>
    </row>
    <row r="32" spans="1:13" s="459" customFormat="1" ht="13.5" x14ac:dyDescent="0.3">
      <c r="B32" s="462" t="str">
        <f>IF(RIGHT(B31,2)="12",LEFT(B31,4)+1&amp;".01",LEFT(B31,5)&amp;TEXT(VALUE(RIGHT(B31,2))+1,"00"))</f>
        <v>2023.12</v>
      </c>
      <c r="C32" s="463" t="str">
        <f>B32&amp;" p)"</f>
        <v>2023.12 p)</v>
      </c>
      <c r="L32" s="464" t="s">
        <v>10857</v>
      </c>
      <c r="M32" s="461"/>
    </row>
    <row r="33" spans="1:13" s="459" customFormat="1" ht="14.25" thickBot="1" x14ac:dyDescent="0.35">
      <c r="L33" s="464" t="s">
        <v>10858</v>
      </c>
      <c r="M33" s="461"/>
    </row>
    <row r="34" spans="1:13" ht="16.5" customHeight="1" x14ac:dyDescent="0.3">
      <c r="A34" s="478" t="s">
        <v>10886</v>
      </c>
      <c r="B34" s="479"/>
      <c r="C34" s="479"/>
      <c r="D34" s="479"/>
      <c r="E34" s="479"/>
      <c r="F34" s="479"/>
      <c r="G34" s="479"/>
      <c r="H34" s="479"/>
      <c r="I34" s="479"/>
      <c r="J34" s="480"/>
      <c r="L34" s="420" t="s">
        <v>10859</v>
      </c>
    </row>
    <row r="35" spans="1:13" ht="16.5" customHeight="1" x14ac:dyDescent="0.3">
      <c r="A35" s="481"/>
      <c r="B35" s="482"/>
      <c r="C35" s="482"/>
      <c r="D35" s="482"/>
      <c r="E35" s="482"/>
      <c r="F35" s="482"/>
      <c r="G35" s="482"/>
      <c r="H35" s="482"/>
      <c r="I35" s="482"/>
      <c r="J35" s="483"/>
      <c r="L35" s="420" t="s">
        <v>10860</v>
      </c>
    </row>
    <row r="36" spans="1:13" ht="16.5" customHeight="1" x14ac:dyDescent="0.3">
      <c r="A36" s="481"/>
      <c r="B36" s="482"/>
      <c r="C36" s="482"/>
      <c r="D36" s="482"/>
      <c r="E36" s="482"/>
      <c r="F36" s="482"/>
      <c r="G36" s="482"/>
      <c r="H36" s="482"/>
      <c r="I36" s="482"/>
      <c r="J36" s="483"/>
      <c r="L36" s="420" t="s">
        <v>10861</v>
      </c>
    </row>
    <row r="37" spans="1:13" ht="16.5" customHeight="1" x14ac:dyDescent="0.3">
      <c r="A37" s="481"/>
      <c r="B37" s="482"/>
      <c r="C37" s="482"/>
      <c r="D37" s="482"/>
      <c r="E37" s="482"/>
      <c r="F37" s="482"/>
      <c r="G37" s="482"/>
      <c r="H37" s="482"/>
      <c r="I37" s="482"/>
      <c r="J37" s="483"/>
      <c r="L37" s="420" t="s">
        <v>10862</v>
      </c>
    </row>
    <row r="38" spans="1:13" ht="16.5" customHeight="1" thickBot="1" x14ac:dyDescent="0.35">
      <c r="A38" s="484"/>
      <c r="B38" s="485"/>
      <c r="C38" s="485"/>
      <c r="D38" s="485"/>
      <c r="E38" s="485"/>
      <c r="F38" s="485"/>
      <c r="G38" s="485"/>
      <c r="H38" s="485"/>
      <c r="I38" s="485"/>
      <c r="J38" s="486"/>
      <c r="L38" s="420" t="s">
        <v>10863</v>
      </c>
    </row>
    <row r="39" spans="1:13" ht="16.5" customHeight="1" x14ac:dyDescent="0.3">
      <c r="L39" s="420" t="s">
        <v>10864</v>
      </c>
    </row>
    <row r="40" spans="1:13" ht="16.5" customHeight="1" x14ac:dyDescent="0.3">
      <c r="L40" s="420" t="s">
        <v>10865</v>
      </c>
    </row>
    <row r="41" spans="1:13" x14ac:dyDescent="0.3">
      <c r="L41" s="420" t="s">
        <v>10866</v>
      </c>
    </row>
    <row r="42" spans="1:13" x14ac:dyDescent="0.3">
      <c r="L42" s="420" t="s">
        <v>10867</v>
      </c>
    </row>
    <row r="43" spans="1:13" x14ac:dyDescent="0.3">
      <c r="L43" s="420" t="s">
        <v>10868</v>
      </c>
    </row>
    <row r="44" spans="1:13" x14ac:dyDescent="0.3">
      <c r="L44" s="420" t="s">
        <v>10869</v>
      </c>
    </row>
    <row r="45" spans="1:13" x14ac:dyDescent="0.3">
      <c r="L45" s="420" t="s">
        <v>10870</v>
      </c>
    </row>
    <row r="46" spans="1:13" x14ac:dyDescent="0.3">
      <c r="L46" s="420" t="s">
        <v>10871</v>
      </c>
    </row>
    <row r="47" spans="1:13" x14ac:dyDescent="0.3">
      <c r="L47" s="420" t="s">
        <v>10872</v>
      </c>
    </row>
    <row r="48" spans="1:13" x14ac:dyDescent="0.3">
      <c r="L48" s="420" t="s">
        <v>10873</v>
      </c>
    </row>
    <row r="49" spans="12:12" x14ac:dyDescent="0.3">
      <c r="L49" s="420" t="s">
        <v>10874</v>
      </c>
    </row>
    <row r="50" spans="12:12" x14ac:dyDescent="0.3">
      <c r="L50" s="420" t="s">
        <v>10875</v>
      </c>
    </row>
    <row r="51" spans="12:12" x14ac:dyDescent="0.3">
      <c r="L51" s="421" t="s">
        <v>10876</v>
      </c>
    </row>
    <row r="52" spans="12:12" x14ac:dyDescent="0.3">
      <c r="L52" s="419"/>
    </row>
  </sheetData>
  <mergeCells count="1">
    <mergeCell ref="A34:J3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List Box 1">
              <controlPr defaultSize="0" autoLine="0" autoPict="0">
                <anchor moveWithCells="1">
                  <from>
                    <xdr:col>6</xdr:col>
                    <xdr:colOff>219075</xdr:colOff>
                    <xdr:row>8</xdr:row>
                    <xdr:rowOff>85725</xdr:rowOff>
                  </from>
                  <to>
                    <xdr:col>7</xdr:col>
                    <xdr:colOff>552450</xdr:colOff>
                    <xdr:row>31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6"/>
  </sheetPr>
  <dimension ref="A1:BG1430"/>
  <sheetViews>
    <sheetView tabSelected="1" topLeftCell="AI1" workbookViewId="0">
      <pane ySplit="6" topLeftCell="A31" activePane="bottomLeft" state="frozen"/>
      <selection activeCell="T1" sqref="T1"/>
      <selection pane="bottomLeft" activeCell="AS3" sqref="AS3:AW3"/>
    </sheetView>
  </sheetViews>
  <sheetFormatPr defaultRowHeight="20.25" x14ac:dyDescent="0.3"/>
  <cols>
    <col min="1" max="1" width="12.375" style="63" bestFit="1" customWidth="1"/>
    <col min="2" max="2" width="10.875" customWidth="1"/>
    <col min="3" max="3" width="12.625" customWidth="1"/>
    <col min="4" max="7" width="10.125" customWidth="1"/>
    <col min="8" max="8" width="5.625" customWidth="1"/>
    <col min="9" max="9" width="10.875" customWidth="1"/>
    <col min="10" max="10" width="15.875" customWidth="1"/>
    <col min="11" max="14" width="10.125" customWidth="1"/>
    <col min="15" max="15" width="5.625" customWidth="1"/>
    <col min="16" max="16" width="11.25" customWidth="1"/>
    <col min="17" max="17" width="12.625" customWidth="1"/>
    <col min="18" max="19" width="10.125" customWidth="1"/>
    <col min="20" max="20" width="5.625" customWidth="1"/>
    <col min="21" max="21" width="11" bestFit="1" customWidth="1"/>
    <col min="22" max="22" width="12.625" customWidth="1"/>
    <col min="23" max="28" width="10.125" customWidth="1"/>
    <col min="29" max="29" width="6.25" customWidth="1"/>
    <col min="30" max="30" width="11.25" customWidth="1"/>
    <col min="31" max="31" width="12.125" customWidth="1"/>
    <col min="32" max="32" width="27.25" customWidth="1"/>
    <col min="33" max="33" width="12.125" customWidth="1"/>
    <col min="34" max="34" width="18.5" customWidth="1"/>
    <col min="36" max="36" width="11.125" customWidth="1"/>
    <col min="37" max="37" width="14" customWidth="1"/>
    <col min="38" max="38" width="10.875" customWidth="1"/>
    <col min="39" max="39" width="12.375" customWidth="1"/>
    <col min="40" max="40" width="11.375" customWidth="1"/>
    <col min="41" max="41" width="14.75" customWidth="1"/>
    <col min="42" max="42" width="12.5" customWidth="1"/>
    <col min="43" max="43" width="16.25" customWidth="1"/>
    <col min="44" max="44" width="6.25" customWidth="1"/>
    <col min="45" max="46" width="11.125" customWidth="1"/>
    <col min="47" max="47" width="33.5" customWidth="1"/>
    <col min="48" max="48" width="12.625" customWidth="1"/>
    <col min="49" max="49" width="18.625" bestFit="1" customWidth="1"/>
    <col min="50" max="50" width="6.25" customWidth="1"/>
    <col min="51" max="51" width="12.5" customWidth="1"/>
    <col min="52" max="52" width="13.75" customWidth="1"/>
    <col min="53" max="53" width="14.875" customWidth="1"/>
    <col min="54" max="54" width="17" customWidth="1"/>
    <col min="55" max="55" width="12.875" customWidth="1"/>
    <col min="56" max="56" width="16.125" customWidth="1"/>
    <col min="57" max="57" width="13.25" customWidth="1"/>
    <col min="58" max="58" width="17.625" customWidth="1"/>
  </cols>
  <sheetData>
    <row r="1" spans="1:59" s="13" customFormat="1" ht="31.5" customHeight="1" x14ac:dyDescent="0.3">
      <c r="A1" s="61" t="s">
        <v>268</v>
      </c>
      <c r="B1" s="291" t="s">
        <v>131</v>
      </c>
      <c r="C1" s="320"/>
      <c r="I1" s="13" t="s">
        <v>130</v>
      </c>
      <c r="P1" s="13" t="s">
        <v>132</v>
      </c>
      <c r="U1" s="13" t="s">
        <v>267</v>
      </c>
      <c r="V1" s="320"/>
      <c r="AC1"/>
      <c r="AD1" s="321" t="s">
        <v>309</v>
      </c>
      <c r="AE1" s="291"/>
      <c r="AF1"/>
      <c r="AG1"/>
      <c r="AH1"/>
      <c r="AJ1" s="291" t="s">
        <v>307</v>
      </c>
      <c r="AK1"/>
      <c r="AL1"/>
      <c r="AM1"/>
      <c r="AN1"/>
      <c r="AO1"/>
      <c r="AP1"/>
      <c r="AQ1"/>
      <c r="AR1"/>
      <c r="AS1" s="13" t="s">
        <v>308</v>
      </c>
      <c r="AT1"/>
      <c r="AU1"/>
      <c r="AV1"/>
      <c r="AW1"/>
      <c r="AX1"/>
      <c r="AY1" s="291" t="s">
        <v>310</v>
      </c>
      <c r="AZ1"/>
      <c r="BA1"/>
      <c r="BB1"/>
      <c r="BC1"/>
      <c r="BD1"/>
      <c r="BE1"/>
      <c r="BF1"/>
      <c r="BG1"/>
    </row>
    <row r="2" spans="1:59" s="13" customFormat="1" x14ac:dyDescent="0.3">
      <c r="A2" s="61" t="s">
        <v>315</v>
      </c>
      <c r="B2" s="498" t="s">
        <v>314</v>
      </c>
      <c r="C2" s="498"/>
      <c r="D2" s="498"/>
      <c r="E2" s="498"/>
      <c r="F2" s="498"/>
      <c r="G2" s="498"/>
      <c r="I2" s="498" t="s">
        <v>314</v>
      </c>
      <c r="J2" s="498"/>
      <c r="K2" s="498"/>
      <c r="L2" s="498"/>
      <c r="M2" s="498"/>
      <c r="N2" s="498"/>
      <c r="P2" s="498" t="s">
        <v>316</v>
      </c>
      <c r="Q2" s="498"/>
      <c r="R2" s="498"/>
      <c r="S2" s="498"/>
      <c r="U2" s="498" t="s">
        <v>316</v>
      </c>
      <c r="V2" s="498"/>
      <c r="W2" s="498"/>
      <c r="X2" s="498"/>
      <c r="Y2" s="498"/>
      <c r="Z2" s="498"/>
      <c r="AA2" s="498"/>
      <c r="AB2" s="498"/>
      <c r="AC2"/>
      <c r="AD2" s="497" t="s">
        <v>319</v>
      </c>
      <c r="AE2" s="497"/>
      <c r="AF2" s="497"/>
      <c r="AG2" s="497"/>
      <c r="AH2" s="497"/>
      <c r="AJ2" s="498" t="s">
        <v>317</v>
      </c>
      <c r="AK2" s="498"/>
      <c r="AL2" s="498"/>
      <c r="AM2" s="498"/>
      <c r="AN2" s="498"/>
      <c r="AO2" s="498"/>
      <c r="AP2" s="498"/>
      <c r="AQ2" s="498"/>
      <c r="AR2"/>
      <c r="AS2" s="13" t="s">
        <v>317</v>
      </c>
      <c r="AT2"/>
      <c r="AU2"/>
      <c r="AV2"/>
      <c r="AW2"/>
      <c r="AX2"/>
      <c r="AY2" s="291" t="s">
        <v>318</v>
      </c>
      <c r="AZ2"/>
      <c r="BA2"/>
      <c r="BB2"/>
      <c r="BC2"/>
      <c r="BD2"/>
      <c r="BE2"/>
      <c r="BF2"/>
      <c r="BG2"/>
    </row>
    <row r="3" spans="1:59" ht="135" customHeight="1" x14ac:dyDescent="0.3">
      <c r="A3" s="61" t="s">
        <v>269</v>
      </c>
      <c r="B3" s="492" t="s">
        <v>311</v>
      </c>
      <c r="C3" s="492"/>
      <c r="D3" s="492"/>
      <c r="E3" s="492"/>
      <c r="F3" s="492"/>
      <c r="G3" s="492"/>
      <c r="I3" s="492" t="s">
        <v>274</v>
      </c>
      <c r="J3" s="492"/>
      <c r="K3" s="492"/>
      <c r="L3" s="492"/>
      <c r="M3" s="492"/>
      <c r="N3" s="492"/>
      <c r="P3" s="492" t="s">
        <v>9403</v>
      </c>
      <c r="Q3" s="492"/>
      <c r="R3" s="492"/>
      <c r="S3" s="492"/>
      <c r="U3" s="492" t="s">
        <v>10786</v>
      </c>
      <c r="V3" s="492"/>
      <c r="W3" s="492"/>
      <c r="X3" s="492"/>
      <c r="Y3" s="492"/>
      <c r="Z3" s="492"/>
      <c r="AA3" s="492"/>
      <c r="AB3" s="492"/>
      <c r="AD3" s="492" t="s">
        <v>10787</v>
      </c>
      <c r="AE3" s="493"/>
      <c r="AF3" s="493"/>
      <c r="AG3" s="493"/>
      <c r="AH3" s="493"/>
      <c r="AJ3" s="492" t="s">
        <v>313</v>
      </c>
      <c r="AK3" s="492"/>
      <c r="AL3" s="492"/>
      <c r="AM3" s="492"/>
      <c r="AN3" s="492"/>
      <c r="AO3" s="492"/>
      <c r="AP3" s="492"/>
      <c r="AQ3" s="492"/>
      <c r="AS3" s="492" t="s">
        <v>10785</v>
      </c>
      <c r="AT3" s="492"/>
      <c r="AU3" s="492"/>
      <c r="AV3" s="492"/>
      <c r="AW3" s="492"/>
      <c r="AY3" s="492" t="s">
        <v>278</v>
      </c>
      <c r="AZ3" s="493"/>
      <c r="BA3" s="493"/>
      <c r="BB3" s="493"/>
      <c r="BC3" s="493"/>
      <c r="BD3" s="493"/>
      <c r="BE3" s="493"/>
      <c r="BF3" s="493"/>
    </row>
    <row r="4" spans="1:59" ht="57" customHeight="1" thickBot="1" x14ac:dyDescent="0.35">
      <c r="A4" s="61" t="s">
        <v>270</v>
      </c>
      <c r="B4" s="491" t="s">
        <v>271</v>
      </c>
      <c r="C4" s="491"/>
      <c r="D4" s="491"/>
      <c r="E4" s="491"/>
      <c r="F4" s="491"/>
      <c r="G4" s="491"/>
      <c r="I4" s="496" t="s">
        <v>272</v>
      </c>
      <c r="J4" s="496"/>
      <c r="K4" s="496"/>
      <c r="L4" s="496"/>
      <c r="M4" s="496"/>
      <c r="N4" s="496"/>
      <c r="P4" s="492" t="s">
        <v>273</v>
      </c>
      <c r="Q4" s="492"/>
      <c r="R4" s="492"/>
      <c r="S4" s="492"/>
      <c r="U4" s="491" t="s">
        <v>3614</v>
      </c>
      <c r="V4" s="491"/>
      <c r="W4" s="491"/>
      <c r="X4" s="491"/>
      <c r="Y4" s="491"/>
      <c r="Z4" s="491"/>
      <c r="AA4" s="491"/>
      <c r="AB4" s="491"/>
      <c r="AD4" s="491" t="s">
        <v>8567</v>
      </c>
      <c r="AE4" s="491"/>
      <c r="AF4" s="491"/>
      <c r="AG4" s="491"/>
      <c r="AH4" s="491"/>
      <c r="AJ4" s="491" t="s">
        <v>275</v>
      </c>
      <c r="AK4" s="491"/>
      <c r="AL4" s="491"/>
      <c r="AM4" s="491"/>
      <c r="AN4" s="491"/>
      <c r="AO4" s="491"/>
      <c r="AP4" s="491"/>
      <c r="AQ4" s="491"/>
    </row>
    <row r="5" spans="1:59" s="58" customFormat="1" ht="41.25" customHeight="1" x14ac:dyDescent="0.3">
      <c r="A5" s="62"/>
      <c r="B5" s="56"/>
      <c r="C5" s="57"/>
      <c r="D5" s="494" t="s">
        <v>9</v>
      </c>
      <c r="E5" s="494" t="s">
        <v>9</v>
      </c>
      <c r="F5" s="494" t="s">
        <v>10</v>
      </c>
      <c r="G5" s="495" t="s">
        <v>10</v>
      </c>
      <c r="I5" s="56"/>
      <c r="J5" s="57"/>
      <c r="K5" s="494" t="s">
        <v>9</v>
      </c>
      <c r="L5" s="494" t="s">
        <v>9</v>
      </c>
      <c r="M5" s="494" t="s">
        <v>10</v>
      </c>
      <c r="N5" s="495" t="s">
        <v>10</v>
      </c>
      <c r="P5" s="324"/>
      <c r="Q5" s="325"/>
      <c r="R5" s="286" t="s">
        <v>13</v>
      </c>
      <c r="S5" s="287" t="s">
        <v>13</v>
      </c>
      <c r="U5" s="56"/>
      <c r="V5" s="57"/>
      <c r="W5" s="322" t="s">
        <v>17</v>
      </c>
      <c r="X5" s="322" t="s">
        <v>17</v>
      </c>
      <c r="Y5" s="322" t="s">
        <v>75</v>
      </c>
      <c r="Z5" s="322" t="s">
        <v>75</v>
      </c>
      <c r="AA5" s="322" t="s">
        <v>76</v>
      </c>
      <c r="AB5" s="323" t="s">
        <v>76</v>
      </c>
      <c r="AC5"/>
      <c r="AD5" s="82"/>
      <c r="AE5" s="83"/>
      <c r="AF5" s="326" t="s">
        <v>50</v>
      </c>
      <c r="AG5" s="286" t="s">
        <v>51</v>
      </c>
      <c r="AH5" s="287" t="s">
        <v>51</v>
      </c>
      <c r="AJ5" s="82"/>
      <c r="AK5" s="327"/>
      <c r="AL5" s="487" t="s">
        <v>45</v>
      </c>
      <c r="AM5" s="487" t="s">
        <v>45</v>
      </c>
      <c r="AN5" s="489" t="s">
        <v>46</v>
      </c>
      <c r="AO5" s="489" t="s">
        <v>46</v>
      </c>
      <c r="AP5" s="489" t="s">
        <v>47</v>
      </c>
      <c r="AQ5" s="490" t="s">
        <v>47</v>
      </c>
      <c r="AR5"/>
      <c r="AS5" s="82"/>
      <c r="AT5" s="83"/>
      <c r="AU5" s="83"/>
      <c r="AV5" s="286" t="s">
        <v>45</v>
      </c>
      <c r="AW5" s="287" t="s">
        <v>45</v>
      </c>
      <c r="AX5"/>
      <c r="AY5" s="82"/>
      <c r="AZ5" s="65"/>
      <c r="BA5" s="487" t="s">
        <v>88</v>
      </c>
      <c r="BB5" s="487" t="s">
        <v>2</v>
      </c>
      <c r="BC5" s="487" t="s">
        <v>21</v>
      </c>
      <c r="BD5" s="487" t="s">
        <v>21</v>
      </c>
      <c r="BE5" s="487" t="s">
        <v>22</v>
      </c>
      <c r="BF5" s="488" t="s">
        <v>22</v>
      </c>
      <c r="BG5"/>
    </row>
    <row r="6" spans="1:59" s="58" customFormat="1" ht="41.25" customHeight="1" thickBot="1" x14ac:dyDescent="0.35">
      <c r="A6" s="62"/>
      <c r="B6" s="328" t="s">
        <v>4</v>
      </c>
      <c r="C6" s="329" t="s">
        <v>12</v>
      </c>
      <c r="D6" s="329" t="s">
        <v>5</v>
      </c>
      <c r="E6" s="329" t="s">
        <v>6</v>
      </c>
      <c r="F6" s="329" t="s">
        <v>5</v>
      </c>
      <c r="G6" s="330" t="s">
        <v>6</v>
      </c>
      <c r="I6" s="328" t="s">
        <v>4</v>
      </c>
      <c r="J6" s="329" t="s">
        <v>12</v>
      </c>
      <c r="K6" s="329" t="s">
        <v>5</v>
      </c>
      <c r="L6" s="329" t="s">
        <v>6</v>
      </c>
      <c r="M6" s="329" t="s">
        <v>5</v>
      </c>
      <c r="N6" s="330" t="s">
        <v>6</v>
      </c>
      <c r="P6" s="351" t="s">
        <v>4</v>
      </c>
      <c r="Q6" s="332" t="s">
        <v>8620</v>
      </c>
      <c r="R6" s="333" t="s">
        <v>5</v>
      </c>
      <c r="S6" s="334" t="s">
        <v>6</v>
      </c>
      <c r="U6" s="328" t="s">
        <v>266</v>
      </c>
      <c r="V6" s="329" t="s">
        <v>0</v>
      </c>
      <c r="W6" s="329" t="s">
        <v>5</v>
      </c>
      <c r="X6" s="329" t="s">
        <v>6</v>
      </c>
      <c r="Y6" s="329" t="s">
        <v>5</v>
      </c>
      <c r="Z6" s="329" t="s">
        <v>6</v>
      </c>
      <c r="AA6" s="329" t="s">
        <v>5</v>
      </c>
      <c r="AB6" s="330" t="s">
        <v>6</v>
      </c>
      <c r="AC6"/>
      <c r="AD6" s="331" t="s">
        <v>4</v>
      </c>
      <c r="AE6" s="332" t="s">
        <v>49</v>
      </c>
      <c r="AF6" s="332" t="s">
        <v>50</v>
      </c>
      <c r="AG6" s="333" t="s">
        <v>5</v>
      </c>
      <c r="AH6" s="334" t="s">
        <v>48</v>
      </c>
      <c r="AJ6" s="335" t="s">
        <v>4</v>
      </c>
      <c r="AK6" s="336" t="s">
        <v>0</v>
      </c>
      <c r="AL6" s="336" t="s">
        <v>5</v>
      </c>
      <c r="AM6" s="336" t="s">
        <v>6</v>
      </c>
      <c r="AN6" s="336" t="s">
        <v>5</v>
      </c>
      <c r="AO6" s="336" t="s">
        <v>6</v>
      </c>
      <c r="AP6" s="336" t="s">
        <v>5</v>
      </c>
      <c r="AQ6" s="337" t="s">
        <v>6</v>
      </c>
      <c r="AR6"/>
      <c r="AS6" s="331" t="s">
        <v>4</v>
      </c>
      <c r="AT6" s="332" t="s">
        <v>0</v>
      </c>
      <c r="AU6" s="332" t="s">
        <v>279</v>
      </c>
      <c r="AV6" s="333" t="s">
        <v>5</v>
      </c>
      <c r="AW6" s="334" t="s">
        <v>6</v>
      </c>
      <c r="AX6"/>
      <c r="AY6" s="335" t="s">
        <v>4</v>
      </c>
      <c r="AZ6" s="336" t="s">
        <v>0</v>
      </c>
      <c r="BA6" s="336" t="s">
        <v>5</v>
      </c>
      <c r="BB6" s="336" t="s">
        <v>6</v>
      </c>
      <c r="BC6" s="336" t="s">
        <v>5</v>
      </c>
      <c r="BD6" s="336" t="s">
        <v>6</v>
      </c>
      <c r="BE6" s="336" t="s">
        <v>5</v>
      </c>
      <c r="BF6" s="337" t="s">
        <v>6</v>
      </c>
      <c r="BG6"/>
    </row>
    <row r="7" spans="1:59" x14ac:dyDescent="0.3">
      <c r="B7" s="281" t="s">
        <v>134</v>
      </c>
      <c r="C7" s="281" t="s">
        <v>14</v>
      </c>
      <c r="D7" s="283">
        <v>71</v>
      </c>
      <c r="E7" s="283">
        <v>14</v>
      </c>
      <c r="F7" s="283">
        <v>73</v>
      </c>
      <c r="G7" s="283">
        <v>25</v>
      </c>
      <c r="I7" s="338" t="s">
        <v>134</v>
      </c>
      <c r="J7" s="338" t="s">
        <v>14</v>
      </c>
      <c r="K7" s="339">
        <v>68</v>
      </c>
      <c r="L7" s="339">
        <v>17</v>
      </c>
      <c r="M7" s="339">
        <v>67</v>
      </c>
      <c r="N7" s="339">
        <v>19</v>
      </c>
      <c r="P7" s="284" t="s">
        <v>134</v>
      </c>
      <c r="Q7" s="284" t="s">
        <v>14</v>
      </c>
      <c r="R7" s="285">
        <v>104.3</v>
      </c>
      <c r="S7" s="285">
        <v>12.9</v>
      </c>
      <c r="U7" s="281" t="s">
        <v>134</v>
      </c>
      <c r="V7" s="340" t="s">
        <v>16</v>
      </c>
      <c r="W7" s="283">
        <v>125</v>
      </c>
      <c r="X7" s="282">
        <v>17.899999999999999</v>
      </c>
      <c r="Y7" s="283">
        <v>133</v>
      </c>
      <c r="Z7" s="282">
        <v>27.3</v>
      </c>
      <c r="AA7" s="282">
        <v>115.2</v>
      </c>
      <c r="AB7" s="282">
        <v>6.4</v>
      </c>
      <c r="AD7" s="281" t="s">
        <v>136</v>
      </c>
      <c r="AE7" s="281" t="s">
        <v>1</v>
      </c>
      <c r="AF7" s="281" t="s">
        <v>52</v>
      </c>
      <c r="AG7" s="282">
        <v>100.1</v>
      </c>
      <c r="AH7" s="282">
        <v>0</v>
      </c>
      <c r="AJ7" s="281" t="s">
        <v>117</v>
      </c>
      <c r="AK7" s="281" t="s">
        <v>1</v>
      </c>
      <c r="AL7" s="282">
        <v>94.9</v>
      </c>
      <c r="AM7" s="282">
        <v>-3.8</v>
      </c>
      <c r="AN7" s="282">
        <v>96.8</v>
      </c>
      <c r="AO7" s="282">
        <v>1.7</v>
      </c>
      <c r="AP7" s="282">
        <v>94</v>
      </c>
      <c r="AQ7" s="282">
        <v>-4.2</v>
      </c>
      <c r="AS7" s="341" t="s">
        <v>134</v>
      </c>
      <c r="AT7" s="341" t="s">
        <v>1</v>
      </c>
      <c r="AU7" s="341" t="s">
        <v>284</v>
      </c>
      <c r="AV7" s="342">
        <v>113.8</v>
      </c>
      <c r="AW7" s="342">
        <v>11.7</v>
      </c>
      <c r="AY7" s="281" t="s">
        <v>134</v>
      </c>
      <c r="AZ7" s="281" t="s">
        <v>1</v>
      </c>
      <c r="BA7" s="283">
        <v>772542</v>
      </c>
      <c r="BB7" s="283">
        <v>402937</v>
      </c>
      <c r="BC7" s="283">
        <v>663388</v>
      </c>
      <c r="BD7" s="283">
        <v>312235</v>
      </c>
      <c r="BE7" s="283">
        <v>109154</v>
      </c>
      <c r="BF7" s="283">
        <v>90702</v>
      </c>
    </row>
    <row r="8" spans="1:59" x14ac:dyDescent="0.3">
      <c r="B8" s="281" t="s">
        <v>134</v>
      </c>
      <c r="C8" s="281" t="s">
        <v>35</v>
      </c>
      <c r="D8" s="283">
        <v>77</v>
      </c>
      <c r="E8" s="283">
        <v>10</v>
      </c>
      <c r="F8" s="283">
        <v>62</v>
      </c>
      <c r="G8" s="283">
        <v>13</v>
      </c>
      <c r="I8" s="338" t="s">
        <v>134</v>
      </c>
      <c r="J8" s="338" t="s">
        <v>35</v>
      </c>
      <c r="K8" s="339">
        <v>67</v>
      </c>
      <c r="L8" s="339">
        <v>7</v>
      </c>
      <c r="M8" s="339">
        <v>68</v>
      </c>
      <c r="N8" s="339">
        <v>24</v>
      </c>
      <c r="P8" s="338" t="s">
        <v>134</v>
      </c>
      <c r="Q8" s="338" t="s">
        <v>36</v>
      </c>
      <c r="R8" s="343">
        <v>100.7</v>
      </c>
      <c r="S8" s="343">
        <v>11.7</v>
      </c>
      <c r="U8" s="281" t="s">
        <v>134</v>
      </c>
      <c r="V8" s="340" t="s">
        <v>37</v>
      </c>
      <c r="W8" s="282">
        <v>112.1</v>
      </c>
      <c r="X8" s="282">
        <v>6.1</v>
      </c>
      <c r="Y8" s="282">
        <v>118.1</v>
      </c>
      <c r="Z8" s="282">
        <v>11.9</v>
      </c>
      <c r="AA8" s="283">
        <v>107</v>
      </c>
      <c r="AB8" s="282">
        <v>1.2</v>
      </c>
      <c r="AD8" s="281" t="s">
        <v>136</v>
      </c>
      <c r="AE8" s="281" t="s">
        <v>1</v>
      </c>
      <c r="AF8" s="281" t="s">
        <v>53</v>
      </c>
      <c r="AG8" s="282">
        <v>100.1</v>
      </c>
      <c r="AH8" s="282">
        <v>1.2</v>
      </c>
      <c r="AJ8" s="281" t="s">
        <v>117</v>
      </c>
      <c r="AK8" s="281" t="s">
        <v>39</v>
      </c>
      <c r="AL8" s="282">
        <v>107.4</v>
      </c>
      <c r="AM8" s="282">
        <v>6.7</v>
      </c>
      <c r="AN8" s="282">
        <v>101.6</v>
      </c>
      <c r="AO8" s="282">
        <v>3.8</v>
      </c>
      <c r="AP8" s="282">
        <v>94.2</v>
      </c>
      <c r="AQ8" s="282">
        <v>-13.8</v>
      </c>
      <c r="AS8" s="281" t="s">
        <v>134</v>
      </c>
      <c r="AT8" s="281" t="s">
        <v>1</v>
      </c>
      <c r="AU8" s="281" t="s">
        <v>285</v>
      </c>
      <c r="AV8" s="282">
        <v>72.2</v>
      </c>
      <c r="AW8" s="282">
        <v>-32.299999999999997</v>
      </c>
      <c r="AY8" s="281" t="s">
        <v>134</v>
      </c>
      <c r="AZ8" s="281" t="s">
        <v>39</v>
      </c>
      <c r="BA8" s="283">
        <v>365402</v>
      </c>
      <c r="BB8" s="283">
        <v>128927</v>
      </c>
      <c r="BC8" s="283">
        <v>143641</v>
      </c>
      <c r="BD8" s="283">
        <v>61612</v>
      </c>
      <c r="BE8" s="283">
        <v>221761</v>
      </c>
      <c r="BF8" s="283">
        <v>67315</v>
      </c>
    </row>
    <row r="9" spans="1:59" x14ac:dyDescent="0.3">
      <c r="B9" s="281" t="s">
        <v>134</v>
      </c>
      <c r="C9" s="281" t="s">
        <v>36</v>
      </c>
      <c r="D9" s="283">
        <v>82</v>
      </c>
      <c r="E9" s="283">
        <v>-3</v>
      </c>
      <c r="F9" s="283">
        <v>66</v>
      </c>
      <c r="G9" s="283">
        <v>15</v>
      </c>
      <c r="I9" s="338" t="s">
        <v>134</v>
      </c>
      <c r="J9" s="338" t="s">
        <v>36</v>
      </c>
      <c r="K9" s="339">
        <v>82</v>
      </c>
      <c r="L9" s="339">
        <v>19</v>
      </c>
      <c r="M9" s="339">
        <v>62</v>
      </c>
      <c r="N9" s="339">
        <v>7</v>
      </c>
      <c r="P9" s="338" t="s">
        <v>134</v>
      </c>
      <c r="Q9" s="338" t="s">
        <v>35</v>
      </c>
      <c r="R9" s="343">
        <v>105.4</v>
      </c>
      <c r="S9" s="343">
        <v>14.5</v>
      </c>
      <c r="U9" s="281" t="s">
        <v>134</v>
      </c>
      <c r="V9" s="340" t="s">
        <v>38</v>
      </c>
      <c r="W9" s="282">
        <v>116.3</v>
      </c>
      <c r="X9" s="282">
        <v>12.7</v>
      </c>
      <c r="Y9" s="282">
        <v>126.1</v>
      </c>
      <c r="Z9" s="282">
        <v>32.700000000000003</v>
      </c>
      <c r="AA9" s="282">
        <v>111.7</v>
      </c>
      <c r="AB9" s="282">
        <v>3.3</v>
      </c>
      <c r="AD9" s="281" t="s">
        <v>136</v>
      </c>
      <c r="AE9" s="281" t="s">
        <v>1</v>
      </c>
      <c r="AF9" s="281" t="s">
        <v>54</v>
      </c>
      <c r="AG9" s="282">
        <v>87.4</v>
      </c>
      <c r="AH9" s="282">
        <v>-14.8</v>
      </c>
      <c r="AJ9" s="281" t="s">
        <v>117</v>
      </c>
      <c r="AK9" s="281" t="s">
        <v>40</v>
      </c>
      <c r="AL9" s="282">
        <v>99.8</v>
      </c>
      <c r="AM9" s="282">
        <v>0.8</v>
      </c>
      <c r="AN9" s="282">
        <v>97.6</v>
      </c>
      <c r="AO9" s="282">
        <v>2.4</v>
      </c>
      <c r="AP9" s="282">
        <v>99.5</v>
      </c>
      <c r="AQ9" s="282">
        <v>-6.4</v>
      </c>
      <c r="AS9" s="281" t="s">
        <v>134</v>
      </c>
      <c r="AT9" s="281" t="s">
        <v>1</v>
      </c>
      <c r="AU9" s="281" t="s">
        <v>286</v>
      </c>
      <c r="AV9" s="282">
        <v>97.7</v>
      </c>
      <c r="AW9" s="282">
        <v>-4.4000000000000004</v>
      </c>
      <c r="AY9" s="281" t="s">
        <v>134</v>
      </c>
      <c r="AZ9" s="281" t="s">
        <v>40</v>
      </c>
      <c r="BA9" s="283">
        <v>667268</v>
      </c>
      <c r="BB9" s="283">
        <v>323446</v>
      </c>
      <c r="BC9" s="283">
        <v>513406</v>
      </c>
      <c r="BD9" s="283">
        <v>273221</v>
      </c>
      <c r="BE9" s="283">
        <v>153862</v>
      </c>
      <c r="BF9" s="283">
        <v>50225</v>
      </c>
    </row>
    <row r="10" spans="1:59" x14ac:dyDescent="0.3">
      <c r="B10" s="281" t="s">
        <v>151</v>
      </c>
      <c r="C10" s="281" t="s">
        <v>14</v>
      </c>
      <c r="D10" s="283">
        <v>71</v>
      </c>
      <c r="E10" s="283">
        <v>14</v>
      </c>
      <c r="F10" s="283">
        <v>62</v>
      </c>
      <c r="G10" s="283">
        <v>12</v>
      </c>
      <c r="I10" s="338" t="s">
        <v>151</v>
      </c>
      <c r="J10" s="338" t="s">
        <v>14</v>
      </c>
      <c r="K10" s="339">
        <v>74</v>
      </c>
      <c r="L10" s="339">
        <v>19</v>
      </c>
      <c r="M10" s="339">
        <v>70</v>
      </c>
      <c r="N10" s="339">
        <v>19</v>
      </c>
      <c r="P10" s="338" t="s">
        <v>151</v>
      </c>
      <c r="Q10" s="338" t="s">
        <v>14</v>
      </c>
      <c r="R10" s="343">
        <v>102.1</v>
      </c>
      <c r="S10" s="343">
        <v>11.6</v>
      </c>
      <c r="U10" s="281" t="s">
        <v>151</v>
      </c>
      <c r="V10" s="340" t="s">
        <v>16</v>
      </c>
      <c r="W10" s="282">
        <v>98.2</v>
      </c>
      <c r="X10" s="282">
        <v>-7.7</v>
      </c>
      <c r="Y10" s="282">
        <v>114.5</v>
      </c>
      <c r="Z10" s="282">
        <v>7.8</v>
      </c>
      <c r="AA10" s="283">
        <v>78</v>
      </c>
      <c r="AB10" s="282">
        <v>-26.9</v>
      </c>
      <c r="AD10" s="281" t="s">
        <v>136</v>
      </c>
      <c r="AE10" s="281" t="s">
        <v>1</v>
      </c>
      <c r="AF10" s="281" t="s">
        <v>55</v>
      </c>
      <c r="AG10" s="282">
        <v>99.4</v>
      </c>
      <c r="AH10" s="282">
        <v>-0.2</v>
      </c>
      <c r="AJ10" s="281" t="s">
        <v>118</v>
      </c>
      <c r="AK10" s="281" t="s">
        <v>1</v>
      </c>
      <c r="AL10" s="282">
        <v>91.9</v>
      </c>
      <c r="AM10" s="282">
        <v>-9.6</v>
      </c>
      <c r="AN10" s="282">
        <v>92</v>
      </c>
      <c r="AO10" s="282">
        <v>-4.0999999999999996</v>
      </c>
      <c r="AP10" s="282">
        <v>93.7</v>
      </c>
      <c r="AQ10" s="282">
        <v>-6.9</v>
      </c>
      <c r="AS10" s="281" t="s">
        <v>134</v>
      </c>
      <c r="AT10" s="281" t="s">
        <v>1</v>
      </c>
      <c r="AU10" s="281" t="s">
        <v>287</v>
      </c>
      <c r="AV10" s="282">
        <v>84.3</v>
      </c>
      <c r="AW10" s="282">
        <v>8.1999999999999993</v>
      </c>
      <c r="AY10" s="281" t="s">
        <v>151</v>
      </c>
      <c r="AZ10" s="281" t="s">
        <v>1</v>
      </c>
      <c r="BA10" s="283">
        <v>377415</v>
      </c>
      <c r="BB10" s="283">
        <v>94173</v>
      </c>
      <c r="BC10" s="283">
        <v>247444</v>
      </c>
      <c r="BD10" s="283">
        <v>-23284</v>
      </c>
      <c r="BE10" s="283">
        <v>129971</v>
      </c>
      <c r="BF10" s="283">
        <v>117457</v>
      </c>
    </row>
    <row r="11" spans="1:59" x14ac:dyDescent="0.3">
      <c r="B11" s="281" t="s">
        <v>151</v>
      </c>
      <c r="C11" s="281" t="s">
        <v>35</v>
      </c>
      <c r="D11" s="283">
        <v>78</v>
      </c>
      <c r="E11" s="283">
        <v>8</v>
      </c>
      <c r="F11" s="283">
        <v>59</v>
      </c>
      <c r="G11" s="283">
        <v>7</v>
      </c>
      <c r="I11" s="338" t="s">
        <v>151</v>
      </c>
      <c r="J11" s="338" t="s">
        <v>35</v>
      </c>
      <c r="K11" s="339">
        <v>77</v>
      </c>
      <c r="L11" s="339">
        <v>11</v>
      </c>
      <c r="M11" s="339">
        <v>63</v>
      </c>
      <c r="N11" s="339">
        <v>14</v>
      </c>
      <c r="P11" s="338" t="s">
        <v>151</v>
      </c>
      <c r="Q11" s="338" t="s">
        <v>36</v>
      </c>
      <c r="R11" s="343">
        <v>102.2</v>
      </c>
      <c r="S11" s="343">
        <v>7.4</v>
      </c>
      <c r="U11" s="281" t="s">
        <v>151</v>
      </c>
      <c r="V11" s="340" t="s">
        <v>37</v>
      </c>
      <c r="W11" s="282">
        <v>83.6</v>
      </c>
      <c r="X11" s="283">
        <v>-18</v>
      </c>
      <c r="Y11" s="282">
        <v>93.2</v>
      </c>
      <c r="Z11" s="282">
        <v>-12.4</v>
      </c>
      <c r="AA11" s="282">
        <v>75.3</v>
      </c>
      <c r="AB11" s="282">
        <v>-22.8</v>
      </c>
      <c r="AD11" s="281" t="s">
        <v>136</v>
      </c>
      <c r="AE11" s="281" t="s">
        <v>1</v>
      </c>
      <c r="AF11" s="281" t="s">
        <v>56</v>
      </c>
      <c r="AG11" s="282">
        <v>99.6</v>
      </c>
      <c r="AH11" s="282">
        <v>-3.7</v>
      </c>
      <c r="AJ11" s="281" t="s">
        <v>118</v>
      </c>
      <c r="AK11" s="281" t="s">
        <v>39</v>
      </c>
      <c r="AL11" s="282">
        <v>92.4</v>
      </c>
      <c r="AM11" s="282">
        <v>8.6</v>
      </c>
      <c r="AN11" s="282">
        <v>88.9</v>
      </c>
      <c r="AO11" s="282">
        <v>-1.9</v>
      </c>
      <c r="AP11" s="282">
        <v>98.1</v>
      </c>
      <c r="AQ11" s="282">
        <v>-0.4</v>
      </c>
      <c r="AS11" s="281" t="s">
        <v>134</v>
      </c>
      <c r="AT11" s="281" t="s">
        <v>1</v>
      </c>
      <c r="AU11" s="281" t="s">
        <v>288</v>
      </c>
      <c r="AV11" s="282">
        <v>118.2</v>
      </c>
      <c r="AW11" s="282">
        <v>14.4</v>
      </c>
      <c r="AY11" s="281" t="s">
        <v>151</v>
      </c>
      <c r="AZ11" s="281" t="s">
        <v>39</v>
      </c>
      <c r="BA11" s="283">
        <v>756242</v>
      </c>
      <c r="BB11" s="283">
        <v>701495</v>
      </c>
      <c r="BC11" s="283">
        <v>377825</v>
      </c>
      <c r="BD11" s="283">
        <v>337573</v>
      </c>
      <c r="BE11" s="283">
        <v>378417</v>
      </c>
      <c r="BF11" s="283">
        <v>363922</v>
      </c>
    </row>
    <row r="12" spans="1:59" x14ac:dyDescent="0.3">
      <c r="B12" s="281" t="s">
        <v>151</v>
      </c>
      <c r="C12" s="281" t="s">
        <v>36</v>
      </c>
      <c r="D12" s="283">
        <v>83</v>
      </c>
      <c r="E12" s="283">
        <v>-3</v>
      </c>
      <c r="F12" s="283">
        <v>61</v>
      </c>
      <c r="G12" s="283">
        <v>5</v>
      </c>
      <c r="I12" s="338" t="s">
        <v>151</v>
      </c>
      <c r="J12" s="338" t="s">
        <v>36</v>
      </c>
      <c r="K12" s="339">
        <v>80</v>
      </c>
      <c r="L12" s="339">
        <v>-2</v>
      </c>
      <c r="M12" s="339">
        <v>66</v>
      </c>
      <c r="N12" s="339">
        <v>10</v>
      </c>
      <c r="P12" s="338" t="s">
        <v>151</v>
      </c>
      <c r="Q12" s="338" t="s">
        <v>35</v>
      </c>
      <c r="R12" s="343">
        <v>105.3</v>
      </c>
      <c r="S12" s="343">
        <v>10.9</v>
      </c>
      <c r="U12" s="281" t="s">
        <v>151</v>
      </c>
      <c r="V12" s="340" t="s">
        <v>38</v>
      </c>
      <c r="W12" s="282">
        <v>87.5</v>
      </c>
      <c r="X12" s="282">
        <v>-16.399999999999999</v>
      </c>
      <c r="Y12" s="283">
        <v>99</v>
      </c>
      <c r="Z12" s="282">
        <v>-4.5</v>
      </c>
      <c r="AA12" s="282">
        <v>82.1</v>
      </c>
      <c r="AB12" s="282">
        <v>-21.9</v>
      </c>
      <c r="AD12" s="281" t="s">
        <v>136</v>
      </c>
      <c r="AE12" s="281" t="s">
        <v>39</v>
      </c>
      <c r="AF12" s="281" t="s">
        <v>52</v>
      </c>
      <c r="AG12" s="282">
        <v>99.3</v>
      </c>
      <c r="AH12" s="282">
        <v>-0.8</v>
      </c>
      <c r="AJ12" s="281" t="s">
        <v>118</v>
      </c>
      <c r="AK12" s="281" t="s">
        <v>40</v>
      </c>
      <c r="AL12" s="282">
        <v>87.6</v>
      </c>
      <c r="AM12" s="282">
        <v>-10.9</v>
      </c>
      <c r="AN12" s="282">
        <v>86.1</v>
      </c>
      <c r="AO12" s="282">
        <v>-10.4</v>
      </c>
      <c r="AP12" s="282">
        <v>96.5</v>
      </c>
      <c r="AQ12" s="282">
        <v>-4.9000000000000004</v>
      </c>
      <c r="AS12" s="281" t="s">
        <v>134</v>
      </c>
      <c r="AT12" s="281" t="s">
        <v>1</v>
      </c>
      <c r="AU12" s="281" t="s">
        <v>289</v>
      </c>
      <c r="AV12" s="282">
        <v>78.2</v>
      </c>
      <c r="AW12" s="282">
        <v>-9</v>
      </c>
      <c r="AY12" s="281" t="s">
        <v>151</v>
      </c>
      <c r="AZ12" s="281" t="s">
        <v>40</v>
      </c>
      <c r="BA12" s="283">
        <v>991349</v>
      </c>
      <c r="BB12" s="283">
        <v>713372</v>
      </c>
      <c r="BC12" s="283">
        <v>493546</v>
      </c>
      <c r="BD12" s="283">
        <v>255818</v>
      </c>
      <c r="BE12" s="283">
        <v>497803</v>
      </c>
      <c r="BF12" s="283">
        <v>457554</v>
      </c>
    </row>
    <row r="13" spans="1:59" x14ac:dyDescent="0.3">
      <c r="B13" s="281" t="s">
        <v>152</v>
      </c>
      <c r="C13" s="281" t="s">
        <v>14</v>
      </c>
      <c r="D13" s="283">
        <v>66</v>
      </c>
      <c r="E13" s="283">
        <v>4</v>
      </c>
      <c r="F13" s="283">
        <v>66</v>
      </c>
      <c r="G13" s="283">
        <v>11</v>
      </c>
      <c r="I13" s="338" t="s">
        <v>152</v>
      </c>
      <c r="J13" s="338" t="s">
        <v>14</v>
      </c>
      <c r="K13" s="339">
        <v>73</v>
      </c>
      <c r="L13" s="339">
        <v>10</v>
      </c>
      <c r="M13" s="339">
        <v>69</v>
      </c>
      <c r="N13" s="339">
        <v>13</v>
      </c>
      <c r="P13" s="338" t="s">
        <v>152</v>
      </c>
      <c r="Q13" s="338" t="s">
        <v>14</v>
      </c>
      <c r="R13" s="343">
        <v>103.1</v>
      </c>
      <c r="S13" s="343">
        <v>5.5</v>
      </c>
      <c r="U13" s="281" t="s">
        <v>152</v>
      </c>
      <c r="V13" s="340" t="s">
        <v>16</v>
      </c>
      <c r="W13" s="282">
        <v>111.4</v>
      </c>
      <c r="X13" s="282">
        <v>3.1</v>
      </c>
      <c r="Y13" s="282">
        <v>126.6</v>
      </c>
      <c r="Z13" s="283">
        <v>10</v>
      </c>
      <c r="AA13" s="282">
        <v>92.5</v>
      </c>
      <c r="AB13" s="282">
        <v>-5.6</v>
      </c>
      <c r="AD13" s="281" t="s">
        <v>136</v>
      </c>
      <c r="AE13" s="281" t="s">
        <v>39</v>
      </c>
      <c r="AF13" s="281" t="s">
        <v>53</v>
      </c>
      <c r="AG13" s="282">
        <v>98.7</v>
      </c>
      <c r="AH13" s="282">
        <v>1.5</v>
      </c>
      <c r="AJ13" s="281" t="s">
        <v>119</v>
      </c>
      <c r="AK13" s="281" t="s">
        <v>1</v>
      </c>
      <c r="AL13" s="282">
        <v>108.5</v>
      </c>
      <c r="AM13" s="282">
        <v>-4.7</v>
      </c>
      <c r="AN13" s="282">
        <v>108.3</v>
      </c>
      <c r="AO13" s="282">
        <v>-1.8</v>
      </c>
      <c r="AP13" s="282">
        <v>88.4</v>
      </c>
      <c r="AQ13" s="282">
        <v>-18</v>
      </c>
      <c r="AS13" s="281" t="s">
        <v>134</v>
      </c>
      <c r="AT13" s="281" t="s">
        <v>1</v>
      </c>
      <c r="AU13" s="281" t="s">
        <v>290</v>
      </c>
      <c r="AV13" s="282">
        <v>81.599999999999994</v>
      </c>
      <c r="AW13" s="282">
        <v>-28.8</v>
      </c>
      <c r="AY13" s="281" t="s">
        <v>152</v>
      </c>
      <c r="AZ13" s="281" t="s">
        <v>1</v>
      </c>
      <c r="BA13" s="283">
        <v>401556</v>
      </c>
      <c r="BB13" s="283">
        <v>41757</v>
      </c>
      <c r="BC13" s="283">
        <v>306228</v>
      </c>
      <c r="BD13" s="283">
        <v>-1189</v>
      </c>
      <c r="BE13" s="283">
        <v>95328</v>
      </c>
      <c r="BF13" s="283">
        <v>42946</v>
      </c>
    </row>
    <row r="14" spans="1:59" x14ac:dyDescent="0.3">
      <c r="B14" s="281" t="s">
        <v>152</v>
      </c>
      <c r="C14" s="281" t="s">
        <v>35</v>
      </c>
      <c r="D14" s="283">
        <v>70</v>
      </c>
      <c r="E14" s="283">
        <v>-1</v>
      </c>
      <c r="F14" s="283">
        <v>60</v>
      </c>
      <c r="G14" s="283">
        <v>11</v>
      </c>
      <c r="I14" s="338" t="s">
        <v>152</v>
      </c>
      <c r="J14" s="338" t="s">
        <v>35</v>
      </c>
      <c r="K14" s="339">
        <v>84</v>
      </c>
      <c r="L14" s="339">
        <v>13</v>
      </c>
      <c r="M14" s="339">
        <v>66</v>
      </c>
      <c r="N14" s="339">
        <v>13</v>
      </c>
      <c r="P14" s="338" t="s">
        <v>152</v>
      </c>
      <c r="Q14" s="338" t="s">
        <v>36</v>
      </c>
      <c r="R14" s="343">
        <v>101.6</v>
      </c>
      <c r="S14" s="343">
        <v>4.4000000000000004</v>
      </c>
      <c r="U14" s="281" t="s">
        <v>152</v>
      </c>
      <c r="V14" s="340" t="s">
        <v>37</v>
      </c>
      <c r="W14" s="282">
        <v>100.5</v>
      </c>
      <c r="X14" s="282">
        <v>-0.2</v>
      </c>
      <c r="Y14" s="282">
        <v>114.6</v>
      </c>
      <c r="Z14" s="283">
        <v>4</v>
      </c>
      <c r="AA14" s="282">
        <v>88.4</v>
      </c>
      <c r="AB14" s="282">
        <v>-3.8</v>
      </c>
      <c r="AD14" s="281" t="s">
        <v>136</v>
      </c>
      <c r="AE14" s="281" t="s">
        <v>39</v>
      </c>
      <c r="AF14" s="281" t="s">
        <v>54</v>
      </c>
      <c r="AG14" s="282">
        <v>81.900000000000006</v>
      </c>
      <c r="AH14" s="282">
        <v>-14.3</v>
      </c>
      <c r="AJ14" s="281" t="s">
        <v>119</v>
      </c>
      <c r="AK14" s="281" t="s">
        <v>39</v>
      </c>
      <c r="AL14" s="282">
        <v>112.2</v>
      </c>
      <c r="AM14" s="282">
        <v>0.2</v>
      </c>
      <c r="AN14" s="282">
        <v>110.2</v>
      </c>
      <c r="AO14" s="282">
        <v>3</v>
      </c>
      <c r="AP14" s="282">
        <v>91.1</v>
      </c>
      <c r="AQ14" s="282">
        <v>-15.1</v>
      </c>
      <c r="AS14" s="281" t="s">
        <v>134</v>
      </c>
      <c r="AT14" s="281" t="s">
        <v>1</v>
      </c>
      <c r="AU14" s="281" t="s">
        <v>291</v>
      </c>
      <c r="AV14" s="282">
        <v>106.2</v>
      </c>
      <c r="AW14" s="282">
        <v>-9</v>
      </c>
      <c r="AY14" s="281" t="s">
        <v>152</v>
      </c>
      <c r="AZ14" s="281" t="s">
        <v>39</v>
      </c>
      <c r="BA14" s="283">
        <v>78860</v>
      </c>
      <c r="BB14" s="283">
        <v>-314121</v>
      </c>
      <c r="BC14" s="283">
        <v>28406</v>
      </c>
      <c r="BD14" s="283">
        <v>-294906</v>
      </c>
      <c r="BE14" s="283">
        <v>50454</v>
      </c>
      <c r="BF14" s="283">
        <v>-19215</v>
      </c>
    </row>
    <row r="15" spans="1:59" x14ac:dyDescent="0.3">
      <c r="B15" s="281" t="s">
        <v>152</v>
      </c>
      <c r="C15" s="281" t="s">
        <v>36</v>
      </c>
      <c r="D15" s="283">
        <v>91</v>
      </c>
      <c r="E15" s="283">
        <v>8</v>
      </c>
      <c r="F15" s="283">
        <v>67</v>
      </c>
      <c r="G15" s="283">
        <v>11</v>
      </c>
      <c r="I15" s="338" t="s">
        <v>152</v>
      </c>
      <c r="J15" s="338" t="s">
        <v>36</v>
      </c>
      <c r="K15" s="339">
        <v>85</v>
      </c>
      <c r="L15" s="339">
        <v>2</v>
      </c>
      <c r="M15" s="339">
        <v>66</v>
      </c>
      <c r="N15" s="339">
        <v>5</v>
      </c>
      <c r="P15" s="338" t="s">
        <v>152</v>
      </c>
      <c r="Q15" s="338" t="s">
        <v>35</v>
      </c>
      <c r="R15" s="343">
        <v>104.5</v>
      </c>
      <c r="S15" s="343">
        <v>5.6</v>
      </c>
      <c r="U15" s="281" t="s">
        <v>152</v>
      </c>
      <c r="V15" s="340" t="s">
        <v>38</v>
      </c>
      <c r="W15" s="283">
        <v>97</v>
      </c>
      <c r="X15" s="282">
        <v>1.1000000000000001</v>
      </c>
      <c r="Y15" s="282">
        <v>112.6</v>
      </c>
      <c r="Z15" s="282">
        <v>7.4</v>
      </c>
      <c r="AA15" s="282">
        <v>89.7</v>
      </c>
      <c r="AB15" s="282">
        <v>-1.8</v>
      </c>
      <c r="AD15" s="281" t="s">
        <v>136</v>
      </c>
      <c r="AE15" s="281" t="s">
        <v>39</v>
      </c>
      <c r="AF15" s="281" t="s">
        <v>55</v>
      </c>
      <c r="AG15" s="282">
        <v>104</v>
      </c>
      <c r="AH15" s="282">
        <v>0.9</v>
      </c>
      <c r="AJ15" s="281" t="s">
        <v>119</v>
      </c>
      <c r="AK15" s="281" t="s">
        <v>40</v>
      </c>
      <c r="AL15" s="282">
        <v>109.6</v>
      </c>
      <c r="AM15" s="282">
        <v>-3.4</v>
      </c>
      <c r="AN15" s="282">
        <v>108.3</v>
      </c>
      <c r="AO15" s="282">
        <v>-4</v>
      </c>
      <c r="AP15" s="282">
        <v>100.4</v>
      </c>
      <c r="AQ15" s="282">
        <v>1.1000000000000001</v>
      </c>
      <c r="AS15" s="281" t="s">
        <v>134</v>
      </c>
      <c r="AT15" s="281" t="s">
        <v>1</v>
      </c>
      <c r="AU15" s="281" t="s">
        <v>292</v>
      </c>
      <c r="AV15" s="282">
        <v>118.6</v>
      </c>
      <c r="AW15" s="282">
        <v>6.5</v>
      </c>
      <c r="AY15" s="281" t="s">
        <v>152</v>
      </c>
      <c r="AZ15" s="281" t="s">
        <v>40</v>
      </c>
      <c r="BA15" s="283">
        <v>913480</v>
      </c>
      <c r="BB15" s="283">
        <v>134792</v>
      </c>
      <c r="BC15" s="283">
        <v>776397</v>
      </c>
      <c r="BD15" s="283">
        <v>245217</v>
      </c>
      <c r="BE15" s="283">
        <v>137083</v>
      </c>
      <c r="BF15" s="283">
        <v>-110425</v>
      </c>
    </row>
    <row r="16" spans="1:59" x14ac:dyDescent="0.3">
      <c r="B16" s="281" t="s">
        <v>153</v>
      </c>
      <c r="C16" s="281" t="s">
        <v>14</v>
      </c>
      <c r="D16" s="283">
        <v>69</v>
      </c>
      <c r="E16" s="283">
        <v>9</v>
      </c>
      <c r="F16" s="283">
        <v>71</v>
      </c>
      <c r="G16" s="283">
        <v>9</v>
      </c>
      <c r="I16" s="338" t="s">
        <v>153</v>
      </c>
      <c r="J16" s="338" t="s">
        <v>14</v>
      </c>
      <c r="K16" s="339">
        <v>69</v>
      </c>
      <c r="L16" s="339">
        <v>7</v>
      </c>
      <c r="M16" s="339">
        <v>69</v>
      </c>
      <c r="N16" s="339">
        <v>15</v>
      </c>
      <c r="P16" s="338" t="s">
        <v>153</v>
      </c>
      <c r="Q16" s="338" t="s">
        <v>14</v>
      </c>
      <c r="R16" s="343">
        <v>105.5</v>
      </c>
      <c r="S16" s="343">
        <v>6.8</v>
      </c>
      <c r="U16" s="281" t="s">
        <v>153</v>
      </c>
      <c r="V16" s="340" t="s">
        <v>16</v>
      </c>
      <c r="W16" s="282">
        <v>114.6</v>
      </c>
      <c r="X16" s="282">
        <v>9.1</v>
      </c>
      <c r="Y16" s="282">
        <v>137.1</v>
      </c>
      <c r="Z16" s="282">
        <v>22.1</v>
      </c>
      <c r="AA16" s="282">
        <v>86.7</v>
      </c>
      <c r="AB16" s="282">
        <v>-6.9</v>
      </c>
      <c r="AD16" s="281" t="s">
        <v>136</v>
      </c>
      <c r="AE16" s="281" t="s">
        <v>39</v>
      </c>
      <c r="AF16" s="281" t="s">
        <v>56</v>
      </c>
      <c r="AG16" s="282">
        <v>99.7</v>
      </c>
      <c r="AH16" s="282">
        <v>-3.8</v>
      </c>
      <c r="AJ16" s="281" t="s">
        <v>121</v>
      </c>
      <c r="AK16" s="281" t="s">
        <v>1</v>
      </c>
      <c r="AL16" s="282">
        <v>104.6</v>
      </c>
      <c r="AM16" s="282">
        <v>5.5</v>
      </c>
      <c r="AN16" s="282">
        <v>102.3</v>
      </c>
      <c r="AO16" s="282">
        <v>1.9</v>
      </c>
      <c r="AP16" s="282">
        <v>92.5</v>
      </c>
      <c r="AQ16" s="282">
        <v>-14.6</v>
      </c>
      <c r="AS16" s="281" t="s">
        <v>134</v>
      </c>
      <c r="AT16" s="281" t="s">
        <v>1</v>
      </c>
      <c r="AU16" s="281" t="s">
        <v>293</v>
      </c>
      <c r="AV16" s="282">
        <v>103.1</v>
      </c>
      <c r="AW16" s="282">
        <v>-6.7</v>
      </c>
      <c r="AY16" s="281" t="s">
        <v>153</v>
      </c>
      <c r="AZ16" s="281" t="s">
        <v>1</v>
      </c>
      <c r="BA16" s="283">
        <v>1903029</v>
      </c>
      <c r="BB16" s="283">
        <v>1485635</v>
      </c>
      <c r="BC16" s="283">
        <v>1498554</v>
      </c>
      <c r="BD16" s="283">
        <v>1260881</v>
      </c>
      <c r="BE16" s="283">
        <v>404475</v>
      </c>
      <c r="BF16" s="283">
        <v>224754</v>
      </c>
    </row>
    <row r="17" spans="2:58" x14ac:dyDescent="0.3">
      <c r="B17" s="281" t="s">
        <v>153</v>
      </c>
      <c r="C17" s="281" t="s">
        <v>35</v>
      </c>
      <c r="D17" s="283">
        <v>75</v>
      </c>
      <c r="E17" s="283">
        <v>1</v>
      </c>
      <c r="F17" s="283">
        <v>62</v>
      </c>
      <c r="G17" s="283">
        <v>3</v>
      </c>
      <c r="I17" s="338" t="s">
        <v>153</v>
      </c>
      <c r="J17" s="338" t="s">
        <v>35</v>
      </c>
      <c r="K17" s="339">
        <v>70</v>
      </c>
      <c r="L17" s="339">
        <v>-2</v>
      </c>
      <c r="M17" s="339">
        <v>63</v>
      </c>
      <c r="N17" s="339">
        <v>15</v>
      </c>
      <c r="P17" s="338" t="s">
        <v>153</v>
      </c>
      <c r="Q17" s="338" t="s">
        <v>36</v>
      </c>
      <c r="R17" s="343">
        <v>105.6</v>
      </c>
      <c r="S17" s="339">
        <v>7</v>
      </c>
      <c r="U17" s="281" t="s">
        <v>153</v>
      </c>
      <c r="V17" s="340" t="s">
        <v>37</v>
      </c>
      <c r="W17" s="282">
        <v>98.4</v>
      </c>
      <c r="X17" s="282">
        <v>0.8</v>
      </c>
      <c r="Y17" s="282">
        <v>113.2</v>
      </c>
      <c r="Z17" s="282">
        <v>5.4</v>
      </c>
      <c r="AA17" s="282">
        <v>85.8</v>
      </c>
      <c r="AB17" s="283">
        <v>-3</v>
      </c>
      <c r="AD17" s="281" t="s">
        <v>136</v>
      </c>
      <c r="AE17" s="281" t="s">
        <v>40</v>
      </c>
      <c r="AF17" s="281" t="s">
        <v>52</v>
      </c>
      <c r="AG17" s="282">
        <v>99.5</v>
      </c>
      <c r="AH17" s="282">
        <v>0.6</v>
      </c>
      <c r="AJ17" s="281" t="s">
        <v>121</v>
      </c>
      <c r="AK17" s="281" t="s">
        <v>39</v>
      </c>
      <c r="AL17" s="282">
        <v>107.7</v>
      </c>
      <c r="AM17" s="282">
        <v>10.1</v>
      </c>
      <c r="AN17" s="282">
        <v>104.2</v>
      </c>
      <c r="AO17" s="282">
        <v>9</v>
      </c>
      <c r="AP17" s="282">
        <v>91.6</v>
      </c>
      <c r="AQ17" s="282">
        <v>-24</v>
      </c>
      <c r="AS17" s="281" t="s">
        <v>134</v>
      </c>
      <c r="AT17" s="281" t="s">
        <v>1</v>
      </c>
      <c r="AU17" s="281" t="s">
        <v>294</v>
      </c>
      <c r="AV17" s="282">
        <v>114.1</v>
      </c>
      <c r="AW17" s="282">
        <v>15.6</v>
      </c>
      <c r="AY17" s="281" t="s">
        <v>153</v>
      </c>
      <c r="AZ17" s="281" t="s">
        <v>39</v>
      </c>
      <c r="BA17" s="283">
        <v>512647</v>
      </c>
      <c r="BB17" s="283">
        <v>-98944</v>
      </c>
      <c r="BC17" s="283">
        <v>479274</v>
      </c>
      <c r="BD17" s="283">
        <v>113698</v>
      </c>
      <c r="BE17" s="283">
        <v>33373</v>
      </c>
      <c r="BF17" s="283">
        <v>-212642</v>
      </c>
    </row>
    <row r="18" spans="2:58" x14ac:dyDescent="0.3">
      <c r="B18" s="281" t="s">
        <v>153</v>
      </c>
      <c r="C18" s="281" t="s">
        <v>36</v>
      </c>
      <c r="D18" s="283">
        <v>83</v>
      </c>
      <c r="E18" s="283">
        <v>-11</v>
      </c>
      <c r="F18" s="283">
        <v>63</v>
      </c>
      <c r="G18" s="283">
        <v>6</v>
      </c>
      <c r="I18" s="338" t="s">
        <v>153</v>
      </c>
      <c r="J18" s="338" t="s">
        <v>36</v>
      </c>
      <c r="K18" s="339">
        <v>86</v>
      </c>
      <c r="L18" s="339">
        <v>-6</v>
      </c>
      <c r="M18" s="339">
        <v>68</v>
      </c>
      <c r="N18" s="339">
        <v>13</v>
      </c>
      <c r="P18" s="338" t="s">
        <v>153</v>
      </c>
      <c r="Q18" s="338" t="s">
        <v>35</v>
      </c>
      <c r="R18" s="343">
        <v>104.2</v>
      </c>
      <c r="S18" s="343">
        <v>2.5</v>
      </c>
      <c r="U18" s="281" t="s">
        <v>153</v>
      </c>
      <c r="V18" s="340" t="s">
        <v>38</v>
      </c>
      <c r="W18" s="282">
        <v>102.4</v>
      </c>
      <c r="X18" s="282">
        <v>4.4000000000000004</v>
      </c>
      <c r="Y18" s="282">
        <v>126.5</v>
      </c>
      <c r="Z18" s="282">
        <v>18.2</v>
      </c>
      <c r="AA18" s="282">
        <v>91.1</v>
      </c>
      <c r="AB18" s="282">
        <v>-2.1</v>
      </c>
      <c r="AD18" s="281" t="s">
        <v>136</v>
      </c>
      <c r="AE18" s="281" t="s">
        <v>40</v>
      </c>
      <c r="AF18" s="281" t="s">
        <v>53</v>
      </c>
      <c r="AG18" s="282">
        <v>99.4</v>
      </c>
      <c r="AH18" s="282">
        <v>0.8</v>
      </c>
      <c r="AJ18" s="281" t="s">
        <v>121</v>
      </c>
      <c r="AK18" s="281" t="s">
        <v>40</v>
      </c>
      <c r="AL18" s="282">
        <v>108.2</v>
      </c>
      <c r="AM18" s="282">
        <v>8.1999999999999993</v>
      </c>
      <c r="AN18" s="282">
        <v>105.3</v>
      </c>
      <c r="AO18" s="282">
        <v>6.4</v>
      </c>
      <c r="AP18" s="282">
        <v>103.2</v>
      </c>
      <c r="AQ18" s="282">
        <v>0.9</v>
      </c>
      <c r="AS18" s="281" t="s">
        <v>134</v>
      </c>
      <c r="AT18" s="281" t="s">
        <v>1</v>
      </c>
      <c r="AU18" s="281" t="s">
        <v>295</v>
      </c>
      <c r="AV18" s="282">
        <v>111.9</v>
      </c>
      <c r="AW18" s="282">
        <v>8.5</v>
      </c>
      <c r="AY18" s="281" t="s">
        <v>153</v>
      </c>
      <c r="AZ18" s="281" t="s">
        <v>40</v>
      </c>
      <c r="BA18" s="283">
        <v>1206360</v>
      </c>
      <c r="BB18" s="283">
        <v>-64680</v>
      </c>
      <c r="BC18" s="283">
        <v>1080872</v>
      </c>
      <c r="BD18" s="283">
        <v>-156534</v>
      </c>
      <c r="BE18" s="283">
        <v>125488</v>
      </c>
      <c r="BF18" s="283">
        <v>91854</v>
      </c>
    </row>
    <row r="19" spans="2:58" x14ac:dyDescent="0.3">
      <c r="B19" s="281" t="s">
        <v>154</v>
      </c>
      <c r="C19" s="281" t="s">
        <v>14</v>
      </c>
      <c r="D19" s="283">
        <v>67</v>
      </c>
      <c r="E19" s="283">
        <v>-2</v>
      </c>
      <c r="F19" s="283">
        <v>77</v>
      </c>
      <c r="G19" s="283">
        <v>11</v>
      </c>
      <c r="I19" s="338" t="s">
        <v>154</v>
      </c>
      <c r="J19" s="338" t="s">
        <v>14</v>
      </c>
      <c r="K19" s="339">
        <v>70</v>
      </c>
      <c r="L19" s="339">
        <v>9</v>
      </c>
      <c r="M19" s="339">
        <v>75</v>
      </c>
      <c r="N19" s="339">
        <v>12</v>
      </c>
      <c r="P19" s="338" t="s">
        <v>154</v>
      </c>
      <c r="Q19" s="338" t="s">
        <v>14</v>
      </c>
      <c r="R19" s="339">
        <v>104</v>
      </c>
      <c r="S19" s="343">
        <v>1.2</v>
      </c>
      <c r="U19" s="281" t="s">
        <v>154</v>
      </c>
      <c r="V19" s="340" t="s">
        <v>16</v>
      </c>
      <c r="W19" s="283">
        <v>122</v>
      </c>
      <c r="X19" s="282">
        <v>4.7</v>
      </c>
      <c r="Y19" s="282">
        <v>147.5</v>
      </c>
      <c r="Z19" s="282">
        <v>18.2</v>
      </c>
      <c r="AA19" s="282">
        <v>90.4</v>
      </c>
      <c r="AB19" s="282">
        <v>-12.1</v>
      </c>
      <c r="AD19" s="281" t="s">
        <v>136</v>
      </c>
      <c r="AE19" s="281" t="s">
        <v>40</v>
      </c>
      <c r="AF19" s="281" t="s">
        <v>54</v>
      </c>
      <c r="AG19" s="282">
        <v>82.5</v>
      </c>
      <c r="AH19" s="282">
        <v>-8.8000000000000007</v>
      </c>
      <c r="AJ19" s="281" t="s">
        <v>123</v>
      </c>
      <c r="AK19" s="281" t="s">
        <v>1</v>
      </c>
      <c r="AL19" s="282">
        <v>101.4</v>
      </c>
      <c r="AM19" s="282">
        <v>13.2</v>
      </c>
      <c r="AN19" s="282">
        <v>100.2</v>
      </c>
      <c r="AO19" s="282">
        <v>9.3000000000000007</v>
      </c>
      <c r="AP19" s="282">
        <v>94.2</v>
      </c>
      <c r="AQ19" s="282">
        <v>-10.4</v>
      </c>
      <c r="AS19" s="281" t="s">
        <v>134</v>
      </c>
      <c r="AT19" s="281" t="s">
        <v>1</v>
      </c>
      <c r="AU19" s="281" t="s">
        <v>296</v>
      </c>
      <c r="AV19" s="282">
        <v>78.2</v>
      </c>
      <c r="AW19" s="282">
        <v>-24.8</v>
      </c>
      <c r="AY19" s="281" t="s">
        <v>154</v>
      </c>
      <c r="AZ19" s="281" t="s">
        <v>1</v>
      </c>
      <c r="BA19" s="283">
        <v>974232</v>
      </c>
      <c r="BB19" s="283">
        <v>530358</v>
      </c>
      <c r="BC19" s="283">
        <v>813661</v>
      </c>
      <c r="BD19" s="283">
        <v>414183</v>
      </c>
      <c r="BE19" s="283">
        <v>160571</v>
      </c>
      <c r="BF19" s="283">
        <v>116175</v>
      </c>
    </row>
    <row r="20" spans="2:58" x14ac:dyDescent="0.3">
      <c r="B20" s="281" t="s">
        <v>154</v>
      </c>
      <c r="C20" s="281" t="s">
        <v>35</v>
      </c>
      <c r="D20" s="283">
        <v>75</v>
      </c>
      <c r="E20" s="283">
        <v>-1</v>
      </c>
      <c r="F20" s="283">
        <v>67</v>
      </c>
      <c r="G20" s="283">
        <v>3</v>
      </c>
      <c r="I20" s="338" t="s">
        <v>154</v>
      </c>
      <c r="J20" s="338" t="s">
        <v>35</v>
      </c>
      <c r="K20" s="339">
        <v>76</v>
      </c>
      <c r="L20" s="339">
        <v>0</v>
      </c>
      <c r="M20" s="339">
        <v>68</v>
      </c>
      <c r="N20" s="339">
        <v>9</v>
      </c>
      <c r="P20" s="338" t="s">
        <v>154</v>
      </c>
      <c r="Q20" s="338" t="s">
        <v>36</v>
      </c>
      <c r="R20" s="343">
        <v>102.8</v>
      </c>
      <c r="S20" s="343">
        <v>0.5</v>
      </c>
      <c r="U20" s="281" t="s">
        <v>154</v>
      </c>
      <c r="V20" s="340" t="s">
        <v>37</v>
      </c>
      <c r="W20" s="282">
        <v>103.7</v>
      </c>
      <c r="X20" s="282">
        <v>-1.1000000000000001</v>
      </c>
      <c r="Y20" s="282">
        <v>118.6</v>
      </c>
      <c r="Z20" s="282">
        <v>4.9000000000000004</v>
      </c>
      <c r="AA20" s="283">
        <v>91</v>
      </c>
      <c r="AB20" s="282">
        <v>-6.1</v>
      </c>
      <c r="AD20" s="281" t="s">
        <v>136</v>
      </c>
      <c r="AE20" s="281" t="s">
        <v>40</v>
      </c>
      <c r="AF20" s="281" t="s">
        <v>55</v>
      </c>
      <c r="AG20" s="282">
        <v>113.9</v>
      </c>
      <c r="AH20" s="282">
        <v>9.3000000000000007</v>
      </c>
      <c r="AJ20" s="281" t="s">
        <v>123</v>
      </c>
      <c r="AK20" s="281" t="s">
        <v>39</v>
      </c>
      <c r="AL20" s="282">
        <v>100.4</v>
      </c>
      <c r="AM20" s="282">
        <v>13.1</v>
      </c>
      <c r="AN20" s="282">
        <v>100.4</v>
      </c>
      <c r="AO20" s="282">
        <v>7.9</v>
      </c>
      <c r="AP20" s="282">
        <v>87.8</v>
      </c>
      <c r="AQ20" s="282">
        <v>-22.9</v>
      </c>
      <c r="AS20" s="281" t="s">
        <v>134</v>
      </c>
      <c r="AT20" s="281" t="s">
        <v>1</v>
      </c>
      <c r="AU20" s="281" t="s">
        <v>297</v>
      </c>
      <c r="AV20" s="282">
        <v>100.1</v>
      </c>
      <c r="AW20" s="282">
        <v>3.7</v>
      </c>
      <c r="AY20" s="281" t="s">
        <v>154</v>
      </c>
      <c r="AZ20" s="281" t="s">
        <v>39</v>
      </c>
      <c r="BA20" s="283">
        <v>197414</v>
      </c>
      <c r="BB20" s="283">
        <v>148726</v>
      </c>
      <c r="BC20" s="283">
        <v>173925</v>
      </c>
      <c r="BD20" s="283">
        <v>139619</v>
      </c>
      <c r="BE20" s="283">
        <v>23489</v>
      </c>
      <c r="BF20" s="283">
        <v>9107</v>
      </c>
    </row>
    <row r="21" spans="2:58" x14ac:dyDescent="0.3">
      <c r="B21" s="281" t="s">
        <v>154</v>
      </c>
      <c r="C21" s="281" t="s">
        <v>36</v>
      </c>
      <c r="D21" s="283">
        <v>69</v>
      </c>
      <c r="E21" s="283">
        <v>-24</v>
      </c>
      <c r="F21" s="283">
        <v>60</v>
      </c>
      <c r="G21" s="283">
        <v>-8</v>
      </c>
      <c r="I21" s="338" t="s">
        <v>154</v>
      </c>
      <c r="J21" s="338" t="s">
        <v>36</v>
      </c>
      <c r="K21" s="339">
        <v>80</v>
      </c>
      <c r="L21" s="339">
        <v>-13</v>
      </c>
      <c r="M21" s="339">
        <v>65</v>
      </c>
      <c r="N21" s="339">
        <v>3</v>
      </c>
      <c r="P21" s="338" t="s">
        <v>154</v>
      </c>
      <c r="Q21" s="338" t="s">
        <v>35</v>
      </c>
      <c r="R21" s="343">
        <v>104.8</v>
      </c>
      <c r="S21" s="343">
        <v>3.5</v>
      </c>
      <c r="U21" s="281" t="s">
        <v>154</v>
      </c>
      <c r="V21" s="340" t="s">
        <v>38</v>
      </c>
      <c r="W21" s="282">
        <v>107.8</v>
      </c>
      <c r="X21" s="282">
        <v>-0.2</v>
      </c>
      <c r="Y21" s="282">
        <v>137.1</v>
      </c>
      <c r="Z21" s="282">
        <v>15.4</v>
      </c>
      <c r="AA21" s="282">
        <v>94.1</v>
      </c>
      <c r="AB21" s="282">
        <v>-7.4</v>
      </c>
      <c r="AD21" s="281" t="s">
        <v>136</v>
      </c>
      <c r="AE21" s="281" t="s">
        <v>40</v>
      </c>
      <c r="AF21" s="281" t="s">
        <v>56</v>
      </c>
      <c r="AG21" s="282">
        <v>100</v>
      </c>
      <c r="AH21" s="282">
        <v>-1.5</v>
      </c>
      <c r="AJ21" s="281" t="s">
        <v>123</v>
      </c>
      <c r="AK21" s="281" t="s">
        <v>40</v>
      </c>
      <c r="AL21" s="282">
        <v>103.8</v>
      </c>
      <c r="AM21" s="282">
        <v>14.3</v>
      </c>
      <c r="AN21" s="282">
        <v>101.3</v>
      </c>
      <c r="AO21" s="282">
        <v>12.4</v>
      </c>
      <c r="AP21" s="282">
        <v>103.2</v>
      </c>
      <c r="AQ21" s="282">
        <v>0.1</v>
      </c>
      <c r="AS21" s="281" t="s">
        <v>134</v>
      </c>
      <c r="AT21" s="281" t="s">
        <v>1</v>
      </c>
      <c r="AU21" s="281" t="s">
        <v>298</v>
      </c>
      <c r="AV21" s="282">
        <v>84</v>
      </c>
      <c r="AW21" s="282">
        <v>-10.1</v>
      </c>
      <c r="AY21" s="281" t="s">
        <v>154</v>
      </c>
      <c r="AZ21" s="281" t="s">
        <v>40</v>
      </c>
      <c r="BA21" s="283">
        <v>1826127</v>
      </c>
      <c r="BB21" s="283">
        <v>1277800</v>
      </c>
      <c r="BC21" s="283">
        <v>1200788</v>
      </c>
      <c r="BD21" s="283">
        <v>716277</v>
      </c>
      <c r="BE21" s="283">
        <v>625339</v>
      </c>
      <c r="BF21" s="283">
        <v>561523</v>
      </c>
    </row>
    <row r="22" spans="2:58" x14ac:dyDescent="0.3">
      <c r="B22" s="281" t="s">
        <v>159</v>
      </c>
      <c r="C22" s="281" t="s">
        <v>14</v>
      </c>
      <c r="D22" s="283">
        <v>70</v>
      </c>
      <c r="E22" s="283">
        <v>-3</v>
      </c>
      <c r="F22" s="283">
        <v>69</v>
      </c>
      <c r="G22" s="283">
        <v>1</v>
      </c>
      <c r="I22" s="338" t="s">
        <v>159</v>
      </c>
      <c r="J22" s="338" t="s">
        <v>14</v>
      </c>
      <c r="K22" s="339">
        <v>69</v>
      </c>
      <c r="L22" s="339">
        <v>-6</v>
      </c>
      <c r="M22" s="339">
        <v>76</v>
      </c>
      <c r="N22" s="339">
        <v>8</v>
      </c>
      <c r="P22" s="338" t="s">
        <v>159</v>
      </c>
      <c r="Q22" s="338" t="s">
        <v>14</v>
      </c>
      <c r="R22" s="343">
        <v>93.4</v>
      </c>
      <c r="S22" s="343">
        <v>-14.4</v>
      </c>
      <c r="U22" s="281" t="s">
        <v>159</v>
      </c>
      <c r="V22" s="340" t="s">
        <v>16</v>
      </c>
      <c r="W22" s="282">
        <v>109.6</v>
      </c>
      <c r="X22" s="282">
        <v>4.2</v>
      </c>
      <c r="Y22" s="282">
        <v>128.4</v>
      </c>
      <c r="Z22" s="282">
        <v>15.1</v>
      </c>
      <c r="AA22" s="282">
        <v>86.3</v>
      </c>
      <c r="AB22" s="282">
        <v>-9.3000000000000007</v>
      </c>
      <c r="AD22" s="281" t="s">
        <v>137</v>
      </c>
      <c r="AE22" s="281" t="s">
        <v>1</v>
      </c>
      <c r="AF22" s="281" t="s">
        <v>52</v>
      </c>
      <c r="AG22" s="282">
        <v>104.9</v>
      </c>
      <c r="AH22" s="282">
        <v>7</v>
      </c>
      <c r="AJ22" s="281" t="s">
        <v>124</v>
      </c>
      <c r="AK22" s="281" t="s">
        <v>1</v>
      </c>
      <c r="AL22" s="282">
        <v>106.1</v>
      </c>
      <c r="AM22" s="282">
        <v>7</v>
      </c>
      <c r="AN22" s="282">
        <v>104.4</v>
      </c>
      <c r="AO22" s="282">
        <v>2</v>
      </c>
      <c r="AP22" s="282">
        <v>91.2</v>
      </c>
      <c r="AQ22" s="282">
        <v>-9.6</v>
      </c>
      <c r="AS22" s="281" t="s">
        <v>134</v>
      </c>
      <c r="AT22" s="281" t="s">
        <v>1</v>
      </c>
      <c r="AU22" s="281" t="s">
        <v>299</v>
      </c>
      <c r="AV22" s="282">
        <v>163.19999999999999</v>
      </c>
      <c r="AW22" s="282">
        <v>45.5</v>
      </c>
      <c r="AY22" s="281" t="s">
        <v>159</v>
      </c>
      <c r="AZ22" s="281" t="s">
        <v>1</v>
      </c>
      <c r="BA22" s="283">
        <v>936180</v>
      </c>
      <c r="BB22" s="283">
        <v>-305081</v>
      </c>
      <c r="BC22" s="283">
        <v>914253</v>
      </c>
      <c r="BD22" s="283">
        <v>-271450</v>
      </c>
      <c r="BE22" s="283">
        <v>21927</v>
      </c>
      <c r="BF22" s="283">
        <v>-33631</v>
      </c>
    </row>
    <row r="23" spans="2:58" x14ac:dyDescent="0.3">
      <c r="B23" s="281" t="s">
        <v>159</v>
      </c>
      <c r="C23" s="281" t="s">
        <v>35</v>
      </c>
      <c r="D23" s="283">
        <v>73</v>
      </c>
      <c r="E23" s="283">
        <v>-6</v>
      </c>
      <c r="F23" s="283">
        <v>67</v>
      </c>
      <c r="G23" s="283">
        <v>5</v>
      </c>
      <c r="I23" s="338" t="s">
        <v>159</v>
      </c>
      <c r="J23" s="338" t="s">
        <v>35</v>
      </c>
      <c r="K23" s="339">
        <v>78</v>
      </c>
      <c r="L23" s="339">
        <v>1</v>
      </c>
      <c r="M23" s="339">
        <v>71</v>
      </c>
      <c r="N23" s="339">
        <v>7</v>
      </c>
      <c r="P23" s="338" t="s">
        <v>159</v>
      </c>
      <c r="Q23" s="338" t="s">
        <v>36</v>
      </c>
      <c r="R23" s="343">
        <v>99.8</v>
      </c>
      <c r="S23" s="343">
        <v>-10.3</v>
      </c>
      <c r="U23" s="281" t="s">
        <v>159</v>
      </c>
      <c r="V23" s="340" t="s">
        <v>37</v>
      </c>
      <c r="W23" s="282">
        <v>92.5</v>
      </c>
      <c r="X23" s="282">
        <v>-3.4</v>
      </c>
      <c r="Y23" s="282">
        <v>98.3</v>
      </c>
      <c r="Z23" s="282">
        <v>-3.8</v>
      </c>
      <c r="AA23" s="282">
        <v>87.5</v>
      </c>
      <c r="AB23" s="282">
        <v>-3.2</v>
      </c>
      <c r="AD23" s="281" t="s">
        <v>137</v>
      </c>
      <c r="AE23" s="281" t="s">
        <v>1</v>
      </c>
      <c r="AF23" s="281" t="s">
        <v>53</v>
      </c>
      <c r="AG23" s="282">
        <v>105</v>
      </c>
      <c r="AH23" s="282">
        <v>5.4</v>
      </c>
      <c r="AJ23" s="281" t="s">
        <v>124</v>
      </c>
      <c r="AK23" s="281" t="s">
        <v>39</v>
      </c>
      <c r="AL23" s="282">
        <v>109.6</v>
      </c>
      <c r="AM23" s="282">
        <v>15.2</v>
      </c>
      <c r="AN23" s="282">
        <v>105.1</v>
      </c>
      <c r="AO23" s="282">
        <v>7.1</v>
      </c>
      <c r="AP23" s="282">
        <v>85.9</v>
      </c>
      <c r="AQ23" s="282">
        <v>-12.6</v>
      </c>
      <c r="AS23" s="281" t="s">
        <v>134</v>
      </c>
      <c r="AT23" s="281" t="s">
        <v>1</v>
      </c>
      <c r="AU23" s="281" t="s">
        <v>300</v>
      </c>
      <c r="AV23" s="282">
        <v>112</v>
      </c>
      <c r="AW23" s="282">
        <v>11.1</v>
      </c>
      <c r="AY23" s="281" t="s">
        <v>159</v>
      </c>
      <c r="AZ23" s="281" t="s">
        <v>39</v>
      </c>
      <c r="BA23" s="283">
        <v>590950</v>
      </c>
      <c r="BB23" s="283">
        <v>416720</v>
      </c>
      <c r="BC23" s="283">
        <v>430500</v>
      </c>
      <c r="BD23" s="283">
        <v>367818</v>
      </c>
      <c r="BE23" s="283">
        <v>160450</v>
      </c>
      <c r="BF23" s="283">
        <v>48902</v>
      </c>
    </row>
    <row r="24" spans="2:58" x14ac:dyDescent="0.3">
      <c r="B24" s="281" t="s">
        <v>159</v>
      </c>
      <c r="C24" s="281" t="s">
        <v>36</v>
      </c>
      <c r="D24" s="283">
        <v>75</v>
      </c>
      <c r="E24" s="283">
        <v>-18</v>
      </c>
      <c r="F24" s="283">
        <v>62</v>
      </c>
      <c r="G24" s="283">
        <v>-3</v>
      </c>
      <c r="I24" s="338" t="s">
        <v>159</v>
      </c>
      <c r="J24" s="338" t="s">
        <v>36</v>
      </c>
      <c r="K24" s="339">
        <v>73</v>
      </c>
      <c r="L24" s="339">
        <v>-24</v>
      </c>
      <c r="M24" s="339">
        <v>61</v>
      </c>
      <c r="N24" s="339">
        <v>-6</v>
      </c>
      <c r="P24" s="338" t="s">
        <v>159</v>
      </c>
      <c r="Q24" s="338" t="s">
        <v>35</v>
      </c>
      <c r="R24" s="343">
        <v>101.4</v>
      </c>
      <c r="S24" s="343">
        <v>-7.7</v>
      </c>
      <c r="U24" s="281" t="s">
        <v>159</v>
      </c>
      <c r="V24" s="340" t="s">
        <v>38</v>
      </c>
      <c r="W24" s="283">
        <v>98</v>
      </c>
      <c r="X24" s="283">
        <v>1</v>
      </c>
      <c r="Y24" s="282">
        <v>118.1</v>
      </c>
      <c r="Z24" s="282">
        <v>9.8000000000000007</v>
      </c>
      <c r="AA24" s="282">
        <v>88.6</v>
      </c>
      <c r="AB24" s="282">
        <v>-3.1</v>
      </c>
      <c r="AD24" s="281" t="s">
        <v>137</v>
      </c>
      <c r="AE24" s="281" t="s">
        <v>1</v>
      </c>
      <c r="AF24" s="281" t="s">
        <v>54</v>
      </c>
      <c r="AG24" s="282">
        <v>103.2</v>
      </c>
      <c r="AH24" s="282">
        <v>5.5</v>
      </c>
      <c r="AJ24" s="281" t="s">
        <v>124</v>
      </c>
      <c r="AK24" s="281" t="s">
        <v>40</v>
      </c>
      <c r="AL24" s="282">
        <v>110.1</v>
      </c>
      <c r="AM24" s="282">
        <v>12.1</v>
      </c>
      <c r="AN24" s="282">
        <v>106.3</v>
      </c>
      <c r="AO24" s="282">
        <v>5</v>
      </c>
      <c r="AP24" s="282">
        <v>108.6</v>
      </c>
      <c r="AQ24" s="282">
        <v>11.7</v>
      </c>
      <c r="AS24" s="281" t="s">
        <v>134</v>
      </c>
      <c r="AT24" s="281" t="s">
        <v>1</v>
      </c>
      <c r="AU24" s="281" t="s">
        <v>301</v>
      </c>
      <c r="AV24" s="282">
        <v>86.8</v>
      </c>
      <c r="AW24" s="282">
        <v>3.4</v>
      </c>
      <c r="AY24" s="281" t="s">
        <v>159</v>
      </c>
      <c r="AZ24" s="281" t="s">
        <v>40</v>
      </c>
      <c r="BA24" s="283">
        <v>787793</v>
      </c>
      <c r="BB24" s="283">
        <v>159584</v>
      </c>
      <c r="BC24" s="283">
        <v>627448</v>
      </c>
      <c r="BD24" s="283">
        <v>90443</v>
      </c>
      <c r="BE24" s="283">
        <v>160345</v>
      </c>
      <c r="BF24" s="283">
        <v>69141</v>
      </c>
    </row>
    <row r="25" spans="2:58" x14ac:dyDescent="0.3">
      <c r="B25" s="281" t="s">
        <v>161</v>
      </c>
      <c r="C25" s="281" t="s">
        <v>14</v>
      </c>
      <c r="D25" s="283">
        <v>72</v>
      </c>
      <c r="E25" s="283">
        <v>2</v>
      </c>
      <c r="F25" s="283">
        <v>68</v>
      </c>
      <c r="G25" s="283">
        <v>0</v>
      </c>
      <c r="I25" s="338" t="s">
        <v>161</v>
      </c>
      <c r="J25" s="338" t="s">
        <v>14</v>
      </c>
      <c r="K25" s="339">
        <v>72</v>
      </c>
      <c r="L25" s="339">
        <v>-1</v>
      </c>
      <c r="M25" s="339">
        <v>69</v>
      </c>
      <c r="N25" s="339">
        <v>-4</v>
      </c>
      <c r="P25" s="338" t="s">
        <v>161</v>
      </c>
      <c r="Q25" s="338" t="s">
        <v>14</v>
      </c>
      <c r="R25" s="343">
        <v>90.1</v>
      </c>
      <c r="S25" s="343">
        <v>-11.9</v>
      </c>
      <c r="U25" s="281" t="s">
        <v>161</v>
      </c>
      <c r="V25" s="340" t="s">
        <v>16</v>
      </c>
      <c r="W25" s="282">
        <v>115.6</v>
      </c>
      <c r="X25" s="282">
        <v>8.8000000000000007</v>
      </c>
      <c r="Y25" s="282">
        <v>133.5</v>
      </c>
      <c r="Z25" s="282">
        <v>26.2</v>
      </c>
      <c r="AA25" s="282">
        <v>93.4</v>
      </c>
      <c r="AB25" s="282">
        <v>-12.7</v>
      </c>
      <c r="AD25" s="281" t="s">
        <v>137</v>
      </c>
      <c r="AE25" s="281" t="s">
        <v>1</v>
      </c>
      <c r="AF25" s="281" t="s">
        <v>55</v>
      </c>
      <c r="AG25" s="282">
        <v>101.3</v>
      </c>
      <c r="AH25" s="282">
        <v>8.4</v>
      </c>
      <c r="AJ25" s="281" t="s">
        <v>125</v>
      </c>
      <c r="AK25" s="281" t="s">
        <v>1</v>
      </c>
      <c r="AL25" s="282">
        <v>108.8</v>
      </c>
      <c r="AM25" s="282">
        <v>3.3</v>
      </c>
      <c r="AN25" s="282">
        <v>103.4</v>
      </c>
      <c r="AO25" s="282">
        <v>1</v>
      </c>
      <c r="AP25" s="282">
        <v>92.4</v>
      </c>
      <c r="AQ25" s="282">
        <v>-13</v>
      </c>
      <c r="AS25" s="281" t="s">
        <v>134</v>
      </c>
      <c r="AT25" s="281" t="s">
        <v>1</v>
      </c>
      <c r="AU25" s="281" t="s">
        <v>280</v>
      </c>
      <c r="AV25" s="282">
        <v>89.5</v>
      </c>
      <c r="AW25" s="282">
        <v>13.6</v>
      </c>
      <c r="AY25" s="281" t="s">
        <v>161</v>
      </c>
      <c r="AZ25" s="281" t="s">
        <v>1</v>
      </c>
      <c r="BA25" s="283">
        <v>1909165</v>
      </c>
      <c r="BB25" s="283">
        <v>1796002</v>
      </c>
      <c r="BC25" s="283">
        <v>1880627</v>
      </c>
      <c r="BD25" s="283">
        <v>1788916</v>
      </c>
      <c r="BE25" s="283">
        <v>28538</v>
      </c>
      <c r="BF25" s="283">
        <v>7086</v>
      </c>
    </row>
    <row r="26" spans="2:58" x14ac:dyDescent="0.3">
      <c r="B26" s="281" t="s">
        <v>161</v>
      </c>
      <c r="C26" s="281" t="s">
        <v>35</v>
      </c>
      <c r="D26" s="283">
        <v>66</v>
      </c>
      <c r="E26" s="283">
        <v>-8</v>
      </c>
      <c r="F26" s="283">
        <v>68</v>
      </c>
      <c r="G26" s="283">
        <v>0</v>
      </c>
      <c r="I26" s="338" t="s">
        <v>161</v>
      </c>
      <c r="J26" s="338" t="s">
        <v>35</v>
      </c>
      <c r="K26" s="339">
        <v>71</v>
      </c>
      <c r="L26" s="339">
        <v>-7</v>
      </c>
      <c r="M26" s="339">
        <v>66</v>
      </c>
      <c r="N26" s="339">
        <v>2</v>
      </c>
      <c r="P26" s="338" t="s">
        <v>161</v>
      </c>
      <c r="Q26" s="338" t="s">
        <v>36</v>
      </c>
      <c r="R26" s="343">
        <v>87.5</v>
      </c>
      <c r="S26" s="343">
        <v>-15.6</v>
      </c>
      <c r="U26" s="281" t="s">
        <v>161</v>
      </c>
      <c r="V26" s="340" t="s">
        <v>37</v>
      </c>
      <c r="W26" s="282">
        <v>93.3</v>
      </c>
      <c r="X26" s="282">
        <v>-7.5</v>
      </c>
      <c r="Y26" s="282">
        <v>95.7</v>
      </c>
      <c r="Z26" s="282">
        <v>-4.7</v>
      </c>
      <c r="AA26" s="282">
        <v>91.3</v>
      </c>
      <c r="AB26" s="282">
        <v>-9.8000000000000007</v>
      </c>
      <c r="AD26" s="281" t="s">
        <v>137</v>
      </c>
      <c r="AE26" s="281" t="s">
        <v>1</v>
      </c>
      <c r="AF26" s="281" t="s">
        <v>56</v>
      </c>
      <c r="AG26" s="282">
        <v>102.6</v>
      </c>
      <c r="AH26" s="282">
        <v>7.9</v>
      </c>
      <c r="AJ26" s="281" t="s">
        <v>125</v>
      </c>
      <c r="AK26" s="281" t="s">
        <v>39</v>
      </c>
      <c r="AL26" s="282">
        <v>111.4</v>
      </c>
      <c r="AM26" s="282">
        <v>7</v>
      </c>
      <c r="AN26" s="282">
        <v>106</v>
      </c>
      <c r="AO26" s="282">
        <v>2.6</v>
      </c>
      <c r="AP26" s="282">
        <v>93.5</v>
      </c>
      <c r="AQ26" s="282">
        <v>-4.8</v>
      </c>
      <c r="AS26" s="281" t="s">
        <v>134</v>
      </c>
      <c r="AT26" s="281" t="s">
        <v>1</v>
      </c>
      <c r="AU26" s="281" t="s">
        <v>281</v>
      </c>
      <c r="AV26" s="282">
        <v>108.4</v>
      </c>
      <c r="AW26" s="282">
        <v>2.6</v>
      </c>
      <c r="AY26" s="281" t="s">
        <v>161</v>
      </c>
      <c r="AZ26" s="281" t="s">
        <v>39</v>
      </c>
      <c r="BA26" s="283">
        <v>1017160</v>
      </c>
      <c r="BB26" s="283">
        <v>-92009</v>
      </c>
      <c r="BC26" s="283">
        <v>689599</v>
      </c>
      <c r="BD26" s="283">
        <v>393590</v>
      </c>
      <c r="BE26" s="283">
        <v>327561</v>
      </c>
      <c r="BF26" s="283">
        <v>-485599</v>
      </c>
    </row>
    <row r="27" spans="2:58" x14ac:dyDescent="0.3">
      <c r="B27" s="281" t="s">
        <v>161</v>
      </c>
      <c r="C27" s="281" t="s">
        <v>36</v>
      </c>
      <c r="D27" s="283">
        <v>73</v>
      </c>
      <c r="E27" s="283">
        <v>-27</v>
      </c>
      <c r="F27" s="283">
        <v>70</v>
      </c>
      <c r="G27" s="283">
        <v>9</v>
      </c>
      <c r="I27" s="338" t="s">
        <v>161</v>
      </c>
      <c r="J27" s="338" t="s">
        <v>36</v>
      </c>
      <c r="K27" s="339">
        <v>70</v>
      </c>
      <c r="L27" s="339">
        <v>-26</v>
      </c>
      <c r="M27" s="339">
        <v>59</v>
      </c>
      <c r="N27" s="339">
        <v>-8</v>
      </c>
      <c r="P27" s="338" t="s">
        <v>161</v>
      </c>
      <c r="Q27" s="338" t="s">
        <v>35</v>
      </c>
      <c r="R27" s="343">
        <v>87.7</v>
      </c>
      <c r="S27" s="343">
        <v>-17.100000000000001</v>
      </c>
      <c r="U27" s="281" t="s">
        <v>161</v>
      </c>
      <c r="V27" s="340" t="s">
        <v>38</v>
      </c>
      <c r="W27" s="282">
        <v>107.5</v>
      </c>
      <c r="X27" s="282">
        <v>3.6</v>
      </c>
      <c r="Y27" s="282">
        <v>117.1</v>
      </c>
      <c r="Z27" s="282">
        <v>20.2</v>
      </c>
      <c r="AA27" s="283">
        <v>103</v>
      </c>
      <c r="AB27" s="282">
        <v>-4.2</v>
      </c>
      <c r="AD27" s="281" t="s">
        <v>137</v>
      </c>
      <c r="AE27" s="281" t="s">
        <v>39</v>
      </c>
      <c r="AF27" s="281" t="s">
        <v>52</v>
      </c>
      <c r="AG27" s="282">
        <v>103.7</v>
      </c>
      <c r="AH27" s="282">
        <v>4.7</v>
      </c>
      <c r="AJ27" s="281" t="s">
        <v>125</v>
      </c>
      <c r="AK27" s="281" t="s">
        <v>40</v>
      </c>
      <c r="AL27" s="282">
        <v>106.1</v>
      </c>
      <c r="AM27" s="282">
        <v>5.8</v>
      </c>
      <c r="AN27" s="282">
        <v>102.4</v>
      </c>
      <c r="AO27" s="282">
        <v>2.7</v>
      </c>
      <c r="AP27" s="282">
        <v>107.9</v>
      </c>
      <c r="AQ27" s="282">
        <v>6.3</v>
      </c>
      <c r="AS27" s="281" t="s">
        <v>134</v>
      </c>
      <c r="AT27" s="281" t="s">
        <v>1</v>
      </c>
      <c r="AU27" s="281" t="s">
        <v>302</v>
      </c>
      <c r="AV27" s="282">
        <v>89.1</v>
      </c>
      <c r="AW27" s="282">
        <v>1.6</v>
      </c>
      <c r="AY27" s="281" t="s">
        <v>161</v>
      </c>
      <c r="AZ27" s="281" t="s">
        <v>40</v>
      </c>
      <c r="BA27" s="283">
        <v>750372</v>
      </c>
      <c r="BB27" s="283">
        <v>394325</v>
      </c>
      <c r="BC27" s="283">
        <v>592467</v>
      </c>
      <c r="BD27" s="283">
        <v>347524</v>
      </c>
      <c r="BE27" s="283">
        <v>157905</v>
      </c>
      <c r="BF27" s="283">
        <v>46801</v>
      </c>
    </row>
    <row r="28" spans="2:58" x14ac:dyDescent="0.3">
      <c r="B28" s="281" t="s">
        <v>162</v>
      </c>
      <c r="C28" s="281" t="s">
        <v>14</v>
      </c>
      <c r="D28" s="283">
        <v>72</v>
      </c>
      <c r="E28" s="283">
        <v>4</v>
      </c>
      <c r="F28" s="283">
        <v>72</v>
      </c>
      <c r="G28" s="283">
        <v>6</v>
      </c>
      <c r="I28" s="338" t="s">
        <v>162</v>
      </c>
      <c r="J28" s="338" t="s">
        <v>14</v>
      </c>
      <c r="K28" s="339">
        <v>75</v>
      </c>
      <c r="L28" s="339">
        <v>6</v>
      </c>
      <c r="M28" s="339">
        <v>69</v>
      </c>
      <c r="N28" s="339">
        <v>4</v>
      </c>
      <c r="P28" s="338" t="s">
        <v>162</v>
      </c>
      <c r="Q28" s="338" t="s">
        <v>14</v>
      </c>
      <c r="R28" s="339">
        <v>91</v>
      </c>
      <c r="S28" s="343">
        <v>-7.7</v>
      </c>
      <c r="U28" s="281" t="s">
        <v>162</v>
      </c>
      <c r="V28" s="340" t="s">
        <v>16</v>
      </c>
      <c r="W28" s="282">
        <v>107.2</v>
      </c>
      <c r="X28" s="282">
        <v>7.1</v>
      </c>
      <c r="Y28" s="282">
        <v>114.5</v>
      </c>
      <c r="Z28" s="282">
        <v>17.8</v>
      </c>
      <c r="AA28" s="282">
        <v>98.1</v>
      </c>
      <c r="AB28" s="282">
        <v>-6.3</v>
      </c>
      <c r="AD28" s="281" t="s">
        <v>137</v>
      </c>
      <c r="AE28" s="281" t="s">
        <v>39</v>
      </c>
      <c r="AF28" s="281" t="s">
        <v>53</v>
      </c>
      <c r="AG28" s="282">
        <v>102.1</v>
      </c>
      <c r="AH28" s="282">
        <v>0.4</v>
      </c>
      <c r="AJ28" s="281" t="s">
        <v>126</v>
      </c>
      <c r="AK28" s="281" t="s">
        <v>1</v>
      </c>
      <c r="AL28" s="282">
        <v>93</v>
      </c>
      <c r="AM28" s="282">
        <v>4.4000000000000004</v>
      </c>
      <c r="AN28" s="282">
        <v>91.2</v>
      </c>
      <c r="AO28" s="282">
        <v>2.1</v>
      </c>
      <c r="AP28" s="282">
        <v>95</v>
      </c>
      <c r="AQ28" s="282">
        <v>-5.4</v>
      </c>
      <c r="AS28" s="281" t="s">
        <v>134</v>
      </c>
      <c r="AT28" s="281" t="s">
        <v>1</v>
      </c>
      <c r="AU28" s="281" t="s">
        <v>303</v>
      </c>
      <c r="AV28" s="282">
        <v>87.1</v>
      </c>
      <c r="AW28" s="282">
        <v>-0.9</v>
      </c>
      <c r="AY28" s="281" t="s">
        <v>162</v>
      </c>
      <c r="AZ28" s="281" t="s">
        <v>1</v>
      </c>
      <c r="BA28" s="283">
        <v>721578</v>
      </c>
      <c r="BB28" s="283">
        <v>85344</v>
      </c>
      <c r="BC28" s="283">
        <v>655617</v>
      </c>
      <c r="BD28" s="283">
        <v>105659</v>
      </c>
      <c r="BE28" s="283">
        <v>65961</v>
      </c>
      <c r="BF28" s="283">
        <v>-20315</v>
      </c>
    </row>
    <row r="29" spans="2:58" x14ac:dyDescent="0.3">
      <c r="B29" s="281" t="s">
        <v>162</v>
      </c>
      <c r="C29" s="281" t="s">
        <v>35</v>
      </c>
      <c r="D29" s="283">
        <v>66</v>
      </c>
      <c r="E29" s="283">
        <v>-1</v>
      </c>
      <c r="F29" s="283">
        <v>64</v>
      </c>
      <c r="G29" s="283">
        <v>-1</v>
      </c>
      <c r="I29" s="338" t="s">
        <v>162</v>
      </c>
      <c r="J29" s="338" t="s">
        <v>35</v>
      </c>
      <c r="K29" s="339">
        <v>60</v>
      </c>
      <c r="L29" s="339">
        <v>-13</v>
      </c>
      <c r="M29" s="339">
        <v>68</v>
      </c>
      <c r="N29" s="339">
        <v>0</v>
      </c>
      <c r="P29" s="338" t="s">
        <v>162</v>
      </c>
      <c r="Q29" s="338" t="s">
        <v>36</v>
      </c>
      <c r="R29" s="343">
        <v>91.5</v>
      </c>
      <c r="S29" s="343">
        <v>-11.4</v>
      </c>
      <c r="U29" s="281" t="s">
        <v>162</v>
      </c>
      <c r="V29" s="340" t="s">
        <v>37</v>
      </c>
      <c r="W29" s="282">
        <v>88.9</v>
      </c>
      <c r="X29" s="282">
        <v>-5.2</v>
      </c>
      <c r="Y29" s="282">
        <v>86.7</v>
      </c>
      <c r="Z29" s="282">
        <v>-0.8</v>
      </c>
      <c r="AA29" s="282">
        <v>90.9</v>
      </c>
      <c r="AB29" s="282">
        <v>-8.9</v>
      </c>
      <c r="AD29" s="281" t="s">
        <v>137</v>
      </c>
      <c r="AE29" s="281" t="s">
        <v>39</v>
      </c>
      <c r="AF29" s="281" t="s">
        <v>54</v>
      </c>
      <c r="AG29" s="282">
        <v>106.7</v>
      </c>
      <c r="AH29" s="282">
        <v>3.3</v>
      </c>
      <c r="AJ29" s="281" t="s">
        <v>126</v>
      </c>
      <c r="AK29" s="281" t="s">
        <v>39</v>
      </c>
      <c r="AL29" s="282">
        <v>97.2</v>
      </c>
      <c r="AM29" s="282">
        <v>7.5</v>
      </c>
      <c r="AN29" s="282">
        <v>95</v>
      </c>
      <c r="AO29" s="282">
        <v>2.7</v>
      </c>
      <c r="AP29" s="282">
        <v>99.9</v>
      </c>
      <c r="AQ29" s="282">
        <v>3.6</v>
      </c>
      <c r="AS29" s="281" t="s">
        <v>134</v>
      </c>
      <c r="AT29" s="281" t="s">
        <v>1</v>
      </c>
      <c r="AU29" s="281" t="s">
        <v>304</v>
      </c>
      <c r="AV29" s="282">
        <v>85</v>
      </c>
      <c r="AW29" s="282">
        <v>-23</v>
      </c>
      <c r="AY29" s="281" t="s">
        <v>162</v>
      </c>
      <c r="AZ29" s="281" t="s">
        <v>39</v>
      </c>
      <c r="BA29" s="283">
        <v>779392</v>
      </c>
      <c r="BB29" s="283">
        <v>524442</v>
      </c>
      <c r="BC29" s="283">
        <v>591626</v>
      </c>
      <c r="BD29" s="283">
        <v>560313</v>
      </c>
      <c r="BE29" s="283">
        <v>187766</v>
      </c>
      <c r="BF29" s="283">
        <v>-35871</v>
      </c>
    </row>
    <row r="30" spans="2:58" x14ac:dyDescent="0.3">
      <c r="B30" s="281" t="s">
        <v>162</v>
      </c>
      <c r="C30" s="281" t="s">
        <v>36</v>
      </c>
      <c r="D30" s="283">
        <v>75</v>
      </c>
      <c r="E30" s="283">
        <v>-14</v>
      </c>
      <c r="F30" s="283">
        <v>65</v>
      </c>
      <c r="G30" s="283">
        <v>3</v>
      </c>
      <c r="I30" s="338" t="s">
        <v>162</v>
      </c>
      <c r="J30" s="338" t="s">
        <v>36</v>
      </c>
      <c r="K30" s="339">
        <v>69</v>
      </c>
      <c r="L30" s="339">
        <v>-17</v>
      </c>
      <c r="M30" s="339">
        <v>67</v>
      </c>
      <c r="N30" s="339">
        <v>4</v>
      </c>
      <c r="P30" s="338" t="s">
        <v>162</v>
      </c>
      <c r="Q30" s="338" t="s">
        <v>35</v>
      </c>
      <c r="R30" s="343">
        <v>91.6</v>
      </c>
      <c r="S30" s="343">
        <v>-9.1</v>
      </c>
      <c r="U30" s="281" t="s">
        <v>162</v>
      </c>
      <c r="V30" s="340" t="s">
        <v>38</v>
      </c>
      <c r="W30" s="282">
        <v>107.2</v>
      </c>
      <c r="X30" s="282">
        <v>11.4</v>
      </c>
      <c r="Y30" s="282">
        <v>97.2</v>
      </c>
      <c r="Z30" s="282">
        <v>18.3</v>
      </c>
      <c r="AA30" s="282">
        <v>111.9</v>
      </c>
      <c r="AB30" s="282">
        <v>8.1999999999999993</v>
      </c>
      <c r="AD30" s="281" t="s">
        <v>137</v>
      </c>
      <c r="AE30" s="281" t="s">
        <v>39</v>
      </c>
      <c r="AF30" s="281" t="s">
        <v>55</v>
      </c>
      <c r="AG30" s="282">
        <v>109.3</v>
      </c>
      <c r="AH30" s="282">
        <v>17.2</v>
      </c>
      <c r="AJ30" s="281" t="s">
        <v>126</v>
      </c>
      <c r="AK30" s="281" t="s">
        <v>40</v>
      </c>
      <c r="AL30" s="282">
        <v>92.7</v>
      </c>
      <c r="AM30" s="282">
        <v>7.8</v>
      </c>
      <c r="AN30" s="282">
        <v>90.3</v>
      </c>
      <c r="AO30" s="282">
        <v>4.5999999999999996</v>
      </c>
      <c r="AP30" s="282">
        <v>108</v>
      </c>
      <c r="AQ30" s="282">
        <v>9.6</v>
      </c>
      <c r="AS30" s="281" t="s">
        <v>134</v>
      </c>
      <c r="AT30" s="281" t="s">
        <v>1</v>
      </c>
      <c r="AU30" s="281" t="s">
        <v>305</v>
      </c>
      <c r="AV30" s="282">
        <v>79.400000000000006</v>
      </c>
      <c r="AW30" s="282">
        <v>18</v>
      </c>
      <c r="AY30" s="281" t="s">
        <v>162</v>
      </c>
      <c r="AZ30" s="281" t="s">
        <v>40</v>
      </c>
      <c r="BA30" s="283">
        <v>813687</v>
      </c>
      <c r="BB30" s="283">
        <v>-378630</v>
      </c>
      <c r="BC30" s="283">
        <v>761126</v>
      </c>
      <c r="BD30" s="283">
        <v>-371164</v>
      </c>
      <c r="BE30" s="283">
        <v>52561</v>
      </c>
      <c r="BF30" s="283">
        <v>-7466</v>
      </c>
    </row>
    <row r="31" spans="2:58" x14ac:dyDescent="0.3">
      <c r="B31" s="338" t="s">
        <v>166</v>
      </c>
      <c r="C31" s="338" t="s">
        <v>14</v>
      </c>
      <c r="D31" s="339">
        <v>73</v>
      </c>
      <c r="E31" s="339">
        <v>5</v>
      </c>
      <c r="F31" s="339">
        <v>70</v>
      </c>
      <c r="G31" s="339">
        <v>2</v>
      </c>
      <c r="I31" s="338" t="s">
        <v>166</v>
      </c>
      <c r="J31" s="338" t="s">
        <v>14</v>
      </c>
      <c r="K31" s="339">
        <v>74</v>
      </c>
      <c r="L31" s="339">
        <v>6</v>
      </c>
      <c r="M31" s="339">
        <v>72</v>
      </c>
      <c r="N31" s="339">
        <v>1</v>
      </c>
      <c r="P31" s="338" t="s">
        <v>166</v>
      </c>
      <c r="Q31" s="338" t="s">
        <v>14</v>
      </c>
      <c r="R31" s="343">
        <v>94.5</v>
      </c>
      <c r="S31" s="343">
        <v>-8.1</v>
      </c>
      <c r="U31" s="281" t="s">
        <v>166</v>
      </c>
      <c r="V31" s="340" t="s">
        <v>16</v>
      </c>
      <c r="W31" s="282">
        <v>117.6</v>
      </c>
      <c r="X31" s="282">
        <v>2.4</v>
      </c>
      <c r="Y31" s="282">
        <v>135.4</v>
      </c>
      <c r="Z31" s="282">
        <v>14.4</v>
      </c>
      <c r="AA31" s="282">
        <v>95.5</v>
      </c>
      <c r="AB31" s="282">
        <v>-12.4</v>
      </c>
      <c r="AD31" s="281" t="s">
        <v>137</v>
      </c>
      <c r="AE31" s="281" t="s">
        <v>39</v>
      </c>
      <c r="AF31" s="281" t="s">
        <v>56</v>
      </c>
      <c r="AG31" s="282">
        <v>101.9</v>
      </c>
      <c r="AH31" s="282">
        <v>7</v>
      </c>
      <c r="AJ31" s="281" t="s">
        <v>127</v>
      </c>
      <c r="AK31" s="281" t="s">
        <v>1</v>
      </c>
      <c r="AL31" s="282">
        <v>99</v>
      </c>
      <c r="AM31" s="282">
        <v>-1</v>
      </c>
      <c r="AN31" s="282">
        <v>98.4</v>
      </c>
      <c r="AO31" s="282">
        <v>-1.1000000000000001</v>
      </c>
      <c r="AP31" s="282">
        <v>97.2</v>
      </c>
      <c r="AQ31" s="282">
        <v>-2.2999999999999998</v>
      </c>
      <c r="AS31" s="281" t="s">
        <v>134</v>
      </c>
      <c r="AT31" s="281" t="s">
        <v>39</v>
      </c>
      <c r="AU31" s="281" t="s">
        <v>284</v>
      </c>
      <c r="AV31" s="282">
        <v>109.5</v>
      </c>
      <c r="AW31" s="282">
        <v>-4.0999999999999996</v>
      </c>
      <c r="AY31" s="281" t="s">
        <v>166</v>
      </c>
      <c r="AZ31" s="281" t="s">
        <v>1</v>
      </c>
      <c r="BA31" s="283">
        <v>2931731</v>
      </c>
      <c r="BB31" s="283">
        <v>2093589</v>
      </c>
      <c r="BC31" s="283">
        <v>2767401</v>
      </c>
      <c r="BD31" s="283">
        <v>2027063</v>
      </c>
      <c r="BE31" s="283">
        <v>164330</v>
      </c>
      <c r="BF31" s="283">
        <v>66526</v>
      </c>
    </row>
    <row r="32" spans="2:58" x14ac:dyDescent="0.3">
      <c r="B32" s="338" t="s">
        <v>166</v>
      </c>
      <c r="C32" s="338" t="s">
        <v>35</v>
      </c>
      <c r="D32" s="339">
        <v>72</v>
      </c>
      <c r="E32" s="339">
        <v>2</v>
      </c>
      <c r="F32" s="339">
        <v>72</v>
      </c>
      <c r="G32" s="339">
        <v>8</v>
      </c>
      <c r="I32" s="338" t="s">
        <v>166</v>
      </c>
      <c r="J32" s="338" t="s">
        <v>35</v>
      </c>
      <c r="K32" s="339">
        <v>72</v>
      </c>
      <c r="L32" s="339">
        <v>2</v>
      </c>
      <c r="M32" s="339">
        <v>70</v>
      </c>
      <c r="N32" s="339">
        <v>0</v>
      </c>
      <c r="P32" s="338" t="s">
        <v>166</v>
      </c>
      <c r="Q32" s="338" t="s">
        <v>36</v>
      </c>
      <c r="R32" s="339">
        <v>91</v>
      </c>
      <c r="S32" s="343">
        <v>-11.8</v>
      </c>
      <c r="U32" s="281" t="s">
        <v>166</v>
      </c>
      <c r="V32" s="340" t="s">
        <v>37</v>
      </c>
      <c r="W32" s="282">
        <v>101.6</v>
      </c>
      <c r="X32" s="282">
        <v>-6.7</v>
      </c>
      <c r="Y32" s="282">
        <v>103.8</v>
      </c>
      <c r="Z32" s="282">
        <v>-8.6999999999999993</v>
      </c>
      <c r="AA32" s="282">
        <v>99.8</v>
      </c>
      <c r="AB32" s="283">
        <v>-5</v>
      </c>
      <c r="AD32" s="281" t="s">
        <v>137</v>
      </c>
      <c r="AE32" s="281" t="s">
        <v>40</v>
      </c>
      <c r="AF32" s="281" t="s">
        <v>52</v>
      </c>
      <c r="AG32" s="282">
        <v>104.6</v>
      </c>
      <c r="AH32" s="282">
        <v>5.8</v>
      </c>
      <c r="AJ32" s="281" t="s">
        <v>127</v>
      </c>
      <c r="AK32" s="281" t="s">
        <v>39</v>
      </c>
      <c r="AL32" s="282">
        <v>99.9</v>
      </c>
      <c r="AM32" s="282">
        <v>-3.9</v>
      </c>
      <c r="AN32" s="282">
        <v>98.8</v>
      </c>
      <c r="AO32" s="282">
        <v>-2.7</v>
      </c>
      <c r="AP32" s="282">
        <v>102.4</v>
      </c>
      <c r="AQ32" s="282">
        <v>7.3</v>
      </c>
      <c r="AS32" s="281" t="s">
        <v>134</v>
      </c>
      <c r="AT32" s="281" t="s">
        <v>39</v>
      </c>
      <c r="AU32" s="281" t="s">
        <v>285</v>
      </c>
      <c r="AV32" s="282">
        <v>132.19999999999999</v>
      </c>
      <c r="AW32" s="282">
        <v>35.799999999999997</v>
      </c>
      <c r="AY32" s="281" t="s">
        <v>166</v>
      </c>
      <c r="AZ32" s="281" t="s">
        <v>39</v>
      </c>
      <c r="BA32" s="283">
        <v>333240</v>
      </c>
      <c r="BB32" s="283">
        <v>264720</v>
      </c>
      <c r="BC32" s="283">
        <v>86545</v>
      </c>
      <c r="BD32" s="283">
        <v>29330</v>
      </c>
      <c r="BE32" s="283">
        <v>246695</v>
      </c>
      <c r="BF32" s="283">
        <v>235390</v>
      </c>
    </row>
    <row r="33" spans="2:58" x14ac:dyDescent="0.3">
      <c r="B33" s="338" t="s">
        <v>166</v>
      </c>
      <c r="C33" s="338" t="s">
        <v>36</v>
      </c>
      <c r="D33" s="339">
        <v>71</v>
      </c>
      <c r="E33" s="339">
        <v>-15</v>
      </c>
      <c r="F33" s="339">
        <v>59</v>
      </c>
      <c r="G33" s="339">
        <v>6</v>
      </c>
      <c r="I33" s="338" t="s">
        <v>166</v>
      </c>
      <c r="J33" s="338" t="s">
        <v>36</v>
      </c>
      <c r="K33" s="339">
        <v>77</v>
      </c>
      <c r="L33" s="339">
        <v>-15</v>
      </c>
      <c r="M33" s="339">
        <v>71</v>
      </c>
      <c r="N33" s="339">
        <v>7</v>
      </c>
      <c r="P33" s="338" t="s">
        <v>166</v>
      </c>
      <c r="Q33" s="338" t="s">
        <v>35</v>
      </c>
      <c r="R33" s="343">
        <v>91.5</v>
      </c>
      <c r="S33" s="343">
        <v>-11.4</v>
      </c>
      <c r="U33" s="281" t="s">
        <v>166</v>
      </c>
      <c r="V33" s="340" t="s">
        <v>38</v>
      </c>
      <c r="W33" s="282">
        <v>122.3</v>
      </c>
      <c r="X33" s="282">
        <v>13.6</v>
      </c>
      <c r="Y33" s="282">
        <v>127.8</v>
      </c>
      <c r="Z33" s="282">
        <v>12.1</v>
      </c>
      <c r="AA33" s="282">
        <v>119.6</v>
      </c>
      <c r="AB33" s="282">
        <v>14.1</v>
      </c>
      <c r="AD33" s="281" t="s">
        <v>137</v>
      </c>
      <c r="AE33" s="281" t="s">
        <v>40</v>
      </c>
      <c r="AF33" s="281" t="s">
        <v>53</v>
      </c>
      <c r="AG33" s="282">
        <v>103.3</v>
      </c>
      <c r="AH33" s="282">
        <v>3.3</v>
      </c>
      <c r="AJ33" s="281" t="s">
        <v>127</v>
      </c>
      <c r="AK33" s="281" t="s">
        <v>40</v>
      </c>
      <c r="AL33" s="282">
        <v>96</v>
      </c>
      <c r="AM33" s="282">
        <v>-7.7</v>
      </c>
      <c r="AN33" s="282">
        <v>94.5</v>
      </c>
      <c r="AO33" s="282">
        <v>-10.5</v>
      </c>
      <c r="AP33" s="282">
        <v>110.3</v>
      </c>
      <c r="AQ33" s="282">
        <v>12.6</v>
      </c>
      <c r="AS33" s="281" t="s">
        <v>134</v>
      </c>
      <c r="AT33" s="281" t="s">
        <v>39</v>
      </c>
      <c r="AU33" s="281" t="s">
        <v>286</v>
      </c>
      <c r="AV33" s="282">
        <v>85.7</v>
      </c>
      <c r="AW33" s="282">
        <v>-11.9</v>
      </c>
      <c r="AY33" s="281" t="s">
        <v>166</v>
      </c>
      <c r="AZ33" s="281" t="s">
        <v>40</v>
      </c>
      <c r="BA33" s="283">
        <v>243996</v>
      </c>
      <c r="BB33" s="283">
        <v>-500951</v>
      </c>
      <c r="BC33" s="283">
        <v>130636</v>
      </c>
      <c r="BD33" s="283">
        <v>-547416</v>
      </c>
      <c r="BE33" s="283">
        <v>113360</v>
      </c>
      <c r="BF33" s="283">
        <v>46465</v>
      </c>
    </row>
    <row r="34" spans="2:58" x14ac:dyDescent="0.3">
      <c r="B34" s="281" t="s">
        <v>167</v>
      </c>
      <c r="C34" s="281" t="s">
        <v>14</v>
      </c>
      <c r="D34" s="283">
        <v>75</v>
      </c>
      <c r="E34" s="283">
        <v>7</v>
      </c>
      <c r="F34" s="283">
        <v>70</v>
      </c>
      <c r="G34" s="283">
        <v>4</v>
      </c>
      <c r="I34" s="281" t="s">
        <v>167</v>
      </c>
      <c r="J34" s="281" t="s">
        <v>14</v>
      </c>
      <c r="K34" s="283">
        <v>74</v>
      </c>
      <c r="L34" s="283">
        <v>5</v>
      </c>
      <c r="M34" s="283">
        <v>71</v>
      </c>
      <c r="N34" s="283">
        <v>2</v>
      </c>
      <c r="P34" s="338" t="s">
        <v>167</v>
      </c>
      <c r="Q34" s="338" t="s">
        <v>14</v>
      </c>
      <c r="R34" s="343">
        <v>90.8</v>
      </c>
      <c r="S34" s="343">
        <v>-12.8</v>
      </c>
      <c r="U34" s="281" t="s">
        <v>167</v>
      </c>
      <c r="V34" s="340" t="s">
        <v>16</v>
      </c>
      <c r="W34" s="282">
        <v>120.4</v>
      </c>
      <c r="X34" s="282">
        <v>-1.2</v>
      </c>
      <c r="Y34" s="282">
        <v>146.1</v>
      </c>
      <c r="Z34" s="283">
        <v>5</v>
      </c>
      <c r="AA34" s="282">
        <v>88.3</v>
      </c>
      <c r="AB34" s="282">
        <v>-9.1</v>
      </c>
      <c r="AD34" s="281" t="s">
        <v>137</v>
      </c>
      <c r="AE34" s="281" t="s">
        <v>40</v>
      </c>
      <c r="AF34" s="281" t="s">
        <v>54</v>
      </c>
      <c r="AG34" s="282">
        <v>105.4</v>
      </c>
      <c r="AH34" s="282">
        <v>3.7</v>
      </c>
      <c r="AJ34" s="281" t="s">
        <v>128</v>
      </c>
      <c r="AK34" s="281" t="s">
        <v>1</v>
      </c>
      <c r="AL34" s="282">
        <v>103.6</v>
      </c>
      <c r="AM34" s="282">
        <v>7.4</v>
      </c>
      <c r="AN34" s="282">
        <v>102.5</v>
      </c>
      <c r="AO34" s="282">
        <v>2.8</v>
      </c>
      <c r="AP34" s="282">
        <v>96.7</v>
      </c>
      <c r="AQ34" s="282">
        <v>2</v>
      </c>
      <c r="AS34" s="281" t="s">
        <v>134</v>
      </c>
      <c r="AT34" s="281" t="s">
        <v>39</v>
      </c>
      <c r="AU34" s="281" t="s">
        <v>289</v>
      </c>
      <c r="AV34" s="282">
        <v>141.30000000000001</v>
      </c>
      <c r="AW34" s="282">
        <v>26.2</v>
      </c>
      <c r="AY34" s="281" t="s">
        <v>167</v>
      </c>
      <c r="AZ34" s="281" t="s">
        <v>1</v>
      </c>
      <c r="BA34" s="283">
        <v>564577</v>
      </c>
      <c r="BB34" s="283">
        <v>-60543</v>
      </c>
      <c r="BC34" s="283">
        <v>486147</v>
      </c>
      <c r="BD34" s="283">
        <v>-39971</v>
      </c>
      <c r="BE34" s="283">
        <v>78430</v>
      </c>
      <c r="BF34" s="283">
        <v>-20572</v>
      </c>
    </row>
    <row r="35" spans="2:58" x14ac:dyDescent="0.3">
      <c r="B35" s="281" t="s">
        <v>167</v>
      </c>
      <c r="C35" s="281" t="s">
        <v>35</v>
      </c>
      <c r="D35" s="283">
        <v>72</v>
      </c>
      <c r="E35" s="283">
        <v>3</v>
      </c>
      <c r="F35" s="283">
        <v>62</v>
      </c>
      <c r="G35" s="283">
        <v>0</v>
      </c>
      <c r="I35" s="281" t="s">
        <v>167</v>
      </c>
      <c r="J35" s="281" t="s">
        <v>35</v>
      </c>
      <c r="K35" s="283">
        <v>74</v>
      </c>
      <c r="L35" s="283">
        <v>1</v>
      </c>
      <c r="M35" s="283">
        <v>74</v>
      </c>
      <c r="N35" s="283">
        <v>11</v>
      </c>
      <c r="P35" s="338" t="s">
        <v>167</v>
      </c>
      <c r="Q35" s="338" t="s">
        <v>36</v>
      </c>
      <c r="R35" s="343">
        <v>87.7</v>
      </c>
      <c r="S35" s="343">
        <v>-18.100000000000001</v>
      </c>
      <c r="U35" s="281" t="s">
        <v>167</v>
      </c>
      <c r="V35" s="340" t="s">
        <v>37</v>
      </c>
      <c r="W35" s="282">
        <v>98.4</v>
      </c>
      <c r="X35" s="282">
        <v>-12.6</v>
      </c>
      <c r="Y35" s="282">
        <v>114.7</v>
      </c>
      <c r="Z35" s="282">
        <v>-15.3</v>
      </c>
      <c r="AA35" s="282">
        <v>84.5</v>
      </c>
      <c r="AB35" s="282">
        <v>-10.199999999999999</v>
      </c>
      <c r="AD35" s="281" t="s">
        <v>137</v>
      </c>
      <c r="AE35" s="281" t="s">
        <v>40</v>
      </c>
      <c r="AF35" s="281" t="s">
        <v>55</v>
      </c>
      <c r="AG35" s="282">
        <v>121.9</v>
      </c>
      <c r="AH35" s="282">
        <v>27.1</v>
      </c>
      <c r="AJ35" s="281" t="s">
        <v>128</v>
      </c>
      <c r="AK35" s="281" t="s">
        <v>39</v>
      </c>
      <c r="AL35" s="282">
        <v>108.3</v>
      </c>
      <c r="AM35" s="282">
        <v>3.6</v>
      </c>
      <c r="AN35" s="282">
        <v>107.7</v>
      </c>
      <c r="AO35" s="282">
        <v>3.8</v>
      </c>
      <c r="AP35" s="282">
        <v>96.7</v>
      </c>
      <c r="AQ35" s="282">
        <v>2.8</v>
      </c>
      <c r="AS35" s="281" t="s">
        <v>134</v>
      </c>
      <c r="AT35" s="281" t="s">
        <v>39</v>
      </c>
      <c r="AU35" s="281" t="s">
        <v>290</v>
      </c>
      <c r="AV35" s="282">
        <v>117.1</v>
      </c>
      <c r="AW35" s="282">
        <v>13.8</v>
      </c>
      <c r="AY35" s="281" t="s">
        <v>167</v>
      </c>
      <c r="AZ35" s="281" t="s">
        <v>39</v>
      </c>
      <c r="BA35" s="283">
        <v>586431</v>
      </c>
      <c r="BB35" s="283">
        <v>-565575</v>
      </c>
      <c r="BC35" s="283">
        <v>414206</v>
      </c>
      <c r="BD35" s="283">
        <v>-102011</v>
      </c>
      <c r="BE35" s="283">
        <v>172225</v>
      </c>
      <c r="BF35" s="283">
        <v>-463564</v>
      </c>
    </row>
    <row r="36" spans="2:58" x14ac:dyDescent="0.3">
      <c r="B36" s="281" t="s">
        <v>167</v>
      </c>
      <c r="C36" s="281" t="s">
        <v>36</v>
      </c>
      <c r="D36" s="283">
        <v>61</v>
      </c>
      <c r="E36" s="283">
        <v>-25</v>
      </c>
      <c r="F36" s="283">
        <v>72</v>
      </c>
      <c r="G36" s="283">
        <v>11</v>
      </c>
      <c r="I36" s="281" t="s">
        <v>167</v>
      </c>
      <c r="J36" s="281" t="s">
        <v>36</v>
      </c>
      <c r="K36" s="283">
        <v>78</v>
      </c>
      <c r="L36" s="283">
        <v>-11</v>
      </c>
      <c r="M36" s="283">
        <v>64</v>
      </c>
      <c r="N36" s="283">
        <v>6</v>
      </c>
      <c r="P36" s="338" t="s">
        <v>167</v>
      </c>
      <c r="Q36" s="338" t="s">
        <v>35</v>
      </c>
      <c r="R36" s="343">
        <v>88.7</v>
      </c>
      <c r="S36" s="343">
        <v>-16.100000000000001</v>
      </c>
      <c r="U36" s="281" t="s">
        <v>167</v>
      </c>
      <c r="V36" s="340" t="s">
        <v>38</v>
      </c>
      <c r="W36" s="282">
        <v>118.1</v>
      </c>
      <c r="X36" s="282">
        <v>9.1999999999999993</v>
      </c>
      <c r="Y36" s="282">
        <v>144.4</v>
      </c>
      <c r="Z36" s="282">
        <v>10.3</v>
      </c>
      <c r="AA36" s="282">
        <v>105.8</v>
      </c>
      <c r="AB36" s="282">
        <v>8.6999999999999993</v>
      </c>
      <c r="AD36" s="281" t="s">
        <v>137</v>
      </c>
      <c r="AE36" s="281" t="s">
        <v>40</v>
      </c>
      <c r="AF36" s="281" t="s">
        <v>56</v>
      </c>
      <c r="AG36" s="282">
        <v>102.7</v>
      </c>
      <c r="AH36" s="282">
        <v>7.1</v>
      </c>
      <c r="AJ36" s="281" t="s">
        <v>128</v>
      </c>
      <c r="AK36" s="281" t="s">
        <v>40</v>
      </c>
      <c r="AL36" s="282">
        <v>102.6</v>
      </c>
      <c r="AM36" s="282">
        <v>2.4</v>
      </c>
      <c r="AN36" s="282">
        <v>101.5</v>
      </c>
      <c r="AO36" s="282">
        <v>0.1</v>
      </c>
      <c r="AP36" s="282">
        <v>110</v>
      </c>
      <c r="AQ36" s="282">
        <v>15.5</v>
      </c>
      <c r="AS36" s="281" t="s">
        <v>134</v>
      </c>
      <c r="AT36" s="281" t="s">
        <v>39</v>
      </c>
      <c r="AU36" s="281" t="s">
        <v>292</v>
      </c>
      <c r="AV36" s="282">
        <v>114.2</v>
      </c>
      <c r="AW36" s="282">
        <v>18</v>
      </c>
      <c r="AY36" s="281" t="s">
        <v>167</v>
      </c>
      <c r="AZ36" s="281" t="s">
        <v>40</v>
      </c>
      <c r="BA36" s="283">
        <v>928560</v>
      </c>
      <c r="BB36" s="283">
        <v>286294</v>
      </c>
      <c r="BC36" s="283">
        <v>799357</v>
      </c>
      <c r="BD36" s="283">
        <v>181456</v>
      </c>
      <c r="BE36" s="283">
        <v>129203</v>
      </c>
      <c r="BF36" s="283">
        <v>104838</v>
      </c>
    </row>
    <row r="37" spans="2:58" x14ac:dyDescent="0.3">
      <c r="B37" s="281" t="s">
        <v>168</v>
      </c>
      <c r="C37" s="281" t="s">
        <v>14</v>
      </c>
      <c r="D37" s="283">
        <v>71</v>
      </c>
      <c r="E37" s="283">
        <v>3</v>
      </c>
      <c r="F37" s="283">
        <v>70</v>
      </c>
      <c r="G37" s="283">
        <v>2</v>
      </c>
      <c r="I37" s="338" t="s">
        <v>168</v>
      </c>
      <c r="J37" s="338" t="s">
        <v>14</v>
      </c>
      <c r="K37" s="339">
        <v>77</v>
      </c>
      <c r="L37" s="339">
        <v>8</v>
      </c>
      <c r="M37" s="339">
        <v>68</v>
      </c>
      <c r="N37" s="339">
        <v>0</v>
      </c>
      <c r="P37" s="338" t="s">
        <v>168</v>
      </c>
      <c r="Q37" s="338" t="s">
        <v>14</v>
      </c>
      <c r="R37" s="343">
        <v>90.3</v>
      </c>
      <c r="S37" s="343">
        <v>-15.5</v>
      </c>
      <c r="U37" s="281" t="s">
        <v>168</v>
      </c>
      <c r="V37" s="340" t="s">
        <v>16</v>
      </c>
      <c r="W37" s="282">
        <v>113.5</v>
      </c>
      <c r="X37" s="282">
        <v>-4.9000000000000004</v>
      </c>
      <c r="Y37" s="282">
        <v>135.19999999999999</v>
      </c>
      <c r="Z37" s="282">
        <v>-10.9</v>
      </c>
      <c r="AA37" s="282">
        <v>86.7</v>
      </c>
      <c r="AB37" s="282">
        <v>2.8</v>
      </c>
      <c r="AD37" s="281" t="s">
        <v>138</v>
      </c>
      <c r="AE37" s="281" t="s">
        <v>1</v>
      </c>
      <c r="AF37" s="281" t="s">
        <v>52</v>
      </c>
      <c r="AG37" s="282">
        <v>103.1</v>
      </c>
      <c r="AH37" s="282">
        <v>4.4000000000000004</v>
      </c>
      <c r="AJ37" s="281" t="s">
        <v>133</v>
      </c>
      <c r="AK37" s="281" t="s">
        <v>1</v>
      </c>
      <c r="AL37" s="282">
        <v>107.7</v>
      </c>
      <c r="AM37" s="282">
        <v>4.7</v>
      </c>
      <c r="AN37" s="282">
        <v>107.4</v>
      </c>
      <c r="AO37" s="282">
        <v>2.7</v>
      </c>
      <c r="AP37" s="282">
        <v>98.1</v>
      </c>
      <c r="AQ37" s="282">
        <v>6</v>
      </c>
      <c r="AS37" s="281" t="s">
        <v>134</v>
      </c>
      <c r="AT37" s="281" t="s">
        <v>39</v>
      </c>
      <c r="AU37" s="281" t="s">
        <v>293</v>
      </c>
      <c r="AV37" s="282">
        <v>110.2</v>
      </c>
      <c r="AW37" s="282">
        <v>-0.3</v>
      </c>
      <c r="AY37" s="281" t="s">
        <v>168</v>
      </c>
      <c r="AZ37" s="281" t="s">
        <v>1</v>
      </c>
      <c r="BA37" s="283">
        <v>1034089</v>
      </c>
      <c r="BB37" s="283">
        <v>254370</v>
      </c>
      <c r="BC37" s="283">
        <v>1004875</v>
      </c>
      <c r="BD37" s="283">
        <v>285063</v>
      </c>
      <c r="BE37" s="283">
        <v>29214</v>
      </c>
      <c r="BF37" s="283">
        <v>-30693</v>
      </c>
    </row>
    <row r="38" spans="2:58" x14ac:dyDescent="0.3">
      <c r="B38" s="281" t="s">
        <v>168</v>
      </c>
      <c r="C38" s="281" t="s">
        <v>35</v>
      </c>
      <c r="D38" s="283">
        <v>68</v>
      </c>
      <c r="E38" s="283">
        <v>0</v>
      </c>
      <c r="F38" s="283">
        <v>68</v>
      </c>
      <c r="G38" s="283">
        <v>5</v>
      </c>
      <c r="I38" s="338" t="s">
        <v>168</v>
      </c>
      <c r="J38" s="338" t="s">
        <v>35</v>
      </c>
      <c r="K38" s="339">
        <v>72</v>
      </c>
      <c r="L38" s="339">
        <v>-4</v>
      </c>
      <c r="M38" s="339">
        <v>62</v>
      </c>
      <c r="N38" s="339">
        <v>0</v>
      </c>
      <c r="P38" s="338" t="s">
        <v>168</v>
      </c>
      <c r="Q38" s="338" t="s">
        <v>36</v>
      </c>
      <c r="R38" s="343">
        <v>87.3</v>
      </c>
      <c r="S38" s="343">
        <v>-20.6</v>
      </c>
      <c r="U38" s="281" t="s">
        <v>168</v>
      </c>
      <c r="V38" s="340" t="s">
        <v>37</v>
      </c>
      <c r="W38" s="282">
        <v>91.7</v>
      </c>
      <c r="X38" s="282">
        <v>-13.1</v>
      </c>
      <c r="Y38" s="282">
        <v>102.8</v>
      </c>
      <c r="Z38" s="282">
        <v>-26.9</v>
      </c>
      <c r="AA38" s="282">
        <v>82.2</v>
      </c>
      <c r="AB38" s="282">
        <v>-1.3</v>
      </c>
      <c r="AD38" s="281" t="s">
        <v>138</v>
      </c>
      <c r="AE38" s="281" t="s">
        <v>1</v>
      </c>
      <c r="AF38" s="281" t="s">
        <v>53</v>
      </c>
      <c r="AG38" s="282">
        <v>102.9</v>
      </c>
      <c r="AH38" s="282">
        <v>4.8</v>
      </c>
      <c r="AJ38" s="281" t="s">
        <v>133</v>
      </c>
      <c r="AK38" s="281" t="s">
        <v>39</v>
      </c>
      <c r="AL38" s="282">
        <v>113</v>
      </c>
      <c r="AM38" s="282">
        <v>1.5</v>
      </c>
      <c r="AN38" s="282">
        <v>109.3</v>
      </c>
      <c r="AO38" s="282">
        <v>0.6</v>
      </c>
      <c r="AP38" s="282">
        <v>90.4</v>
      </c>
      <c r="AQ38" s="282">
        <v>-1.7</v>
      </c>
      <c r="AS38" s="281" t="s">
        <v>134</v>
      </c>
      <c r="AT38" s="281" t="s">
        <v>39</v>
      </c>
      <c r="AU38" s="281" t="s">
        <v>295</v>
      </c>
      <c r="AV38" s="282">
        <v>113.2</v>
      </c>
      <c r="AW38" s="282">
        <v>7.8</v>
      </c>
      <c r="AY38" s="281" t="s">
        <v>168</v>
      </c>
      <c r="AZ38" s="281" t="s">
        <v>39</v>
      </c>
      <c r="BA38" s="283">
        <v>482944</v>
      </c>
      <c r="BB38" s="283">
        <v>358369</v>
      </c>
      <c r="BC38" s="283">
        <v>449352</v>
      </c>
      <c r="BD38" s="283">
        <v>396400</v>
      </c>
      <c r="BE38" s="283">
        <v>33592</v>
      </c>
      <c r="BF38" s="283">
        <v>-38031</v>
      </c>
    </row>
    <row r="39" spans="2:58" x14ac:dyDescent="0.3">
      <c r="B39" s="281" t="s">
        <v>168</v>
      </c>
      <c r="C39" s="281" t="s">
        <v>36</v>
      </c>
      <c r="D39" s="283">
        <v>66</v>
      </c>
      <c r="E39" s="283">
        <v>-25</v>
      </c>
      <c r="F39" s="283">
        <v>72</v>
      </c>
      <c r="G39" s="283">
        <v>0</v>
      </c>
      <c r="I39" s="338" t="s">
        <v>168</v>
      </c>
      <c r="J39" s="338" t="s">
        <v>36</v>
      </c>
      <c r="K39" s="339">
        <v>59</v>
      </c>
      <c r="L39" s="339">
        <v>-28</v>
      </c>
      <c r="M39" s="339">
        <v>73</v>
      </c>
      <c r="N39" s="339">
        <v>13</v>
      </c>
      <c r="P39" s="338" t="s">
        <v>168</v>
      </c>
      <c r="Q39" s="338" t="s">
        <v>35</v>
      </c>
      <c r="R39" s="343">
        <v>91.4</v>
      </c>
      <c r="S39" s="343">
        <v>-15.4</v>
      </c>
      <c r="U39" s="281" t="s">
        <v>168</v>
      </c>
      <c r="V39" s="340" t="s">
        <v>38</v>
      </c>
      <c r="W39" s="282">
        <v>107.8</v>
      </c>
      <c r="X39" s="282">
        <v>3.1</v>
      </c>
      <c r="Y39" s="282">
        <v>129.69999999999999</v>
      </c>
      <c r="Z39" s="282">
        <v>-16.7</v>
      </c>
      <c r="AA39" s="282">
        <v>97.5</v>
      </c>
      <c r="AB39" s="282">
        <v>12.4</v>
      </c>
      <c r="AD39" s="281" t="s">
        <v>138</v>
      </c>
      <c r="AE39" s="281" t="s">
        <v>1</v>
      </c>
      <c r="AF39" s="281" t="s">
        <v>54</v>
      </c>
      <c r="AG39" s="282">
        <v>103.2</v>
      </c>
      <c r="AH39" s="282">
        <v>0.6</v>
      </c>
      <c r="AJ39" s="281" t="s">
        <v>133</v>
      </c>
      <c r="AK39" s="281" t="s">
        <v>40</v>
      </c>
      <c r="AL39" s="282">
        <v>108.9</v>
      </c>
      <c r="AM39" s="282">
        <v>6.1</v>
      </c>
      <c r="AN39" s="282">
        <v>105.5</v>
      </c>
      <c r="AO39" s="282">
        <v>2.2999999999999998</v>
      </c>
      <c r="AP39" s="282">
        <v>117.5</v>
      </c>
      <c r="AQ39" s="282">
        <v>17.600000000000001</v>
      </c>
      <c r="AS39" s="281" t="s">
        <v>134</v>
      </c>
      <c r="AT39" s="281" t="s">
        <v>39</v>
      </c>
      <c r="AU39" s="281" t="s">
        <v>296</v>
      </c>
      <c r="AV39" s="282">
        <v>113.4</v>
      </c>
      <c r="AW39" s="282">
        <v>12.4</v>
      </c>
      <c r="AY39" s="281" t="s">
        <v>168</v>
      </c>
      <c r="AZ39" s="281" t="s">
        <v>40</v>
      </c>
      <c r="BA39" s="283">
        <v>1351898</v>
      </c>
      <c r="BB39" s="283">
        <v>994795</v>
      </c>
      <c r="BC39" s="283">
        <v>657062</v>
      </c>
      <c r="BD39" s="283">
        <v>488616</v>
      </c>
      <c r="BE39" s="283">
        <v>694836</v>
      </c>
      <c r="BF39" s="283">
        <v>506179</v>
      </c>
    </row>
    <row r="40" spans="2:58" x14ac:dyDescent="0.3">
      <c r="B40" s="281" t="s">
        <v>170</v>
      </c>
      <c r="C40" s="281" t="s">
        <v>14</v>
      </c>
      <c r="D40" s="283">
        <v>71</v>
      </c>
      <c r="E40" s="283">
        <v>3</v>
      </c>
      <c r="F40" s="283">
        <v>69</v>
      </c>
      <c r="G40" s="283">
        <v>-1</v>
      </c>
      <c r="I40" s="338" t="s">
        <v>170</v>
      </c>
      <c r="J40" s="338" t="s">
        <v>14</v>
      </c>
      <c r="K40" s="339">
        <v>70</v>
      </c>
      <c r="L40" s="339">
        <v>2</v>
      </c>
      <c r="M40" s="339">
        <v>73</v>
      </c>
      <c r="N40" s="339">
        <v>3</v>
      </c>
      <c r="P40" s="281" t="s">
        <v>170</v>
      </c>
      <c r="Q40" s="281" t="s">
        <v>14</v>
      </c>
      <c r="R40" s="282">
        <v>93</v>
      </c>
      <c r="S40" s="282">
        <v>-11</v>
      </c>
      <c r="U40" s="281" t="s">
        <v>170</v>
      </c>
      <c r="V40" s="340" t="s">
        <v>16</v>
      </c>
      <c r="W40" s="282">
        <v>121.2</v>
      </c>
      <c r="X40" s="282">
        <v>5.2</v>
      </c>
      <c r="Y40" s="282">
        <v>139.6</v>
      </c>
      <c r="Z40" s="282">
        <v>6.6</v>
      </c>
      <c r="AA40" s="282">
        <v>98.3</v>
      </c>
      <c r="AB40" s="282">
        <v>3.4</v>
      </c>
      <c r="AD40" s="281" t="s">
        <v>138</v>
      </c>
      <c r="AE40" s="281" t="s">
        <v>1</v>
      </c>
      <c r="AF40" s="281" t="s">
        <v>55</v>
      </c>
      <c r="AG40" s="282">
        <v>97.3</v>
      </c>
      <c r="AH40" s="282">
        <v>0.9</v>
      </c>
      <c r="AJ40" s="281" t="s">
        <v>135</v>
      </c>
      <c r="AK40" s="281" t="s">
        <v>1</v>
      </c>
      <c r="AL40" s="282">
        <v>113.7</v>
      </c>
      <c r="AM40" s="282">
        <v>6.7</v>
      </c>
      <c r="AN40" s="282">
        <v>111.1</v>
      </c>
      <c r="AO40" s="282">
        <v>1.4</v>
      </c>
      <c r="AP40" s="282">
        <v>95.8</v>
      </c>
      <c r="AQ40" s="282">
        <v>5.7</v>
      </c>
      <c r="AS40" s="281" t="s">
        <v>134</v>
      </c>
      <c r="AT40" s="281" t="s">
        <v>39</v>
      </c>
      <c r="AU40" s="281" t="s">
        <v>297</v>
      </c>
      <c r="AV40" s="282">
        <v>102.2</v>
      </c>
      <c r="AW40" s="282">
        <v>-1.6</v>
      </c>
      <c r="AY40" s="281" t="s">
        <v>170</v>
      </c>
      <c r="AZ40" s="281" t="s">
        <v>1</v>
      </c>
      <c r="BA40" s="283">
        <v>579835</v>
      </c>
      <c r="BB40" s="283">
        <v>-1098189</v>
      </c>
      <c r="BC40" s="283">
        <v>480919</v>
      </c>
      <c r="BD40" s="283">
        <v>-1104688</v>
      </c>
      <c r="BE40" s="283">
        <v>98916</v>
      </c>
      <c r="BF40" s="283">
        <v>6499</v>
      </c>
    </row>
    <row r="41" spans="2:58" x14ac:dyDescent="0.3">
      <c r="B41" s="281" t="s">
        <v>170</v>
      </c>
      <c r="C41" s="281" t="s">
        <v>35</v>
      </c>
      <c r="D41" s="283">
        <v>72</v>
      </c>
      <c r="E41" s="283">
        <v>4</v>
      </c>
      <c r="F41" s="283">
        <v>63</v>
      </c>
      <c r="G41" s="283">
        <v>-3</v>
      </c>
      <c r="I41" s="338" t="s">
        <v>170</v>
      </c>
      <c r="J41" s="338" t="s">
        <v>35</v>
      </c>
      <c r="K41" s="339">
        <v>66</v>
      </c>
      <c r="L41" s="339">
        <v>-2</v>
      </c>
      <c r="M41" s="339">
        <v>71</v>
      </c>
      <c r="N41" s="339">
        <v>4</v>
      </c>
      <c r="P41" s="281" t="s">
        <v>170</v>
      </c>
      <c r="Q41" s="281" t="s">
        <v>36</v>
      </c>
      <c r="R41" s="282">
        <v>91.1</v>
      </c>
      <c r="S41" s="282">
        <v>-11.5</v>
      </c>
      <c r="U41" s="281" t="s">
        <v>170</v>
      </c>
      <c r="V41" s="340" t="s">
        <v>37</v>
      </c>
      <c r="W41" s="283">
        <v>100</v>
      </c>
      <c r="X41" s="282">
        <v>-2.2999999999999998</v>
      </c>
      <c r="Y41" s="283">
        <v>105</v>
      </c>
      <c r="Z41" s="282">
        <v>-8.3000000000000007</v>
      </c>
      <c r="AA41" s="282">
        <v>95.8</v>
      </c>
      <c r="AB41" s="283">
        <v>3</v>
      </c>
      <c r="AD41" s="281" t="s">
        <v>138</v>
      </c>
      <c r="AE41" s="281" t="s">
        <v>1</v>
      </c>
      <c r="AF41" s="281" t="s">
        <v>56</v>
      </c>
      <c r="AG41" s="282">
        <v>107.4</v>
      </c>
      <c r="AH41" s="282">
        <v>5.3</v>
      </c>
      <c r="AJ41" s="281" t="s">
        <v>135</v>
      </c>
      <c r="AK41" s="281" t="s">
        <v>39</v>
      </c>
      <c r="AL41" s="282">
        <v>120</v>
      </c>
      <c r="AM41" s="282">
        <v>10.1</v>
      </c>
      <c r="AN41" s="282">
        <v>114.6</v>
      </c>
      <c r="AO41" s="282">
        <v>6</v>
      </c>
      <c r="AP41" s="282">
        <v>93.8</v>
      </c>
      <c r="AQ41" s="282">
        <v>7</v>
      </c>
      <c r="AS41" s="281" t="s">
        <v>134</v>
      </c>
      <c r="AT41" s="281" t="s">
        <v>39</v>
      </c>
      <c r="AU41" s="281" t="s">
        <v>298</v>
      </c>
      <c r="AV41" s="282">
        <v>83.2</v>
      </c>
      <c r="AW41" s="282">
        <v>15.1</v>
      </c>
      <c r="AY41" s="281" t="s">
        <v>170</v>
      </c>
      <c r="AZ41" s="281" t="s">
        <v>39</v>
      </c>
      <c r="BA41" s="283">
        <v>231525</v>
      </c>
      <c r="BB41" s="283">
        <v>-347133</v>
      </c>
      <c r="BC41" s="283">
        <v>113807</v>
      </c>
      <c r="BD41" s="283">
        <v>-183726</v>
      </c>
      <c r="BE41" s="283">
        <v>117718</v>
      </c>
      <c r="BF41" s="283">
        <v>-163407</v>
      </c>
    </row>
    <row r="42" spans="2:58" x14ac:dyDescent="0.3">
      <c r="B42" s="281" t="s">
        <v>170</v>
      </c>
      <c r="C42" s="281" t="s">
        <v>36</v>
      </c>
      <c r="D42" s="283">
        <v>66</v>
      </c>
      <c r="E42" s="283">
        <v>-14</v>
      </c>
      <c r="F42" s="283">
        <v>64</v>
      </c>
      <c r="G42" s="283">
        <v>1</v>
      </c>
      <c r="I42" s="338" t="s">
        <v>170</v>
      </c>
      <c r="J42" s="338" t="s">
        <v>36</v>
      </c>
      <c r="K42" s="339">
        <v>61</v>
      </c>
      <c r="L42" s="339">
        <v>-23</v>
      </c>
      <c r="M42" s="339">
        <v>68</v>
      </c>
      <c r="N42" s="339">
        <v>-5</v>
      </c>
      <c r="P42" s="281" t="s">
        <v>170</v>
      </c>
      <c r="Q42" s="281" t="s">
        <v>35</v>
      </c>
      <c r="R42" s="282">
        <v>93.9</v>
      </c>
      <c r="S42" s="282">
        <v>-11</v>
      </c>
      <c r="U42" s="281" t="s">
        <v>170</v>
      </c>
      <c r="V42" s="340" t="s">
        <v>38</v>
      </c>
      <c r="W42" s="282">
        <v>115.1</v>
      </c>
      <c r="X42" s="282">
        <v>11.8</v>
      </c>
      <c r="Y42" s="283">
        <v>130</v>
      </c>
      <c r="Z42" s="282">
        <v>9.1999999999999993</v>
      </c>
      <c r="AA42" s="282">
        <v>108.2</v>
      </c>
      <c r="AB42" s="282">
        <v>13.1</v>
      </c>
      <c r="AD42" s="281" t="s">
        <v>138</v>
      </c>
      <c r="AE42" s="281" t="s">
        <v>39</v>
      </c>
      <c r="AF42" s="281" t="s">
        <v>52</v>
      </c>
      <c r="AG42" s="282">
        <v>101</v>
      </c>
      <c r="AH42" s="282">
        <v>2.6</v>
      </c>
      <c r="AJ42" s="281" t="s">
        <v>135</v>
      </c>
      <c r="AK42" s="281" t="s">
        <v>40</v>
      </c>
      <c r="AL42" s="282">
        <v>112.8</v>
      </c>
      <c r="AM42" s="282">
        <v>2.7</v>
      </c>
      <c r="AN42" s="282">
        <v>114.6</v>
      </c>
      <c r="AO42" s="282">
        <v>2.6</v>
      </c>
      <c r="AP42" s="282">
        <v>114</v>
      </c>
      <c r="AQ42" s="282">
        <v>14.9</v>
      </c>
      <c r="AS42" s="281" t="s">
        <v>134</v>
      </c>
      <c r="AT42" s="281" t="s">
        <v>39</v>
      </c>
      <c r="AU42" s="281" t="s">
        <v>301</v>
      </c>
      <c r="AV42" s="282">
        <v>115.7</v>
      </c>
      <c r="AW42" s="282">
        <v>13.2</v>
      </c>
      <c r="AY42" s="281" t="s">
        <v>170</v>
      </c>
      <c r="AZ42" s="281" t="s">
        <v>40</v>
      </c>
      <c r="BA42" s="283">
        <v>975526</v>
      </c>
      <c r="BB42" s="283">
        <v>117438</v>
      </c>
      <c r="BC42" s="283">
        <v>134224</v>
      </c>
      <c r="BD42" s="283">
        <v>-461930</v>
      </c>
      <c r="BE42" s="283">
        <v>841302</v>
      </c>
      <c r="BF42" s="283">
        <v>579368</v>
      </c>
    </row>
    <row r="43" spans="2:58" x14ac:dyDescent="0.3">
      <c r="B43" s="281" t="s">
        <v>174</v>
      </c>
      <c r="C43" s="281" t="s">
        <v>14</v>
      </c>
      <c r="D43" s="283">
        <v>69</v>
      </c>
      <c r="E43" s="283">
        <v>-2</v>
      </c>
      <c r="F43" s="283">
        <v>64</v>
      </c>
      <c r="G43" s="283">
        <v>-9</v>
      </c>
      <c r="I43" s="281" t="s">
        <v>174</v>
      </c>
      <c r="J43" s="281" t="s">
        <v>14</v>
      </c>
      <c r="K43" s="283">
        <v>67</v>
      </c>
      <c r="L43" s="283">
        <v>-1</v>
      </c>
      <c r="M43" s="283">
        <v>68</v>
      </c>
      <c r="N43" s="283">
        <v>1</v>
      </c>
      <c r="P43" s="281" t="s">
        <v>174</v>
      </c>
      <c r="Q43" s="281" t="s">
        <v>14</v>
      </c>
      <c r="R43" s="282">
        <v>94.6</v>
      </c>
      <c r="S43" s="282">
        <v>-9.6999999999999993</v>
      </c>
      <c r="U43" s="281" t="s">
        <v>174</v>
      </c>
      <c r="V43" s="281" t="s">
        <v>16</v>
      </c>
      <c r="W43" s="282">
        <v>119.2</v>
      </c>
      <c r="X43" s="282">
        <v>-5.8</v>
      </c>
      <c r="Y43" s="282">
        <v>128.80000000000001</v>
      </c>
      <c r="Z43" s="282">
        <v>-4.2</v>
      </c>
      <c r="AA43" s="282">
        <v>107.7</v>
      </c>
      <c r="AB43" s="282">
        <v>-7.5</v>
      </c>
      <c r="AD43" s="281" t="s">
        <v>138</v>
      </c>
      <c r="AE43" s="281" t="s">
        <v>39</v>
      </c>
      <c r="AF43" s="281" t="s">
        <v>53</v>
      </c>
      <c r="AG43" s="282">
        <v>99.2</v>
      </c>
      <c r="AH43" s="282">
        <v>1</v>
      </c>
      <c r="AJ43" s="281" t="s">
        <v>134</v>
      </c>
      <c r="AK43" s="281" t="s">
        <v>1</v>
      </c>
      <c r="AL43" s="282">
        <v>101</v>
      </c>
      <c r="AM43" s="282">
        <v>6.1</v>
      </c>
      <c r="AN43" s="282">
        <v>99.3</v>
      </c>
      <c r="AO43" s="282">
        <v>2.5</v>
      </c>
      <c r="AP43" s="282">
        <v>98.9</v>
      </c>
      <c r="AQ43" s="282">
        <v>4.9000000000000004</v>
      </c>
      <c r="AS43" s="281" t="s">
        <v>134</v>
      </c>
      <c r="AT43" s="281" t="s">
        <v>39</v>
      </c>
      <c r="AU43" s="281" t="s">
        <v>280</v>
      </c>
      <c r="AV43" s="282">
        <v>104.8</v>
      </c>
      <c r="AW43" s="282">
        <v>5.7</v>
      </c>
      <c r="AY43" s="281" t="s">
        <v>174</v>
      </c>
      <c r="AZ43" s="281" t="s">
        <v>1</v>
      </c>
      <c r="BA43" s="283">
        <v>682239</v>
      </c>
      <c r="BB43" s="283">
        <v>-90303</v>
      </c>
      <c r="BC43" s="283">
        <v>659845</v>
      </c>
      <c r="BD43" s="283">
        <v>-3543</v>
      </c>
      <c r="BE43" s="283">
        <v>22394</v>
      </c>
      <c r="BF43" s="283">
        <v>-86760</v>
      </c>
    </row>
    <row r="44" spans="2:58" x14ac:dyDescent="0.3">
      <c r="B44" s="281" t="s">
        <v>174</v>
      </c>
      <c r="C44" s="281" t="s">
        <v>35</v>
      </c>
      <c r="D44" s="283">
        <v>71</v>
      </c>
      <c r="E44" s="283">
        <v>-6</v>
      </c>
      <c r="F44" s="283">
        <v>62</v>
      </c>
      <c r="G44" s="283">
        <v>0</v>
      </c>
      <c r="I44" s="281" t="s">
        <v>174</v>
      </c>
      <c r="J44" s="281" t="s">
        <v>35</v>
      </c>
      <c r="K44" s="283">
        <v>74</v>
      </c>
      <c r="L44" s="283">
        <v>7</v>
      </c>
      <c r="M44" s="283">
        <v>58</v>
      </c>
      <c r="N44" s="283">
        <v>-10</v>
      </c>
      <c r="P44" s="281" t="s">
        <v>174</v>
      </c>
      <c r="Q44" s="281" t="s">
        <v>36</v>
      </c>
      <c r="R44" s="282">
        <v>90.8</v>
      </c>
      <c r="S44" s="282">
        <v>-9.9</v>
      </c>
      <c r="U44" s="281" t="s">
        <v>174</v>
      </c>
      <c r="V44" s="281" t="s">
        <v>37</v>
      </c>
      <c r="W44" s="282">
        <v>103.4</v>
      </c>
      <c r="X44" s="282">
        <v>-8.6999999999999993</v>
      </c>
      <c r="Y44" s="282">
        <v>102.3</v>
      </c>
      <c r="Z44" s="282">
        <v>-15.8</v>
      </c>
      <c r="AA44" s="282">
        <v>104.3</v>
      </c>
      <c r="AB44" s="282">
        <v>-2.7</v>
      </c>
      <c r="AD44" s="281" t="s">
        <v>138</v>
      </c>
      <c r="AE44" s="281" t="s">
        <v>39</v>
      </c>
      <c r="AF44" s="281" t="s">
        <v>54</v>
      </c>
      <c r="AG44" s="282">
        <v>102.5</v>
      </c>
      <c r="AH44" s="282">
        <v>-1.6</v>
      </c>
      <c r="AJ44" s="281" t="s">
        <v>134</v>
      </c>
      <c r="AK44" s="281" t="s">
        <v>39</v>
      </c>
      <c r="AL44" s="282">
        <v>112.9</v>
      </c>
      <c r="AM44" s="282">
        <v>5.5</v>
      </c>
      <c r="AN44" s="282">
        <v>107.9</v>
      </c>
      <c r="AO44" s="282">
        <v>6.3</v>
      </c>
      <c r="AP44" s="282">
        <v>94.3</v>
      </c>
      <c r="AQ44" s="282">
        <v>0.1</v>
      </c>
      <c r="AS44" s="281" t="s">
        <v>134</v>
      </c>
      <c r="AT44" s="281" t="s">
        <v>39</v>
      </c>
      <c r="AU44" s="281" t="s">
        <v>281</v>
      </c>
      <c r="AV44" s="282">
        <v>98.5</v>
      </c>
      <c r="AW44" s="282">
        <v>-10</v>
      </c>
      <c r="AY44" s="281" t="s">
        <v>174</v>
      </c>
      <c r="AZ44" s="281" t="s">
        <v>39</v>
      </c>
      <c r="BA44" s="283">
        <v>8645045</v>
      </c>
      <c r="BB44" s="283">
        <v>8279643</v>
      </c>
      <c r="BC44" s="283">
        <v>440408</v>
      </c>
      <c r="BD44" s="283">
        <v>296767</v>
      </c>
      <c r="BE44" s="283">
        <v>8204637</v>
      </c>
      <c r="BF44" s="283">
        <v>7982876</v>
      </c>
    </row>
    <row r="45" spans="2:58" x14ac:dyDescent="0.3">
      <c r="B45" s="281" t="s">
        <v>174</v>
      </c>
      <c r="C45" s="281" t="s">
        <v>36</v>
      </c>
      <c r="D45" s="283">
        <v>58</v>
      </c>
      <c r="E45" s="283">
        <v>-24</v>
      </c>
      <c r="F45" s="283">
        <v>63</v>
      </c>
      <c r="G45" s="283">
        <v>-3</v>
      </c>
      <c r="I45" s="281" t="s">
        <v>174</v>
      </c>
      <c r="J45" s="281" t="s">
        <v>36</v>
      </c>
      <c r="K45" s="283">
        <v>67</v>
      </c>
      <c r="L45" s="283">
        <v>-15</v>
      </c>
      <c r="M45" s="283">
        <v>59</v>
      </c>
      <c r="N45" s="283">
        <v>-3</v>
      </c>
      <c r="P45" s="281" t="s">
        <v>174</v>
      </c>
      <c r="Q45" s="281" t="s">
        <v>35</v>
      </c>
      <c r="R45" s="282">
        <v>93</v>
      </c>
      <c r="S45" s="282">
        <v>-12.4</v>
      </c>
      <c r="U45" s="281" t="s">
        <v>174</v>
      </c>
      <c r="V45" s="281" t="s">
        <v>38</v>
      </c>
      <c r="W45" s="282">
        <v>130.4</v>
      </c>
      <c r="X45" s="282">
        <v>14.1</v>
      </c>
      <c r="Y45" s="282">
        <v>120.1</v>
      </c>
      <c r="Z45" s="282">
        <v>-6</v>
      </c>
      <c r="AA45" s="282">
        <v>135</v>
      </c>
      <c r="AB45" s="282">
        <v>23.3</v>
      </c>
      <c r="AD45" s="281" t="s">
        <v>138</v>
      </c>
      <c r="AE45" s="281" t="s">
        <v>39</v>
      </c>
      <c r="AF45" s="281" t="s">
        <v>55</v>
      </c>
      <c r="AG45" s="282">
        <v>110.5</v>
      </c>
      <c r="AH45" s="282">
        <v>17.600000000000001</v>
      </c>
      <c r="AJ45" s="281" t="s">
        <v>134</v>
      </c>
      <c r="AK45" s="281" t="s">
        <v>40</v>
      </c>
      <c r="AL45" s="282">
        <v>104.3</v>
      </c>
      <c r="AM45" s="282">
        <v>4.5</v>
      </c>
      <c r="AN45" s="282">
        <v>101.4</v>
      </c>
      <c r="AO45" s="282">
        <v>3.8</v>
      </c>
      <c r="AP45" s="282">
        <v>114.5</v>
      </c>
      <c r="AQ45" s="282">
        <v>15</v>
      </c>
      <c r="AS45" s="281" t="s">
        <v>134</v>
      </c>
      <c r="AT45" s="281" t="s">
        <v>39</v>
      </c>
      <c r="AU45" s="281" t="s">
        <v>302</v>
      </c>
      <c r="AV45" s="282">
        <v>195.4</v>
      </c>
      <c r="AW45" s="282">
        <v>62.6</v>
      </c>
      <c r="AY45" s="281" t="s">
        <v>174</v>
      </c>
      <c r="AZ45" s="281" t="s">
        <v>40</v>
      </c>
      <c r="BA45" s="283">
        <v>189683</v>
      </c>
      <c r="BB45" s="283">
        <v>-477585</v>
      </c>
      <c r="BC45" s="283">
        <v>102616</v>
      </c>
      <c r="BD45" s="283">
        <v>-410790</v>
      </c>
      <c r="BE45" s="283">
        <v>87067</v>
      </c>
      <c r="BF45" s="283">
        <v>-66795</v>
      </c>
    </row>
    <row r="46" spans="2:58" x14ac:dyDescent="0.3">
      <c r="B46" s="281" t="s">
        <v>176</v>
      </c>
      <c r="C46" s="281" t="s">
        <v>14</v>
      </c>
      <c r="D46" s="283">
        <v>65</v>
      </c>
      <c r="E46" s="283">
        <v>-6</v>
      </c>
      <c r="F46" s="283">
        <v>61</v>
      </c>
      <c r="G46" s="283">
        <v>-1</v>
      </c>
      <c r="I46" s="281" t="s">
        <v>176</v>
      </c>
      <c r="J46" s="281" t="s">
        <v>14</v>
      </c>
      <c r="K46" s="283">
        <v>67</v>
      </c>
      <c r="L46" s="283">
        <v>-7</v>
      </c>
      <c r="M46" s="283">
        <v>62</v>
      </c>
      <c r="N46" s="283">
        <v>-8</v>
      </c>
      <c r="P46" s="281" t="s">
        <v>176</v>
      </c>
      <c r="Q46" s="281" t="s">
        <v>14</v>
      </c>
      <c r="R46" s="282">
        <v>91.8</v>
      </c>
      <c r="S46" s="282">
        <v>-10.3</v>
      </c>
      <c r="U46" s="281" t="s">
        <v>176</v>
      </c>
      <c r="V46" s="281" t="s">
        <v>16</v>
      </c>
      <c r="W46" s="282">
        <v>101.2</v>
      </c>
      <c r="X46" s="282">
        <v>3</v>
      </c>
      <c r="Y46" s="282">
        <v>122.8</v>
      </c>
      <c r="Z46" s="282">
        <v>8.3000000000000007</v>
      </c>
      <c r="AA46" s="282">
        <v>75.400000000000006</v>
      </c>
      <c r="AB46" s="282">
        <v>-2.6</v>
      </c>
      <c r="AD46" s="281" t="s">
        <v>138</v>
      </c>
      <c r="AE46" s="281" t="s">
        <v>39</v>
      </c>
      <c r="AF46" s="281" t="s">
        <v>56</v>
      </c>
      <c r="AG46" s="282">
        <v>105.8</v>
      </c>
      <c r="AH46" s="282">
        <v>4.3</v>
      </c>
      <c r="AJ46" s="281" t="s">
        <v>151</v>
      </c>
      <c r="AK46" s="281" t="s">
        <v>1</v>
      </c>
      <c r="AL46" s="282">
        <v>99.6</v>
      </c>
      <c r="AM46" s="282">
        <v>7.7</v>
      </c>
      <c r="AN46" s="282">
        <v>95.1</v>
      </c>
      <c r="AO46" s="282">
        <v>3.1</v>
      </c>
      <c r="AP46" s="282">
        <v>98.7</v>
      </c>
      <c r="AQ46" s="282">
        <v>5</v>
      </c>
      <c r="AS46" s="281" t="s">
        <v>134</v>
      </c>
      <c r="AT46" s="281" t="s">
        <v>39</v>
      </c>
      <c r="AU46" s="281" t="s">
        <v>304</v>
      </c>
      <c r="AV46" s="282">
        <v>131</v>
      </c>
      <c r="AW46" s="282">
        <v>17.2</v>
      </c>
      <c r="AY46" s="281" t="s">
        <v>176</v>
      </c>
      <c r="AZ46" s="281" t="s">
        <v>1</v>
      </c>
      <c r="BA46" s="283">
        <v>739622</v>
      </c>
      <c r="BB46" s="283">
        <v>362207</v>
      </c>
      <c r="BC46" s="283">
        <v>663204</v>
      </c>
      <c r="BD46" s="283">
        <v>415760</v>
      </c>
      <c r="BE46" s="283">
        <v>76418</v>
      </c>
      <c r="BF46" s="283">
        <v>-53553</v>
      </c>
    </row>
    <row r="47" spans="2:58" x14ac:dyDescent="0.3">
      <c r="B47" s="281" t="s">
        <v>176</v>
      </c>
      <c r="C47" s="281" t="s">
        <v>35</v>
      </c>
      <c r="D47" s="283">
        <v>73</v>
      </c>
      <c r="E47" s="283">
        <v>-5</v>
      </c>
      <c r="F47" s="283">
        <v>55</v>
      </c>
      <c r="G47" s="283">
        <v>-4</v>
      </c>
      <c r="I47" s="281" t="s">
        <v>176</v>
      </c>
      <c r="J47" s="281" t="s">
        <v>35</v>
      </c>
      <c r="K47" s="283">
        <v>73</v>
      </c>
      <c r="L47" s="283">
        <v>-4</v>
      </c>
      <c r="M47" s="283">
        <v>64</v>
      </c>
      <c r="N47" s="283">
        <v>1</v>
      </c>
      <c r="P47" s="281" t="s">
        <v>176</v>
      </c>
      <c r="Q47" s="281" t="s">
        <v>36</v>
      </c>
      <c r="R47" s="282">
        <v>90.1</v>
      </c>
      <c r="S47" s="282">
        <v>-12.1</v>
      </c>
      <c r="U47" s="281" t="s">
        <v>176</v>
      </c>
      <c r="V47" s="281" t="s">
        <v>37</v>
      </c>
      <c r="W47" s="282">
        <v>84.8</v>
      </c>
      <c r="X47" s="282">
        <v>1.2</v>
      </c>
      <c r="Y47" s="282">
        <v>99.4</v>
      </c>
      <c r="Z47" s="282">
        <v>6.2</v>
      </c>
      <c r="AA47" s="282">
        <v>72.900000000000006</v>
      </c>
      <c r="AB47" s="282">
        <v>-2.4</v>
      </c>
      <c r="AD47" s="281" t="s">
        <v>138</v>
      </c>
      <c r="AE47" s="281" t="s">
        <v>40</v>
      </c>
      <c r="AF47" s="281" t="s">
        <v>52</v>
      </c>
      <c r="AG47" s="282">
        <v>104.2</v>
      </c>
      <c r="AH47" s="282">
        <v>4.4000000000000004</v>
      </c>
      <c r="AJ47" s="281" t="s">
        <v>151</v>
      </c>
      <c r="AK47" s="281" t="s">
        <v>39</v>
      </c>
      <c r="AL47" s="282">
        <v>96</v>
      </c>
      <c r="AM47" s="282">
        <v>3.6</v>
      </c>
      <c r="AN47" s="282">
        <v>95.5</v>
      </c>
      <c r="AO47" s="282">
        <v>6.6</v>
      </c>
      <c r="AP47" s="282">
        <v>91.6</v>
      </c>
      <c r="AQ47" s="282">
        <v>-6.5</v>
      </c>
      <c r="AS47" s="281" t="s">
        <v>134</v>
      </c>
      <c r="AT47" s="281" t="s">
        <v>40</v>
      </c>
      <c r="AU47" s="281" t="s">
        <v>284</v>
      </c>
      <c r="AV47" s="282">
        <v>102.5</v>
      </c>
      <c r="AW47" s="282">
        <v>4.0999999999999996</v>
      </c>
      <c r="AY47" s="281" t="s">
        <v>176</v>
      </c>
      <c r="AZ47" s="281" t="s">
        <v>39</v>
      </c>
      <c r="BA47" s="283">
        <v>202875</v>
      </c>
      <c r="BB47" s="283">
        <v>-553367</v>
      </c>
      <c r="BC47" s="283">
        <v>19684</v>
      </c>
      <c r="BD47" s="283">
        <v>-358141</v>
      </c>
      <c r="BE47" s="283">
        <v>183191</v>
      </c>
      <c r="BF47" s="283">
        <v>-195226</v>
      </c>
    </row>
    <row r="48" spans="2:58" x14ac:dyDescent="0.3">
      <c r="B48" s="281" t="s">
        <v>176</v>
      </c>
      <c r="C48" s="281" t="s">
        <v>36</v>
      </c>
      <c r="D48" s="283">
        <v>60</v>
      </c>
      <c r="E48" s="283">
        <v>-23</v>
      </c>
      <c r="F48" s="283">
        <v>55</v>
      </c>
      <c r="G48" s="283">
        <v>-6</v>
      </c>
      <c r="I48" s="281" t="s">
        <v>176</v>
      </c>
      <c r="J48" s="281" t="s">
        <v>36</v>
      </c>
      <c r="K48" s="283">
        <v>57</v>
      </c>
      <c r="L48" s="283">
        <v>-23</v>
      </c>
      <c r="M48" s="283">
        <v>63</v>
      </c>
      <c r="N48" s="283">
        <v>-3</v>
      </c>
      <c r="P48" s="281" t="s">
        <v>176</v>
      </c>
      <c r="Q48" s="281" t="s">
        <v>35</v>
      </c>
      <c r="R48" s="282">
        <v>93.7</v>
      </c>
      <c r="S48" s="282">
        <v>-11.6</v>
      </c>
      <c r="U48" s="281" t="s">
        <v>176</v>
      </c>
      <c r="V48" s="281" t="s">
        <v>38</v>
      </c>
      <c r="W48" s="282">
        <v>95.9</v>
      </c>
      <c r="X48" s="282">
        <v>8.4</v>
      </c>
      <c r="Y48" s="282">
        <v>106.9</v>
      </c>
      <c r="Z48" s="282">
        <v>7.9</v>
      </c>
      <c r="AA48" s="282">
        <v>91.1</v>
      </c>
      <c r="AB48" s="282">
        <v>9</v>
      </c>
      <c r="AD48" s="281" t="s">
        <v>138</v>
      </c>
      <c r="AE48" s="281" t="s">
        <v>40</v>
      </c>
      <c r="AF48" s="281" t="s">
        <v>53</v>
      </c>
      <c r="AG48" s="282">
        <v>103.4</v>
      </c>
      <c r="AH48" s="282">
        <v>4.9000000000000004</v>
      </c>
      <c r="AJ48" s="281" t="s">
        <v>151</v>
      </c>
      <c r="AK48" s="281" t="s">
        <v>40</v>
      </c>
      <c r="AL48" s="282">
        <v>96.9</v>
      </c>
      <c r="AM48" s="282">
        <v>9.3000000000000007</v>
      </c>
      <c r="AN48" s="282">
        <v>95.1</v>
      </c>
      <c r="AO48" s="282">
        <v>9</v>
      </c>
      <c r="AP48" s="282">
        <v>117.1</v>
      </c>
      <c r="AQ48" s="282">
        <v>20.6</v>
      </c>
      <c r="AS48" s="281" t="s">
        <v>134</v>
      </c>
      <c r="AT48" s="281" t="s">
        <v>40</v>
      </c>
      <c r="AU48" s="281" t="s">
        <v>285</v>
      </c>
      <c r="AV48" s="282">
        <v>112.8</v>
      </c>
      <c r="AW48" s="282">
        <v>6.8</v>
      </c>
      <c r="AY48" s="281" t="s">
        <v>176</v>
      </c>
      <c r="AZ48" s="281" t="s">
        <v>40</v>
      </c>
      <c r="BA48" s="283">
        <v>393898</v>
      </c>
      <c r="BB48" s="283">
        <v>-597451</v>
      </c>
      <c r="BC48" s="283">
        <v>308149</v>
      </c>
      <c r="BD48" s="283">
        <v>-185397</v>
      </c>
      <c r="BE48" s="283">
        <v>85749</v>
      </c>
      <c r="BF48" s="283">
        <v>-412054</v>
      </c>
    </row>
    <row r="49" spans="2:58" x14ac:dyDescent="0.3">
      <c r="B49" s="281" t="s">
        <v>191</v>
      </c>
      <c r="C49" s="281" t="s">
        <v>14</v>
      </c>
      <c r="D49" s="283">
        <v>72</v>
      </c>
      <c r="E49" s="283">
        <v>6</v>
      </c>
      <c r="F49" s="283">
        <v>68</v>
      </c>
      <c r="G49" s="283">
        <v>2</v>
      </c>
      <c r="I49" s="281" t="s">
        <v>191</v>
      </c>
      <c r="J49" s="281" t="s">
        <v>14</v>
      </c>
      <c r="K49" s="283">
        <v>69</v>
      </c>
      <c r="L49" s="283">
        <v>-4</v>
      </c>
      <c r="M49" s="283">
        <v>67</v>
      </c>
      <c r="N49" s="283">
        <v>-2</v>
      </c>
      <c r="P49" s="281" t="s">
        <v>191</v>
      </c>
      <c r="Q49" s="281" t="s">
        <v>14</v>
      </c>
      <c r="R49" s="282">
        <v>94.2</v>
      </c>
      <c r="S49" s="282">
        <v>-8.9</v>
      </c>
      <c r="U49" s="281" t="s">
        <v>191</v>
      </c>
      <c r="V49" s="281" t="s">
        <v>16</v>
      </c>
      <c r="W49" s="282">
        <v>113.1</v>
      </c>
      <c r="X49" s="282">
        <v>1.7</v>
      </c>
      <c r="Y49" s="282">
        <v>134.5</v>
      </c>
      <c r="Z49" s="282">
        <v>7.9</v>
      </c>
      <c r="AA49" s="282">
        <v>87.7</v>
      </c>
      <c r="AB49" s="282">
        <v>-4.8</v>
      </c>
      <c r="AD49" s="281" t="s">
        <v>138</v>
      </c>
      <c r="AE49" s="281" t="s">
        <v>40</v>
      </c>
      <c r="AF49" s="281" t="s">
        <v>54</v>
      </c>
      <c r="AG49" s="282">
        <v>108.8</v>
      </c>
      <c r="AH49" s="282">
        <v>-1.2</v>
      </c>
      <c r="AJ49" s="281" t="s">
        <v>152</v>
      </c>
      <c r="AK49" s="281" t="s">
        <v>1</v>
      </c>
      <c r="AL49" s="282">
        <v>119.1</v>
      </c>
      <c r="AM49" s="282">
        <v>10.6</v>
      </c>
      <c r="AN49" s="282">
        <v>110.9</v>
      </c>
      <c r="AO49" s="282">
        <v>2.6</v>
      </c>
      <c r="AP49" s="282">
        <v>97.2</v>
      </c>
      <c r="AQ49" s="282">
        <v>8.8000000000000007</v>
      </c>
      <c r="AS49" s="281" t="s">
        <v>134</v>
      </c>
      <c r="AT49" s="281" t="s">
        <v>40</v>
      </c>
      <c r="AU49" s="281" t="s">
        <v>306</v>
      </c>
      <c r="AV49" s="282">
        <v>86.8</v>
      </c>
      <c r="AW49" s="282">
        <v>4.8</v>
      </c>
      <c r="AY49" s="281" t="s">
        <v>191</v>
      </c>
      <c r="AZ49" s="281" t="s">
        <v>1</v>
      </c>
      <c r="BA49" s="283">
        <v>1374405</v>
      </c>
      <c r="BB49" s="283">
        <v>972849</v>
      </c>
      <c r="BC49" s="283">
        <v>1355043</v>
      </c>
      <c r="BD49" s="283">
        <v>1048815</v>
      </c>
      <c r="BE49" s="283">
        <v>19362</v>
      </c>
      <c r="BF49" s="283">
        <v>-75966</v>
      </c>
    </row>
    <row r="50" spans="2:58" x14ac:dyDescent="0.3">
      <c r="B50" s="281" t="s">
        <v>191</v>
      </c>
      <c r="C50" s="281" t="s">
        <v>35</v>
      </c>
      <c r="D50" s="283">
        <v>78</v>
      </c>
      <c r="E50" s="283">
        <v>8</v>
      </c>
      <c r="F50" s="283">
        <v>58</v>
      </c>
      <c r="G50" s="283">
        <v>-2</v>
      </c>
      <c r="I50" s="281" t="s">
        <v>191</v>
      </c>
      <c r="J50" s="281" t="s">
        <v>35</v>
      </c>
      <c r="K50" s="283">
        <v>80</v>
      </c>
      <c r="L50" s="283">
        <v>-4</v>
      </c>
      <c r="M50" s="283">
        <v>59</v>
      </c>
      <c r="N50" s="283">
        <v>-7</v>
      </c>
      <c r="P50" s="281" t="s">
        <v>191</v>
      </c>
      <c r="Q50" s="281" t="s">
        <v>36</v>
      </c>
      <c r="R50" s="282">
        <v>93</v>
      </c>
      <c r="S50" s="282">
        <v>-8.6</v>
      </c>
      <c r="U50" s="281" t="s">
        <v>191</v>
      </c>
      <c r="V50" s="281" t="s">
        <v>37</v>
      </c>
      <c r="W50" s="282">
        <v>98</v>
      </c>
      <c r="X50" s="282">
        <v>-2.5</v>
      </c>
      <c r="Y50" s="282">
        <v>114</v>
      </c>
      <c r="Z50" s="282">
        <v>-0.6</v>
      </c>
      <c r="AA50" s="282">
        <v>84.9</v>
      </c>
      <c r="AB50" s="282">
        <v>-3.5</v>
      </c>
      <c r="AD50" s="281" t="s">
        <v>138</v>
      </c>
      <c r="AE50" s="281" t="s">
        <v>40</v>
      </c>
      <c r="AF50" s="281" t="s">
        <v>55</v>
      </c>
      <c r="AG50" s="282">
        <v>124.4</v>
      </c>
      <c r="AH50" s="282">
        <v>32</v>
      </c>
      <c r="AJ50" s="281" t="s">
        <v>152</v>
      </c>
      <c r="AK50" s="281" t="s">
        <v>39</v>
      </c>
      <c r="AL50" s="282">
        <v>106.8</v>
      </c>
      <c r="AM50" s="282">
        <v>-5.4</v>
      </c>
      <c r="AN50" s="282">
        <v>104.5</v>
      </c>
      <c r="AO50" s="282">
        <v>-5.7</v>
      </c>
      <c r="AP50" s="282">
        <v>91.9</v>
      </c>
      <c r="AQ50" s="282">
        <v>0.8</v>
      </c>
      <c r="AS50" s="281" t="s">
        <v>134</v>
      </c>
      <c r="AT50" s="281" t="s">
        <v>40</v>
      </c>
      <c r="AU50" s="281" t="s">
        <v>286</v>
      </c>
      <c r="AV50" s="282">
        <v>75.599999999999994</v>
      </c>
      <c r="AW50" s="282">
        <v>-17.399999999999999</v>
      </c>
      <c r="AY50" s="281" t="s">
        <v>191</v>
      </c>
      <c r="AZ50" s="281" t="s">
        <v>39</v>
      </c>
      <c r="BA50" s="283">
        <v>325354</v>
      </c>
      <c r="BB50" s="283">
        <v>246494</v>
      </c>
      <c r="BC50" s="283">
        <v>169789</v>
      </c>
      <c r="BD50" s="283">
        <v>141383</v>
      </c>
      <c r="BE50" s="283">
        <v>155565</v>
      </c>
      <c r="BF50" s="283">
        <v>105111</v>
      </c>
    </row>
    <row r="51" spans="2:58" x14ac:dyDescent="0.3">
      <c r="B51" s="281" t="s">
        <v>191</v>
      </c>
      <c r="C51" s="281" t="s">
        <v>36</v>
      </c>
      <c r="D51" s="283">
        <v>55</v>
      </c>
      <c r="E51" s="283">
        <v>-36</v>
      </c>
      <c r="F51" s="283">
        <v>61</v>
      </c>
      <c r="G51" s="283">
        <v>-6</v>
      </c>
      <c r="I51" s="281" t="s">
        <v>191</v>
      </c>
      <c r="J51" s="281" t="s">
        <v>36</v>
      </c>
      <c r="K51" s="283">
        <v>61</v>
      </c>
      <c r="L51" s="283">
        <v>-24</v>
      </c>
      <c r="M51" s="283">
        <v>58</v>
      </c>
      <c r="N51" s="283">
        <v>-8</v>
      </c>
      <c r="P51" s="281" t="s">
        <v>191</v>
      </c>
      <c r="Q51" s="281" t="s">
        <v>35</v>
      </c>
      <c r="R51" s="282">
        <v>94.8</v>
      </c>
      <c r="S51" s="282">
        <v>-9.6999999999999993</v>
      </c>
      <c r="U51" s="281" t="s">
        <v>191</v>
      </c>
      <c r="V51" s="281" t="s">
        <v>38</v>
      </c>
      <c r="W51" s="282">
        <v>109.4</v>
      </c>
      <c r="X51" s="282">
        <v>12.4</v>
      </c>
      <c r="Y51" s="282">
        <v>120.2</v>
      </c>
      <c r="Z51" s="282">
        <v>7.6</v>
      </c>
      <c r="AA51" s="282">
        <v>104.6</v>
      </c>
      <c r="AB51" s="282">
        <v>14.9</v>
      </c>
      <c r="AD51" s="281" t="s">
        <v>138</v>
      </c>
      <c r="AE51" s="281" t="s">
        <v>40</v>
      </c>
      <c r="AF51" s="281" t="s">
        <v>56</v>
      </c>
      <c r="AG51" s="282">
        <v>105.9</v>
      </c>
      <c r="AH51" s="282">
        <v>3.4</v>
      </c>
      <c r="AJ51" s="281" t="s">
        <v>152</v>
      </c>
      <c r="AK51" s="281" t="s">
        <v>40</v>
      </c>
      <c r="AL51" s="282">
        <v>111.8</v>
      </c>
      <c r="AM51" s="282">
        <v>2.2000000000000002</v>
      </c>
      <c r="AN51" s="282">
        <v>107.9</v>
      </c>
      <c r="AO51" s="282">
        <v>-0.4</v>
      </c>
      <c r="AP51" s="282">
        <v>116.9</v>
      </c>
      <c r="AQ51" s="282">
        <v>16.5</v>
      </c>
      <c r="AS51" s="281" t="s">
        <v>134</v>
      </c>
      <c r="AT51" s="281" t="s">
        <v>40</v>
      </c>
      <c r="AU51" s="281" t="s">
        <v>289</v>
      </c>
      <c r="AV51" s="282">
        <v>103.5</v>
      </c>
      <c r="AW51" s="282">
        <v>-6.2</v>
      </c>
      <c r="AY51" s="281" t="s">
        <v>191</v>
      </c>
      <c r="AZ51" s="281" t="s">
        <v>40</v>
      </c>
      <c r="BA51" s="283">
        <v>168918</v>
      </c>
      <c r="BB51" s="283">
        <v>-744562</v>
      </c>
      <c r="BC51" s="283">
        <v>72785</v>
      </c>
      <c r="BD51" s="283">
        <v>-703612</v>
      </c>
      <c r="BE51" s="283">
        <v>96133</v>
      </c>
      <c r="BF51" s="283">
        <v>-40950</v>
      </c>
    </row>
    <row r="52" spans="2:58" x14ac:dyDescent="0.3">
      <c r="B52" s="338" t="s">
        <v>261</v>
      </c>
      <c r="C52" s="338" t="s">
        <v>14</v>
      </c>
      <c r="D52" s="339">
        <v>73</v>
      </c>
      <c r="E52" s="339">
        <v>4</v>
      </c>
      <c r="F52" s="339">
        <v>72</v>
      </c>
      <c r="G52" s="339">
        <v>1</v>
      </c>
      <c r="I52" s="281" t="s">
        <v>261</v>
      </c>
      <c r="J52" s="281" t="s">
        <v>14</v>
      </c>
      <c r="K52" s="283">
        <v>74</v>
      </c>
      <c r="L52" s="283">
        <v>5</v>
      </c>
      <c r="M52" s="283">
        <v>70</v>
      </c>
      <c r="N52" s="283">
        <v>1</v>
      </c>
      <c r="P52" s="338" t="s">
        <v>261</v>
      </c>
      <c r="Q52" s="338" t="s">
        <v>14</v>
      </c>
      <c r="R52" s="343">
        <v>97.9</v>
      </c>
      <c r="S52" s="343">
        <v>-7.6</v>
      </c>
      <c r="U52" s="281" t="s">
        <v>261</v>
      </c>
      <c r="V52" s="281" t="s">
        <v>16</v>
      </c>
      <c r="W52" s="282">
        <v>117.3</v>
      </c>
      <c r="X52" s="282">
        <v>2.7</v>
      </c>
      <c r="Y52" s="282">
        <v>144</v>
      </c>
      <c r="Z52" s="282">
        <v>6.9</v>
      </c>
      <c r="AA52" s="282">
        <v>85.5</v>
      </c>
      <c r="AB52" s="282">
        <v>-1.2</v>
      </c>
      <c r="AD52" s="281" t="s">
        <v>156</v>
      </c>
      <c r="AE52" s="281" t="s">
        <v>1</v>
      </c>
      <c r="AF52" s="281" t="s">
        <v>52</v>
      </c>
      <c r="AG52" s="282">
        <v>108.8</v>
      </c>
      <c r="AH52" s="282">
        <v>5.5</v>
      </c>
      <c r="AJ52" s="281" t="s">
        <v>153</v>
      </c>
      <c r="AK52" s="281" t="s">
        <v>1</v>
      </c>
      <c r="AL52" s="282">
        <v>110.4</v>
      </c>
      <c r="AM52" s="282">
        <v>5.8</v>
      </c>
      <c r="AN52" s="282">
        <v>106.8</v>
      </c>
      <c r="AO52" s="282">
        <v>4.5</v>
      </c>
      <c r="AP52" s="282">
        <v>97.1</v>
      </c>
      <c r="AQ52" s="282">
        <v>4.5999999999999996</v>
      </c>
      <c r="AS52" s="281" t="s">
        <v>134</v>
      </c>
      <c r="AT52" s="281" t="s">
        <v>40</v>
      </c>
      <c r="AU52" s="281" t="s">
        <v>290</v>
      </c>
      <c r="AV52" s="282">
        <v>106.6</v>
      </c>
      <c r="AW52" s="282">
        <v>1.5</v>
      </c>
      <c r="AY52" s="281" t="s">
        <v>261</v>
      </c>
      <c r="AZ52" s="281" t="s">
        <v>1</v>
      </c>
      <c r="BA52" s="283">
        <v>428009</v>
      </c>
      <c r="BB52" s="283">
        <v>-1475020</v>
      </c>
      <c r="BC52" s="283">
        <v>404999</v>
      </c>
      <c r="BD52" s="283">
        <v>-1093555</v>
      </c>
      <c r="BE52" s="283">
        <v>23010</v>
      </c>
      <c r="BF52" s="283">
        <v>-381465</v>
      </c>
    </row>
    <row r="53" spans="2:58" x14ac:dyDescent="0.3">
      <c r="B53" s="338" t="s">
        <v>261</v>
      </c>
      <c r="C53" s="338" t="s">
        <v>35</v>
      </c>
      <c r="D53" s="339">
        <v>75</v>
      </c>
      <c r="E53" s="339">
        <v>0</v>
      </c>
      <c r="F53" s="339">
        <v>63</v>
      </c>
      <c r="G53" s="339">
        <v>1</v>
      </c>
      <c r="I53" s="281" t="s">
        <v>261</v>
      </c>
      <c r="J53" s="281" t="s">
        <v>35</v>
      </c>
      <c r="K53" s="283">
        <v>80</v>
      </c>
      <c r="L53" s="283">
        <v>10</v>
      </c>
      <c r="M53" s="283">
        <v>61</v>
      </c>
      <c r="N53" s="283">
        <v>-2</v>
      </c>
      <c r="P53" s="338" t="s">
        <v>261</v>
      </c>
      <c r="Q53" s="338" t="s">
        <v>36</v>
      </c>
      <c r="R53" s="343">
        <v>95.3</v>
      </c>
      <c r="S53" s="343">
        <v>-10.3</v>
      </c>
      <c r="U53" s="281" t="s">
        <v>261</v>
      </c>
      <c r="V53" s="281" t="s">
        <v>37</v>
      </c>
      <c r="W53" s="282">
        <v>100.1</v>
      </c>
      <c r="X53" s="282">
        <v>1.7</v>
      </c>
      <c r="Y53" s="282">
        <v>116.3</v>
      </c>
      <c r="Z53" s="282">
        <v>3.1</v>
      </c>
      <c r="AA53" s="282">
        <v>86.9</v>
      </c>
      <c r="AB53" s="282">
        <v>1.1000000000000001</v>
      </c>
      <c r="AD53" s="281" t="s">
        <v>156</v>
      </c>
      <c r="AE53" s="281" t="s">
        <v>1</v>
      </c>
      <c r="AF53" s="281" t="s">
        <v>53</v>
      </c>
      <c r="AG53" s="282">
        <v>109.2</v>
      </c>
      <c r="AH53" s="282">
        <v>5.7</v>
      </c>
      <c r="AJ53" s="281" t="s">
        <v>153</v>
      </c>
      <c r="AK53" s="281" t="s">
        <v>39</v>
      </c>
      <c r="AL53" s="282">
        <v>107.8</v>
      </c>
      <c r="AM53" s="282">
        <v>0.1</v>
      </c>
      <c r="AN53" s="282">
        <v>104</v>
      </c>
      <c r="AO53" s="282">
        <v>-0.2</v>
      </c>
      <c r="AP53" s="282">
        <v>95.4</v>
      </c>
      <c r="AQ53" s="282">
        <v>3.8</v>
      </c>
      <c r="AS53" s="281" t="s">
        <v>134</v>
      </c>
      <c r="AT53" s="281" t="s">
        <v>40</v>
      </c>
      <c r="AU53" s="281" t="s">
        <v>291</v>
      </c>
      <c r="AV53" s="282">
        <v>96.7</v>
      </c>
      <c r="AW53" s="282">
        <v>-17.3</v>
      </c>
      <c r="AY53" s="281" t="s">
        <v>261</v>
      </c>
      <c r="AZ53" s="281" t="s">
        <v>39</v>
      </c>
      <c r="BA53" s="283">
        <v>985412</v>
      </c>
      <c r="BB53" s="283">
        <v>472765</v>
      </c>
      <c r="BC53" s="283">
        <v>890382</v>
      </c>
      <c r="BD53" s="283">
        <v>411108</v>
      </c>
      <c r="BE53" s="283">
        <v>95030</v>
      </c>
      <c r="BF53" s="283">
        <v>61657</v>
      </c>
    </row>
    <row r="54" spans="2:58" x14ac:dyDescent="0.3">
      <c r="B54" s="338" t="s">
        <v>261</v>
      </c>
      <c r="C54" s="338" t="s">
        <v>36</v>
      </c>
      <c r="D54" s="339">
        <v>70</v>
      </c>
      <c r="E54" s="339">
        <v>-13</v>
      </c>
      <c r="F54" s="339">
        <v>70</v>
      </c>
      <c r="G54" s="339">
        <v>7</v>
      </c>
      <c r="I54" s="281" t="s">
        <v>261</v>
      </c>
      <c r="J54" s="281" t="s">
        <v>36</v>
      </c>
      <c r="K54" s="283">
        <v>54</v>
      </c>
      <c r="L54" s="283">
        <v>-32</v>
      </c>
      <c r="M54" s="283">
        <v>63</v>
      </c>
      <c r="N54" s="283">
        <v>-5</v>
      </c>
      <c r="P54" s="338" t="s">
        <v>261</v>
      </c>
      <c r="Q54" s="338" t="s">
        <v>35</v>
      </c>
      <c r="R54" s="343">
        <v>100.8</v>
      </c>
      <c r="S54" s="343">
        <v>-3.4</v>
      </c>
      <c r="U54" s="281" t="s">
        <v>261</v>
      </c>
      <c r="V54" s="281" t="s">
        <v>38</v>
      </c>
      <c r="W54" s="282">
        <v>109.1</v>
      </c>
      <c r="X54" s="282">
        <v>6.7</v>
      </c>
      <c r="Y54" s="282">
        <v>127.9</v>
      </c>
      <c r="Z54" s="282">
        <v>1.4</v>
      </c>
      <c r="AA54" s="282">
        <v>100.6</v>
      </c>
      <c r="AB54" s="282">
        <v>9.5</v>
      </c>
      <c r="AD54" s="281" t="s">
        <v>156</v>
      </c>
      <c r="AE54" s="281" t="s">
        <v>1</v>
      </c>
      <c r="AF54" s="281" t="s">
        <v>54</v>
      </c>
      <c r="AG54" s="282">
        <v>116.1</v>
      </c>
      <c r="AH54" s="282">
        <v>18.600000000000001</v>
      </c>
      <c r="AJ54" s="281" t="s">
        <v>153</v>
      </c>
      <c r="AK54" s="281" t="s">
        <v>40</v>
      </c>
      <c r="AL54" s="282">
        <v>111.2</v>
      </c>
      <c r="AM54" s="282">
        <v>3</v>
      </c>
      <c r="AN54" s="282">
        <v>109.1</v>
      </c>
      <c r="AO54" s="282">
        <v>3.8</v>
      </c>
      <c r="AP54" s="282">
        <v>116</v>
      </c>
      <c r="AQ54" s="282">
        <v>12.8</v>
      </c>
      <c r="AS54" s="281" t="s">
        <v>134</v>
      </c>
      <c r="AT54" s="281" t="s">
        <v>40</v>
      </c>
      <c r="AU54" s="281" t="s">
        <v>292</v>
      </c>
      <c r="AV54" s="282">
        <v>94.4</v>
      </c>
      <c r="AW54" s="282">
        <v>-4.8</v>
      </c>
      <c r="AY54" s="281" t="s">
        <v>261</v>
      </c>
      <c r="AZ54" s="281" t="s">
        <v>40</v>
      </c>
      <c r="BA54" s="283">
        <v>259270</v>
      </c>
      <c r="BB54" s="283">
        <v>-947090</v>
      </c>
      <c r="BC54" s="283">
        <v>89402</v>
      </c>
      <c r="BD54" s="283">
        <v>-991470</v>
      </c>
      <c r="BE54" s="283">
        <v>169868</v>
      </c>
      <c r="BF54" s="283">
        <v>44380</v>
      </c>
    </row>
    <row r="55" spans="2:58" x14ac:dyDescent="0.3">
      <c r="B55" s="281" t="s">
        <v>265</v>
      </c>
      <c r="C55" s="281" t="s">
        <v>14</v>
      </c>
      <c r="D55" s="283">
        <v>74</v>
      </c>
      <c r="E55" s="283">
        <v>7</v>
      </c>
      <c r="F55" s="283">
        <v>74</v>
      </c>
      <c r="G55" s="283">
        <v>-3</v>
      </c>
      <c r="I55" s="338" t="s">
        <v>265</v>
      </c>
      <c r="J55" s="338" t="s">
        <v>14</v>
      </c>
      <c r="K55" s="339">
        <v>75</v>
      </c>
      <c r="L55" s="339">
        <v>5</v>
      </c>
      <c r="M55" s="339">
        <v>73</v>
      </c>
      <c r="N55" s="339">
        <v>-2</v>
      </c>
      <c r="P55" s="281" t="s">
        <v>265</v>
      </c>
      <c r="Q55" s="281" t="s">
        <v>14</v>
      </c>
      <c r="R55" s="282">
        <v>99.9</v>
      </c>
      <c r="S55" s="282">
        <v>-4.0999999999999996</v>
      </c>
      <c r="U55" s="281" t="s">
        <v>265</v>
      </c>
      <c r="V55" s="281" t="s">
        <v>16</v>
      </c>
      <c r="W55" s="282">
        <v>121.6</v>
      </c>
      <c r="X55" s="282">
        <v>-0.4</v>
      </c>
      <c r="Y55" s="282">
        <v>150.30000000000001</v>
      </c>
      <c r="Z55" s="282">
        <v>2.8</v>
      </c>
      <c r="AA55" s="282">
        <v>87.5</v>
      </c>
      <c r="AB55" s="282">
        <v>-2.9</v>
      </c>
      <c r="AD55" s="281" t="s">
        <v>156</v>
      </c>
      <c r="AE55" s="281" t="s">
        <v>1</v>
      </c>
      <c r="AF55" s="281" t="s">
        <v>55</v>
      </c>
      <c r="AG55" s="282">
        <v>105.1</v>
      </c>
      <c r="AH55" s="282">
        <v>-5.9</v>
      </c>
      <c r="AJ55" s="281" t="s">
        <v>154</v>
      </c>
      <c r="AK55" s="281" t="s">
        <v>1</v>
      </c>
      <c r="AL55" s="282">
        <v>112</v>
      </c>
      <c r="AM55" s="282">
        <v>10.6</v>
      </c>
      <c r="AN55" s="282">
        <v>106.1</v>
      </c>
      <c r="AO55" s="282">
        <v>5.9</v>
      </c>
      <c r="AP55" s="282">
        <v>103.5</v>
      </c>
      <c r="AQ55" s="282">
        <v>9.3000000000000007</v>
      </c>
      <c r="AS55" s="281" t="s">
        <v>134</v>
      </c>
      <c r="AT55" s="281" t="s">
        <v>40</v>
      </c>
      <c r="AU55" s="281" t="s">
        <v>293</v>
      </c>
      <c r="AV55" s="282">
        <v>108</v>
      </c>
      <c r="AW55" s="282">
        <v>10.5</v>
      </c>
      <c r="AY55" s="281" t="s">
        <v>265</v>
      </c>
      <c r="AZ55" s="281" t="s">
        <v>1</v>
      </c>
      <c r="BA55" s="283">
        <v>1583232</v>
      </c>
      <c r="BB55" s="283">
        <v>609000</v>
      </c>
      <c r="BC55" s="283">
        <v>554202</v>
      </c>
      <c r="BD55" s="283">
        <v>-259459</v>
      </c>
      <c r="BE55" s="283">
        <v>1029030</v>
      </c>
      <c r="BF55" s="283">
        <v>868459</v>
      </c>
    </row>
    <row r="56" spans="2:58" x14ac:dyDescent="0.3">
      <c r="B56" s="281" t="s">
        <v>265</v>
      </c>
      <c r="C56" s="281" t="s">
        <v>35</v>
      </c>
      <c r="D56" s="283">
        <v>77</v>
      </c>
      <c r="E56" s="283">
        <v>2</v>
      </c>
      <c r="F56" s="283">
        <v>68</v>
      </c>
      <c r="G56" s="283">
        <v>1</v>
      </c>
      <c r="I56" s="338" t="s">
        <v>265</v>
      </c>
      <c r="J56" s="338" t="s">
        <v>35</v>
      </c>
      <c r="K56" s="339">
        <v>78</v>
      </c>
      <c r="L56" s="339">
        <v>2</v>
      </c>
      <c r="M56" s="339">
        <v>65</v>
      </c>
      <c r="N56" s="339">
        <v>-3</v>
      </c>
      <c r="P56" s="281" t="s">
        <v>265</v>
      </c>
      <c r="Q56" s="281" t="s">
        <v>36</v>
      </c>
      <c r="R56" s="282">
        <v>96.8</v>
      </c>
      <c r="S56" s="282">
        <v>-6</v>
      </c>
      <c r="U56" s="281" t="s">
        <v>265</v>
      </c>
      <c r="V56" s="281" t="s">
        <v>37</v>
      </c>
      <c r="W56" s="282">
        <v>103</v>
      </c>
      <c r="X56" s="282">
        <v>-0.7</v>
      </c>
      <c r="Y56" s="282">
        <v>117.1</v>
      </c>
      <c r="Z56" s="282">
        <v>-1.5</v>
      </c>
      <c r="AA56" s="282">
        <v>91.4</v>
      </c>
      <c r="AB56" s="282">
        <v>0.4</v>
      </c>
      <c r="AD56" s="281" t="s">
        <v>156</v>
      </c>
      <c r="AE56" s="281" t="s">
        <v>1</v>
      </c>
      <c r="AF56" s="281" t="s">
        <v>56</v>
      </c>
      <c r="AG56" s="282">
        <v>106.9</v>
      </c>
      <c r="AH56" s="282">
        <v>7.1</v>
      </c>
      <c r="AJ56" s="281" t="s">
        <v>154</v>
      </c>
      <c r="AK56" s="281" t="s">
        <v>39</v>
      </c>
      <c r="AL56" s="282">
        <v>109.2</v>
      </c>
      <c r="AM56" s="282">
        <v>8.8000000000000007</v>
      </c>
      <c r="AN56" s="282">
        <v>109.6</v>
      </c>
      <c r="AO56" s="282">
        <v>9.1999999999999993</v>
      </c>
      <c r="AP56" s="282">
        <v>86.5</v>
      </c>
      <c r="AQ56" s="282">
        <v>-1.3</v>
      </c>
      <c r="AS56" s="281" t="s">
        <v>134</v>
      </c>
      <c r="AT56" s="281" t="s">
        <v>40</v>
      </c>
      <c r="AU56" s="281" t="s">
        <v>295</v>
      </c>
      <c r="AV56" s="282">
        <v>102.6</v>
      </c>
      <c r="AW56" s="282">
        <v>-1.7</v>
      </c>
      <c r="AY56" s="281" t="s">
        <v>265</v>
      </c>
      <c r="AZ56" s="281" t="s">
        <v>39</v>
      </c>
      <c r="BA56" s="283">
        <v>471273</v>
      </c>
      <c r="BB56" s="283">
        <v>273859</v>
      </c>
      <c r="BC56" s="283">
        <v>30439</v>
      </c>
      <c r="BD56" s="283">
        <v>-143486</v>
      </c>
      <c r="BE56" s="283">
        <v>440834</v>
      </c>
      <c r="BF56" s="283">
        <v>417345</v>
      </c>
    </row>
    <row r="57" spans="2:58" x14ac:dyDescent="0.3">
      <c r="B57" s="281" t="s">
        <v>265</v>
      </c>
      <c r="C57" s="281" t="s">
        <v>36</v>
      </c>
      <c r="D57" s="283">
        <v>73</v>
      </c>
      <c r="E57" s="283">
        <v>4</v>
      </c>
      <c r="F57" s="283">
        <v>64</v>
      </c>
      <c r="G57" s="283">
        <v>4</v>
      </c>
      <c r="I57" s="338" t="s">
        <v>265</v>
      </c>
      <c r="J57" s="338" t="s">
        <v>36</v>
      </c>
      <c r="K57" s="339">
        <v>68</v>
      </c>
      <c r="L57" s="339">
        <v>-12</v>
      </c>
      <c r="M57" s="339">
        <v>62</v>
      </c>
      <c r="N57" s="339">
        <v>-3</v>
      </c>
      <c r="P57" s="281" t="s">
        <v>265</v>
      </c>
      <c r="Q57" s="281" t="s">
        <v>35</v>
      </c>
      <c r="R57" s="282">
        <v>100.4</v>
      </c>
      <c r="S57" s="282">
        <v>-4.4000000000000004</v>
      </c>
      <c r="U57" s="281" t="s">
        <v>265</v>
      </c>
      <c r="V57" s="281" t="s">
        <v>38</v>
      </c>
      <c r="W57" s="282">
        <v>111.3</v>
      </c>
      <c r="X57" s="282">
        <v>3.5</v>
      </c>
      <c r="Y57" s="282">
        <v>130.1</v>
      </c>
      <c r="Z57" s="282">
        <v>-7</v>
      </c>
      <c r="AA57" s="282">
        <v>102.8</v>
      </c>
      <c r="AB57" s="282">
        <v>8.6999999999999993</v>
      </c>
      <c r="AD57" s="281" t="s">
        <v>156</v>
      </c>
      <c r="AE57" s="281" t="s">
        <v>39</v>
      </c>
      <c r="AF57" s="281" t="s">
        <v>52</v>
      </c>
      <c r="AG57" s="282">
        <v>107.6</v>
      </c>
      <c r="AH57" s="282">
        <v>5.0999999999999996</v>
      </c>
      <c r="AJ57" s="281" t="s">
        <v>154</v>
      </c>
      <c r="AK57" s="281" t="s">
        <v>40</v>
      </c>
      <c r="AL57" s="282">
        <v>112.7</v>
      </c>
      <c r="AM57" s="282">
        <v>8.9</v>
      </c>
      <c r="AN57" s="282">
        <v>110</v>
      </c>
      <c r="AO57" s="282">
        <v>8.6999999999999993</v>
      </c>
      <c r="AP57" s="282">
        <v>117.2</v>
      </c>
      <c r="AQ57" s="282">
        <v>14</v>
      </c>
      <c r="AS57" s="281" t="s">
        <v>134</v>
      </c>
      <c r="AT57" s="281" t="s">
        <v>40</v>
      </c>
      <c r="AU57" s="281" t="s">
        <v>296</v>
      </c>
      <c r="AV57" s="282">
        <v>78.8</v>
      </c>
      <c r="AW57" s="282">
        <v>-7.8</v>
      </c>
      <c r="AY57" s="281" t="s">
        <v>265</v>
      </c>
      <c r="AZ57" s="281" t="s">
        <v>40</v>
      </c>
      <c r="BA57" s="283">
        <v>547581</v>
      </c>
      <c r="BB57" s="283">
        <v>-1278546</v>
      </c>
      <c r="BC57" s="283">
        <v>444450</v>
      </c>
      <c r="BD57" s="283">
        <v>-756338</v>
      </c>
      <c r="BE57" s="283">
        <v>103131</v>
      </c>
      <c r="BF57" s="283">
        <v>-522208</v>
      </c>
    </row>
    <row r="58" spans="2:58" x14ac:dyDescent="0.3">
      <c r="B58" s="281" t="s">
        <v>312</v>
      </c>
      <c r="C58" s="281" t="s">
        <v>14</v>
      </c>
      <c r="D58" s="283">
        <v>76</v>
      </c>
      <c r="E58" s="283">
        <v>6</v>
      </c>
      <c r="F58" s="283">
        <v>70</v>
      </c>
      <c r="G58" s="283">
        <v>1</v>
      </c>
      <c r="I58" s="281" t="s">
        <v>312</v>
      </c>
      <c r="J58" s="281" t="s">
        <v>14</v>
      </c>
      <c r="K58" s="283">
        <v>76</v>
      </c>
      <c r="L58" s="283">
        <v>7</v>
      </c>
      <c r="M58" s="283">
        <v>71</v>
      </c>
      <c r="N58" s="283">
        <v>-5</v>
      </c>
      <c r="P58" s="281" t="s">
        <v>312</v>
      </c>
      <c r="Q58" s="281" t="s">
        <v>14</v>
      </c>
      <c r="R58" s="282">
        <v>102.1</v>
      </c>
      <c r="S58" s="282">
        <v>8.6999999999999993</v>
      </c>
      <c r="U58" s="281" t="s">
        <v>312</v>
      </c>
      <c r="V58" s="281" t="s">
        <v>16</v>
      </c>
      <c r="W58" s="282">
        <v>108.1</v>
      </c>
      <c r="X58" s="282">
        <v>-1.5</v>
      </c>
      <c r="Y58" s="282">
        <v>126</v>
      </c>
      <c r="Z58" s="282">
        <v>-2.4</v>
      </c>
      <c r="AA58" s="282">
        <v>86.8</v>
      </c>
      <c r="AB58" s="282">
        <v>0.5</v>
      </c>
      <c r="AD58" s="281" t="s">
        <v>156</v>
      </c>
      <c r="AE58" s="281" t="s">
        <v>39</v>
      </c>
      <c r="AF58" s="281" t="s">
        <v>53</v>
      </c>
      <c r="AG58" s="282">
        <v>103.2</v>
      </c>
      <c r="AH58" s="282">
        <v>0.3</v>
      </c>
      <c r="AJ58" s="281" t="s">
        <v>159</v>
      </c>
      <c r="AK58" s="281" t="s">
        <v>1</v>
      </c>
      <c r="AL58" s="282">
        <v>111.5</v>
      </c>
      <c r="AM58" s="282">
        <v>5.4</v>
      </c>
      <c r="AN58" s="282">
        <v>109.3</v>
      </c>
      <c r="AO58" s="282">
        <v>4.9000000000000004</v>
      </c>
      <c r="AP58" s="282">
        <v>103.3</v>
      </c>
      <c r="AQ58" s="282">
        <v>12.1</v>
      </c>
      <c r="AS58" s="281" t="s">
        <v>134</v>
      </c>
      <c r="AT58" s="281" t="s">
        <v>40</v>
      </c>
      <c r="AU58" s="281" t="s">
        <v>297</v>
      </c>
      <c r="AV58" s="282">
        <v>102.2</v>
      </c>
      <c r="AW58" s="282">
        <v>0.7</v>
      </c>
      <c r="AY58" s="281" t="s">
        <v>312</v>
      </c>
      <c r="AZ58" s="281" t="s">
        <v>1</v>
      </c>
      <c r="BA58" s="283">
        <v>913612</v>
      </c>
      <c r="BB58" s="283">
        <v>-22568</v>
      </c>
      <c r="BC58" s="283">
        <v>632262</v>
      </c>
      <c r="BD58" s="283">
        <v>-281991</v>
      </c>
      <c r="BE58" s="283">
        <v>281350</v>
      </c>
      <c r="BF58" s="283">
        <v>259423</v>
      </c>
    </row>
    <row r="59" spans="2:58" x14ac:dyDescent="0.3">
      <c r="B59" s="281" t="s">
        <v>312</v>
      </c>
      <c r="C59" s="281" t="s">
        <v>35</v>
      </c>
      <c r="D59" s="283">
        <v>81</v>
      </c>
      <c r="E59" s="283">
        <v>8</v>
      </c>
      <c r="F59" s="283">
        <v>66</v>
      </c>
      <c r="G59" s="283">
        <v>-1</v>
      </c>
      <c r="I59" s="281" t="s">
        <v>312</v>
      </c>
      <c r="J59" s="281" t="s">
        <v>35</v>
      </c>
      <c r="K59" s="283">
        <v>79</v>
      </c>
      <c r="L59" s="283">
        <v>1</v>
      </c>
      <c r="M59" s="283">
        <v>67</v>
      </c>
      <c r="N59" s="283">
        <v>-4</v>
      </c>
      <c r="P59" s="281" t="s">
        <v>312</v>
      </c>
      <c r="Q59" s="281" t="s">
        <v>36</v>
      </c>
      <c r="R59" s="282">
        <v>98.6</v>
      </c>
      <c r="S59" s="282">
        <v>-1.2</v>
      </c>
      <c r="U59" s="281" t="s">
        <v>312</v>
      </c>
      <c r="V59" s="281" t="s">
        <v>37</v>
      </c>
      <c r="W59" s="282">
        <v>96.4</v>
      </c>
      <c r="X59" s="282">
        <v>3.9</v>
      </c>
      <c r="Y59" s="282">
        <v>102.2</v>
      </c>
      <c r="Z59" s="282">
        <v>3.9</v>
      </c>
      <c r="AA59" s="282">
        <v>91.7</v>
      </c>
      <c r="AB59" s="282">
        <v>4.2</v>
      </c>
      <c r="AD59" s="281" t="s">
        <v>156</v>
      </c>
      <c r="AE59" s="281" t="s">
        <v>39</v>
      </c>
      <c r="AF59" s="281" t="s">
        <v>54</v>
      </c>
      <c r="AG59" s="282">
        <v>113.8</v>
      </c>
      <c r="AH59" s="282">
        <v>17.5</v>
      </c>
      <c r="AJ59" s="281" t="s">
        <v>159</v>
      </c>
      <c r="AK59" s="281" t="s">
        <v>39</v>
      </c>
      <c r="AL59" s="282">
        <v>103</v>
      </c>
      <c r="AM59" s="282">
        <v>-6.6</v>
      </c>
      <c r="AN59" s="282">
        <v>96.5</v>
      </c>
      <c r="AO59" s="282">
        <v>-8.6</v>
      </c>
      <c r="AP59" s="282">
        <v>94.6</v>
      </c>
      <c r="AQ59" s="282">
        <v>8.6999999999999993</v>
      </c>
      <c r="AS59" s="281" t="s">
        <v>134</v>
      </c>
      <c r="AT59" s="281" t="s">
        <v>40</v>
      </c>
      <c r="AU59" s="281" t="s">
        <v>298</v>
      </c>
      <c r="AV59" s="282">
        <v>90.4</v>
      </c>
      <c r="AW59" s="282">
        <v>-5.9</v>
      </c>
      <c r="AY59" s="281" t="s">
        <v>312</v>
      </c>
      <c r="AZ59" s="281" t="s">
        <v>39</v>
      </c>
      <c r="BA59" s="283">
        <v>645046</v>
      </c>
      <c r="BB59" s="283">
        <v>54096</v>
      </c>
      <c r="BC59" s="283">
        <v>575579</v>
      </c>
      <c r="BD59" s="283">
        <v>145079</v>
      </c>
      <c r="BE59" s="283">
        <v>69467</v>
      </c>
      <c r="BF59" s="283">
        <v>-90983</v>
      </c>
    </row>
    <row r="60" spans="2:58" x14ac:dyDescent="0.3">
      <c r="B60" s="281" t="s">
        <v>312</v>
      </c>
      <c r="C60" s="281" t="s">
        <v>36</v>
      </c>
      <c r="D60" s="283">
        <v>64</v>
      </c>
      <c r="E60" s="283">
        <v>-11</v>
      </c>
      <c r="F60" s="283">
        <v>63</v>
      </c>
      <c r="G60" s="283">
        <v>1</v>
      </c>
      <c r="I60" s="281" t="s">
        <v>312</v>
      </c>
      <c r="J60" s="281" t="s">
        <v>36</v>
      </c>
      <c r="K60" s="283">
        <v>73</v>
      </c>
      <c r="L60" s="283">
        <v>0</v>
      </c>
      <c r="M60" s="283">
        <v>57</v>
      </c>
      <c r="N60" s="283">
        <v>-4</v>
      </c>
      <c r="P60" s="281" t="s">
        <v>312</v>
      </c>
      <c r="Q60" s="281" t="s">
        <v>35</v>
      </c>
      <c r="R60" s="282">
        <v>104.1</v>
      </c>
      <c r="S60" s="282">
        <v>2.7</v>
      </c>
      <c r="U60" s="281" t="s">
        <v>312</v>
      </c>
      <c r="V60" s="281" t="s">
        <v>38</v>
      </c>
      <c r="W60" s="282">
        <v>102.9</v>
      </c>
      <c r="X60" s="282">
        <v>4.9000000000000004</v>
      </c>
      <c r="Y60" s="282">
        <v>111.2</v>
      </c>
      <c r="Z60" s="282">
        <v>-6.9</v>
      </c>
      <c r="AA60" s="282">
        <v>99.2</v>
      </c>
      <c r="AB60" s="282">
        <v>10.6</v>
      </c>
      <c r="AD60" s="281" t="s">
        <v>156</v>
      </c>
      <c r="AE60" s="281" t="s">
        <v>39</v>
      </c>
      <c r="AF60" s="281" t="s">
        <v>55</v>
      </c>
      <c r="AG60" s="282">
        <v>127.7</v>
      </c>
      <c r="AH60" s="282">
        <v>15.8</v>
      </c>
      <c r="AJ60" s="281" t="s">
        <v>159</v>
      </c>
      <c r="AK60" s="281" t="s">
        <v>40</v>
      </c>
      <c r="AL60" s="282">
        <v>111.6</v>
      </c>
      <c r="AM60" s="282">
        <v>1.5</v>
      </c>
      <c r="AN60" s="282">
        <v>108.7</v>
      </c>
      <c r="AO60" s="282">
        <v>2.4</v>
      </c>
      <c r="AP60" s="282">
        <v>116.5</v>
      </c>
      <c r="AQ60" s="282">
        <v>7.9</v>
      </c>
      <c r="AS60" s="281" t="s">
        <v>134</v>
      </c>
      <c r="AT60" s="281" t="s">
        <v>40</v>
      </c>
      <c r="AU60" s="281" t="s">
        <v>299</v>
      </c>
      <c r="AV60" s="282">
        <v>122.7</v>
      </c>
      <c r="AW60" s="282">
        <v>-3.2</v>
      </c>
      <c r="AY60" s="281" t="s">
        <v>312</v>
      </c>
      <c r="AZ60" s="281" t="s">
        <v>40</v>
      </c>
      <c r="BA60" s="283">
        <v>987872</v>
      </c>
      <c r="BB60" s="283">
        <v>200079</v>
      </c>
      <c r="BC60" s="283">
        <v>795208</v>
      </c>
      <c r="BD60" s="283">
        <v>167760</v>
      </c>
      <c r="BE60" s="283">
        <v>192664</v>
      </c>
      <c r="BF60" s="283">
        <v>32319</v>
      </c>
    </row>
    <row r="61" spans="2:58" x14ac:dyDescent="0.3">
      <c r="B61" s="281" t="s">
        <v>3619</v>
      </c>
      <c r="C61" s="281" t="s">
        <v>14</v>
      </c>
      <c r="D61" s="283">
        <v>72</v>
      </c>
      <c r="E61" s="283">
        <v>0</v>
      </c>
      <c r="F61" s="283">
        <v>73</v>
      </c>
      <c r="G61" s="283">
        <v>5</v>
      </c>
      <c r="I61" s="281" t="s">
        <v>3619</v>
      </c>
      <c r="J61" s="281" t="s">
        <v>14</v>
      </c>
      <c r="K61" s="283">
        <v>73</v>
      </c>
      <c r="L61" s="283">
        <v>1</v>
      </c>
      <c r="M61" s="283">
        <v>71</v>
      </c>
      <c r="N61" s="283">
        <v>2</v>
      </c>
      <c r="P61" s="281" t="s">
        <v>3619</v>
      </c>
      <c r="Q61" s="281" t="s">
        <v>14</v>
      </c>
      <c r="R61" s="282">
        <v>103.5</v>
      </c>
      <c r="S61" s="282">
        <v>13.4</v>
      </c>
      <c r="U61" s="281" t="s">
        <v>3619</v>
      </c>
      <c r="V61" s="281" t="s">
        <v>16</v>
      </c>
      <c r="W61" s="282">
        <v>114.4</v>
      </c>
      <c r="X61" s="282">
        <v>-1.2</v>
      </c>
      <c r="Y61" s="282">
        <v>130.4</v>
      </c>
      <c r="Z61" s="282">
        <v>-3.1</v>
      </c>
      <c r="AA61" s="282">
        <v>95.3</v>
      </c>
      <c r="AB61" s="282">
        <v>1.9</v>
      </c>
      <c r="AD61" s="281" t="s">
        <v>156</v>
      </c>
      <c r="AE61" s="281" t="s">
        <v>39</v>
      </c>
      <c r="AF61" s="281" t="s">
        <v>56</v>
      </c>
      <c r="AG61" s="282">
        <v>104.5</v>
      </c>
      <c r="AH61" s="282">
        <v>4.4000000000000004</v>
      </c>
      <c r="AJ61" s="281" t="s">
        <v>161</v>
      </c>
      <c r="AK61" s="281" t="s">
        <v>1</v>
      </c>
      <c r="AL61" s="282">
        <v>125.1</v>
      </c>
      <c r="AM61" s="282">
        <v>16.3</v>
      </c>
      <c r="AN61" s="282">
        <v>117.4</v>
      </c>
      <c r="AO61" s="282">
        <v>14</v>
      </c>
      <c r="AP61" s="282">
        <v>106.9</v>
      </c>
      <c r="AQ61" s="282">
        <v>14.5</v>
      </c>
      <c r="AS61" s="281" t="s">
        <v>134</v>
      </c>
      <c r="AT61" s="281" t="s">
        <v>40</v>
      </c>
      <c r="AU61" s="281" t="s">
        <v>300</v>
      </c>
      <c r="AV61" s="282">
        <v>165.4</v>
      </c>
      <c r="AW61" s="282">
        <v>41.5</v>
      </c>
      <c r="AY61" s="281" t="s">
        <v>3619</v>
      </c>
      <c r="AZ61" s="281" t="s">
        <v>1</v>
      </c>
      <c r="BA61" s="283">
        <v>496294</v>
      </c>
      <c r="BB61" s="283">
        <v>-1412871</v>
      </c>
      <c r="BC61" s="283">
        <v>485153</v>
      </c>
      <c r="BD61" s="283">
        <v>-1395474</v>
      </c>
      <c r="BE61" s="283">
        <v>11141</v>
      </c>
      <c r="BF61" s="283">
        <v>-17397</v>
      </c>
    </row>
    <row r="62" spans="2:58" x14ac:dyDescent="0.3">
      <c r="B62" s="281" t="s">
        <v>3619</v>
      </c>
      <c r="C62" s="281" t="s">
        <v>35</v>
      </c>
      <c r="D62" s="283">
        <v>82</v>
      </c>
      <c r="E62" s="283">
        <v>16</v>
      </c>
      <c r="F62" s="283">
        <v>61</v>
      </c>
      <c r="G62" s="283">
        <v>-7</v>
      </c>
      <c r="I62" s="281" t="s">
        <v>3619</v>
      </c>
      <c r="J62" s="281" t="s">
        <v>35</v>
      </c>
      <c r="K62" s="283">
        <v>77</v>
      </c>
      <c r="L62" s="283">
        <v>6</v>
      </c>
      <c r="M62" s="283">
        <v>65</v>
      </c>
      <c r="N62" s="283">
        <v>-1</v>
      </c>
      <c r="P62" s="281" t="s">
        <v>3619</v>
      </c>
      <c r="Q62" s="281" t="s">
        <v>36</v>
      </c>
      <c r="R62" s="282">
        <v>102.5</v>
      </c>
      <c r="S62" s="282">
        <v>15</v>
      </c>
      <c r="U62" s="281" t="s">
        <v>3619</v>
      </c>
      <c r="V62" s="281" t="s">
        <v>37</v>
      </c>
      <c r="W62" s="282">
        <v>102</v>
      </c>
      <c r="X62" s="282">
        <v>8.6999999999999993</v>
      </c>
      <c r="Y62" s="282">
        <v>102.4</v>
      </c>
      <c r="Z62" s="282">
        <v>6.7</v>
      </c>
      <c r="AA62" s="282">
        <v>101.6</v>
      </c>
      <c r="AB62" s="282">
        <v>10.3</v>
      </c>
      <c r="AD62" s="281" t="s">
        <v>156</v>
      </c>
      <c r="AE62" s="281" t="s">
        <v>40</v>
      </c>
      <c r="AF62" s="281" t="s">
        <v>52</v>
      </c>
      <c r="AG62" s="282">
        <v>110.4</v>
      </c>
      <c r="AH62" s="282">
        <v>7.9</v>
      </c>
      <c r="AJ62" s="281" t="s">
        <v>161</v>
      </c>
      <c r="AK62" s="281" t="s">
        <v>39</v>
      </c>
      <c r="AL62" s="282">
        <v>103.3</v>
      </c>
      <c r="AM62" s="282">
        <v>-8.1</v>
      </c>
      <c r="AN62" s="282">
        <v>103.3</v>
      </c>
      <c r="AO62" s="282">
        <v>-2.7</v>
      </c>
      <c r="AP62" s="282">
        <v>90.7</v>
      </c>
      <c r="AQ62" s="282">
        <v>-2.8</v>
      </c>
      <c r="AS62" s="281" t="s">
        <v>134</v>
      </c>
      <c r="AT62" s="281" t="s">
        <v>40</v>
      </c>
      <c r="AU62" s="281" t="s">
        <v>301</v>
      </c>
      <c r="AV62" s="282">
        <v>118.9</v>
      </c>
      <c r="AW62" s="282">
        <v>15.8</v>
      </c>
      <c r="AY62" s="281" t="s">
        <v>3619</v>
      </c>
      <c r="AZ62" s="281" t="s">
        <v>39</v>
      </c>
      <c r="BA62" s="283">
        <v>405162</v>
      </c>
      <c r="BB62" s="283">
        <v>-611998</v>
      </c>
      <c r="BC62" s="283">
        <v>313007</v>
      </c>
      <c r="BD62" s="283">
        <v>-376592</v>
      </c>
      <c r="BE62" s="283">
        <v>92155</v>
      </c>
      <c r="BF62" s="283">
        <v>-235406</v>
      </c>
    </row>
    <row r="63" spans="2:58" x14ac:dyDescent="0.3">
      <c r="B63" s="281" t="s">
        <v>3619</v>
      </c>
      <c r="C63" s="281" t="s">
        <v>36</v>
      </c>
      <c r="D63" s="283">
        <v>72</v>
      </c>
      <c r="E63" s="283">
        <v>-1</v>
      </c>
      <c r="F63" s="283">
        <v>64</v>
      </c>
      <c r="G63" s="283">
        <v>-6</v>
      </c>
      <c r="I63" s="281" t="s">
        <v>3619</v>
      </c>
      <c r="J63" s="281" t="s">
        <v>36</v>
      </c>
      <c r="K63" s="283">
        <v>60</v>
      </c>
      <c r="L63" s="283">
        <v>-10</v>
      </c>
      <c r="M63" s="283">
        <v>67</v>
      </c>
      <c r="N63" s="283">
        <v>8</v>
      </c>
      <c r="P63" s="281" t="s">
        <v>3619</v>
      </c>
      <c r="Q63" s="281" t="s">
        <v>35</v>
      </c>
      <c r="R63" s="282">
        <v>106.7</v>
      </c>
      <c r="S63" s="282">
        <v>19</v>
      </c>
      <c r="U63" s="281" t="s">
        <v>3619</v>
      </c>
      <c r="V63" s="281" t="s">
        <v>38</v>
      </c>
      <c r="W63" s="282">
        <v>113</v>
      </c>
      <c r="X63" s="282">
        <v>5.5</v>
      </c>
      <c r="Y63" s="282">
        <v>108.8</v>
      </c>
      <c r="Z63" s="282">
        <v>-8.3000000000000007</v>
      </c>
      <c r="AA63" s="282">
        <v>114.8</v>
      </c>
      <c r="AB63" s="282">
        <v>11.8</v>
      </c>
      <c r="AD63" s="281" t="s">
        <v>156</v>
      </c>
      <c r="AE63" s="281" t="s">
        <v>40</v>
      </c>
      <c r="AF63" s="281" t="s">
        <v>53</v>
      </c>
      <c r="AG63" s="282">
        <v>107.5</v>
      </c>
      <c r="AH63" s="282">
        <v>4.7</v>
      </c>
      <c r="AJ63" s="281" t="s">
        <v>161</v>
      </c>
      <c r="AK63" s="281" t="s">
        <v>40</v>
      </c>
      <c r="AL63" s="282">
        <v>106.9</v>
      </c>
      <c r="AM63" s="282">
        <v>0.8</v>
      </c>
      <c r="AN63" s="282">
        <v>105.4</v>
      </c>
      <c r="AO63" s="282">
        <v>3</v>
      </c>
      <c r="AP63" s="282">
        <v>117</v>
      </c>
      <c r="AQ63" s="282">
        <v>9.1</v>
      </c>
      <c r="AS63" s="281" t="s">
        <v>134</v>
      </c>
      <c r="AT63" s="281" t="s">
        <v>40</v>
      </c>
      <c r="AU63" s="281" t="s">
        <v>280</v>
      </c>
      <c r="AV63" s="282">
        <v>113.1</v>
      </c>
      <c r="AW63" s="282">
        <v>11.2</v>
      </c>
      <c r="AY63" s="281" t="s">
        <v>3619</v>
      </c>
      <c r="AZ63" s="281" t="s">
        <v>40</v>
      </c>
      <c r="BA63" s="283">
        <v>1175351</v>
      </c>
      <c r="BB63" s="283">
        <v>424979</v>
      </c>
      <c r="BC63" s="283">
        <v>423255</v>
      </c>
      <c r="BD63" s="283">
        <v>-169212</v>
      </c>
      <c r="BE63" s="283">
        <v>752096</v>
      </c>
      <c r="BF63" s="283">
        <v>594191</v>
      </c>
    </row>
    <row r="64" spans="2:58" x14ac:dyDescent="0.3">
      <c r="B64" s="281" t="s">
        <v>8566</v>
      </c>
      <c r="C64" s="281" t="s">
        <v>14</v>
      </c>
      <c r="D64" s="283">
        <v>69</v>
      </c>
      <c r="E64" s="283">
        <v>-3</v>
      </c>
      <c r="F64" s="283">
        <v>71</v>
      </c>
      <c r="G64" s="283">
        <v>-1</v>
      </c>
      <c r="I64" s="281" t="s">
        <v>8566</v>
      </c>
      <c r="J64" s="281" t="s">
        <v>14</v>
      </c>
      <c r="K64" s="283">
        <v>74</v>
      </c>
      <c r="L64" s="283">
        <v>-1</v>
      </c>
      <c r="M64" s="283">
        <v>74</v>
      </c>
      <c r="N64" s="283">
        <v>5</v>
      </c>
      <c r="P64" s="281" t="s">
        <v>8566</v>
      </c>
      <c r="Q64" s="281" t="s">
        <v>14</v>
      </c>
      <c r="R64" s="282">
        <v>104.2</v>
      </c>
      <c r="S64" s="282">
        <v>13.2</v>
      </c>
      <c r="U64" s="281" t="s">
        <v>8566</v>
      </c>
      <c r="V64" s="281" t="s">
        <v>16</v>
      </c>
      <c r="W64" s="282">
        <v>109.3</v>
      </c>
      <c r="X64" s="282">
        <v>2.1</v>
      </c>
      <c r="Y64" s="282">
        <v>121.7</v>
      </c>
      <c r="Z64" s="282">
        <v>7.2</v>
      </c>
      <c r="AA64" s="282">
        <v>94.6</v>
      </c>
      <c r="AB64" s="282">
        <v>-3.5</v>
      </c>
      <c r="AD64" s="281" t="s">
        <v>156</v>
      </c>
      <c r="AE64" s="281" t="s">
        <v>40</v>
      </c>
      <c r="AF64" s="281" t="s">
        <v>54</v>
      </c>
      <c r="AG64" s="282">
        <v>115.9</v>
      </c>
      <c r="AH64" s="282">
        <v>18.899999999999999</v>
      </c>
      <c r="AJ64" s="281" t="s">
        <v>162</v>
      </c>
      <c r="AK64" s="281" t="s">
        <v>1</v>
      </c>
      <c r="AL64" s="282">
        <v>107.5</v>
      </c>
      <c r="AM64" s="282">
        <v>14.5</v>
      </c>
      <c r="AN64" s="282">
        <v>102.6</v>
      </c>
      <c r="AO64" s="282">
        <v>11.4</v>
      </c>
      <c r="AP64" s="282">
        <v>117.1</v>
      </c>
      <c r="AQ64" s="282">
        <v>22.1</v>
      </c>
      <c r="AS64" s="281" t="s">
        <v>134</v>
      </c>
      <c r="AT64" s="281" t="s">
        <v>40</v>
      </c>
      <c r="AU64" s="281" t="s">
        <v>281</v>
      </c>
      <c r="AV64" s="282">
        <v>114</v>
      </c>
      <c r="AW64" s="282">
        <v>1.1000000000000001</v>
      </c>
      <c r="AY64" s="281" t="s">
        <v>8566</v>
      </c>
      <c r="AZ64" s="281" t="s">
        <v>1</v>
      </c>
      <c r="BA64" s="283">
        <v>158452</v>
      </c>
      <c r="BB64" s="283">
        <v>-563126</v>
      </c>
      <c r="BC64" s="283">
        <v>94851</v>
      </c>
      <c r="BD64" s="283">
        <v>-560766</v>
      </c>
      <c r="BE64" s="283">
        <v>63601</v>
      </c>
      <c r="BF64" s="283">
        <v>-2360</v>
      </c>
    </row>
    <row r="65" spans="2:58" x14ac:dyDescent="0.3">
      <c r="B65" s="281" t="s">
        <v>8566</v>
      </c>
      <c r="C65" s="281" t="s">
        <v>35</v>
      </c>
      <c r="D65" s="283">
        <v>80</v>
      </c>
      <c r="E65" s="283">
        <v>14</v>
      </c>
      <c r="F65" s="283">
        <v>61</v>
      </c>
      <c r="G65" s="283">
        <v>-3</v>
      </c>
      <c r="I65" s="281" t="s">
        <v>8566</v>
      </c>
      <c r="J65" s="281" t="s">
        <v>35</v>
      </c>
      <c r="K65" s="283">
        <v>80</v>
      </c>
      <c r="L65" s="283">
        <v>20</v>
      </c>
      <c r="M65" s="283">
        <v>61</v>
      </c>
      <c r="N65" s="283">
        <v>-7</v>
      </c>
      <c r="P65" s="281" t="s">
        <v>8566</v>
      </c>
      <c r="Q65" s="281" t="s">
        <v>36</v>
      </c>
      <c r="R65" s="282">
        <v>102</v>
      </c>
      <c r="S65" s="282">
        <v>10.5</v>
      </c>
      <c r="U65" s="281" t="s">
        <v>8566</v>
      </c>
      <c r="V65" s="281" t="s">
        <v>37</v>
      </c>
      <c r="W65" s="282">
        <v>90.1</v>
      </c>
      <c r="X65" s="282">
        <v>1.2</v>
      </c>
      <c r="Y65" s="282">
        <v>82.4</v>
      </c>
      <c r="Z65" s="282">
        <v>-4.3</v>
      </c>
      <c r="AA65" s="282">
        <v>96.4</v>
      </c>
      <c r="AB65" s="282">
        <v>5.5</v>
      </c>
      <c r="AD65" s="281" t="s">
        <v>156</v>
      </c>
      <c r="AE65" s="281" t="s">
        <v>40</v>
      </c>
      <c r="AF65" s="281" t="s">
        <v>55</v>
      </c>
      <c r="AG65" s="282">
        <v>145.6</v>
      </c>
      <c r="AH65" s="282">
        <v>37.5</v>
      </c>
      <c r="AJ65" s="281" t="s">
        <v>162</v>
      </c>
      <c r="AK65" s="281" t="s">
        <v>39</v>
      </c>
      <c r="AL65" s="282">
        <v>96.3</v>
      </c>
      <c r="AM65" s="282">
        <v>-0.9</v>
      </c>
      <c r="AN65" s="282">
        <v>96.4</v>
      </c>
      <c r="AO65" s="282">
        <v>1.4</v>
      </c>
      <c r="AP65" s="282">
        <v>92.7</v>
      </c>
      <c r="AQ65" s="282">
        <v>-7.2</v>
      </c>
      <c r="AS65" s="281" t="s">
        <v>134</v>
      </c>
      <c r="AT65" s="281" t="s">
        <v>40</v>
      </c>
      <c r="AU65" s="281" t="s">
        <v>302</v>
      </c>
      <c r="AV65" s="282">
        <v>89.7</v>
      </c>
      <c r="AW65" s="282">
        <v>7</v>
      </c>
      <c r="AY65" s="281" t="s">
        <v>8566</v>
      </c>
      <c r="AZ65" s="281" t="s">
        <v>39</v>
      </c>
      <c r="BA65" s="283">
        <v>192099</v>
      </c>
      <c r="BB65" s="283">
        <v>-587293</v>
      </c>
      <c r="BC65" s="283">
        <v>119090</v>
      </c>
      <c r="BD65" s="283">
        <v>-472536</v>
      </c>
      <c r="BE65" s="283">
        <v>73009</v>
      </c>
      <c r="BF65" s="283">
        <v>-114757</v>
      </c>
    </row>
    <row r="66" spans="2:58" x14ac:dyDescent="0.3">
      <c r="B66" s="281" t="s">
        <v>8566</v>
      </c>
      <c r="C66" s="281" t="s">
        <v>36</v>
      </c>
      <c r="D66" s="283">
        <v>74</v>
      </c>
      <c r="E66" s="283">
        <v>-1</v>
      </c>
      <c r="F66" s="283">
        <v>74</v>
      </c>
      <c r="G66" s="283">
        <v>9</v>
      </c>
      <c r="I66" s="281" t="s">
        <v>8566</v>
      </c>
      <c r="J66" s="281" t="s">
        <v>36</v>
      </c>
      <c r="K66" s="283">
        <v>65</v>
      </c>
      <c r="L66" s="283">
        <v>-4</v>
      </c>
      <c r="M66" s="283">
        <v>69</v>
      </c>
      <c r="N66" s="283">
        <v>2</v>
      </c>
      <c r="P66" s="281" t="s">
        <v>8566</v>
      </c>
      <c r="Q66" s="281" t="s">
        <v>35</v>
      </c>
      <c r="R66" s="282">
        <v>105.4</v>
      </c>
      <c r="S66" s="282">
        <v>13.8</v>
      </c>
      <c r="U66" s="281" t="s">
        <v>8566</v>
      </c>
      <c r="V66" s="281" t="s">
        <v>38</v>
      </c>
      <c r="W66" s="282">
        <v>104.5</v>
      </c>
      <c r="X66" s="282">
        <v>-2.7</v>
      </c>
      <c r="Y66" s="282">
        <v>93.6</v>
      </c>
      <c r="Z66" s="282">
        <v>-3.6</v>
      </c>
      <c r="AA66" s="282">
        <v>109.4</v>
      </c>
      <c r="AB66" s="282">
        <v>-2.5</v>
      </c>
      <c r="AD66" s="281" t="s">
        <v>156</v>
      </c>
      <c r="AE66" s="281" t="s">
        <v>40</v>
      </c>
      <c r="AF66" s="281" t="s">
        <v>56</v>
      </c>
      <c r="AG66" s="282">
        <v>106.4</v>
      </c>
      <c r="AH66" s="282">
        <v>6</v>
      </c>
      <c r="AJ66" s="281" t="s">
        <v>162</v>
      </c>
      <c r="AK66" s="281" t="s">
        <v>40</v>
      </c>
      <c r="AL66" s="282">
        <v>100.2</v>
      </c>
      <c r="AM66" s="282">
        <v>7.5</v>
      </c>
      <c r="AN66" s="282">
        <v>101</v>
      </c>
      <c r="AO66" s="282">
        <v>10.7</v>
      </c>
      <c r="AP66" s="282">
        <v>114.7</v>
      </c>
      <c r="AQ66" s="282">
        <v>6.7</v>
      </c>
      <c r="AS66" s="281" t="s">
        <v>134</v>
      </c>
      <c r="AT66" s="281" t="s">
        <v>40</v>
      </c>
      <c r="AU66" s="281" t="s">
        <v>303</v>
      </c>
      <c r="AV66" s="282">
        <v>64.599999999999994</v>
      </c>
      <c r="AW66" s="282">
        <v>-111.9</v>
      </c>
      <c r="AY66" s="281" t="s">
        <v>8566</v>
      </c>
      <c r="AZ66" s="281" t="s">
        <v>40</v>
      </c>
      <c r="BA66" s="283">
        <v>105399</v>
      </c>
      <c r="BB66" s="283">
        <v>-708288</v>
      </c>
      <c r="BC66" s="283">
        <v>71238</v>
      </c>
      <c r="BD66" s="283">
        <v>-689888</v>
      </c>
      <c r="BE66" s="283">
        <v>34161</v>
      </c>
      <c r="BF66" s="283">
        <v>-18400</v>
      </c>
    </row>
    <row r="67" spans="2:58" x14ac:dyDescent="0.3">
      <c r="B67" s="281" t="s">
        <v>8619</v>
      </c>
      <c r="C67" s="281" t="s">
        <v>14</v>
      </c>
      <c r="D67" s="283">
        <v>68</v>
      </c>
      <c r="E67" s="283">
        <v>-5</v>
      </c>
      <c r="F67" s="283">
        <v>72</v>
      </c>
      <c r="G67" s="283">
        <v>2</v>
      </c>
      <c r="I67" s="281" t="s">
        <v>8619</v>
      </c>
      <c r="J67" s="281" t="s">
        <v>14</v>
      </c>
      <c r="K67" s="283">
        <v>72</v>
      </c>
      <c r="L67" s="283">
        <v>-2</v>
      </c>
      <c r="M67" s="283">
        <v>72</v>
      </c>
      <c r="N67" s="283">
        <v>0</v>
      </c>
      <c r="P67" s="281" t="s">
        <v>8619</v>
      </c>
      <c r="Q67" s="281" t="s">
        <v>14</v>
      </c>
      <c r="R67" s="282">
        <v>102.7</v>
      </c>
      <c r="S67" s="282">
        <v>8.1999999999999993</v>
      </c>
      <c r="U67" s="281" t="s">
        <v>8889</v>
      </c>
      <c r="V67" s="281" t="s">
        <v>16</v>
      </c>
      <c r="W67" s="282">
        <v>117.1</v>
      </c>
      <c r="X67" s="282">
        <v>-0.5</v>
      </c>
      <c r="Y67" s="282">
        <v>129.9</v>
      </c>
      <c r="Z67" s="282">
        <v>-5.5</v>
      </c>
      <c r="AA67" s="282">
        <v>101.9</v>
      </c>
      <c r="AB67" s="282">
        <v>6.4</v>
      </c>
      <c r="AD67" s="281" t="s">
        <v>163</v>
      </c>
      <c r="AE67" s="281" t="s">
        <v>1</v>
      </c>
      <c r="AF67" s="281" t="s">
        <v>52</v>
      </c>
      <c r="AG67" s="282">
        <v>104.7</v>
      </c>
      <c r="AH67" s="282">
        <v>4.5999999999999996</v>
      </c>
      <c r="AJ67" s="281" t="s">
        <v>166</v>
      </c>
      <c r="AK67" s="281" t="s">
        <v>1</v>
      </c>
      <c r="AL67" s="282">
        <v>110.5</v>
      </c>
      <c r="AM67" s="282">
        <v>11.5</v>
      </c>
      <c r="AN67" s="282">
        <v>109.8</v>
      </c>
      <c r="AO67" s="282">
        <v>11.4</v>
      </c>
      <c r="AP67" s="282">
        <v>115.4</v>
      </c>
      <c r="AQ67" s="282">
        <v>18.2</v>
      </c>
      <c r="AS67" s="281" t="s">
        <v>134</v>
      </c>
      <c r="AT67" s="281" t="s">
        <v>40</v>
      </c>
      <c r="AU67" s="281" t="s">
        <v>304</v>
      </c>
      <c r="AV67" s="282">
        <v>134.5</v>
      </c>
      <c r="AW67" s="282">
        <v>34.299999999999997</v>
      </c>
      <c r="AY67" s="281" t="s">
        <v>8889</v>
      </c>
      <c r="AZ67" s="281" t="s">
        <v>1</v>
      </c>
      <c r="BA67" s="283">
        <v>1619269</v>
      </c>
      <c r="BB67" s="283">
        <v>-1312462</v>
      </c>
      <c r="BC67" s="283">
        <v>1585531</v>
      </c>
      <c r="BD67" s="283">
        <v>-1181870</v>
      </c>
      <c r="BE67" s="283">
        <v>33738</v>
      </c>
      <c r="BF67" s="283">
        <v>-130592</v>
      </c>
    </row>
    <row r="68" spans="2:58" x14ac:dyDescent="0.3">
      <c r="B68" s="281" t="s">
        <v>8619</v>
      </c>
      <c r="C68" s="281" t="s">
        <v>35</v>
      </c>
      <c r="D68" s="283">
        <v>81</v>
      </c>
      <c r="E68" s="283">
        <v>9</v>
      </c>
      <c r="F68" s="283">
        <v>63</v>
      </c>
      <c r="G68" s="283">
        <v>-9</v>
      </c>
      <c r="I68" s="281" t="s">
        <v>8619</v>
      </c>
      <c r="J68" s="281" t="s">
        <v>35</v>
      </c>
      <c r="K68" s="283">
        <v>83</v>
      </c>
      <c r="L68" s="283">
        <v>11</v>
      </c>
      <c r="M68" s="283">
        <v>65</v>
      </c>
      <c r="N68" s="283">
        <v>-5</v>
      </c>
      <c r="P68" s="281" t="s">
        <v>8619</v>
      </c>
      <c r="Q68" s="281" t="s">
        <v>36</v>
      </c>
      <c r="R68" s="282">
        <v>99.2</v>
      </c>
      <c r="S68" s="282">
        <v>8.1999999999999993</v>
      </c>
      <c r="U68" s="281" t="s">
        <v>8889</v>
      </c>
      <c r="V68" s="281" t="s">
        <v>37</v>
      </c>
      <c r="W68" s="282">
        <v>105.6</v>
      </c>
      <c r="X68" s="282">
        <v>4</v>
      </c>
      <c r="Y68" s="282">
        <v>105.6</v>
      </c>
      <c r="Z68" s="282">
        <v>1.8</v>
      </c>
      <c r="AA68" s="282">
        <v>105.7</v>
      </c>
      <c r="AB68" s="282">
        <v>5.9</v>
      </c>
      <c r="AD68" s="281" t="s">
        <v>163</v>
      </c>
      <c r="AE68" s="281" t="s">
        <v>1</v>
      </c>
      <c r="AF68" s="281" t="s">
        <v>53</v>
      </c>
      <c r="AG68" s="282">
        <v>103</v>
      </c>
      <c r="AH68" s="282">
        <v>2.9</v>
      </c>
      <c r="AJ68" s="281" t="s">
        <v>166</v>
      </c>
      <c r="AK68" s="281" t="s">
        <v>39</v>
      </c>
      <c r="AL68" s="282">
        <v>100.7</v>
      </c>
      <c r="AM68" s="282">
        <v>0.8</v>
      </c>
      <c r="AN68" s="282">
        <v>98.2</v>
      </c>
      <c r="AO68" s="282">
        <v>-0.6</v>
      </c>
      <c r="AP68" s="282">
        <v>94.7</v>
      </c>
      <c r="AQ68" s="282">
        <v>-7.7</v>
      </c>
      <c r="AS68" s="281" t="s">
        <v>134</v>
      </c>
      <c r="AT68" s="281" t="s">
        <v>40</v>
      </c>
      <c r="AU68" s="281" t="s">
        <v>305</v>
      </c>
      <c r="AV68" s="282">
        <v>100.9</v>
      </c>
      <c r="AW68" s="282">
        <v>3.2</v>
      </c>
      <c r="AY68" s="281" t="s">
        <v>8889</v>
      </c>
      <c r="AZ68" s="281" t="s">
        <v>39</v>
      </c>
      <c r="BA68" s="283">
        <v>74238</v>
      </c>
      <c r="BB68" s="283">
        <v>-259002</v>
      </c>
      <c r="BC68" s="283">
        <v>27451</v>
      </c>
      <c r="BD68" s="283">
        <v>-59094</v>
      </c>
      <c r="BE68" s="283">
        <v>46787</v>
      </c>
      <c r="BF68" s="283">
        <v>-199908</v>
      </c>
    </row>
    <row r="69" spans="2:58" x14ac:dyDescent="0.3">
      <c r="B69" s="281" t="s">
        <v>8619</v>
      </c>
      <c r="C69" s="281" t="s">
        <v>36</v>
      </c>
      <c r="D69" s="283">
        <v>70</v>
      </c>
      <c r="E69" s="283">
        <v>-1</v>
      </c>
      <c r="F69" s="283">
        <v>69</v>
      </c>
      <c r="G69" s="283">
        <v>10</v>
      </c>
      <c r="I69" s="281" t="s">
        <v>8619</v>
      </c>
      <c r="J69" s="281" t="s">
        <v>36</v>
      </c>
      <c r="K69" s="283">
        <v>75</v>
      </c>
      <c r="L69" s="283">
        <v>-2</v>
      </c>
      <c r="M69" s="283">
        <v>72</v>
      </c>
      <c r="N69" s="283">
        <v>1</v>
      </c>
      <c r="P69" s="281" t="s">
        <v>8619</v>
      </c>
      <c r="Q69" s="281" t="s">
        <v>35</v>
      </c>
      <c r="R69" s="282">
        <v>103.7</v>
      </c>
      <c r="S69" s="282">
        <v>12.2</v>
      </c>
      <c r="U69" s="281" t="s">
        <v>8889</v>
      </c>
      <c r="V69" s="281" t="s">
        <v>38</v>
      </c>
      <c r="W69" s="282">
        <v>119.1</v>
      </c>
      <c r="X69" s="282">
        <v>-3.2</v>
      </c>
      <c r="Y69" s="282">
        <v>118.1</v>
      </c>
      <c r="Z69" s="282">
        <v>-9.6999999999999993</v>
      </c>
      <c r="AA69" s="282">
        <v>119.6</v>
      </c>
      <c r="AB69" s="282">
        <v>0</v>
      </c>
      <c r="AD69" s="281" t="s">
        <v>163</v>
      </c>
      <c r="AE69" s="281" t="s">
        <v>1</v>
      </c>
      <c r="AF69" s="281" t="s">
        <v>54</v>
      </c>
      <c r="AG69" s="282">
        <v>100.7</v>
      </c>
      <c r="AH69" s="282">
        <v>13.3</v>
      </c>
      <c r="AJ69" s="281" t="s">
        <v>166</v>
      </c>
      <c r="AK69" s="281" t="s">
        <v>40</v>
      </c>
      <c r="AL69" s="282">
        <v>105.6</v>
      </c>
      <c r="AM69" s="282">
        <v>9.6</v>
      </c>
      <c r="AN69" s="282">
        <v>103</v>
      </c>
      <c r="AO69" s="282">
        <v>8.5</v>
      </c>
      <c r="AP69" s="282">
        <v>120.7</v>
      </c>
      <c r="AQ69" s="282">
        <v>10.4</v>
      </c>
      <c r="AS69" s="281" t="s">
        <v>151</v>
      </c>
      <c r="AT69" s="281" t="s">
        <v>1</v>
      </c>
      <c r="AU69" s="281" t="s">
        <v>284</v>
      </c>
      <c r="AV69" s="282">
        <v>96.4</v>
      </c>
      <c r="AW69" s="282">
        <v>6.2</v>
      </c>
      <c r="AY69" s="281" t="s">
        <v>8889</v>
      </c>
      <c r="AZ69" s="281" t="s">
        <v>40</v>
      </c>
      <c r="BA69" s="283">
        <v>163977</v>
      </c>
      <c r="BB69" s="283">
        <v>-80019</v>
      </c>
      <c r="BC69" s="283">
        <v>77362</v>
      </c>
      <c r="BD69" s="283">
        <v>-53274</v>
      </c>
      <c r="BE69" s="283">
        <v>86615</v>
      </c>
      <c r="BF69" s="283">
        <v>-26745</v>
      </c>
    </row>
    <row r="70" spans="2:58" x14ac:dyDescent="0.3">
      <c r="B70" s="281" t="s">
        <v>8890</v>
      </c>
      <c r="C70" s="281" t="s">
        <v>14</v>
      </c>
      <c r="D70" s="283">
        <v>65</v>
      </c>
      <c r="E70" s="283">
        <v>-10</v>
      </c>
      <c r="F70" s="283">
        <v>77</v>
      </c>
      <c r="G70" s="283">
        <v>7</v>
      </c>
      <c r="I70" s="281" t="s">
        <v>8890</v>
      </c>
      <c r="J70" s="281" t="s">
        <v>14</v>
      </c>
      <c r="K70" s="283">
        <v>69</v>
      </c>
      <c r="L70" s="283">
        <v>-5</v>
      </c>
      <c r="M70" s="283">
        <v>73</v>
      </c>
      <c r="N70" s="283">
        <v>2</v>
      </c>
      <c r="P70" s="281" t="s">
        <v>8890</v>
      </c>
      <c r="Q70" s="281" t="s">
        <v>14</v>
      </c>
      <c r="R70" s="282">
        <v>100.1</v>
      </c>
      <c r="S70" s="282">
        <v>9.3000000000000007</v>
      </c>
      <c r="U70" s="281" t="s">
        <v>9532</v>
      </c>
      <c r="V70" s="281" t="s">
        <v>16</v>
      </c>
      <c r="W70" s="282">
        <v>116.8</v>
      </c>
      <c r="X70" s="282">
        <v>-3.6</v>
      </c>
      <c r="Y70" s="282">
        <v>142.9</v>
      </c>
      <c r="Z70" s="282">
        <v>-3.2</v>
      </c>
      <c r="AA70" s="282">
        <v>85.7</v>
      </c>
      <c r="AB70" s="282">
        <v>-2.6</v>
      </c>
      <c r="AD70" s="281" t="s">
        <v>163</v>
      </c>
      <c r="AE70" s="281" t="s">
        <v>1</v>
      </c>
      <c r="AF70" s="281" t="s">
        <v>55</v>
      </c>
      <c r="AG70" s="282">
        <v>94.6</v>
      </c>
      <c r="AH70" s="282">
        <v>-4.8</v>
      </c>
      <c r="AJ70" s="281" t="s">
        <v>167</v>
      </c>
      <c r="AK70" s="281" t="s">
        <v>1</v>
      </c>
      <c r="AL70" s="282">
        <v>116.7</v>
      </c>
      <c r="AM70" s="282">
        <v>13.1</v>
      </c>
      <c r="AN70" s="282">
        <v>117.7</v>
      </c>
      <c r="AO70" s="282">
        <v>15.2</v>
      </c>
      <c r="AP70" s="282">
        <v>117.1</v>
      </c>
      <c r="AQ70" s="282">
        <v>20.399999999999999</v>
      </c>
      <c r="AS70" s="281" t="s">
        <v>151</v>
      </c>
      <c r="AT70" s="281" t="s">
        <v>1</v>
      </c>
      <c r="AU70" s="281" t="s">
        <v>285</v>
      </c>
      <c r="AV70" s="282">
        <v>79.5</v>
      </c>
      <c r="AW70" s="282">
        <v>-5.0999999999999996</v>
      </c>
      <c r="AY70" s="281" t="s">
        <v>9532</v>
      </c>
      <c r="AZ70" s="281" t="s">
        <v>1</v>
      </c>
      <c r="BA70" s="283">
        <v>992355</v>
      </c>
      <c r="BB70" s="283">
        <v>427778</v>
      </c>
      <c r="BC70" s="283">
        <v>944393</v>
      </c>
      <c r="BD70" s="283">
        <v>458246</v>
      </c>
      <c r="BE70" s="283">
        <v>47962</v>
      </c>
      <c r="BF70" s="283">
        <v>-30468</v>
      </c>
    </row>
    <row r="71" spans="2:58" x14ac:dyDescent="0.3">
      <c r="B71" s="281" t="s">
        <v>8890</v>
      </c>
      <c r="C71" s="281" t="s">
        <v>35</v>
      </c>
      <c r="D71" s="283">
        <v>75</v>
      </c>
      <c r="E71" s="283">
        <v>3</v>
      </c>
      <c r="F71" s="283">
        <v>60</v>
      </c>
      <c r="G71" s="283">
        <v>-2</v>
      </c>
      <c r="I71" s="281" t="s">
        <v>8890</v>
      </c>
      <c r="J71" s="281" t="s">
        <v>35</v>
      </c>
      <c r="K71" s="283">
        <v>80</v>
      </c>
      <c r="L71" s="283">
        <v>6</v>
      </c>
      <c r="M71" s="283">
        <v>63</v>
      </c>
      <c r="N71" s="283">
        <v>-11</v>
      </c>
      <c r="P71" s="281" t="s">
        <v>8890</v>
      </c>
      <c r="Q71" s="281" t="s">
        <v>36</v>
      </c>
      <c r="R71" s="282">
        <v>96.8</v>
      </c>
      <c r="S71" s="282">
        <v>9.1</v>
      </c>
      <c r="U71" s="281" t="s">
        <v>9532</v>
      </c>
      <c r="V71" s="281" t="s">
        <v>37</v>
      </c>
      <c r="W71" s="282">
        <v>101.2</v>
      </c>
      <c r="X71" s="282">
        <v>2.8</v>
      </c>
      <c r="Y71" s="282">
        <v>112.6</v>
      </c>
      <c r="Z71" s="282">
        <v>-2.1</v>
      </c>
      <c r="AA71" s="282">
        <v>91.7</v>
      </c>
      <c r="AB71" s="282">
        <v>7.2</v>
      </c>
      <c r="AD71" s="281" t="s">
        <v>163</v>
      </c>
      <c r="AE71" s="281" t="s">
        <v>1</v>
      </c>
      <c r="AF71" s="281" t="s">
        <v>56</v>
      </c>
      <c r="AG71" s="282">
        <v>109.8</v>
      </c>
      <c r="AH71" s="282">
        <v>10.199999999999999</v>
      </c>
      <c r="AJ71" s="281" t="s">
        <v>167</v>
      </c>
      <c r="AK71" s="281" t="s">
        <v>39</v>
      </c>
      <c r="AL71" s="282">
        <v>104.6</v>
      </c>
      <c r="AM71" s="282">
        <v>-3.7</v>
      </c>
      <c r="AN71" s="282">
        <v>105.1</v>
      </c>
      <c r="AO71" s="282">
        <v>-2.6</v>
      </c>
      <c r="AP71" s="282">
        <v>88.2</v>
      </c>
      <c r="AQ71" s="282">
        <v>-8.5</v>
      </c>
      <c r="AS71" s="281" t="s">
        <v>151</v>
      </c>
      <c r="AT71" s="281" t="s">
        <v>1</v>
      </c>
      <c r="AU71" s="281" t="s">
        <v>286</v>
      </c>
      <c r="AV71" s="282">
        <v>91.1</v>
      </c>
      <c r="AW71" s="282">
        <v>1.2</v>
      </c>
      <c r="AY71" s="281" t="s">
        <v>9532</v>
      </c>
      <c r="AZ71" s="281" t="s">
        <v>39</v>
      </c>
      <c r="BA71" s="283">
        <v>225196</v>
      </c>
      <c r="BB71" s="283">
        <v>-361235</v>
      </c>
      <c r="BC71" s="283">
        <v>172060</v>
      </c>
      <c r="BD71" s="283">
        <v>-242146</v>
      </c>
      <c r="BE71" s="283">
        <v>53136</v>
      </c>
      <c r="BF71" s="283">
        <v>-119089</v>
      </c>
    </row>
    <row r="72" spans="2:58" x14ac:dyDescent="0.3">
      <c r="B72" s="281" t="s">
        <v>8890</v>
      </c>
      <c r="C72" s="281" t="s">
        <v>36</v>
      </c>
      <c r="D72" s="283">
        <v>69</v>
      </c>
      <c r="E72" s="283">
        <v>8</v>
      </c>
      <c r="F72" s="283">
        <v>67</v>
      </c>
      <c r="G72" s="283">
        <v>-5</v>
      </c>
      <c r="I72" s="281" t="s">
        <v>8890</v>
      </c>
      <c r="J72" s="281" t="s">
        <v>36</v>
      </c>
      <c r="K72" s="283">
        <v>80</v>
      </c>
      <c r="L72" s="283">
        <v>2</v>
      </c>
      <c r="M72" s="283">
        <v>65</v>
      </c>
      <c r="N72" s="283">
        <v>1</v>
      </c>
      <c r="P72" s="281" t="s">
        <v>8890</v>
      </c>
      <c r="Q72" s="281" t="s">
        <v>35</v>
      </c>
      <c r="R72" s="282">
        <v>99.1</v>
      </c>
      <c r="S72" s="282">
        <v>10.4</v>
      </c>
      <c r="U72" s="281" t="s">
        <v>9532</v>
      </c>
      <c r="V72" s="281" t="s">
        <v>38</v>
      </c>
      <c r="W72" s="282">
        <v>111.7</v>
      </c>
      <c r="X72" s="282">
        <v>-6.4</v>
      </c>
      <c r="Y72" s="282">
        <v>134.6</v>
      </c>
      <c r="Z72" s="282">
        <v>-9.8000000000000007</v>
      </c>
      <c r="AA72" s="282">
        <v>101.4</v>
      </c>
      <c r="AB72" s="282">
        <v>-4.4000000000000004</v>
      </c>
      <c r="AD72" s="281" t="s">
        <v>163</v>
      </c>
      <c r="AE72" s="281" t="s">
        <v>39</v>
      </c>
      <c r="AF72" s="281" t="s">
        <v>52</v>
      </c>
      <c r="AG72" s="282">
        <v>103.2</v>
      </c>
      <c r="AH72" s="282">
        <v>3.9</v>
      </c>
      <c r="AJ72" s="281" t="s">
        <v>167</v>
      </c>
      <c r="AK72" s="281" t="s">
        <v>40</v>
      </c>
      <c r="AL72" s="282">
        <v>110.5</v>
      </c>
      <c r="AM72" s="282">
        <v>7.9</v>
      </c>
      <c r="AN72" s="282">
        <v>110.7</v>
      </c>
      <c r="AO72" s="282">
        <v>9.1999999999999993</v>
      </c>
      <c r="AP72" s="282">
        <v>123.2</v>
      </c>
      <c r="AQ72" s="282">
        <v>13.2</v>
      </c>
      <c r="AS72" s="281" t="s">
        <v>151</v>
      </c>
      <c r="AT72" s="281" t="s">
        <v>1</v>
      </c>
      <c r="AU72" s="281" t="s">
        <v>287</v>
      </c>
      <c r="AV72" s="282">
        <v>69.7</v>
      </c>
      <c r="AW72" s="282">
        <v>-3.3</v>
      </c>
      <c r="AY72" s="281" t="s">
        <v>9532</v>
      </c>
      <c r="AZ72" s="281" t="s">
        <v>40</v>
      </c>
      <c r="BA72" s="283">
        <v>383553</v>
      </c>
      <c r="BB72" s="283">
        <v>-545007</v>
      </c>
      <c r="BC72" s="283">
        <v>292005</v>
      </c>
      <c r="BD72" s="283">
        <v>-507352</v>
      </c>
      <c r="BE72" s="283">
        <v>91548</v>
      </c>
      <c r="BF72" s="283">
        <v>-37655</v>
      </c>
    </row>
    <row r="73" spans="2:58" x14ac:dyDescent="0.3">
      <c r="B73" s="281" t="s">
        <v>9402</v>
      </c>
      <c r="C73" s="281" t="s">
        <v>14</v>
      </c>
      <c r="D73" s="283">
        <v>66</v>
      </c>
      <c r="E73" s="283">
        <v>-5</v>
      </c>
      <c r="F73" s="283">
        <v>67</v>
      </c>
      <c r="G73" s="283">
        <v>-3</v>
      </c>
      <c r="I73" s="281" t="s">
        <v>9402</v>
      </c>
      <c r="J73" s="281" t="s">
        <v>14</v>
      </c>
      <c r="K73" s="283">
        <v>69</v>
      </c>
      <c r="L73" s="283">
        <v>-8</v>
      </c>
      <c r="M73" s="283">
        <v>76</v>
      </c>
      <c r="N73" s="283">
        <v>8</v>
      </c>
      <c r="P73" s="281" t="s">
        <v>9402</v>
      </c>
      <c r="Q73" s="281" t="s">
        <v>14</v>
      </c>
      <c r="R73" s="282">
        <v>99.1</v>
      </c>
      <c r="S73" s="282">
        <v>8.8000000000000007</v>
      </c>
      <c r="U73" s="281"/>
      <c r="V73" s="340"/>
      <c r="W73" s="282"/>
      <c r="X73" s="282"/>
      <c r="Y73" s="282"/>
      <c r="Z73" s="283"/>
      <c r="AA73" s="282"/>
      <c r="AB73" s="282"/>
      <c r="AD73" s="281" t="s">
        <v>163</v>
      </c>
      <c r="AE73" s="281" t="s">
        <v>39</v>
      </c>
      <c r="AF73" s="281" t="s">
        <v>53</v>
      </c>
      <c r="AG73" s="282">
        <v>99.8</v>
      </c>
      <c r="AH73" s="282">
        <v>1.1000000000000001</v>
      </c>
      <c r="AJ73" s="281" t="s">
        <v>168</v>
      </c>
      <c r="AK73" s="281" t="s">
        <v>1</v>
      </c>
      <c r="AL73" s="282">
        <v>118.6</v>
      </c>
      <c r="AM73" s="282">
        <v>10.9</v>
      </c>
      <c r="AN73" s="282">
        <v>120.1</v>
      </c>
      <c r="AO73" s="282">
        <v>12.7</v>
      </c>
      <c r="AP73" s="282">
        <v>126.3</v>
      </c>
      <c r="AQ73" s="282">
        <v>28.2</v>
      </c>
      <c r="AS73" s="281" t="s">
        <v>151</v>
      </c>
      <c r="AT73" s="281" t="s">
        <v>1</v>
      </c>
      <c r="AU73" s="281" t="s">
        <v>288</v>
      </c>
      <c r="AV73" s="282">
        <v>99.4</v>
      </c>
      <c r="AW73" s="282">
        <v>11</v>
      </c>
      <c r="AY73" s="344"/>
      <c r="AZ73" s="344"/>
      <c r="BA73" s="345"/>
      <c r="BB73" s="345"/>
      <c r="BC73" s="345"/>
      <c r="BD73" s="345"/>
      <c r="BE73" s="345"/>
      <c r="BF73" s="345"/>
    </row>
    <row r="74" spans="2:58" x14ac:dyDescent="0.3">
      <c r="B74" s="281" t="s">
        <v>9402</v>
      </c>
      <c r="C74" s="281" t="s">
        <v>35</v>
      </c>
      <c r="D74" s="283">
        <v>74</v>
      </c>
      <c r="E74" s="283">
        <v>6</v>
      </c>
      <c r="F74" s="283">
        <v>62</v>
      </c>
      <c r="G74" s="283">
        <v>-6</v>
      </c>
      <c r="I74" s="281" t="s">
        <v>9402</v>
      </c>
      <c r="J74" s="281" t="s">
        <v>35</v>
      </c>
      <c r="K74" s="283">
        <v>78</v>
      </c>
      <c r="L74" s="283">
        <v>6</v>
      </c>
      <c r="M74" s="283">
        <v>62</v>
      </c>
      <c r="N74" s="283">
        <v>0</v>
      </c>
      <c r="P74" s="281" t="s">
        <v>9402</v>
      </c>
      <c r="Q74" s="281" t="s">
        <v>36</v>
      </c>
      <c r="R74" s="282">
        <v>97.7</v>
      </c>
      <c r="S74" s="282">
        <v>10.4</v>
      </c>
      <c r="U74" s="281"/>
      <c r="V74" s="340"/>
      <c r="W74" s="282"/>
      <c r="X74" s="282"/>
      <c r="Y74" s="282"/>
      <c r="Z74" s="282"/>
      <c r="AA74" s="282"/>
      <c r="AB74" s="283"/>
      <c r="AD74" s="281" t="s">
        <v>163</v>
      </c>
      <c r="AE74" s="281" t="s">
        <v>39</v>
      </c>
      <c r="AF74" s="281" t="s">
        <v>54</v>
      </c>
      <c r="AG74" s="282">
        <v>93.3</v>
      </c>
      <c r="AH74" s="282">
        <v>11.4</v>
      </c>
      <c r="AJ74" s="281" t="s">
        <v>168</v>
      </c>
      <c r="AK74" s="281" t="s">
        <v>39</v>
      </c>
      <c r="AL74" s="282">
        <v>107.7</v>
      </c>
      <c r="AM74" s="282">
        <v>-5.3</v>
      </c>
      <c r="AN74" s="282">
        <v>104.8</v>
      </c>
      <c r="AO74" s="282">
        <v>-4.5</v>
      </c>
      <c r="AP74" s="282">
        <v>90.7</v>
      </c>
      <c r="AQ74" s="282">
        <v>0.3</v>
      </c>
      <c r="AS74" s="281" t="s">
        <v>151</v>
      </c>
      <c r="AT74" s="281" t="s">
        <v>1</v>
      </c>
      <c r="AU74" s="281" t="s">
        <v>289</v>
      </c>
      <c r="AV74" s="282">
        <v>82.2</v>
      </c>
      <c r="AW74" s="282">
        <v>-0.2</v>
      </c>
      <c r="AY74" s="344"/>
      <c r="AZ74" s="344"/>
      <c r="BA74" s="345"/>
      <c r="BB74" s="345"/>
      <c r="BC74" s="345"/>
      <c r="BD74" s="345"/>
      <c r="BE74" s="345"/>
      <c r="BF74" s="345"/>
    </row>
    <row r="75" spans="2:58" x14ac:dyDescent="0.3">
      <c r="B75" s="281" t="s">
        <v>9402</v>
      </c>
      <c r="C75" s="281" t="s">
        <v>36</v>
      </c>
      <c r="D75" s="283">
        <v>63</v>
      </c>
      <c r="E75" s="283">
        <v>-3</v>
      </c>
      <c r="F75" s="283">
        <v>59</v>
      </c>
      <c r="G75" s="283">
        <v>-13</v>
      </c>
      <c r="I75" s="281" t="s">
        <v>9402</v>
      </c>
      <c r="J75" s="281" t="s">
        <v>36</v>
      </c>
      <c r="K75" s="283">
        <v>73</v>
      </c>
      <c r="L75" s="283">
        <v>14</v>
      </c>
      <c r="M75" s="283">
        <v>67</v>
      </c>
      <c r="N75" s="283">
        <v>-6</v>
      </c>
      <c r="P75" s="281" t="s">
        <v>9402</v>
      </c>
      <c r="Q75" s="281" t="s">
        <v>35</v>
      </c>
      <c r="R75" s="282">
        <v>102.5</v>
      </c>
      <c r="S75" s="282">
        <v>11.1</v>
      </c>
      <c r="U75" s="281"/>
      <c r="V75" s="340"/>
      <c r="W75" s="282"/>
      <c r="X75" s="282"/>
      <c r="Y75" s="282"/>
      <c r="Z75" s="282"/>
      <c r="AA75" s="282"/>
      <c r="AB75" s="282"/>
      <c r="AD75" s="281" t="s">
        <v>163</v>
      </c>
      <c r="AE75" s="281" t="s">
        <v>39</v>
      </c>
      <c r="AF75" s="281" t="s">
        <v>55</v>
      </c>
      <c r="AG75" s="282">
        <v>119.6</v>
      </c>
      <c r="AH75" s="282">
        <v>15.6</v>
      </c>
      <c r="AJ75" s="281" t="s">
        <v>168</v>
      </c>
      <c r="AK75" s="281" t="s">
        <v>40</v>
      </c>
      <c r="AL75" s="282">
        <v>114.2</v>
      </c>
      <c r="AM75" s="282">
        <v>5.3</v>
      </c>
      <c r="AN75" s="282">
        <v>112.5</v>
      </c>
      <c r="AO75" s="282">
        <v>7</v>
      </c>
      <c r="AP75" s="282">
        <v>135</v>
      </c>
      <c r="AQ75" s="282">
        <v>17.5</v>
      </c>
      <c r="AS75" s="281" t="s">
        <v>151</v>
      </c>
      <c r="AT75" s="281" t="s">
        <v>1</v>
      </c>
      <c r="AU75" s="281" t="s">
        <v>290</v>
      </c>
      <c r="AV75" s="282">
        <v>84</v>
      </c>
      <c r="AW75" s="282">
        <v>7.3</v>
      </c>
      <c r="AY75" s="344"/>
      <c r="AZ75" s="344"/>
      <c r="BA75" s="345"/>
      <c r="BB75" s="345"/>
      <c r="BC75" s="345"/>
      <c r="BD75" s="345"/>
      <c r="BE75" s="345"/>
      <c r="BF75" s="345"/>
    </row>
    <row r="76" spans="2:58" x14ac:dyDescent="0.3">
      <c r="B76" s="281"/>
      <c r="C76" s="281"/>
      <c r="D76" s="283"/>
      <c r="E76" s="283"/>
      <c r="F76" s="283"/>
      <c r="G76" s="283"/>
      <c r="I76" s="281" t="s">
        <v>10784</v>
      </c>
      <c r="J76" s="281" t="s">
        <v>14</v>
      </c>
      <c r="K76" s="283">
        <v>67</v>
      </c>
      <c r="L76" s="283">
        <v>-3</v>
      </c>
      <c r="M76" s="283">
        <v>68</v>
      </c>
      <c r="N76" s="283">
        <v>-5</v>
      </c>
      <c r="P76" s="338"/>
      <c r="Q76" s="338"/>
      <c r="R76" s="339"/>
      <c r="S76" s="343"/>
      <c r="U76" s="281"/>
      <c r="V76" s="340"/>
      <c r="W76" s="283"/>
      <c r="X76" s="282"/>
      <c r="Y76" s="283"/>
      <c r="Z76" s="282"/>
      <c r="AA76" s="282"/>
      <c r="AB76" s="282"/>
      <c r="AD76" s="281" t="s">
        <v>163</v>
      </c>
      <c r="AE76" s="281" t="s">
        <v>39</v>
      </c>
      <c r="AF76" s="281" t="s">
        <v>56</v>
      </c>
      <c r="AG76" s="282">
        <v>105.9</v>
      </c>
      <c r="AH76" s="282">
        <v>6.2</v>
      </c>
      <c r="AJ76" s="281" t="s">
        <v>170</v>
      </c>
      <c r="AK76" s="281" t="s">
        <v>1</v>
      </c>
      <c r="AL76" s="282">
        <v>113.1</v>
      </c>
      <c r="AM76" s="282">
        <v>-0.6</v>
      </c>
      <c r="AN76" s="282">
        <v>113.5</v>
      </c>
      <c r="AO76" s="282">
        <v>2.4</v>
      </c>
      <c r="AP76" s="282">
        <v>119.7</v>
      </c>
      <c r="AQ76" s="282">
        <v>23.9</v>
      </c>
      <c r="AS76" s="281" t="s">
        <v>151</v>
      </c>
      <c r="AT76" s="281" t="s">
        <v>1</v>
      </c>
      <c r="AU76" s="281" t="s">
        <v>291</v>
      </c>
      <c r="AV76" s="282">
        <v>97.6</v>
      </c>
      <c r="AW76" s="282">
        <v>1.2</v>
      </c>
      <c r="AY76" s="344"/>
      <c r="AZ76" s="344"/>
      <c r="BA76" s="345"/>
      <c r="BB76" s="345"/>
      <c r="BC76" s="345"/>
      <c r="BD76" s="345"/>
      <c r="BE76" s="345"/>
      <c r="BF76" s="345"/>
    </row>
    <row r="77" spans="2:58" x14ac:dyDescent="0.3">
      <c r="B77" s="281"/>
      <c r="C77" s="281"/>
      <c r="D77" s="283"/>
      <c r="E77" s="283"/>
      <c r="F77" s="283"/>
      <c r="G77" s="283"/>
      <c r="I77" s="281" t="s">
        <v>10784</v>
      </c>
      <c r="J77" s="281" t="s">
        <v>35</v>
      </c>
      <c r="K77" s="283">
        <v>72</v>
      </c>
      <c r="L77" s="283">
        <v>6</v>
      </c>
      <c r="M77" s="283">
        <v>64</v>
      </c>
      <c r="N77" s="283">
        <v>-7</v>
      </c>
      <c r="P77" s="338"/>
      <c r="Q77" s="338"/>
      <c r="R77" s="343"/>
      <c r="S77" s="343"/>
      <c r="U77" s="281"/>
      <c r="V77" s="340"/>
      <c r="W77" s="282"/>
      <c r="X77" s="283"/>
      <c r="Y77" s="282"/>
      <c r="Z77" s="282"/>
      <c r="AA77" s="282"/>
      <c r="AB77" s="282"/>
      <c r="AD77" s="281" t="s">
        <v>163</v>
      </c>
      <c r="AE77" s="281" t="s">
        <v>40</v>
      </c>
      <c r="AF77" s="281" t="s">
        <v>52</v>
      </c>
      <c r="AG77" s="282">
        <v>106.3</v>
      </c>
      <c r="AH77" s="282">
        <v>6.8</v>
      </c>
      <c r="AJ77" s="281" t="s">
        <v>170</v>
      </c>
      <c r="AK77" s="281" t="s">
        <v>39</v>
      </c>
      <c r="AL77" s="282">
        <v>112</v>
      </c>
      <c r="AM77" s="282">
        <v>-8</v>
      </c>
      <c r="AN77" s="282">
        <v>108.6</v>
      </c>
      <c r="AO77" s="282">
        <v>-6</v>
      </c>
      <c r="AP77" s="282">
        <v>91</v>
      </c>
      <c r="AQ77" s="282">
        <v>-2.8</v>
      </c>
      <c r="AS77" s="281" t="s">
        <v>151</v>
      </c>
      <c r="AT77" s="281" t="s">
        <v>1</v>
      </c>
      <c r="AU77" s="281" t="s">
        <v>292</v>
      </c>
      <c r="AV77" s="282">
        <v>113.2</v>
      </c>
      <c r="AW77" s="282">
        <v>15</v>
      </c>
      <c r="AY77" s="344"/>
      <c r="AZ77" s="344"/>
      <c r="BA77" s="345"/>
      <c r="BB77" s="345"/>
      <c r="BC77" s="345"/>
      <c r="BD77" s="345"/>
      <c r="BE77" s="345"/>
      <c r="BF77" s="345"/>
    </row>
    <row r="78" spans="2:58" x14ac:dyDescent="0.3">
      <c r="B78" s="281"/>
      <c r="C78" s="281"/>
      <c r="D78" s="283"/>
      <c r="E78" s="283"/>
      <c r="F78" s="283"/>
      <c r="G78" s="283"/>
      <c r="I78" s="281" t="s">
        <v>10784</v>
      </c>
      <c r="J78" s="281" t="s">
        <v>36</v>
      </c>
      <c r="K78" s="283">
        <v>61</v>
      </c>
      <c r="L78" s="283">
        <v>0</v>
      </c>
      <c r="M78" s="283">
        <v>60</v>
      </c>
      <c r="N78" s="283">
        <v>-8</v>
      </c>
      <c r="P78" s="338"/>
      <c r="Q78" s="338"/>
      <c r="R78" s="343"/>
      <c r="S78" s="339"/>
      <c r="U78" s="281"/>
      <c r="V78" s="340"/>
      <c r="W78" s="282"/>
      <c r="X78" s="282"/>
      <c r="Y78" s="282"/>
      <c r="Z78" s="282"/>
      <c r="AA78" s="282"/>
      <c r="AB78" s="282"/>
      <c r="AD78" s="281" t="s">
        <v>163</v>
      </c>
      <c r="AE78" s="281" t="s">
        <v>40</v>
      </c>
      <c r="AF78" s="281" t="s">
        <v>53</v>
      </c>
      <c r="AG78" s="282">
        <v>103.7</v>
      </c>
      <c r="AH78" s="282">
        <v>4.3</v>
      </c>
      <c r="AJ78" s="281" t="s">
        <v>170</v>
      </c>
      <c r="AK78" s="281" t="s">
        <v>40</v>
      </c>
      <c r="AL78" s="282">
        <v>118.4</v>
      </c>
      <c r="AM78" s="282">
        <v>5.6</v>
      </c>
      <c r="AN78" s="282">
        <v>119.8</v>
      </c>
      <c r="AO78" s="282">
        <v>5.2</v>
      </c>
      <c r="AP78" s="282">
        <v>129.30000000000001</v>
      </c>
      <c r="AQ78" s="282">
        <v>15.3</v>
      </c>
      <c r="AS78" s="281" t="s">
        <v>151</v>
      </c>
      <c r="AT78" s="281" t="s">
        <v>1</v>
      </c>
      <c r="AU78" s="281" t="s">
        <v>293</v>
      </c>
      <c r="AV78" s="282">
        <v>96.7</v>
      </c>
      <c r="AW78" s="282">
        <v>-1.3</v>
      </c>
      <c r="AY78" s="344"/>
      <c r="AZ78" s="344"/>
      <c r="BA78" s="345"/>
      <c r="BB78" s="345"/>
      <c r="BC78" s="345"/>
      <c r="BD78" s="345"/>
      <c r="BE78" s="345"/>
      <c r="BF78" s="345"/>
    </row>
    <row r="79" spans="2:58" x14ac:dyDescent="0.3">
      <c r="AD79" s="281" t="s">
        <v>163</v>
      </c>
      <c r="AE79" s="281" t="s">
        <v>40</v>
      </c>
      <c r="AF79" s="281" t="s">
        <v>54</v>
      </c>
      <c r="AG79" s="282">
        <v>95.6</v>
      </c>
      <c r="AH79" s="282">
        <v>13.1</v>
      </c>
      <c r="AJ79" s="281" t="s">
        <v>174</v>
      </c>
      <c r="AK79" s="281" t="s">
        <v>1</v>
      </c>
      <c r="AL79" s="282">
        <v>97.9</v>
      </c>
      <c r="AM79" s="282">
        <v>-3.1</v>
      </c>
      <c r="AN79" s="282">
        <v>97.8</v>
      </c>
      <c r="AO79" s="282">
        <v>-1.5</v>
      </c>
      <c r="AP79" s="282">
        <v>127.4</v>
      </c>
      <c r="AQ79" s="282">
        <v>28.5</v>
      </c>
      <c r="AS79" s="281" t="s">
        <v>151</v>
      </c>
      <c r="AT79" s="281" t="s">
        <v>1</v>
      </c>
      <c r="AU79" s="281" t="s">
        <v>294</v>
      </c>
      <c r="AV79" s="282">
        <v>117</v>
      </c>
      <c r="AW79" s="282">
        <v>39.299999999999997</v>
      </c>
    </row>
    <row r="80" spans="2:58" x14ac:dyDescent="0.3">
      <c r="AD80" s="281" t="s">
        <v>163</v>
      </c>
      <c r="AE80" s="281" t="s">
        <v>40</v>
      </c>
      <c r="AF80" s="281" t="s">
        <v>55</v>
      </c>
      <c r="AG80" s="282">
        <v>144.6</v>
      </c>
      <c r="AH80" s="282">
        <v>30.7</v>
      </c>
      <c r="AJ80" s="281" t="s">
        <v>174</v>
      </c>
      <c r="AK80" s="281" t="s">
        <v>39</v>
      </c>
      <c r="AL80" s="282">
        <v>98.1</v>
      </c>
      <c r="AM80" s="282">
        <v>-14.8</v>
      </c>
      <c r="AN80" s="282">
        <v>96.4</v>
      </c>
      <c r="AO80" s="282">
        <v>-11.5</v>
      </c>
      <c r="AP80" s="282">
        <v>97.5</v>
      </c>
      <c r="AQ80" s="282">
        <v>3.2</v>
      </c>
      <c r="AS80" s="281" t="s">
        <v>151</v>
      </c>
      <c r="AT80" s="281" t="s">
        <v>1</v>
      </c>
      <c r="AU80" s="281" t="s">
        <v>295</v>
      </c>
      <c r="AV80" s="282">
        <v>112.3</v>
      </c>
      <c r="AW80" s="282">
        <v>12.2</v>
      </c>
    </row>
    <row r="81" spans="30:49" x14ac:dyDescent="0.3">
      <c r="AD81" s="281" t="s">
        <v>163</v>
      </c>
      <c r="AE81" s="281" t="s">
        <v>40</v>
      </c>
      <c r="AF81" s="281" t="s">
        <v>56</v>
      </c>
      <c r="AG81" s="282">
        <v>107.1</v>
      </c>
      <c r="AH81" s="282">
        <v>7.1</v>
      </c>
      <c r="AJ81" s="281" t="s">
        <v>174</v>
      </c>
      <c r="AK81" s="281" t="s">
        <v>40</v>
      </c>
      <c r="AL81" s="282">
        <v>100.4</v>
      </c>
      <c r="AM81" s="282">
        <v>-3.9</v>
      </c>
      <c r="AN81" s="282">
        <v>99</v>
      </c>
      <c r="AO81" s="282">
        <v>-2.4</v>
      </c>
      <c r="AP81" s="282">
        <v>142.80000000000001</v>
      </c>
      <c r="AQ81" s="282">
        <v>28.3</v>
      </c>
      <c r="AS81" s="281" t="s">
        <v>151</v>
      </c>
      <c r="AT81" s="281" t="s">
        <v>1</v>
      </c>
      <c r="AU81" s="281" t="s">
        <v>296</v>
      </c>
      <c r="AV81" s="282">
        <v>81.400000000000006</v>
      </c>
      <c r="AW81" s="282">
        <v>-20.399999999999999</v>
      </c>
    </row>
    <row r="82" spans="30:49" x14ac:dyDescent="0.3">
      <c r="AD82" s="281" t="s">
        <v>169</v>
      </c>
      <c r="AE82" s="281" t="s">
        <v>1</v>
      </c>
      <c r="AF82" s="281" t="s">
        <v>52</v>
      </c>
      <c r="AG82" s="282">
        <v>109.9</v>
      </c>
      <c r="AH82" s="282">
        <v>5</v>
      </c>
      <c r="AJ82" s="281" t="s">
        <v>176</v>
      </c>
      <c r="AK82" s="281" t="s">
        <v>1</v>
      </c>
      <c r="AL82" s="282">
        <v>104.4</v>
      </c>
      <c r="AM82" s="282">
        <v>4.8</v>
      </c>
      <c r="AN82" s="282">
        <v>100.9</v>
      </c>
      <c r="AO82" s="282">
        <v>5.8</v>
      </c>
      <c r="AP82" s="282">
        <v>134.9</v>
      </c>
      <c r="AQ82" s="282">
        <v>36.200000000000003</v>
      </c>
      <c r="AS82" s="281" t="s">
        <v>151</v>
      </c>
      <c r="AT82" s="281" t="s">
        <v>1</v>
      </c>
      <c r="AU82" s="281" t="s">
        <v>297</v>
      </c>
      <c r="AV82" s="282">
        <v>92.7</v>
      </c>
      <c r="AW82" s="282">
        <v>9.3000000000000007</v>
      </c>
    </row>
    <row r="83" spans="30:49" x14ac:dyDescent="0.3">
      <c r="AD83" s="281" t="s">
        <v>169</v>
      </c>
      <c r="AE83" s="281" t="s">
        <v>1</v>
      </c>
      <c r="AF83" s="281" t="s">
        <v>53</v>
      </c>
      <c r="AG83" s="282">
        <v>108.7</v>
      </c>
      <c r="AH83" s="282">
        <v>3.7</v>
      </c>
      <c r="AJ83" s="281" t="s">
        <v>176</v>
      </c>
      <c r="AK83" s="281" t="s">
        <v>39</v>
      </c>
      <c r="AL83" s="282">
        <v>101.4</v>
      </c>
      <c r="AM83" s="282">
        <v>5.4</v>
      </c>
      <c r="AN83" s="282">
        <v>100.7</v>
      </c>
      <c r="AO83" s="282">
        <v>5.2</v>
      </c>
      <c r="AP83" s="282">
        <v>93.5</v>
      </c>
      <c r="AQ83" s="282">
        <v>1.9</v>
      </c>
      <c r="AS83" s="281" t="s">
        <v>151</v>
      </c>
      <c r="AT83" s="281" t="s">
        <v>1</v>
      </c>
      <c r="AU83" s="281" t="s">
        <v>298</v>
      </c>
      <c r="AV83" s="282">
        <v>76.2</v>
      </c>
      <c r="AW83" s="282">
        <v>-8.6</v>
      </c>
    </row>
    <row r="84" spans="30:49" x14ac:dyDescent="0.3">
      <c r="AD84" s="281" t="s">
        <v>169</v>
      </c>
      <c r="AE84" s="281" t="s">
        <v>1</v>
      </c>
      <c r="AF84" s="281" t="s">
        <v>54</v>
      </c>
      <c r="AG84" s="282">
        <v>131.6</v>
      </c>
      <c r="AH84" s="282">
        <v>28.4</v>
      </c>
      <c r="AJ84" s="281" t="s">
        <v>176</v>
      </c>
      <c r="AK84" s="281" t="s">
        <v>40</v>
      </c>
      <c r="AL84" s="282">
        <v>106.7</v>
      </c>
      <c r="AM84" s="282">
        <v>9.8000000000000007</v>
      </c>
      <c r="AN84" s="282">
        <v>104.9</v>
      </c>
      <c r="AO84" s="282">
        <v>9.8000000000000007</v>
      </c>
      <c r="AP84" s="282">
        <v>137.1</v>
      </c>
      <c r="AQ84" s="282">
        <v>20</v>
      </c>
      <c r="AS84" s="281" t="s">
        <v>151</v>
      </c>
      <c r="AT84" s="281" t="s">
        <v>1</v>
      </c>
      <c r="AU84" s="281" t="s">
        <v>299</v>
      </c>
      <c r="AV84" s="282">
        <v>152.69999999999999</v>
      </c>
      <c r="AW84" s="282">
        <v>44.4</v>
      </c>
    </row>
    <row r="85" spans="30:49" x14ac:dyDescent="0.3">
      <c r="AD85" s="281" t="s">
        <v>169</v>
      </c>
      <c r="AE85" s="281" t="s">
        <v>1</v>
      </c>
      <c r="AF85" s="281" t="s">
        <v>55</v>
      </c>
      <c r="AG85" s="282">
        <v>101.2</v>
      </c>
      <c r="AH85" s="282">
        <v>-0.1</v>
      </c>
      <c r="AJ85" s="281" t="s">
        <v>191</v>
      </c>
      <c r="AK85" s="281" t="s">
        <v>1</v>
      </c>
      <c r="AL85" s="282">
        <v>114.5</v>
      </c>
      <c r="AM85" s="282">
        <v>-4.5999999999999996</v>
      </c>
      <c r="AN85" s="282">
        <v>117.3</v>
      </c>
      <c r="AO85" s="282">
        <v>6.4</v>
      </c>
      <c r="AP85" s="282">
        <v>127.8</v>
      </c>
      <c r="AQ85" s="282">
        <v>30.6</v>
      </c>
      <c r="AS85" s="281" t="s">
        <v>151</v>
      </c>
      <c r="AT85" s="281" t="s">
        <v>1</v>
      </c>
      <c r="AU85" s="281" t="s">
        <v>300</v>
      </c>
      <c r="AV85" s="282">
        <v>128.4</v>
      </c>
      <c r="AW85" s="282">
        <v>22.1</v>
      </c>
    </row>
    <row r="86" spans="30:49" x14ac:dyDescent="0.3">
      <c r="AD86" s="281" t="s">
        <v>169</v>
      </c>
      <c r="AE86" s="281" t="s">
        <v>1</v>
      </c>
      <c r="AF86" s="281" t="s">
        <v>56</v>
      </c>
      <c r="AG86" s="282">
        <v>111.2</v>
      </c>
      <c r="AH86" s="282">
        <v>8.6</v>
      </c>
      <c r="AJ86" s="281" t="s">
        <v>191</v>
      </c>
      <c r="AK86" s="281" t="s">
        <v>39</v>
      </c>
      <c r="AL86" s="282">
        <v>111.6</v>
      </c>
      <c r="AM86" s="282">
        <v>4.8</v>
      </c>
      <c r="AN86" s="282">
        <v>109.7</v>
      </c>
      <c r="AO86" s="282">
        <v>5.2</v>
      </c>
      <c r="AP86" s="282">
        <v>89</v>
      </c>
      <c r="AQ86" s="282">
        <v>-2.9</v>
      </c>
      <c r="AS86" s="281" t="s">
        <v>151</v>
      </c>
      <c r="AT86" s="281" t="s">
        <v>1</v>
      </c>
      <c r="AU86" s="281" t="s">
        <v>301</v>
      </c>
      <c r="AV86" s="282">
        <v>84.8</v>
      </c>
      <c r="AW86" s="282">
        <v>3.7</v>
      </c>
    </row>
    <row r="87" spans="30:49" x14ac:dyDescent="0.3">
      <c r="AD87" s="281" t="s">
        <v>169</v>
      </c>
      <c r="AE87" s="281" t="s">
        <v>39</v>
      </c>
      <c r="AF87" s="281" t="s">
        <v>52</v>
      </c>
      <c r="AG87" s="282">
        <v>110.3</v>
      </c>
      <c r="AH87" s="282">
        <v>6.6</v>
      </c>
      <c r="AJ87" s="281" t="s">
        <v>191</v>
      </c>
      <c r="AK87" s="281" t="s">
        <v>40</v>
      </c>
      <c r="AL87" s="282">
        <v>116.7</v>
      </c>
      <c r="AM87" s="282">
        <v>4.9000000000000004</v>
      </c>
      <c r="AN87" s="282">
        <v>112.7</v>
      </c>
      <c r="AO87" s="282">
        <v>4.8</v>
      </c>
      <c r="AP87" s="282">
        <v>149.19999999999999</v>
      </c>
      <c r="AQ87" s="282">
        <v>32.299999999999997</v>
      </c>
      <c r="AS87" s="281" t="s">
        <v>151</v>
      </c>
      <c r="AT87" s="281" t="s">
        <v>1</v>
      </c>
      <c r="AU87" s="281" t="s">
        <v>280</v>
      </c>
      <c r="AV87" s="282">
        <v>80.8</v>
      </c>
      <c r="AW87" s="282">
        <v>0.1</v>
      </c>
    </row>
    <row r="88" spans="30:49" x14ac:dyDescent="0.3">
      <c r="AD88" s="281" t="s">
        <v>169</v>
      </c>
      <c r="AE88" s="281" t="s">
        <v>39</v>
      </c>
      <c r="AF88" s="281" t="s">
        <v>53</v>
      </c>
      <c r="AG88" s="282">
        <v>102.6</v>
      </c>
      <c r="AH88" s="282">
        <v>0.5</v>
      </c>
      <c r="AJ88" s="338" t="s">
        <v>261</v>
      </c>
      <c r="AK88" s="338" t="s">
        <v>1</v>
      </c>
      <c r="AL88" s="343">
        <v>109</v>
      </c>
      <c r="AM88" s="343">
        <v>-1.4</v>
      </c>
      <c r="AN88" s="343">
        <v>108.7</v>
      </c>
      <c r="AO88" s="343">
        <v>1.9</v>
      </c>
      <c r="AP88" s="343">
        <v>127.7</v>
      </c>
      <c r="AQ88" s="343">
        <v>30.6</v>
      </c>
      <c r="AS88" s="281" t="s">
        <v>151</v>
      </c>
      <c r="AT88" s="281" t="s">
        <v>1</v>
      </c>
      <c r="AU88" s="281" t="s">
        <v>281</v>
      </c>
      <c r="AV88" s="282">
        <v>97.2</v>
      </c>
      <c r="AW88" s="282">
        <v>3.1</v>
      </c>
    </row>
    <row r="89" spans="30:49" x14ac:dyDescent="0.3">
      <c r="AD89" s="281" t="s">
        <v>169</v>
      </c>
      <c r="AE89" s="281" t="s">
        <v>39</v>
      </c>
      <c r="AF89" s="281" t="s">
        <v>54</v>
      </c>
      <c r="AG89" s="282">
        <v>127.1</v>
      </c>
      <c r="AH89" s="282">
        <v>20.399999999999999</v>
      </c>
      <c r="AJ89" s="338" t="s">
        <v>261</v>
      </c>
      <c r="AK89" s="338" t="s">
        <v>39</v>
      </c>
      <c r="AL89" s="343">
        <v>106</v>
      </c>
      <c r="AM89" s="343">
        <v>-1.8</v>
      </c>
      <c r="AN89" s="343">
        <v>101.8</v>
      </c>
      <c r="AO89" s="343">
        <v>-2.2000000000000002</v>
      </c>
      <c r="AP89" s="343">
        <v>97.7</v>
      </c>
      <c r="AQ89" s="343">
        <v>2.2999999999999998</v>
      </c>
      <c r="AS89" s="281" t="s">
        <v>151</v>
      </c>
      <c r="AT89" s="281" t="s">
        <v>1</v>
      </c>
      <c r="AU89" s="281" t="s">
        <v>302</v>
      </c>
      <c r="AV89" s="282">
        <v>79.3</v>
      </c>
      <c r="AW89" s="282">
        <v>-27.5</v>
      </c>
    </row>
    <row r="90" spans="30:49" x14ac:dyDescent="0.3">
      <c r="AD90" s="281" t="s">
        <v>169</v>
      </c>
      <c r="AE90" s="281" t="s">
        <v>39</v>
      </c>
      <c r="AF90" s="281" t="s">
        <v>55</v>
      </c>
      <c r="AG90" s="282">
        <v>138.4</v>
      </c>
      <c r="AH90" s="282">
        <v>29.1</v>
      </c>
      <c r="AJ90" s="338" t="s">
        <v>261</v>
      </c>
      <c r="AK90" s="338" t="s">
        <v>40</v>
      </c>
      <c r="AL90" s="343">
        <v>105.6</v>
      </c>
      <c r="AM90" s="343">
        <v>-5.6</v>
      </c>
      <c r="AN90" s="343">
        <v>105.1</v>
      </c>
      <c r="AO90" s="343">
        <v>-4</v>
      </c>
      <c r="AP90" s="343">
        <v>144.4</v>
      </c>
      <c r="AQ90" s="343">
        <v>28.4</v>
      </c>
      <c r="AS90" s="281" t="s">
        <v>151</v>
      </c>
      <c r="AT90" s="281" t="s">
        <v>1</v>
      </c>
      <c r="AU90" s="281" t="s">
        <v>303</v>
      </c>
      <c r="AV90" s="282">
        <v>85.9</v>
      </c>
      <c r="AW90" s="282">
        <v>13.9</v>
      </c>
    </row>
    <row r="91" spans="30:49" x14ac:dyDescent="0.3">
      <c r="AD91" s="281" t="s">
        <v>169</v>
      </c>
      <c r="AE91" s="281" t="s">
        <v>39</v>
      </c>
      <c r="AF91" s="281" t="s">
        <v>56</v>
      </c>
      <c r="AG91" s="282">
        <v>111.5</v>
      </c>
      <c r="AH91" s="282">
        <v>9.6</v>
      </c>
      <c r="AJ91" s="338" t="s">
        <v>265</v>
      </c>
      <c r="AK91" s="338" t="s">
        <v>1</v>
      </c>
      <c r="AL91" s="343">
        <v>105</v>
      </c>
      <c r="AM91" s="343">
        <v>-7</v>
      </c>
      <c r="AN91" s="343">
        <v>105.2</v>
      </c>
      <c r="AO91" s="343">
        <v>-0.9</v>
      </c>
      <c r="AP91" s="343">
        <v>130.4</v>
      </c>
      <c r="AQ91" s="343">
        <v>26.9</v>
      </c>
      <c r="AS91" s="281" t="s">
        <v>151</v>
      </c>
      <c r="AT91" s="281" t="s">
        <v>1</v>
      </c>
      <c r="AU91" s="281" t="s">
        <v>304</v>
      </c>
      <c r="AV91" s="282">
        <v>78.8</v>
      </c>
      <c r="AW91" s="282">
        <v>-17.2</v>
      </c>
    </row>
    <row r="92" spans="30:49" x14ac:dyDescent="0.3">
      <c r="AD92" s="281" t="s">
        <v>169</v>
      </c>
      <c r="AE92" s="281" t="s">
        <v>40</v>
      </c>
      <c r="AF92" s="281" t="s">
        <v>52</v>
      </c>
      <c r="AG92" s="282">
        <v>115.1</v>
      </c>
      <c r="AH92" s="282">
        <v>10.5</v>
      </c>
      <c r="AJ92" s="338" t="s">
        <v>265</v>
      </c>
      <c r="AK92" s="338" t="s">
        <v>39</v>
      </c>
      <c r="AL92" s="343">
        <v>107.5</v>
      </c>
      <c r="AM92" s="343">
        <v>-1.7</v>
      </c>
      <c r="AN92" s="343">
        <v>108.2</v>
      </c>
      <c r="AO92" s="343">
        <v>-1.4</v>
      </c>
      <c r="AP92" s="343">
        <v>95.9</v>
      </c>
      <c r="AQ92" s="343">
        <v>9.4</v>
      </c>
      <c r="AS92" s="281" t="s">
        <v>151</v>
      </c>
      <c r="AT92" s="281" t="s">
        <v>1</v>
      </c>
      <c r="AU92" s="281" t="s">
        <v>305</v>
      </c>
      <c r="AV92" s="282">
        <v>312</v>
      </c>
      <c r="AW92" s="282">
        <v>147.9</v>
      </c>
    </row>
    <row r="93" spans="30:49" x14ac:dyDescent="0.3">
      <c r="AD93" s="281" t="s">
        <v>169</v>
      </c>
      <c r="AE93" s="281" t="s">
        <v>40</v>
      </c>
      <c r="AF93" s="281" t="s">
        <v>53</v>
      </c>
      <c r="AG93" s="282">
        <v>107</v>
      </c>
      <c r="AH93" s="282">
        <v>3.7</v>
      </c>
      <c r="AJ93" s="338" t="s">
        <v>265</v>
      </c>
      <c r="AK93" s="338" t="s">
        <v>40</v>
      </c>
      <c r="AL93" s="343">
        <v>110.4</v>
      </c>
      <c r="AM93" s="343">
        <v>-2.2999999999999998</v>
      </c>
      <c r="AN93" s="343">
        <v>108.6</v>
      </c>
      <c r="AO93" s="343">
        <v>-1.4</v>
      </c>
      <c r="AP93" s="343">
        <v>144.5</v>
      </c>
      <c r="AQ93" s="343">
        <v>27.3</v>
      </c>
      <c r="AS93" s="281" t="s">
        <v>151</v>
      </c>
      <c r="AT93" s="281" t="s">
        <v>39</v>
      </c>
      <c r="AU93" s="281" t="s">
        <v>284</v>
      </c>
      <c r="AV93" s="282">
        <v>84.5</v>
      </c>
      <c r="AW93" s="282">
        <v>15.1</v>
      </c>
    </row>
    <row r="94" spans="30:49" x14ac:dyDescent="0.3">
      <c r="AD94" s="281" t="s">
        <v>169</v>
      </c>
      <c r="AE94" s="281" t="s">
        <v>40</v>
      </c>
      <c r="AF94" s="281" t="s">
        <v>54</v>
      </c>
      <c r="AG94" s="282">
        <v>130.69999999999999</v>
      </c>
      <c r="AH94" s="282">
        <v>25.3</v>
      </c>
      <c r="AJ94" s="281" t="s">
        <v>312</v>
      </c>
      <c r="AK94" s="281" t="s">
        <v>1</v>
      </c>
      <c r="AL94" s="282">
        <v>104.8</v>
      </c>
      <c r="AM94" s="282">
        <v>-6.7</v>
      </c>
      <c r="AN94" s="282">
        <v>110.2</v>
      </c>
      <c r="AO94" s="282">
        <v>0.9</v>
      </c>
      <c r="AP94" s="282">
        <v>130.80000000000001</v>
      </c>
      <c r="AQ94" s="282">
        <v>27.5</v>
      </c>
      <c r="AS94" s="281" t="s">
        <v>151</v>
      </c>
      <c r="AT94" s="281" t="s">
        <v>39</v>
      </c>
      <c r="AU94" s="281" t="s">
        <v>285</v>
      </c>
      <c r="AV94" s="282">
        <v>136.5</v>
      </c>
      <c r="AW94" s="282">
        <v>28.5</v>
      </c>
    </row>
    <row r="95" spans="30:49" x14ac:dyDescent="0.3">
      <c r="AD95" s="281" t="s">
        <v>169</v>
      </c>
      <c r="AE95" s="281" t="s">
        <v>40</v>
      </c>
      <c r="AF95" s="281" t="s">
        <v>55</v>
      </c>
      <c r="AG95" s="282">
        <v>170.8</v>
      </c>
      <c r="AH95" s="282">
        <v>48.9</v>
      </c>
      <c r="AJ95" s="281" t="s">
        <v>312</v>
      </c>
      <c r="AK95" s="281" t="s">
        <v>39</v>
      </c>
      <c r="AL95" s="282">
        <v>102.2</v>
      </c>
      <c r="AM95" s="282">
        <v>-0.8</v>
      </c>
      <c r="AN95" s="282">
        <v>102.5</v>
      </c>
      <c r="AO95" s="282">
        <v>6</v>
      </c>
      <c r="AP95" s="282">
        <v>86.7</v>
      </c>
      <c r="AQ95" s="282">
        <v>-7.9</v>
      </c>
      <c r="AS95" s="281" t="s">
        <v>151</v>
      </c>
      <c r="AT95" s="281" t="s">
        <v>39</v>
      </c>
      <c r="AU95" s="281" t="s">
        <v>286</v>
      </c>
      <c r="AV95" s="282">
        <v>71.5</v>
      </c>
      <c r="AW95" s="282">
        <v>-4.8</v>
      </c>
    </row>
    <row r="96" spans="30:49" x14ac:dyDescent="0.3">
      <c r="AD96" s="281" t="s">
        <v>169</v>
      </c>
      <c r="AE96" s="281" t="s">
        <v>40</v>
      </c>
      <c r="AF96" s="281" t="s">
        <v>56</v>
      </c>
      <c r="AG96" s="282">
        <v>111.5</v>
      </c>
      <c r="AH96" s="282">
        <v>8.8000000000000007</v>
      </c>
      <c r="AJ96" s="281" t="s">
        <v>312</v>
      </c>
      <c r="AK96" s="281" t="s">
        <v>40</v>
      </c>
      <c r="AL96" s="282">
        <v>112.5</v>
      </c>
      <c r="AM96" s="282">
        <v>0.9</v>
      </c>
      <c r="AN96" s="282">
        <v>112.4</v>
      </c>
      <c r="AO96" s="282">
        <v>3.7</v>
      </c>
      <c r="AP96" s="282">
        <v>135.9</v>
      </c>
      <c r="AQ96" s="282">
        <v>19.399999999999999</v>
      </c>
      <c r="AS96" s="281" t="s">
        <v>151</v>
      </c>
      <c r="AT96" s="281" t="s">
        <v>39</v>
      </c>
      <c r="AU96" s="281" t="s">
        <v>289</v>
      </c>
      <c r="AV96" s="282">
        <v>125.5</v>
      </c>
      <c r="AW96" s="282">
        <v>12.1</v>
      </c>
    </row>
    <row r="97" spans="30:49" x14ac:dyDescent="0.3">
      <c r="AD97" s="281" t="s">
        <v>177</v>
      </c>
      <c r="AE97" s="281" t="s">
        <v>1</v>
      </c>
      <c r="AF97" s="281" t="s">
        <v>52</v>
      </c>
      <c r="AG97" s="282">
        <v>109.2</v>
      </c>
      <c r="AH97" s="282">
        <v>6.1</v>
      </c>
      <c r="AJ97" s="281" t="s">
        <v>3619</v>
      </c>
      <c r="AK97" s="281" t="s">
        <v>1</v>
      </c>
      <c r="AL97" s="282">
        <v>101.2</v>
      </c>
      <c r="AM97" s="282">
        <v>-23.9</v>
      </c>
      <c r="AN97" s="282">
        <v>102.1</v>
      </c>
      <c r="AO97" s="282">
        <v>-15.3</v>
      </c>
      <c r="AP97" s="282">
        <v>121.6</v>
      </c>
      <c r="AQ97" s="282">
        <v>14.7</v>
      </c>
      <c r="AS97" s="281" t="s">
        <v>151</v>
      </c>
      <c r="AT97" s="281" t="s">
        <v>39</v>
      </c>
      <c r="AU97" s="281" t="s">
        <v>290</v>
      </c>
      <c r="AV97" s="282">
        <v>104.5</v>
      </c>
      <c r="AW97" s="282">
        <v>3.9</v>
      </c>
    </row>
    <row r="98" spans="30:49" x14ac:dyDescent="0.3">
      <c r="AD98" s="281" t="s">
        <v>177</v>
      </c>
      <c r="AE98" s="281" t="s">
        <v>1</v>
      </c>
      <c r="AF98" s="281" t="s">
        <v>53</v>
      </c>
      <c r="AG98" s="282">
        <v>106.5</v>
      </c>
      <c r="AH98" s="282">
        <v>3.6</v>
      </c>
      <c r="AJ98" s="281" t="s">
        <v>3619</v>
      </c>
      <c r="AK98" s="281" t="s">
        <v>39</v>
      </c>
      <c r="AL98" s="282">
        <v>100.6</v>
      </c>
      <c r="AM98" s="282">
        <v>-2.7</v>
      </c>
      <c r="AN98" s="282">
        <v>98.4</v>
      </c>
      <c r="AO98" s="282">
        <v>-4.9000000000000004</v>
      </c>
      <c r="AP98" s="282">
        <v>89.4</v>
      </c>
      <c r="AQ98" s="282">
        <v>-1.3</v>
      </c>
      <c r="AS98" s="281" t="s">
        <v>151</v>
      </c>
      <c r="AT98" s="281" t="s">
        <v>39</v>
      </c>
      <c r="AU98" s="281" t="s">
        <v>292</v>
      </c>
      <c r="AV98" s="282">
        <v>101</v>
      </c>
      <c r="AW98" s="282">
        <v>13.5</v>
      </c>
    </row>
    <row r="99" spans="30:49" x14ac:dyDescent="0.3">
      <c r="AD99" s="281" t="s">
        <v>177</v>
      </c>
      <c r="AE99" s="281" t="s">
        <v>1</v>
      </c>
      <c r="AF99" s="281" t="s">
        <v>54</v>
      </c>
      <c r="AG99" s="282">
        <v>140.5</v>
      </c>
      <c r="AH99" s="282">
        <v>37.299999999999997</v>
      </c>
      <c r="AJ99" s="281" t="s">
        <v>3619</v>
      </c>
      <c r="AK99" s="281" t="s">
        <v>40</v>
      </c>
      <c r="AL99" s="282">
        <v>109.3</v>
      </c>
      <c r="AM99" s="282">
        <v>2.4</v>
      </c>
      <c r="AN99" s="282">
        <v>107.8</v>
      </c>
      <c r="AO99" s="282">
        <v>2.4</v>
      </c>
      <c r="AP99" s="282">
        <v>134.30000000000001</v>
      </c>
      <c r="AQ99" s="282">
        <v>17.3</v>
      </c>
      <c r="AS99" s="281" t="s">
        <v>151</v>
      </c>
      <c r="AT99" s="281" t="s">
        <v>39</v>
      </c>
      <c r="AU99" s="281" t="s">
        <v>293</v>
      </c>
      <c r="AV99" s="282">
        <v>99.7</v>
      </c>
      <c r="AW99" s="282">
        <v>-1.8</v>
      </c>
    </row>
    <row r="100" spans="30:49" x14ac:dyDescent="0.3">
      <c r="AD100" s="281" t="s">
        <v>177</v>
      </c>
      <c r="AE100" s="281" t="s">
        <v>1</v>
      </c>
      <c r="AF100" s="281" t="s">
        <v>55</v>
      </c>
      <c r="AG100" s="282">
        <v>96</v>
      </c>
      <c r="AH100" s="282">
        <v>-1.3</v>
      </c>
      <c r="AJ100" s="281" t="s">
        <v>8566</v>
      </c>
      <c r="AK100" s="281" t="s">
        <v>1</v>
      </c>
      <c r="AL100" s="282">
        <v>95.6</v>
      </c>
      <c r="AM100" s="282">
        <v>-11.9</v>
      </c>
      <c r="AN100" s="282">
        <v>97.4</v>
      </c>
      <c r="AO100" s="282">
        <v>-5.2</v>
      </c>
      <c r="AP100" s="282">
        <v>121</v>
      </c>
      <c r="AQ100" s="282">
        <v>3.9</v>
      </c>
      <c r="AS100" s="281" t="s">
        <v>151</v>
      </c>
      <c r="AT100" s="281" t="s">
        <v>39</v>
      </c>
      <c r="AU100" s="281" t="s">
        <v>295</v>
      </c>
      <c r="AV100" s="282">
        <v>102.2</v>
      </c>
      <c r="AW100" s="282">
        <v>4.0999999999999996</v>
      </c>
    </row>
    <row r="101" spans="30:49" x14ac:dyDescent="0.3">
      <c r="AD101" s="281" t="s">
        <v>177</v>
      </c>
      <c r="AE101" s="281" t="s">
        <v>1</v>
      </c>
      <c r="AF101" s="281" t="s">
        <v>56</v>
      </c>
      <c r="AG101" s="282">
        <v>115.2</v>
      </c>
      <c r="AH101" s="282">
        <v>7.8</v>
      </c>
      <c r="AJ101" s="281" t="s">
        <v>8566</v>
      </c>
      <c r="AK101" s="281" t="s">
        <v>39</v>
      </c>
      <c r="AL101" s="282">
        <v>98.5</v>
      </c>
      <c r="AM101" s="282">
        <v>2.2000000000000002</v>
      </c>
      <c r="AN101" s="282">
        <v>100</v>
      </c>
      <c r="AO101" s="282">
        <v>3.6</v>
      </c>
      <c r="AP101" s="282">
        <v>92.5</v>
      </c>
      <c r="AQ101" s="282">
        <v>-0.2</v>
      </c>
      <c r="AS101" s="281" t="s">
        <v>151</v>
      </c>
      <c r="AT101" s="281" t="s">
        <v>39</v>
      </c>
      <c r="AU101" s="281" t="s">
        <v>296</v>
      </c>
      <c r="AV101" s="282">
        <v>98.5</v>
      </c>
      <c r="AW101" s="282">
        <v>13.9</v>
      </c>
    </row>
    <row r="102" spans="30:49" x14ac:dyDescent="0.3">
      <c r="AD102" s="281" t="s">
        <v>177</v>
      </c>
      <c r="AE102" s="281" t="s">
        <v>39</v>
      </c>
      <c r="AF102" s="281" t="s">
        <v>52</v>
      </c>
      <c r="AG102" s="282">
        <v>107.6</v>
      </c>
      <c r="AH102" s="282">
        <v>6.6</v>
      </c>
      <c r="AJ102" s="281" t="s">
        <v>8566</v>
      </c>
      <c r="AK102" s="281" t="s">
        <v>40</v>
      </c>
      <c r="AL102" s="282">
        <v>102.6</v>
      </c>
      <c r="AM102" s="282">
        <v>2.4</v>
      </c>
      <c r="AN102" s="282">
        <v>101.2</v>
      </c>
      <c r="AO102" s="282">
        <v>0.2</v>
      </c>
      <c r="AP102" s="282">
        <v>132.9</v>
      </c>
      <c r="AQ102" s="282">
        <v>18.2</v>
      </c>
      <c r="AS102" s="281" t="s">
        <v>151</v>
      </c>
      <c r="AT102" s="281" t="s">
        <v>39</v>
      </c>
      <c r="AU102" s="281" t="s">
        <v>297</v>
      </c>
      <c r="AV102" s="282">
        <v>92.4</v>
      </c>
      <c r="AW102" s="282">
        <v>-0.1</v>
      </c>
    </row>
    <row r="103" spans="30:49" x14ac:dyDescent="0.3">
      <c r="AD103" s="281" t="s">
        <v>177</v>
      </c>
      <c r="AE103" s="281" t="s">
        <v>39</v>
      </c>
      <c r="AF103" s="281" t="s">
        <v>53</v>
      </c>
      <c r="AG103" s="282">
        <v>101.9</v>
      </c>
      <c r="AH103" s="282">
        <v>2.7</v>
      </c>
      <c r="AJ103" s="281" t="s">
        <v>8889</v>
      </c>
      <c r="AK103" s="281" t="s">
        <v>1</v>
      </c>
      <c r="AL103" s="282">
        <v>97</v>
      </c>
      <c r="AM103" s="282">
        <v>-13.5</v>
      </c>
      <c r="AN103" s="282">
        <v>102</v>
      </c>
      <c r="AO103" s="282">
        <v>-7.8</v>
      </c>
      <c r="AP103" s="282">
        <v>115.6</v>
      </c>
      <c r="AQ103" s="282">
        <v>0.2</v>
      </c>
      <c r="AS103" s="281" t="s">
        <v>151</v>
      </c>
      <c r="AT103" s="281" t="s">
        <v>39</v>
      </c>
      <c r="AU103" s="281" t="s">
        <v>298</v>
      </c>
      <c r="AV103" s="282">
        <v>76.900000000000006</v>
      </c>
      <c r="AW103" s="282">
        <v>7.8</v>
      </c>
    </row>
    <row r="104" spans="30:49" x14ac:dyDescent="0.3">
      <c r="AD104" s="281" t="s">
        <v>177</v>
      </c>
      <c r="AE104" s="281" t="s">
        <v>39</v>
      </c>
      <c r="AF104" s="281" t="s">
        <v>54</v>
      </c>
      <c r="AG104" s="282">
        <v>118.8</v>
      </c>
      <c r="AH104" s="282">
        <v>16.3</v>
      </c>
      <c r="AJ104" s="281" t="s">
        <v>8889</v>
      </c>
      <c r="AK104" s="281" t="s">
        <v>39</v>
      </c>
      <c r="AL104" s="282">
        <v>101.3</v>
      </c>
      <c r="AM104" s="282">
        <v>0.6</v>
      </c>
      <c r="AN104" s="282">
        <v>101.1</v>
      </c>
      <c r="AO104" s="282">
        <v>2.9</v>
      </c>
      <c r="AP104" s="282">
        <v>91.4</v>
      </c>
      <c r="AQ104" s="282">
        <v>-3.3</v>
      </c>
      <c r="AS104" s="281" t="s">
        <v>151</v>
      </c>
      <c r="AT104" s="281" t="s">
        <v>39</v>
      </c>
      <c r="AU104" s="281" t="s">
        <v>301</v>
      </c>
      <c r="AV104" s="282">
        <v>111.9</v>
      </c>
      <c r="AW104" s="282">
        <v>16.2</v>
      </c>
    </row>
    <row r="105" spans="30:49" x14ac:dyDescent="0.3">
      <c r="AD105" s="281" t="s">
        <v>177</v>
      </c>
      <c r="AE105" s="281" t="s">
        <v>39</v>
      </c>
      <c r="AF105" s="281" t="s">
        <v>55</v>
      </c>
      <c r="AG105" s="282">
        <v>130.80000000000001</v>
      </c>
      <c r="AH105" s="282">
        <v>20.3</v>
      </c>
      <c r="AJ105" s="281" t="s">
        <v>8889</v>
      </c>
      <c r="AK105" s="281" t="s">
        <v>40</v>
      </c>
      <c r="AL105" s="282">
        <v>106.4</v>
      </c>
      <c r="AM105" s="282">
        <v>0.8</v>
      </c>
      <c r="AN105" s="282">
        <v>108.7</v>
      </c>
      <c r="AO105" s="282">
        <v>5.7</v>
      </c>
      <c r="AP105" s="282">
        <v>117.6</v>
      </c>
      <c r="AQ105" s="282">
        <v>-3.1</v>
      </c>
      <c r="AS105" s="281" t="s">
        <v>151</v>
      </c>
      <c r="AT105" s="281" t="s">
        <v>39</v>
      </c>
      <c r="AU105" s="281" t="s">
        <v>280</v>
      </c>
      <c r="AV105" s="282">
        <v>93.5</v>
      </c>
      <c r="AW105" s="282">
        <v>16.100000000000001</v>
      </c>
    </row>
    <row r="106" spans="30:49" x14ac:dyDescent="0.3">
      <c r="AD106" s="281" t="s">
        <v>177</v>
      </c>
      <c r="AE106" s="281" t="s">
        <v>39</v>
      </c>
      <c r="AF106" s="281" t="s">
        <v>56</v>
      </c>
      <c r="AG106" s="282">
        <v>110.4</v>
      </c>
      <c r="AH106" s="282">
        <v>4.5999999999999996</v>
      </c>
      <c r="AJ106" s="281" t="s">
        <v>9532</v>
      </c>
      <c r="AK106" s="281" t="s">
        <v>1</v>
      </c>
      <c r="AL106" s="282">
        <v>97.1</v>
      </c>
      <c r="AM106" s="282">
        <v>-19.600000000000001</v>
      </c>
      <c r="AN106" s="282">
        <v>98.7</v>
      </c>
      <c r="AO106" s="282">
        <v>-19</v>
      </c>
      <c r="AP106" s="282">
        <v>112.4</v>
      </c>
      <c r="AQ106" s="282">
        <v>-4.7</v>
      </c>
      <c r="AS106" s="281" t="s">
        <v>151</v>
      </c>
      <c r="AT106" s="281" t="s">
        <v>39</v>
      </c>
      <c r="AU106" s="281" t="s">
        <v>281</v>
      </c>
      <c r="AV106" s="282">
        <v>89.5</v>
      </c>
      <c r="AW106" s="282">
        <v>2.9</v>
      </c>
    </row>
    <row r="107" spans="30:49" x14ac:dyDescent="0.3">
      <c r="AD107" s="281" t="s">
        <v>177</v>
      </c>
      <c r="AE107" s="281" t="s">
        <v>40</v>
      </c>
      <c r="AF107" s="281" t="s">
        <v>52</v>
      </c>
      <c r="AG107" s="282">
        <v>113.8</v>
      </c>
      <c r="AH107" s="282">
        <v>9.6</v>
      </c>
      <c r="AJ107" s="281" t="s">
        <v>9532</v>
      </c>
      <c r="AK107" s="281" t="s">
        <v>39</v>
      </c>
      <c r="AL107" s="282">
        <v>104</v>
      </c>
      <c r="AM107" s="282">
        <v>-0.6</v>
      </c>
      <c r="AN107" s="282">
        <v>103.3</v>
      </c>
      <c r="AO107" s="282">
        <v>-1.8</v>
      </c>
      <c r="AP107" s="282">
        <v>94.2</v>
      </c>
      <c r="AQ107" s="282">
        <v>6</v>
      </c>
      <c r="AS107" s="281" t="s">
        <v>151</v>
      </c>
      <c r="AT107" s="281" t="s">
        <v>39</v>
      </c>
      <c r="AU107" s="281" t="s">
        <v>302</v>
      </c>
      <c r="AV107" s="282">
        <v>104.5</v>
      </c>
      <c r="AW107" s="282">
        <v>-8.8000000000000007</v>
      </c>
    </row>
    <row r="108" spans="30:49" x14ac:dyDescent="0.3">
      <c r="AD108" s="281" t="s">
        <v>177</v>
      </c>
      <c r="AE108" s="281" t="s">
        <v>40</v>
      </c>
      <c r="AF108" s="281" t="s">
        <v>53</v>
      </c>
      <c r="AG108" s="282">
        <v>104.6</v>
      </c>
      <c r="AH108" s="282">
        <v>1.2</v>
      </c>
      <c r="AJ108" s="281" t="s">
        <v>9532</v>
      </c>
      <c r="AK108" s="281" t="s">
        <v>40</v>
      </c>
      <c r="AL108" s="282">
        <v>107.4</v>
      </c>
      <c r="AM108" s="282">
        <v>-3.1</v>
      </c>
      <c r="AN108" s="282">
        <v>104.6</v>
      </c>
      <c r="AO108" s="282">
        <v>-6.1</v>
      </c>
      <c r="AP108" s="282">
        <v>124.4</v>
      </c>
      <c r="AQ108" s="282">
        <v>1.2</v>
      </c>
      <c r="AS108" s="281" t="s">
        <v>151</v>
      </c>
      <c r="AT108" s="281" t="s">
        <v>39</v>
      </c>
      <c r="AU108" s="281" t="s">
        <v>304</v>
      </c>
      <c r="AV108" s="282">
        <v>88.8</v>
      </c>
      <c r="AW108" s="282">
        <v>-28.1</v>
      </c>
    </row>
    <row r="109" spans="30:49" x14ac:dyDescent="0.3">
      <c r="AD109" s="281" t="s">
        <v>177</v>
      </c>
      <c r="AE109" s="281" t="s">
        <v>40</v>
      </c>
      <c r="AF109" s="281" t="s">
        <v>54</v>
      </c>
      <c r="AG109" s="282">
        <v>140.30000000000001</v>
      </c>
      <c r="AH109" s="282">
        <v>31.5</v>
      </c>
      <c r="AS109" s="281" t="s">
        <v>151</v>
      </c>
      <c r="AT109" s="281" t="s">
        <v>40</v>
      </c>
      <c r="AU109" s="281" t="s">
        <v>284</v>
      </c>
      <c r="AV109" s="282">
        <v>84.2</v>
      </c>
      <c r="AW109" s="282">
        <v>2.2999999999999998</v>
      </c>
    </row>
    <row r="110" spans="30:49" x14ac:dyDescent="0.3">
      <c r="AD110" s="281" t="s">
        <v>177</v>
      </c>
      <c r="AE110" s="281" t="s">
        <v>40</v>
      </c>
      <c r="AF110" s="281" t="s">
        <v>55</v>
      </c>
      <c r="AG110" s="282">
        <v>169.6</v>
      </c>
      <c r="AH110" s="282">
        <v>45.2</v>
      </c>
      <c r="AS110" s="281" t="s">
        <v>151</v>
      </c>
      <c r="AT110" s="281" t="s">
        <v>40</v>
      </c>
      <c r="AU110" s="281" t="s">
        <v>285</v>
      </c>
      <c r="AV110" s="282">
        <v>106</v>
      </c>
      <c r="AW110" s="282">
        <v>3</v>
      </c>
    </row>
    <row r="111" spans="30:49" x14ac:dyDescent="0.3">
      <c r="AD111" s="281" t="s">
        <v>177</v>
      </c>
      <c r="AE111" s="281" t="s">
        <v>40</v>
      </c>
      <c r="AF111" s="281" t="s">
        <v>56</v>
      </c>
      <c r="AG111" s="282">
        <v>110.2</v>
      </c>
      <c r="AH111" s="282">
        <v>4.3</v>
      </c>
      <c r="AS111" s="281" t="s">
        <v>151</v>
      </c>
      <c r="AT111" s="281" t="s">
        <v>40</v>
      </c>
      <c r="AU111" s="281" t="s">
        <v>306</v>
      </c>
      <c r="AV111" s="282">
        <v>76</v>
      </c>
      <c r="AW111" s="282">
        <v>3.2</v>
      </c>
    </row>
    <row r="112" spans="30:49" x14ac:dyDescent="0.3">
      <c r="AD112" s="281" t="s">
        <v>276</v>
      </c>
      <c r="AE112" s="281" t="s">
        <v>1</v>
      </c>
      <c r="AF112" s="281" t="s">
        <v>52</v>
      </c>
      <c r="AG112" s="282">
        <v>113</v>
      </c>
      <c r="AH112" s="282">
        <v>4.2</v>
      </c>
      <c r="AS112" s="281" t="s">
        <v>151</v>
      </c>
      <c r="AT112" s="281" t="s">
        <v>40</v>
      </c>
      <c r="AU112" s="281" t="s">
        <v>286</v>
      </c>
      <c r="AV112" s="282">
        <v>62</v>
      </c>
      <c r="AW112" s="282">
        <v>-7.9</v>
      </c>
    </row>
    <row r="113" spans="30:49" x14ac:dyDescent="0.3">
      <c r="AD113" s="281" t="s">
        <v>276</v>
      </c>
      <c r="AE113" s="281" t="s">
        <v>1</v>
      </c>
      <c r="AF113" s="281" t="s">
        <v>53</v>
      </c>
      <c r="AG113" s="282">
        <v>110.6</v>
      </c>
      <c r="AH113" s="282">
        <v>1.4</v>
      </c>
      <c r="AS113" s="281" t="s">
        <v>151</v>
      </c>
      <c r="AT113" s="281" t="s">
        <v>40</v>
      </c>
      <c r="AU113" s="281" t="s">
        <v>289</v>
      </c>
      <c r="AV113" s="282">
        <v>87.5</v>
      </c>
      <c r="AW113" s="282">
        <v>-15.9</v>
      </c>
    </row>
    <row r="114" spans="30:49" x14ac:dyDescent="0.3">
      <c r="AD114" s="281" t="s">
        <v>276</v>
      </c>
      <c r="AE114" s="281" t="s">
        <v>1</v>
      </c>
      <c r="AF114" s="281" t="s">
        <v>54</v>
      </c>
      <c r="AG114" s="282">
        <v>139.1</v>
      </c>
      <c r="AH114" s="282">
        <v>23</v>
      </c>
      <c r="AS114" s="281" t="s">
        <v>151</v>
      </c>
      <c r="AT114" s="281" t="s">
        <v>40</v>
      </c>
      <c r="AU114" s="281" t="s">
        <v>290</v>
      </c>
      <c r="AV114" s="282">
        <v>97.8</v>
      </c>
      <c r="AW114" s="282">
        <v>2.5</v>
      </c>
    </row>
    <row r="115" spans="30:49" x14ac:dyDescent="0.3">
      <c r="AD115" s="281" t="s">
        <v>276</v>
      </c>
      <c r="AE115" s="281" t="s">
        <v>1</v>
      </c>
      <c r="AF115" s="281" t="s">
        <v>55</v>
      </c>
      <c r="AG115" s="282">
        <v>109</v>
      </c>
      <c r="AH115" s="282">
        <v>3.9</v>
      </c>
      <c r="AS115" s="281" t="s">
        <v>151</v>
      </c>
      <c r="AT115" s="281" t="s">
        <v>40</v>
      </c>
      <c r="AU115" s="281" t="s">
        <v>291</v>
      </c>
      <c r="AV115" s="282">
        <v>78.7</v>
      </c>
      <c r="AW115" s="282">
        <v>-17</v>
      </c>
    </row>
    <row r="116" spans="30:49" x14ac:dyDescent="0.3">
      <c r="AD116" s="281" t="s">
        <v>276</v>
      </c>
      <c r="AE116" s="281" t="s">
        <v>1</v>
      </c>
      <c r="AF116" s="281" t="s">
        <v>56</v>
      </c>
      <c r="AG116" s="282">
        <v>112.8</v>
      </c>
      <c r="AH116" s="282">
        <v>5.9</v>
      </c>
      <c r="AS116" s="281" t="s">
        <v>151</v>
      </c>
      <c r="AT116" s="281" t="s">
        <v>40</v>
      </c>
      <c r="AU116" s="281" t="s">
        <v>292</v>
      </c>
      <c r="AV116" s="282">
        <v>109.8</v>
      </c>
      <c r="AW116" s="282">
        <v>19.3</v>
      </c>
    </row>
    <row r="117" spans="30:49" x14ac:dyDescent="0.3">
      <c r="AD117" s="281" t="s">
        <v>276</v>
      </c>
      <c r="AE117" s="281" t="s">
        <v>39</v>
      </c>
      <c r="AF117" s="281" t="s">
        <v>52</v>
      </c>
      <c r="AG117" s="282">
        <v>113.6</v>
      </c>
      <c r="AH117" s="282">
        <v>6</v>
      </c>
      <c r="AS117" s="281" t="s">
        <v>151</v>
      </c>
      <c r="AT117" s="281" t="s">
        <v>40</v>
      </c>
      <c r="AU117" s="281" t="s">
        <v>293</v>
      </c>
      <c r="AV117" s="282">
        <v>98.3</v>
      </c>
      <c r="AW117" s="282">
        <v>5.7</v>
      </c>
    </row>
    <row r="118" spans="30:49" x14ac:dyDescent="0.3">
      <c r="AD118" s="281" t="s">
        <v>276</v>
      </c>
      <c r="AE118" s="281" t="s">
        <v>39</v>
      </c>
      <c r="AF118" s="281" t="s">
        <v>53</v>
      </c>
      <c r="AG118" s="282">
        <v>104.4</v>
      </c>
      <c r="AH118" s="282">
        <v>1.2</v>
      </c>
      <c r="AS118" s="281" t="s">
        <v>151</v>
      </c>
      <c r="AT118" s="281" t="s">
        <v>40</v>
      </c>
      <c r="AU118" s="281" t="s">
        <v>295</v>
      </c>
      <c r="AV118" s="282">
        <v>95.4</v>
      </c>
      <c r="AW118" s="282">
        <v>2.2999999999999998</v>
      </c>
    </row>
    <row r="119" spans="30:49" x14ac:dyDescent="0.3">
      <c r="AD119" s="281" t="s">
        <v>276</v>
      </c>
      <c r="AE119" s="281" t="s">
        <v>39</v>
      </c>
      <c r="AF119" s="281" t="s">
        <v>54</v>
      </c>
      <c r="AG119" s="282">
        <v>123.9</v>
      </c>
      <c r="AH119" s="282">
        <v>10.1</v>
      </c>
      <c r="AS119" s="281" t="s">
        <v>151</v>
      </c>
      <c r="AT119" s="281" t="s">
        <v>40</v>
      </c>
      <c r="AU119" s="281" t="s">
        <v>296</v>
      </c>
      <c r="AV119" s="282">
        <v>69.099999999999994</v>
      </c>
      <c r="AW119" s="282">
        <v>-1.4</v>
      </c>
    </row>
    <row r="120" spans="30:49" x14ac:dyDescent="0.3">
      <c r="AD120" s="281" t="s">
        <v>276</v>
      </c>
      <c r="AE120" s="281" t="s">
        <v>39</v>
      </c>
      <c r="AF120" s="281" t="s">
        <v>55</v>
      </c>
      <c r="AG120" s="282">
        <v>140.69999999999999</v>
      </c>
      <c r="AH120" s="282">
        <v>13</v>
      </c>
      <c r="AS120" s="281" t="s">
        <v>151</v>
      </c>
      <c r="AT120" s="281" t="s">
        <v>40</v>
      </c>
      <c r="AU120" s="281" t="s">
        <v>297</v>
      </c>
      <c r="AV120" s="282">
        <v>88.4</v>
      </c>
      <c r="AW120" s="282">
        <v>-1.1000000000000001</v>
      </c>
    </row>
    <row r="121" spans="30:49" x14ac:dyDescent="0.3">
      <c r="AD121" s="281" t="s">
        <v>276</v>
      </c>
      <c r="AE121" s="281" t="s">
        <v>39</v>
      </c>
      <c r="AF121" s="281" t="s">
        <v>56</v>
      </c>
      <c r="AG121" s="282">
        <v>113.3</v>
      </c>
      <c r="AH121" s="282">
        <v>8.8000000000000007</v>
      </c>
      <c r="AS121" s="281" t="s">
        <v>151</v>
      </c>
      <c r="AT121" s="281" t="s">
        <v>40</v>
      </c>
      <c r="AU121" s="281" t="s">
        <v>298</v>
      </c>
      <c r="AV121" s="282">
        <v>86.6</v>
      </c>
      <c r="AW121" s="282">
        <v>-0.5</v>
      </c>
    </row>
    <row r="122" spans="30:49" x14ac:dyDescent="0.3">
      <c r="AD122" s="281" t="s">
        <v>276</v>
      </c>
      <c r="AE122" s="281" t="s">
        <v>40</v>
      </c>
      <c r="AF122" s="281" t="s">
        <v>52</v>
      </c>
      <c r="AG122" s="282">
        <v>116.9</v>
      </c>
      <c r="AH122" s="282">
        <v>6.5</v>
      </c>
      <c r="AS122" s="281" t="s">
        <v>151</v>
      </c>
      <c r="AT122" s="281" t="s">
        <v>40</v>
      </c>
      <c r="AU122" s="281" t="s">
        <v>299</v>
      </c>
      <c r="AV122" s="282">
        <v>117.1</v>
      </c>
      <c r="AW122" s="282">
        <v>3.9</v>
      </c>
    </row>
    <row r="123" spans="30:49" x14ac:dyDescent="0.3">
      <c r="AD123" s="281" t="s">
        <v>276</v>
      </c>
      <c r="AE123" s="281" t="s">
        <v>40</v>
      </c>
      <c r="AF123" s="281" t="s">
        <v>53</v>
      </c>
      <c r="AG123" s="282">
        <v>107.6</v>
      </c>
      <c r="AH123" s="282">
        <v>0.1</v>
      </c>
      <c r="AS123" s="281" t="s">
        <v>151</v>
      </c>
      <c r="AT123" s="281" t="s">
        <v>40</v>
      </c>
      <c r="AU123" s="281" t="s">
        <v>300</v>
      </c>
      <c r="AV123" s="282">
        <v>136.1</v>
      </c>
      <c r="AW123" s="282">
        <v>28.9</v>
      </c>
    </row>
    <row r="124" spans="30:49" x14ac:dyDescent="0.3">
      <c r="AD124" s="281" t="s">
        <v>276</v>
      </c>
      <c r="AE124" s="281" t="s">
        <v>40</v>
      </c>
      <c r="AF124" s="281" t="s">
        <v>54</v>
      </c>
      <c r="AG124" s="282">
        <v>126.3</v>
      </c>
      <c r="AH124" s="282">
        <v>10.4</v>
      </c>
      <c r="AS124" s="281" t="s">
        <v>151</v>
      </c>
      <c r="AT124" s="281" t="s">
        <v>40</v>
      </c>
      <c r="AU124" s="281" t="s">
        <v>301</v>
      </c>
      <c r="AV124" s="282">
        <v>111.3</v>
      </c>
      <c r="AW124" s="282">
        <v>27.7</v>
      </c>
    </row>
    <row r="125" spans="30:49" x14ac:dyDescent="0.3">
      <c r="AD125" s="281" t="s">
        <v>276</v>
      </c>
      <c r="AE125" s="281" t="s">
        <v>40</v>
      </c>
      <c r="AF125" s="281" t="s">
        <v>55</v>
      </c>
      <c r="AG125" s="282">
        <v>183.6</v>
      </c>
      <c r="AH125" s="282">
        <v>38</v>
      </c>
      <c r="AS125" s="281" t="s">
        <v>151</v>
      </c>
      <c r="AT125" s="281" t="s">
        <v>40</v>
      </c>
      <c r="AU125" s="281" t="s">
        <v>280</v>
      </c>
      <c r="AV125" s="282">
        <v>102.5</v>
      </c>
      <c r="AW125" s="282">
        <v>6.3</v>
      </c>
    </row>
    <row r="126" spans="30:49" x14ac:dyDescent="0.3">
      <c r="AD126" s="281" t="s">
        <v>276</v>
      </c>
      <c r="AE126" s="281" t="s">
        <v>40</v>
      </c>
      <c r="AF126" s="281" t="s">
        <v>56</v>
      </c>
      <c r="AG126" s="282">
        <v>114.7</v>
      </c>
      <c r="AH126" s="282">
        <v>8.3000000000000007</v>
      </c>
      <c r="AS126" s="281" t="s">
        <v>151</v>
      </c>
      <c r="AT126" s="281" t="s">
        <v>40</v>
      </c>
      <c r="AU126" s="281" t="s">
        <v>281</v>
      </c>
      <c r="AV126" s="282">
        <v>110</v>
      </c>
      <c r="AW126" s="282">
        <v>14.2</v>
      </c>
    </row>
    <row r="127" spans="30:49" x14ac:dyDescent="0.3">
      <c r="AD127" s="281" t="s">
        <v>8617</v>
      </c>
      <c r="AE127" s="281" t="s">
        <v>1</v>
      </c>
      <c r="AF127" s="281" t="s">
        <v>52</v>
      </c>
      <c r="AG127" s="282">
        <v>109.2</v>
      </c>
      <c r="AH127" s="282">
        <v>4.5</v>
      </c>
      <c r="AS127" s="281" t="s">
        <v>151</v>
      </c>
      <c r="AT127" s="281" t="s">
        <v>40</v>
      </c>
      <c r="AU127" s="281" t="s">
        <v>302</v>
      </c>
      <c r="AV127" s="282">
        <v>90.5</v>
      </c>
      <c r="AW127" s="282">
        <v>22.3</v>
      </c>
    </row>
    <row r="128" spans="30:49" x14ac:dyDescent="0.3">
      <c r="AD128" s="281" t="s">
        <v>8617</v>
      </c>
      <c r="AE128" s="281" t="s">
        <v>1</v>
      </c>
      <c r="AF128" s="281" t="s">
        <v>53</v>
      </c>
      <c r="AG128" s="282">
        <v>107.3</v>
      </c>
      <c r="AH128" s="282">
        <v>4.3</v>
      </c>
      <c r="AS128" s="281" t="s">
        <v>151</v>
      </c>
      <c r="AT128" s="281" t="s">
        <v>40</v>
      </c>
      <c r="AU128" s="281" t="s">
        <v>303</v>
      </c>
      <c r="AV128" s="282">
        <v>87.9</v>
      </c>
      <c r="AW128" s="282">
        <v>-35</v>
      </c>
    </row>
    <row r="129" spans="30:58" x14ac:dyDescent="0.3">
      <c r="AD129" s="281" t="s">
        <v>8617</v>
      </c>
      <c r="AE129" s="281" t="s">
        <v>1</v>
      </c>
      <c r="AF129" s="281" t="s">
        <v>54</v>
      </c>
      <c r="AG129" s="282">
        <v>117.3</v>
      </c>
      <c r="AH129" s="282">
        <v>16.600000000000001</v>
      </c>
      <c r="AS129" s="281" t="s">
        <v>151</v>
      </c>
      <c r="AT129" s="281" t="s">
        <v>40</v>
      </c>
      <c r="AU129" s="281" t="s">
        <v>304</v>
      </c>
      <c r="AV129" s="282">
        <v>79.099999999999994</v>
      </c>
      <c r="AW129" s="282">
        <v>-10.9</v>
      </c>
    </row>
    <row r="130" spans="30:58" x14ac:dyDescent="0.3">
      <c r="AD130" s="281" t="s">
        <v>8617</v>
      </c>
      <c r="AE130" s="281" t="s">
        <v>1</v>
      </c>
      <c r="AF130" s="281" t="s">
        <v>55</v>
      </c>
      <c r="AG130" s="282">
        <v>109.1</v>
      </c>
      <c r="AH130" s="282">
        <v>14.5</v>
      </c>
      <c r="AS130" s="281" t="s">
        <v>151</v>
      </c>
      <c r="AT130" s="281" t="s">
        <v>40</v>
      </c>
      <c r="AU130" s="281" t="s">
        <v>305</v>
      </c>
      <c r="AV130" s="282">
        <v>105.4</v>
      </c>
      <c r="AW130" s="282">
        <v>9.4</v>
      </c>
    </row>
    <row r="131" spans="30:58" x14ac:dyDescent="0.3">
      <c r="AD131" s="281" t="s">
        <v>8617</v>
      </c>
      <c r="AE131" s="281" t="s">
        <v>1</v>
      </c>
      <c r="AF131" s="281" t="s">
        <v>56</v>
      </c>
      <c r="AG131" s="282">
        <v>114.9</v>
      </c>
      <c r="AH131" s="282">
        <v>5.0999999999999996</v>
      </c>
      <c r="AS131" s="281" t="s">
        <v>152</v>
      </c>
      <c r="AT131" s="281" t="s">
        <v>1</v>
      </c>
      <c r="AU131" s="281" t="s">
        <v>284</v>
      </c>
      <c r="AV131" s="282">
        <v>110.1</v>
      </c>
      <c r="AW131" s="282">
        <v>8.1999999999999993</v>
      </c>
    </row>
    <row r="132" spans="30:58" x14ac:dyDescent="0.3">
      <c r="AD132" s="281" t="s">
        <v>8617</v>
      </c>
      <c r="AE132" s="281" t="s">
        <v>39</v>
      </c>
      <c r="AF132" s="281" t="s">
        <v>52</v>
      </c>
      <c r="AG132" s="282">
        <v>109.8</v>
      </c>
      <c r="AH132" s="282">
        <v>6.6</v>
      </c>
      <c r="AS132" s="281" t="s">
        <v>152</v>
      </c>
      <c r="AT132" s="281" t="s">
        <v>1</v>
      </c>
      <c r="AU132" s="281" t="s">
        <v>285</v>
      </c>
      <c r="AV132" s="282">
        <v>120.3</v>
      </c>
      <c r="AW132" s="282">
        <v>28.5</v>
      </c>
    </row>
    <row r="133" spans="30:58" x14ac:dyDescent="0.3">
      <c r="AD133" s="281" t="s">
        <v>8617</v>
      </c>
      <c r="AE133" s="281" t="s">
        <v>39</v>
      </c>
      <c r="AF133" s="281" t="s">
        <v>53</v>
      </c>
      <c r="AG133" s="282">
        <v>103</v>
      </c>
      <c r="AH133" s="282">
        <v>3.2</v>
      </c>
      <c r="AJ133" s="344"/>
      <c r="AK133" s="344"/>
      <c r="AL133" s="346"/>
      <c r="AM133" s="346"/>
      <c r="AN133" s="346"/>
      <c r="AO133" s="346"/>
      <c r="AP133" s="346"/>
      <c r="AQ133" s="346"/>
      <c r="AS133" s="281" t="s">
        <v>152</v>
      </c>
      <c r="AT133" s="281" t="s">
        <v>1</v>
      </c>
      <c r="AU133" s="281" t="s">
        <v>286</v>
      </c>
      <c r="AV133" s="282">
        <v>101.4</v>
      </c>
      <c r="AW133" s="282">
        <v>-7.4</v>
      </c>
      <c r="AY133" s="344"/>
      <c r="AZ133" s="344"/>
      <c r="BA133" s="345"/>
      <c r="BB133" s="345"/>
      <c r="BC133" s="345"/>
      <c r="BD133" s="345"/>
      <c r="BE133" s="345"/>
      <c r="BF133" s="345"/>
    </row>
    <row r="134" spans="30:58" x14ac:dyDescent="0.3">
      <c r="AD134" s="281" t="s">
        <v>8617</v>
      </c>
      <c r="AE134" s="281" t="s">
        <v>39</v>
      </c>
      <c r="AF134" s="281" t="s">
        <v>54</v>
      </c>
      <c r="AG134" s="282">
        <v>118.1</v>
      </c>
      <c r="AH134" s="282">
        <v>24.8</v>
      </c>
      <c r="AJ134" s="344"/>
      <c r="AK134" s="344"/>
      <c r="AL134" s="346"/>
      <c r="AM134" s="346"/>
      <c r="AN134" s="345"/>
      <c r="AO134" s="346"/>
      <c r="AP134" s="346"/>
      <c r="AQ134" s="346"/>
      <c r="AS134" s="281" t="s">
        <v>152</v>
      </c>
      <c r="AT134" s="281" t="s">
        <v>1</v>
      </c>
      <c r="AU134" s="281" t="s">
        <v>287</v>
      </c>
      <c r="AV134" s="282">
        <v>84.3</v>
      </c>
      <c r="AW134" s="282">
        <v>-19.7</v>
      </c>
      <c r="AY134" s="344"/>
      <c r="AZ134" s="344"/>
      <c r="BA134" s="345"/>
      <c r="BB134" s="345"/>
      <c r="BC134" s="345"/>
      <c r="BD134" s="345"/>
      <c r="BE134" s="345"/>
      <c r="BF134" s="345"/>
    </row>
    <row r="135" spans="30:58" x14ac:dyDescent="0.3">
      <c r="AD135" s="281" t="s">
        <v>8617</v>
      </c>
      <c r="AE135" s="281" t="s">
        <v>39</v>
      </c>
      <c r="AF135" s="281" t="s">
        <v>55</v>
      </c>
      <c r="AG135" s="282">
        <v>136</v>
      </c>
      <c r="AH135" s="282">
        <v>16.399999999999999</v>
      </c>
      <c r="AJ135" s="344"/>
      <c r="AK135" s="344"/>
      <c r="AL135" s="346"/>
      <c r="AM135" s="345"/>
      <c r="AN135" s="345"/>
      <c r="AO135" s="346"/>
      <c r="AP135" s="346"/>
      <c r="AQ135" s="346"/>
      <c r="AS135" s="281" t="s">
        <v>152</v>
      </c>
      <c r="AT135" s="281" t="s">
        <v>1</v>
      </c>
      <c r="AU135" s="281" t="s">
        <v>288</v>
      </c>
      <c r="AV135" s="282">
        <v>130.80000000000001</v>
      </c>
      <c r="AW135" s="282">
        <v>31.5</v>
      </c>
      <c r="AY135" s="344"/>
      <c r="AZ135" s="344"/>
      <c r="BA135" s="345"/>
      <c r="BB135" s="345"/>
      <c r="BC135" s="345"/>
      <c r="BD135" s="345"/>
      <c r="BE135" s="345"/>
      <c r="BF135" s="345"/>
    </row>
    <row r="136" spans="30:58" x14ac:dyDescent="0.3">
      <c r="AD136" s="281" t="s">
        <v>8617</v>
      </c>
      <c r="AE136" s="281" t="s">
        <v>39</v>
      </c>
      <c r="AF136" s="281" t="s">
        <v>56</v>
      </c>
      <c r="AG136" s="282">
        <v>114.7</v>
      </c>
      <c r="AH136" s="282">
        <v>8.8000000000000007</v>
      </c>
      <c r="AJ136" s="344"/>
      <c r="AK136" s="344"/>
      <c r="AL136" s="346"/>
      <c r="AM136" s="346"/>
      <c r="AN136" s="346"/>
      <c r="AO136" s="346"/>
      <c r="AP136" s="346"/>
      <c r="AQ136" s="346"/>
      <c r="AS136" s="281" t="s">
        <v>152</v>
      </c>
      <c r="AT136" s="281" t="s">
        <v>1</v>
      </c>
      <c r="AU136" s="281" t="s">
        <v>289</v>
      </c>
      <c r="AV136" s="282">
        <v>100.4</v>
      </c>
      <c r="AW136" s="282">
        <v>-13.1</v>
      </c>
      <c r="AY136" s="344"/>
      <c r="AZ136" s="344"/>
      <c r="BA136" s="345"/>
      <c r="BB136" s="345"/>
      <c r="BC136" s="345"/>
      <c r="BD136" s="345"/>
      <c r="BE136" s="345"/>
      <c r="BF136" s="345"/>
    </row>
    <row r="137" spans="30:58" x14ac:dyDescent="0.3">
      <c r="AD137" s="281" t="s">
        <v>8617</v>
      </c>
      <c r="AE137" s="281" t="s">
        <v>40</v>
      </c>
      <c r="AF137" s="281" t="s">
        <v>52</v>
      </c>
      <c r="AG137" s="282">
        <v>112.9</v>
      </c>
      <c r="AH137" s="282">
        <v>6.6</v>
      </c>
      <c r="AJ137" s="344"/>
      <c r="AK137" s="344"/>
      <c r="AL137" s="346"/>
      <c r="AM137" s="346"/>
      <c r="AN137" s="346"/>
      <c r="AO137" s="346"/>
      <c r="AP137" s="346"/>
      <c r="AQ137" s="346"/>
      <c r="AS137" s="281" t="s">
        <v>152</v>
      </c>
      <c r="AT137" s="281" t="s">
        <v>1</v>
      </c>
      <c r="AU137" s="281" t="s">
        <v>290</v>
      </c>
      <c r="AV137" s="282">
        <v>81.3</v>
      </c>
      <c r="AW137" s="282">
        <v>-4</v>
      </c>
      <c r="AY137" s="344"/>
      <c r="AZ137" s="344"/>
      <c r="BA137" s="345"/>
      <c r="BB137" s="345"/>
      <c r="BC137" s="345"/>
      <c r="BD137" s="345"/>
      <c r="BE137" s="345"/>
      <c r="BF137" s="345"/>
    </row>
    <row r="138" spans="30:58" x14ac:dyDescent="0.3">
      <c r="AD138" s="281" t="s">
        <v>8617</v>
      </c>
      <c r="AE138" s="281" t="s">
        <v>40</v>
      </c>
      <c r="AF138" s="281" t="s">
        <v>53</v>
      </c>
      <c r="AG138" s="282">
        <v>104.9</v>
      </c>
      <c r="AH138" s="282">
        <v>1.2</v>
      </c>
      <c r="AJ138" s="344"/>
      <c r="AK138" s="344"/>
      <c r="AL138" s="346"/>
      <c r="AM138" s="346"/>
      <c r="AN138" s="345"/>
      <c r="AO138" s="346"/>
      <c r="AP138" s="346"/>
      <c r="AQ138" s="346"/>
      <c r="AS138" s="281" t="s">
        <v>152</v>
      </c>
      <c r="AT138" s="281" t="s">
        <v>1</v>
      </c>
      <c r="AU138" s="281" t="s">
        <v>291</v>
      </c>
      <c r="AV138" s="282">
        <v>97.7</v>
      </c>
      <c r="AW138" s="282">
        <v>-19.8</v>
      </c>
      <c r="AY138" s="344"/>
      <c r="AZ138" s="344"/>
      <c r="BA138" s="345"/>
      <c r="BB138" s="345"/>
      <c r="BC138" s="345"/>
      <c r="BD138" s="345"/>
      <c r="BE138" s="345"/>
      <c r="BF138" s="345"/>
    </row>
    <row r="139" spans="30:58" x14ac:dyDescent="0.3">
      <c r="AD139" s="281" t="s">
        <v>8617</v>
      </c>
      <c r="AE139" s="281" t="s">
        <v>40</v>
      </c>
      <c r="AF139" s="281" t="s">
        <v>54</v>
      </c>
      <c r="AG139" s="282">
        <v>116.3</v>
      </c>
      <c r="AH139" s="282">
        <v>20.7</v>
      </c>
      <c r="AJ139" s="344"/>
      <c r="AK139" s="344"/>
      <c r="AL139" s="346"/>
      <c r="AM139" s="346"/>
      <c r="AN139" s="346"/>
      <c r="AO139" s="346"/>
      <c r="AP139" s="346"/>
      <c r="AQ139" s="346"/>
      <c r="AS139" s="281" t="s">
        <v>152</v>
      </c>
      <c r="AT139" s="281" t="s">
        <v>1</v>
      </c>
      <c r="AU139" s="281" t="s">
        <v>292</v>
      </c>
      <c r="AV139" s="282">
        <v>149.69999999999999</v>
      </c>
      <c r="AW139" s="282">
        <v>18.399999999999999</v>
      </c>
      <c r="AY139" s="344"/>
      <c r="AZ139" s="344"/>
      <c r="BA139" s="345"/>
      <c r="BB139" s="345"/>
      <c r="BC139" s="345"/>
      <c r="BD139" s="345"/>
      <c r="BE139" s="345"/>
      <c r="BF139" s="345"/>
    </row>
    <row r="140" spans="30:58" x14ac:dyDescent="0.3">
      <c r="AD140" s="281" t="s">
        <v>8617</v>
      </c>
      <c r="AE140" s="281" t="s">
        <v>40</v>
      </c>
      <c r="AF140" s="281" t="s">
        <v>55</v>
      </c>
      <c r="AG140" s="282">
        <v>173.4</v>
      </c>
      <c r="AH140" s="282">
        <v>28.8</v>
      </c>
      <c r="AJ140" s="344"/>
      <c r="AK140" s="344"/>
      <c r="AL140" s="346"/>
      <c r="AM140" s="346"/>
      <c r="AN140" s="346"/>
      <c r="AO140" s="346"/>
      <c r="AP140" s="346"/>
      <c r="AQ140" s="346"/>
      <c r="AS140" s="281" t="s">
        <v>152</v>
      </c>
      <c r="AT140" s="281" t="s">
        <v>1</v>
      </c>
      <c r="AU140" s="281" t="s">
        <v>293</v>
      </c>
      <c r="AV140" s="282">
        <v>121.2</v>
      </c>
      <c r="AW140" s="282">
        <v>10.6</v>
      </c>
      <c r="AY140" s="344"/>
      <c r="AZ140" s="344"/>
      <c r="BA140" s="345"/>
      <c r="BB140" s="345"/>
      <c r="BC140" s="345"/>
      <c r="BD140" s="345"/>
      <c r="BE140" s="345"/>
      <c r="BF140" s="345"/>
    </row>
    <row r="141" spans="30:58" x14ac:dyDescent="0.3">
      <c r="AD141" s="281" t="s">
        <v>8617</v>
      </c>
      <c r="AE141" s="281" t="s">
        <v>40</v>
      </c>
      <c r="AF141" s="281" t="s">
        <v>56</v>
      </c>
      <c r="AG141" s="282">
        <v>113.4</v>
      </c>
      <c r="AH141" s="282">
        <v>6.3</v>
      </c>
      <c r="AJ141" s="344"/>
      <c r="AK141" s="344"/>
      <c r="AL141" s="346"/>
      <c r="AM141" s="346"/>
      <c r="AN141" s="346"/>
      <c r="AO141" s="346"/>
      <c r="AP141" s="346"/>
      <c r="AQ141" s="346"/>
      <c r="AS141" s="281" t="s">
        <v>152</v>
      </c>
      <c r="AT141" s="281" t="s">
        <v>1</v>
      </c>
      <c r="AU141" s="281" t="s">
        <v>294</v>
      </c>
      <c r="AV141" s="282">
        <v>137.69999999999999</v>
      </c>
      <c r="AW141" s="282">
        <v>36.299999999999997</v>
      </c>
      <c r="AY141" s="344"/>
      <c r="AZ141" s="344"/>
      <c r="BA141" s="345"/>
      <c r="BB141" s="345"/>
      <c r="BC141" s="345"/>
      <c r="BD141" s="345"/>
      <c r="BE141" s="345"/>
      <c r="BF141" s="345"/>
    </row>
    <row r="142" spans="30:58" x14ac:dyDescent="0.3">
      <c r="AD142" s="281" t="s">
        <v>9404</v>
      </c>
      <c r="AE142" s="281" t="s">
        <v>1</v>
      </c>
      <c r="AF142" s="281" t="s">
        <v>52</v>
      </c>
      <c r="AG142" s="282">
        <v>110.8</v>
      </c>
      <c r="AH142" s="282">
        <v>0.9</v>
      </c>
      <c r="AJ142" s="344"/>
      <c r="AK142" s="344"/>
      <c r="AL142" s="346"/>
      <c r="AM142" s="346"/>
      <c r="AN142" s="346"/>
      <c r="AO142" s="346"/>
      <c r="AP142" s="346"/>
      <c r="AQ142" s="346"/>
      <c r="AS142" s="281" t="s">
        <v>152</v>
      </c>
      <c r="AT142" s="281" t="s">
        <v>1</v>
      </c>
      <c r="AU142" s="281" t="s">
        <v>295</v>
      </c>
      <c r="AV142" s="282">
        <v>122.5</v>
      </c>
      <c r="AW142" s="282">
        <v>2.8</v>
      </c>
      <c r="AY142" s="344"/>
      <c r="AZ142" s="344"/>
      <c r="BA142" s="345"/>
      <c r="BB142" s="345"/>
      <c r="BC142" s="345"/>
      <c r="BD142" s="345"/>
      <c r="BE142" s="345"/>
      <c r="BF142" s="345"/>
    </row>
    <row r="143" spans="30:58" x14ac:dyDescent="0.3">
      <c r="AD143" s="281" t="s">
        <v>9404</v>
      </c>
      <c r="AE143" s="281" t="s">
        <v>1</v>
      </c>
      <c r="AF143" s="281" t="s">
        <v>53</v>
      </c>
      <c r="AG143" s="282">
        <v>107.7</v>
      </c>
      <c r="AH143" s="282">
        <v>-1</v>
      </c>
      <c r="AJ143" s="344"/>
      <c r="AK143" s="344"/>
      <c r="AL143" s="346"/>
      <c r="AM143" s="346"/>
      <c r="AN143" s="346"/>
      <c r="AO143" s="346"/>
      <c r="AP143" s="345"/>
      <c r="AQ143" s="346"/>
      <c r="AS143" s="281" t="s">
        <v>152</v>
      </c>
      <c r="AT143" s="281" t="s">
        <v>1</v>
      </c>
      <c r="AU143" s="281" t="s">
        <v>296</v>
      </c>
      <c r="AV143" s="282">
        <v>94.6</v>
      </c>
      <c r="AW143" s="282">
        <v>-30.9</v>
      </c>
      <c r="AY143" s="344"/>
      <c r="AZ143" s="344"/>
      <c r="BA143" s="345"/>
      <c r="BB143" s="345"/>
      <c r="BC143" s="345"/>
      <c r="BD143" s="345"/>
      <c r="BE143" s="345"/>
      <c r="BF143" s="345"/>
    </row>
    <row r="144" spans="30:58" x14ac:dyDescent="0.3">
      <c r="AD144" s="281" t="s">
        <v>9404</v>
      </c>
      <c r="AE144" s="281" t="s">
        <v>1</v>
      </c>
      <c r="AF144" s="281" t="s">
        <v>54</v>
      </c>
      <c r="AG144" s="282">
        <v>120.7</v>
      </c>
      <c r="AH144" s="282">
        <v>-10.9</v>
      </c>
      <c r="AJ144" s="344"/>
      <c r="AK144" s="344"/>
      <c r="AL144" s="346"/>
      <c r="AM144" s="346"/>
      <c r="AN144" s="346"/>
      <c r="AO144" s="346"/>
      <c r="AP144" s="346"/>
      <c r="AQ144" s="346"/>
      <c r="AS144" s="281" t="s">
        <v>152</v>
      </c>
      <c r="AT144" s="281" t="s">
        <v>1</v>
      </c>
      <c r="AU144" s="281" t="s">
        <v>297</v>
      </c>
      <c r="AV144" s="282">
        <v>105.7</v>
      </c>
      <c r="AW144" s="282">
        <v>7.8</v>
      </c>
      <c r="AY144" s="344"/>
      <c r="AZ144" s="344"/>
      <c r="BA144" s="345"/>
      <c r="BB144" s="345"/>
      <c r="BC144" s="345"/>
      <c r="BD144" s="345"/>
      <c r="BE144" s="345"/>
      <c r="BF144" s="345"/>
    </row>
    <row r="145" spans="30:58" x14ac:dyDescent="0.3">
      <c r="AD145" s="281" t="s">
        <v>9404</v>
      </c>
      <c r="AE145" s="281" t="s">
        <v>1</v>
      </c>
      <c r="AF145" s="281" t="s">
        <v>55</v>
      </c>
      <c r="AG145" s="282">
        <v>116</v>
      </c>
      <c r="AH145" s="282">
        <v>14.8</v>
      </c>
      <c r="AJ145" s="344"/>
      <c r="AK145" s="344"/>
      <c r="AL145" s="346"/>
      <c r="AM145" s="346"/>
      <c r="AN145" s="346"/>
      <c r="AO145" s="346"/>
      <c r="AP145" s="346"/>
      <c r="AQ145" s="346"/>
      <c r="AS145" s="281" t="s">
        <v>152</v>
      </c>
      <c r="AT145" s="281" t="s">
        <v>1</v>
      </c>
      <c r="AU145" s="281" t="s">
        <v>298</v>
      </c>
      <c r="AV145" s="282">
        <v>89.3</v>
      </c>
      <c r="AW145" s="282">
        <v>-8.8000000000000007</v>
      </c>
      <c r="AY145" s="344"/>
      <c r="AZ145" s="344"/>
      <c r="BA145" s="345"/>
      <c r="BB145" s="345"/>
      <c r="BC145" s="345"/>
      <c r="BD145" s="345"/>
      <c r="BE145" s="345"/>
      <c r="BF145" s="345"/>
    </row>
    <row r="146" spans="30:58" x14ac:dyDescent="0.3">
      <c r="AD146" s="281" t="s">
        <v>9404</v>
      </c>
      <c r="AE146" s="281" t="s">
        <v>1</v>
      </c>
      <c r="AF146" s="281" t="s">
        <v>56</v>
      </c>
      <c r="AG146" s="282">
        <v>116.4</v>
      </c>
      <c r="AH146" s="282">
        <v>5.2</v>
      </c>
      <c r="AJ146" s="344"/>
      <c r="AK146" s="344"/>
      <c r="AL146" s="346"/>
      <c r="AM146" s="346"/>
      <c r="AN146" s="346"/>
      <c r="AO146" s="345"/>
      <c r="AP146" s="345"/>
      <c r="AQ146" s="346"/>
      <c r="AS146" s="281" t="s">
        <v>152</v>
      </c>
      <c r="AT146" s="281" t="s">
        <v>1</v>
      </c>
      <c r="AU146" s="281" t="s">
        <v>299</v>
      </c>
      <c r="AV146" s="282">
        <v>167</v>
      </c>
      <c r="AW146" s="282">
        <v>48.5</v>
      </c>
      <c r="AY146" s="344"/>
      <c r="AZ146" s="344"/>
      <c r="BA146" s="345"/>
      <c r="BB146" s="345"/>
      <c r="BC146" s="345"/>
      <c r="BD146" s="345"/>
      <c r="BE146" s="345"/>
      <c r="BF146" s="345"/>
    </row>
    <row r="147" spans="30:58" x14ac:dyDescent="0.3">
      <c r="AD147" s="281" t="s">
        <v>9404</v>
      </c>
      <c r="AE147" s="281" t="s">
        <v>39</v>
      </c>
      <c r="AF147" s="281" t="s">
        <v>52</v>
      </c>
      <c r="AG147" s="282">
        <v>112.5</v>
      </c>
      <c r="AH147" s="282">
        <v>2.2000000000000002</v>
      </c>
      <c r="AJ147" s="344"/>
      <c r="AK147" s="344"/>
      <c r="AL147" s="346"/>
      <c r="AM147" s="346"/>
      <c r="AN147" s="346"/>
      <c r="AO147" s="346"/>
      <c r="AP147" s="346"/>
      <c r="AQ147" s="346"/>
      <c r="AS147" s="281" t="s">
        <v>152</v>
      </c>
      <c r="AT147" s="281" t="s">
        <v>1</v>
      </c>
      <c r="AU147" s="281" t="s">
        <v>300</v>
      </c>
      <c r="AV147" s="282">
        <v>159.30000000000001</v>
      </c>
      <c r="AW147" s="282">
        <v>21.7</v>
      </c>
      <c r="AY147" s="344"/>
      <c r="AZ147" s="344"/>
      <c r="BA147" s="345"/>
      <c r="BB147" s="345"/>
      <c r="BC147" s="345"/>
      <c r="BD147" s="345"/>
      <c r="BE147" s="345"/>
      <c r="BF147" s="345"/>
    </row>
    <row r="148" spans="30:58" x14ac:dyDescent="0.3">
      <c r="AD148" s="281" t="s">
        <v>9404</v>
      </c>
      <c r="AE148" s="281" t="s">
        <v>39</v>
      </c>
      <c r="AF148" s="281" t="s">
        <v>53</v>
      </c>
      <c r="AG148" s="282">
        <v>101.1</v>
      </c>
      <c r="AH148" s="282">
        <v>-1.5</v>
      </c>
      <c r="AJ148" s="344"/>
      <c r="AK148" s="344"/>
      <c r="AL148" s="346"/>
      <c r="AM148" s="346"/>
      <c r="AN148" s="346"/>
      <c r="AO148" s="346"/>
      <c r="AP148" s="346"/>
      <c r="AQ148" s="346"/>
      <c r="AS148" s="281" t="s">
        <v>152</v>
      </c>
      <c r="AT148" s="281" t="s">
        <v>1</v>
      </c>
      <c r="AU148" s="281" t="s">
        <v>301</v>
      </c>
      <c r="AV148" s="282">
        <v>101.3</v>
      </c>
      <c r="AW148" s="282">
        <v>1.1000000000000001</v>
      </c>
      <c r="AY148" s="344"/>
      <c r="AZ148" s="344"/>
      <c r="BA148" s="345"/>
      <c r="BB148" s="345"/>
      <c r="BC148" s="345"/>
      <c r="BD148" s="345"/>
      <c r="BE148" s="345"/>
      <c r="BF148" s="345"/>
    </row>
    <row r="149" spans="30:58" x14ac:dyDescent="0.3">
      <c r="AD149" s="281" t="s">
        <v>9404</v>
      </c>
      <c r="AE149" s="281" t="s">
        <v>39</v>
      </c>
      <c r="AF149" s="281" t="s">
        <v>54</v>
      </c>
      <c r="AG149" s="282">
        <v>122.5</v>
      </c>
      <c r="AH149" s="282">
        <v>-4.5999999999999996</v>
      </c>
      <c r="AJ149" s="344"/>
      <c r="AK149" s="344"/>
      <c r="AL149" s="346"/>
      <c r="AM149" s="346"/>
      <c r="AN149" s="346"/>
      <c r="AO149" s="346"/>
      <c r="AP149" s="346"/>
      <c r="AQ149" s="346"/>
      <c r="AS149" s="281" t="s">
        <v>152</v>
      </c>
      <c r="AT149" s="281" t="s">
        <v>1</v>
      </c>
      <c r="AU149" s="281" t="s">
        <v>280</v>
      </c>
      <c r="AV149" s="282">
        <v>91.3</v>
      </c>
      <c r="AW149" s="282">
        <v>-6.3</v>
      </c>
      <c r="AY149" s="344"/>
      <c r="AZ149" s="344"/>
      <c r="BA149" s="345"/>
      <c r="BB149" s="345"/>
      <c r="BC149" s="345"/>
      <c r="BD149" s="345"/>
      <c r="BE149" s="345"/>
      <c r="BF149" s="345"/>
    </row>
    <row r="150" spans="30:58" x14ac:dyDescent="0.3">
      <c r="AD150" s="281" t="s">
        <v>9404</v>
      </c>
      <c r="AE150" s="281" t="s">
        <v>39</v>
      </c>
      <c r="AF150" s="281" t="s">
        <v>55</v>
      </c>
      <c r="AG150" s="282">
        <v>146.80000000000001</v>
      </c>
      <c r="AH150" s="282">
        <v>8.4</v>
      </c>
      <c r="AJ150" s="344"/>
      <c r="AK150" s="344"/>
      <c r="AL150" s="346"/>
      <c r="AM150" s="346"/>
      <c r="AN150" s="346"/>
      <c r="AO150" s="346"/>
      <c r="AP150" s="346"/>
      <c r="AQ150" s="346"/>
      <c r="AS150" s="281" t="s">
        <v>152</v>
      </c>
      <c r="AT150" s="281" t="s">
        <v>1</v>
      </c>
      <c r="AU150" s="281" t="s">
        <v>281</v>
      </c>
      <c r="AV150" s="282">
        <v>110</v>
      </c>
      <c r="AW150" s="282">
        <v>1.8</v>
      </c>
      <c r="AY150" s="344"/>
      <c r="AZ150" s="344"/>
      <c r="BA150" s="345"/>
      <c r="BB150" s="345"/>
      <c r="BC150" s="345"/>
      <c r="BD150" s="345"/>
      <c r="BE150" s="345"/>
      <c r="BF150" s="345"/>
    </row>
    <row r="151" spans="30:58" x14ac:dyDescent="0.3">
      <c r="AD151" s="281" t="s">
        <v>9404</v>
      </c>
      <c r="AE151" s="281" t="s">
        <v>39</v>
      </c>
      <c r="AF151" s="281" t="s">
        <v>56</v>
      </c>
      <c r="AG151" s="282">
        <v>116.4</v>
      </c>
      <c r="AH151" s="282">
        <v>4.9000000000000004</v>
      </c>
      <c r="AJ151" s="344"/>
      <c r="AK151" s="344"/>
      <c r="AL151" s="346"/>
      <c r="AM151" s="346"/>
      <c r="AN151" s="346"/>
      <c r="AO151" s="346"/>
      <c r="AP151" s="346"/>
      <c r="AQ151" s="346"/>
      <c r="AS151" s="281" t="s">
        <v>152</v>
      </c>
      <c r="AT151" s="281" t="s">
        <v>1</v>
      </c>
      <c r="AU151" s="281" t="s">
        <v>302</v>
      </c>
      <c r="AV151" s="282">
        <v>118.4</v>
      </c>
      <c r="AW151" s="282">
        <v>22.8</v>
      </c>
      <c r="AY151" s="344"/>
      <c r="AZ151" s="344"/>
      <c r="BA151" s="345"/>
      <c r="BB151" s="345"/>
      <c r="BC151" s="345"/>
      <c r="BD151" s="345"/>
      <c r="BE151" s="345"/>
      <c r="BF151" s="345"/>
    </row>
    <row r="152" spans="30:58" x14ac:dyDescent="0.3">
      <c r="AD152" s="281" t="s">
        <v>9404</v>
      </c>
      <c r="AE152" s="281" t="s">
        <v>40</v>
      </c>
      <c r="AF152" s="281" t="s">
        <v>52</v>
      </c>
      <c r="AG152" s="282">
        <v>114.8</v>
      </c>
      <c r="AH152" s="282">
        <v>-0.3</v>
      </c>
      <c r="AJ152" s="344"/>
      <c r="AK152" s="344"/>
      <c r="AL152" s="346"/>
      <c r="AM152" s="346"/>
      <c r="AN152" s="346"/>
      <c r="AO152" s="346"/>
      <c r="AP152" s="346"/>
      <c r="AQ152" s="346"/>
      <c r="AS152" s="281" t="s">
        <v>152</v>
      </c>
      <c r="AT152" s="281" t="s">
        <v>1</v>
      </c>
      <c r="AU152" s="281" t="s">
        <v>303</v>
      </c>
      <c r="AV152" s="282">
        <v>80.5</v>
      </c>
      <c r="AW152" s="282">
        <v>-22</v>
      </c>
      <c r="AY152" s="344"/>
      <c r="AZ152" s="344"/>
      <c r="BA152" s="345"/>
      <c r="BB152" s="345"/>
      <c r="BC152" s="345"/>
      <c r="BD152" s="345"/>
      <c r="BE152" s="345"/>
      <c r="BF152" s="345"/>
    </row>
    <row r="153" spans="30:58" x14ac:dyDescent="0.3">
      <c r="AD153" s="281" t="s">
        <v>9404</v>
      </c>
      <c r="AE153" s="281" t="s">
        <v>40</v>
      </c>
      <c r="AF153" s="281" t="s">
        <v>53</v>
      </c>
      <c r="AG153" s="282">
        <v>104.3</v>
      </c>
      <c r="AH153" s="282">
        <v>-2.7</v>
      </c>
      <c r="AJ153" s="344"/>
      <c r="AK153" s="344"/>
      <c r="AL153" s="346"/>
      <c r="AM153" s="346"/>
      <c r="AN153" s="346"/>
      <c r="AO153" s="346"/>
      <c r="AP153" s="346"/>
      <c r="AQ153" s="346"/>
      <c r="AS153" s="281" t="s">
        <v>152</v>
      </c>
      <c r="AT153" s="281" t="s">
        <v>1</v>
      </c>
      <c r="AU153" s="281" t="s">
        <v>304</v>
      </c>
      <c r="AV153" s="282">
        <v>95</v>
      </c>
      <c r="AW153" s="282">
        <v>-4.9000000000000004</v>
      </c>
      <c r="AY153" s="344"/>
      <c r="AZ153" s="344"/>
      <c r="BA153" s="345"/>
      <c r="BB153" s="345"/>
      <c r="BC153" s="345"/>
      <c r="BD153" s="345"/>
      <c r="BE153" s="345"/>
      <c r="BF153" s="345"/>
    </row>
    <row r="154" spans="30:58" x14ac:dyDescent="0.3">
      <c r="AD154" s="281" t="s">
        <v>9404</v>
      </c>
      <c r="AE154" s="281" t="s">
        <v>40</v>
      </c>
      <c r="AF154" s="281" t="s">
        <v>54</v>
      </c>
      <c r="AG154" s="282">
        <v>119.6</v>
      </c>
      <c r="AH154" s="282">
        <v>-11.1</v>
      </c>
      <c r="AJ154" s="344"/>
      <c r="AK154" s="344"/>
      <c r="AL154" s="346"/>
      <c r="AM154" s="346"/>
      <c r="AN154" s="346"/>
      <c r="AO154" s="346"/>
      <c r="AP154" s="346"/>
      <c r="AQ154" s="346"/>
      <c r="AS154" s="281" t="s">
        <v>152</v>
      </c>
      <c r="AT154" s="281" t="s">
        <v>1</v>
      </c>
      <c r="AU154" s="281" t="s">
        <v>305</v>
      </c>
      <c r="AV154" s="282">
        <v>498.2</v>
      </c>
      <c r="AW154" s="282">
        <v>262.89999999999998</v>
      </c>
      <c r="AY154" s="344"/>
      <c r="AZ154" s="344"/>
      <c r="BA154" s="345"/>
      <c r="BB154" s="345"/>
      <c r="BC154" s="345"/>
      <c r="BD154" s="345"/>
      <c r="BE154" s="345"/>
      <c r="BF154" s="345"/>
    </row>
    <row r="155" spans="30:58" x14ac:dyDescent="0.3">
      <c r="AD155" s="281" t="s">
        <v>9404</v>
      </c>
      <c r="AE155" s="281" t="s">
        <v>40</v>
      </c>
      <c r="AF155" s="281" t="s">
        <v>55</v>
      </c>
      <c r="AG155" s="282">
        <v>175.2</v>
      </c>
      <c r="AH155" s="282">
        <v>4.4000000000000004</v>
      </c>
      <c r="AJ155" s="344"/>
      <c r="AK155" s="344"/>
      <c r="AL155" s="346"/>
      <c r="AM155" s="346"/>
      <c r="AN155" s="346"/>
      <c r="AO155" s="346"/>
      <c r="AP155" s="346"/>
      <c r="AQ155" s="346"/>
      <c r="AS155" s="281" t="s">
        <v>152</v>
      </c>
      <c r="AT155" s="281" t="s">
        <v>1</v>
      </c>
      <c r="AU155" s="281" t="s">
        <v>3620</v>
      </c>
      <c r="AV155" s="282">
        <v>117.9</v>
      </c>
      <c r="AW155" s="282">
        <v>12.8</v>
      </c>
      <c r="AY155" s="344"/>
      <c r="AZ155" s="344"/>
      <c r="BA155" s="345"/>
      <c r="BB155" s="345"/>
      <c r="BC155" s="345"/>
      <c r="BD155" s="345"/>
      <c r="BE155" s="345"/>
      <c r="BF155" s="345"/>
    </row>
    <row r="156" spans="30:58" x14ac:dyDescent="0.3">
      <c r="AD156" s="281" t="s">
        <v>9404</v>
      </c>
      <c r="AE156" s="281" t="s">
        <v>40</v>
      </c>
      <c r="AF156" s="281" t="s">
        <v>56</v>
      </c>
      <c r="AG156" s="282">
        <v>113.5</v>
      </c>
      <c r="AH156" s="282">
        <v>2</v>
      </c>
      <c r="AJ156" s="344"/>
      <c r="AK156" s="344"/>
      <c r="AL156" s="346"/>
      <c r="AM156" s="346"/>
      <c r="AN156" s="346"/>
      <c r="AO156" s="346"/>
      <c r="AP156" s="346"/>
      <c r="AQ156" s="346"/>
      <c r="AS156" s="281" t="s">
        <v>152</v>
      </c>
      <c r="AT156" s="281" t="s">
        <v>39</v>
      </c>
      <c r="AU156" s="281" t="s">
        <v>284</v>
      </c>
      <c r="AV156" s="282">
        <v>80.3</v>
      </c>
      <c r="AW156" s="282">
        <v>-26.8</v>
      </c>
      <c r="AY156" s="344"/>
      <c r="AZ156" s="344"/>
      <c r="BA156" s="345"/>
      <c r="BB156" s="345"/>
      <c r="BC156" s="345"/>
      <c r="BD156" s="345"/>
      <c r="BE156" s="345"/>
      <c r="BF156" s="345"/>
    </row>
    <row r="157" spans="30:58" x14ac:dyDescent="0.3">
      <c r="AD157" s="281" t="s">
        <v>9405</v>
      </c>
      <c r="AE157" s="281" t="s">
        <v>1</v>
      </c>
      <c r="AF157" s="281" t="s">
        <v>52</v>
      </c>
      <c r="AG157" s="282">
        <v>109.3</v>
      </c>
      <c r="AH157" s="282">
        <v>0.1</v>
      </c>
      <c r="AJ157" s="344"/>
      <c r="AK157" s="344"/>
      <c r="AL157" s="346"/>
      <c r="AM157" s="346"/>
      <c r="AN157" s="346"/>
      <c r="AO157" s="346"/>
      <c r="AP157" s="346"/>
      <c r="AQ157" s="346"/>
      <c r="AS157" s="281" t="s">
        <v>152</v>
      </c>
      <c r="AT157" s="281" t="s">
        <v>39</v>
      </c>
      <c r="AU157" s="281" t="s">
        <v>285</v>
      </c>
      <c r="AV157" s="282">
        <v>51.4</v>
      </c>
      <c r="AW157" s="282">
        <v>-20.3</v>
      </c>
      <c r="AY157" s="344"/>
      <c r="AZ157" s="344"/>
      <c r="BA157" s="345"/>
      <c r="BB157" s="345"/>
      <c r="BC157" s="345"/>
      <c r="BD157" s="345"/>
      <c r="BE157" s="345"/>
      <c r="BF157" s="345"/>
    </row>
    <row r="158" spans="30:58" x14ac:dyDescent="0.3">
      <c r="AD158" s="281" t="s">
        <v>9405</v>
      </c>
      <c r="AE158" s="281" t="s">
        <v>1</v>
      </c>
      <c r="AF158" s="281" t="s">
        <v>53</v>
      </c>
      <c r="AG158" s="282">
        <v>104.6</v>
      </c>
      <c r="AH158" s="282">
        <v>-1.9</v>
      </c>
      <c r="AJ158" s="344"/>
      <c r="AK158" s="344"/>
      <c r="AL158" s="346"/>
      <c r="AM158" s="346"/>
      <c r="AN158" s="346"/>
      <c r="AO158" s="346"/>
      <c r="AP158" s="346"/>
      <c r="AQ158" s="346"/>
      <c r="AS158" s="281" t="s">
        <v>152</v>
      </c>
      <c r="AT158" s="281" t="s">
        <v>39</v>
      </c>
      <c r="AU158" s="281" t="s">
        <v>286</v>
      </c>
      <c r="AV158" s="282">
        <v>78.2</v>
      </c>
      <c r="AW158" s="282">
        <v>-19.5</v>
      </c>
      <c r="AY158" s="344"/>
      <c r="AZ158" s="344"/>
      <c r="BA158" s="345"/>
      <c r="BB158" s="345"/>
      <c r="BC158" s="345"/>
      <c r="BD158" s="345"/>
      <c r="BE158" s="345"/>
      <c r="BF158" s="345"/>
    </row>
    <row r="159" spans="30:58" x14ac:dyDescent="0.3">
      <c r="AD159" s="281" t="s">
        <v>9405</v>
      </c>
      <c r="AE159" s="281" t="s">
        <v>1</v>
      </c>
      <c r="AF159" s="281" t="s">
        <v>54</v>
      </c>
      <c r="AG159" s="282">
        <v>126</v>
      </c>
      <c r="AH159" s="282">
        <v>-14.5</v>
      </c>
      <c r="AJ159" s="344"/>
      <c r="AK159" s="344"/>
      <c r="AL159" s="346"/>
      <c r="AM159" s="345"/>
      <c r="AN159" s="346"/>
      <c r="AO159" s="345"/>
      <c r="AP159" s="345"/>
      <c r="AQ159" s="345"/>
      <c r="AS159" s="281" t="s">
        <v>152</v>
      </c>
      <c r="AT159" s="281" t="s">
        <v>39</v>
      </c>
      <c r="AU159" s="281" t="s">
        <v>289</v>
      </c>
      <c r="AV159" s="282">
        <v>135.9</v>
      </c>
      <c r="AW159" s="282">
        <v>14.4</v>
      </c>
      <c r="AY159" s="344"/>
      <c r="AZ159" s="344"/>
      <c r="BA159" s="345"/>
      <c r="BB159" s="345"/>
      <c r="BC159" s="345"/>
      <c r="BD159" s="345"/>
      <c r="BE159" s="345"/>
      <c r="BF159" s="345"/>
    </row>
    <row r="160" spans="30:58" x14ac:dyDescent="0.3">
      <c r="AD160" s="281" t="s">
        <v>9405</v>
      </c>
      <c r="AE160" s="281" t="s">
        <v>1</v>
      </c>
      <c r="AF160" s="281" t="s">
        <v>55</v>
      </c>
      <c r="AG160" s="282">
        <v>113</v>
      </c>
      <c r="AH160" s="282">
        <v>17</v>
      </c>
      <c r="AJ160" s="344"/>
      <c r="AK160" s="344"/>
      <c r="AL160" s="346"/>
      <c r="AM160" s="347"/>
      <c r="AN160" s="346"/>
      <c r="AO160" s="347"/>
      <c r="AP160" s="346"/>
      <c r="AQ160" s="347"/>
      <c r="AS160" s="281" t="s">
        <v>152</v>
      </c>
      <c r="AT160" s="281" t="s">
        <v>39</v>
      </c>
      <c r="AU160" s="281" t="s">
        <v>290</v>
      </c>
      <c r="AV160" s="282">
        <v>115.5</v>
      </c>
      <c r="AW160" s="282">
        <v>3.2</v>
      </c>
      <c r="AY160" s="344"/>
      <c r="AZ160" s="344"/>
      <c r="BA160" s="345"/>
      <c r="BB160" s="345"/>
      <c r="BC160" s="345"/>
      <c r="BD160" s="345"/>
      <c r="BE160" s="345"/>
      <c r="BF160" s="345"/>
    </row>
    <row r="161" spans="30:58" x14ac:dyDescent="0.3">
      <c r="AD161" s="281" t="s">
        <v>9405</v>
      </c>
      <c r="AE161" s="281" t="s">
        <v>1</v>
      </c>
      <c r="AF161" s="281" t="s">
        <v>56</v>
      </c>
      <c r="AG161" s="282">
        <v>118</v>
      </c>
      <c r="AH161" s="282">
        <v>2.8</v>
      </c>
      <c r="AJ161" s="344"/>
      <c r="AK161" s="344"/>
      <c r="AL161" s="346"/>
      <c r="AM161" s="347"/>
      <c r="AN161" s="346"/>
      <c r="AO161" s="347"/>
      <c r="AP161" s="346"/>
      <c r="AQ161" s="347"/>
      <c r="AS161" s="281" t="s">
        <v>152</v>
      </c>
      <c r="AT161" s="281" t="s">
        <v>39</v>
      </c>
      <c r="AU161" s="281" t="s">
        <v>292</v>
      </c>
      <c r="AV161" s="282">
        <v>111.4</v>
      </c>
      <c r="AW161" s="282">
        <v>17.2</v>
      </c>
      <c r="AY161" s="344"/>
      <c r="AZ161" s="344"/>
      <c r="BA161" s="345"/>
      <c r="BB161" s="345"/>
      <c r="BC161" s="345"/>
      <c r="BD161" s="345"/>
      <c r="BE161" s="345"/>
      <c r="BF161" s="345"/>
    </row>
    <row r="162" spans="30:58" x14ac:dyDescent="0.3">
      <c r="AD162" s="281" t="s">
        <v>9405</v>
      </c>
      <c r="AE162" s="281" t="s">
        <v>39</v>
      </c>
      <c r="AF162" s="281" t="s">
        <v>52</v>
      </c>
      <c r="AG162" s="282">
        <v>109.7</v>
      </c>
      <c r="AH162" s="282">
        <v>2.1</v>
      </c>
      <c r="AJ162" s="344"/>
      <c r="AK162" s="344"/>
      <c r="AL162" s="346"/>
      <c r="AM162" s="347"/>
      <c r="AN162" s="346"/>
      <c r="AO162" s="347"/>
      <c r="AP162" s="346"/>
      <c r="AQ162" s="347"/>
      <c r="AS162" s="281" t="s">
        <v>152</v>
      </c>
      <c r="AT162" s="281" t="s">
        <v>39</v>
      </c>
      <c r="AU162" s="281" t="s">
        <v>293</v>
      </c>
      <c r="AV162" s="282">
        <v>109.1</v>
      </c>
      <c r="AW162" s="282">
        <v>-4.3</v>
      </c>
      <c r="AY162" s="344"/>
      <c r="AZ162" s="344"/>
      <c r="BA162" s="345"/>
      <c r="BB162" s="345"/>
      <c r="BC162" s="345"/>
      <c r="BD162" s="345"/>
      <c r="BE162" s="345"/>
      <c r="BF162" s="345"/>
    </row>
    <row r="163" spans="30:58" x14ac:dyDescent="0.3">
      <c r="AD163" s="281" t="s">
        <v>9405</v>
      </c>
      <c r="AE163" s="281" t="s">
        <v>39</v>
      </c>
      <c r="AF163" s="281" t="s">
        <v>53</v>
      </c>
      <c r="AG163" s="282">
        <v>98.9</v>
      </c>
      <c r="AH163" s="282">
        <v>-3</v>
      </c>
      <c r="AJ163" s="344"/>
      <c r="AK163" s="344"/>
      <c r="AL163" s="346"/>
      <c r="AM163" s="347"/>
      <c r="AN163" s="345"/>
      <c r="AO163" s="347"/>
      <c r="AP163" s="346"/>
      <c r="AQ163" s="346"/>
      <c r="AS163" s="281" t="s">
        <v>152</v>
      </c>
      <c r="AT163" s="281" t="s">
        <v>39</v>
      </c>
      <c r="AU163" s="281" t="s">
        <v>295</v>
      </c>
      <c r="AV163" s="282">
        <v>111.4</v>
      </c>
      <c r="AW163" s="282">
        <v>-12</v>
      </c>
      <c r="AY163" s="344"/>
      <c r="AZ163" s="344"/>
      <c r="BA163" s="345"/>
      <c r="BB163" s="345"/>
      <c r="BC163" s="345"/>
      <c r="BD163" s="345"/>
      <c r="BE163" s="345"/>
      <c r="BF163" s="345"/>
    </row>
    <row r="164" spans="30:58" x14ac:dyDescent="0.3">
      <c r="AD164" s="281" t="s">
        <v>9405</v>
      </c>
      <c r="AE164" s="281" t="s">
        <v>39</v>
      </c>
      <c r="AF164" s="281" t="s">
        <v>54</v>
      </c>
      <c r="AG164" s="282">
        <v>126.2</v>
      </c>
      <c r="AH164" s="282">
        <v>7.4</v>
      </c>
      <c r="AJ164" s="344"/>
      <c r="AK164" s="344"/>
      <c r="AL164" s="346"/>
      <c r="AM164" s="347"/>
      <c r="AN164" s="346"/>
      <c r="AO164" s="347"/>
      <c r="AP164" s="346"/>
      <c r="AQ164" s="348"/>
      <c r="AS164" s="281" t="s">
        <v>152</v>
      </c>
      <c r="AT164" s="281" t="s">
        <v>39</v>
      </c>
      <c r="AU164" s="281" t="s">
        <v>296</v>
      </c>
      <c r="AV164" s="282">
        <v>121.9</v>
      </c>
      <c r="AW164" s="282">
        <v>13.1</v>
      </c>
      <c r="AY164" s="344"/>
      <c r="AZ164" s="344"/>
      <c r="BA164" s="345"/>
      <c r="BB164" s="345"/>
      <c r="BC164" s="345"/>
      <c r="BD164" s="345"/>
      <c r="BE164" s="345"/>
      <c r="BF164" s="345"/>
    </row>
    <row r="165" spans="30:58" x14ac:dyDescent="0.3">
      <c r="AD165" s="281" t="s">
        <v>9405</v>
      </c>
      <c r="AE165" s="281" t="s">
        <v>39</v>
      </c>
      <c r="AF165" s="281" t="s">
        <v>55</v>
      </c>
      <c r="AG165" s="282">
        <v>139.69999999999999</v>
      </c>
      <c r="AH165" s="282">
        <v>8.9</v>
      </c>
      <c r="AJ165" s="344"/>
      <c r="AK165" s="344"/>
      <c r="AL165" s="346"/>
      <c r="AM165" s="347"/>
      <c r="AN165" s="346"/>
      <c r="AO165" s="347"/>
      <c r="AP165" s="346"/>
      <c r="AQ165" s="347"/>
      <c r="AS165" s="281" t="s">
        <v>152</v>
      </c>
      <c r="AT165" s="281" t="s">
        <v>39</v>
      </c>
      <c r="AU165" s="281" t="s">
        <v>297</v>
      </c>
      <c r="AV165" s="282">
        <v>103</v>
      </c>
      <c r="AW165" s="282">
        <v>4.4000000000000004</v>
      </c>
      <c r="AY165" s="344"/>
      <c r="AZ165" s="344"/>
      <c r="BA165" s="345"/>
      <c r="BB165" s="345"/>
      <c r="BC165" s="345"/>
      <c r="BD165" s="345"/>
      <c r="BE165" s="345"/>
      <c r="BF165" s="345"/>
    </row>
    <row r="166" spans="30:58" x14ac:dyDescent="0.3">
      <c r="AD166" s="281" t="s">
        <v>9405</v>
      </c>
      <c r="AE166" s="281" t="s">
        <v>39</v>
      </c>
      <c r="AF166" s="281" t="s">
        <v>56</v>
      </c>
      <c r="AG166" s="282">
        <v>119.7</v>
      </c>
      <c r="AH166" s="282">
        <v>9.3000000000000007</v>
      </c>
      <c r="AJ166" s="344"/>
      <c r="AK166" s="344"/>
      <c r="AL166" s="345"/>
      <c r="AM166" s="348"/>
      <c r="AN166" s="346"/>
      <c r="AO166" s="347"/>
      <c r="AP166" s="346"/>
      <c r="AQ166" s="347"/>
      <c r="AS166" s="281" t="s">
        <v>152</v>
      </c>
      <c r="AT166" s="281" t="s">
        <v>39</v>
      </c>
      <c r="AU166" s="281" t="s">
        <v>298</v>
      </c>
      <c r="AV166" s="282">
        <v>78.8</v>
      </c>
      <c r="AW166" s="282">
        <v>2.2000000000000002</v>
      </c>
      <c r="AY166" s="344"/>
      <c r="AZ166" s="344"/>
      <c r="BA166" s="345"/>
      <c r="BB166" s="345"/>
      <c r="BC166" s="345"/>
      <c r="BD166" s="345"/>
      <c r="BE166" s="345"/>
      <c r="BF166" s="345"/>
    </row>
    <row r="167" spans="30:58" x14ac:dyDescent="0.3">
      <c r="AD167" s="281" t="s">
        <v>9405</v>
      </c>
      <c r="AE167" s="281" t="s">
        <v>40</v>
      </c>
      <c r="AF167" s="281" t="s">
        <v>52</v>
      </c>
      <c r="AG167" s="282">
        <v>113.8</v>
      </c>
      <c r="AH167" s="282">
        <v>0</v>
      </c>
      <c r="AJ167" s="344"/>
      <c r="AK167" s="344"/>
      <c r="AL167" s="346"/>
      <c r="AM167" s="347"/>
      <c r="AN167" s="345"/>
      <c r="AO167" s="347"/>
      <c r="AP167" s="346"/>
      <c r="AQ167" s="347"/>
      <c r="AS167" s="281" t="s">
        <v>152</v>
      </c>
      <c r="AT167" s="281" t="s">
        <v>39</v>
      </c>
      <c r="AU167" s="281" t="s">
        <v>301</v>
      </c>
      <c r="AV167" s="282">
        <v>131.5</v>
      </c>
      <c r="AW167" s="282">
        <v>24.9</v>
      </c>
      <c r="AY167" s="344"/>
      <c r="AZ167" s="344"/>
      <c r="BA167" s="345"/>
      <c r="BB167" s="345"/>
      <c r="BC167" s="345"/>
      <c r="BD167" s="345"/>
      <c r="BE167" s="345"/>
      <c r="BF167" s="345"/>
    </row>
    <row r="168" spans="30:58" x14ac:dyDescent="0.3">
      <c r="AD168" s="281" t="s">
        <v>9405</v>
      </c>
      <c r="AE168" s="281" t="s">
        <v>40</v>
      </c>
      <c r="AF168" s="281" t="s">
        <v>53</v>
      </c>
      <c r="AG168" s="282">
        <v>101.2</v>
      </c>
      <c r="AH168" s="282">
        <v>-3.4</v>
      </c>
      <c r="AJ168" s="344"/>
      <c r="AK168" s="344"/>
      <c r="AL168" s="346"/>
      <c r="AM168" s="347"/>
      <c r="AN168" s="346"/>
      <c r="AO168" s="348"/>
      <c r="AP168" s="346"/>
      <c r="AQ168" s="347"/>
      <c r="AS168" s="281" t="s">
        <v>152</v>
      </c>
      <c r="AT168" s="281" t="s">
        <v>39</v>
      </c>
      <c r="AU168" s="281" t="s">
        <v>280</v>
      </c>
      <c r="AV168" s="282">
        <v>108</v>
      </c>
      <c r="AW168" s="282">
        <v>-6.5</v>
      </c>
      <c r="AY168" s="344"/>
      <c r="AZ168" s="344"/>
      <c r="BA168" s="345"/>
      <c r="BB168" s="345"/>
      <c r="BC168" s="345"/>
      <c r="BD168" s="345"/>
      <c r="BE168" s="345"/>
      <c r="BF168" s="345"/>
    </row>
    <row r="169" spans="30:58" x14ac:dyDescent="0.3">
      <c r="AD169" s="281" t="s">
        <v>9405</v>
      </c>
      <c r="AE169" s="281" t="s">
        <v>40</v>
      </c>
      <c r="AF169" s="281" t="s">
        <v>54</v>
      </c>
      <c r="AG169" s="282">
        <v>119.1</v>
      </c>
      <c r="AH169" s="282">
        <v>-21.2</v>
      </c>
      <c r="AJ169" s="344"/>
      <c r="AK169" s="344"/>
      <c r="AL169" s="346"/>
      <c r="AM169" s="347"/>
      <c r="AN169" s="346"/>
      <c r="AO169" s="346"/>
      <c r="AP169" s="346"/>
      <c r="AQ169" s="347"/>
      <c r="AS169" s="281" t="s">
        <v>152</v>
      </c>
      <c r="AT169" s="281" t="s">
        <v>39</v>
      </c>
      <c r="AU169" s="281" t="s">
        <v>281</v>
      </c>
      <c r="AV169" s="282">
        <v>97.8</v>
      </c>
      <c r="AW169" s="282">
        <v>-23.6</v>
      </c>
      <c r="AY169" s="344"/>
      <c r="AZ169" s="344"/>
      <c r="BA169" s="345"/>
      <c r="BB169" s="345"/>
      <c r="BC169" s="345"/>
      <c r="BD169" s="345"/>
      <c r="BE169" s="345"/>
      <c r="BF169" s="345"/>
    </row>
    <row r="170" spans="30:58" x14ac:dyDescent="0.3">
      <c r="AD170" s="281" t="s">
        <v>9405</v>
      </c>
      <c r="AE170" s="281" t="s">
        <v>40</v>
      </c>
      <c r="AF170" s="281" t="s">
        <v>55</v>
      </c>
      <c r="AG170" s="282">
        <v>177.2</v>
      </c>
      <c r="AH170" s="282">
        <v>7.6</v>
      </c>
      <c r="AJ170" s="344"/>
      <c r="AK170" s="344"/>
      <c r="AL170" s="346"/>
      <c r="AM170" s="347"/>
      <c r="AN170" s="346"/>
      <c r="AO170" s="347"/>
      <c r="AP170" s="346"/>
      <c r="AQ170" s="347"/>
      <c r="AS170" s="281" t="s">
        <v>152</v>
      </c>
      <c r="AT170" s="281" t="s">
        <v>39</v>
      </c>
      <c r="AU170" s="281" t="s">
        <v>302</v>
      </c>
      <c r="AV170" s="282">
        <v>128.19999999999999</v>
      </c>
      <c r="AW170" s="282">
        <v>4.4000000000000004</v>
      </c>
      <c r="AY170" s="344"/>
      <c r="AZ170" s="344"/>
      <c r="BA170" s="345"/>
      <c r="BB170" s="345"/>
      <c r="BC170" s="345"/>
      <c r="BD170" s="345"/>
      <c r="BE170" s="345"/>
      <c r="BF170" s="345"/>
    </row>
    <row r="171" spans="30:58" x14ac:dyDescent="0.3">
      <c r="AD171" s="281" t="s">
        <v>9405</v>
      </c>
      <c r="AE171" s="281" t="s">
        <v>40</v>
      </c>
      <c r="AF171" s="281" t="s">
        <v>56</v>
      </c>
      <c r="AG171" s="282">
        <v>116.6</v>
      </c>
      <c r="AH171" s="282">
        <v>6.4</v>
      </c>
      <c r="AJ171" s="344"/>
      <c r="AK171" s="344"/>
      <c r="AL171" s="346"/>
      <c r="AM171" s="347"/>
      <c r="AN171" s="346"/>
      <c r="AO171" s="347"/>
      <c r="AP171" s="346"/>
      <c r="AQ171" s="347"/>
      <c r="AS171" s="281" t="s">
        <v>152</v>
      </c>
      <c r="AT171" s="281" t="s">
        <v>39</v>
      </c>
      <c r="AU171" s="281" t="s">
        <v>304</v>
      </c>
      <c r="AV171" s="282">
        <v>116.1</v>
      </c>
      <c r="AW171" s="282">
        <v>-38.299999999999997</v>
      </c>
      <c r="AY171" s="344"/>
      <c r="AZ171" s="344"/>
      <c r="BA171" s="345"/>
      <c r="BB171" s="345"/>
      <c r="BC171" s="345"/>
      <c r="BD171" s="345"/>
      <c r="BE171" s="345"/>
      <c r="BF171" s="345"/>
    </row>
    <row r="172" spans="30:58" x14ac:dyDescent="0.3">
      <c r="AJ172" s="344"/>
      <c r="AK172" s="344"/>
      <c r="AL172" s="346"/>
      <c r="AM172" s="347"/>
      <c r="AN172" s="346"/>
      <c r="AO172" s="347"/>
      <c r="AP172" s="346"/>
      <c r="AQ172" s="347"/>
      <c r="AS172" s="281" t="s">
        <v>152</v>
      </c>
      <c r="AT172" s="281" t="s">
        <v>39</v>
      </c>
      <c r="AU172" s="281" t="s">
        <v>3620</v>
      </c>
      <c r="AV172" s="282">
        <v>125.2</v>
      </c>
      <c r="AW172" s="282">
        <v>5.2</v>
      </c>
      <c r="AY172" s="344"/>
      <c r="AZ172" s="344"/>
      <c r="BA172" s="345"/>
      <c r="BB172" s="345"/>
      <c r="BC172" s="345"/>
      <c r="BD172" s="345"/>
      <c r="BE172" s="345"/>
      <c r="BF172" s="345"/>
    </row>
    <row r="173" spans="30:58" x14ac:dyDescent="0.3">
      <c r="AJ173" s="344"/>
      <c r="AK173" s="344"/>
      <c r="AL173" s="346"/>
      <c r="AM173" s="347"/>
      <c r="AN173" s="346"/>
      <c r="AO173" s="347"/>
      <c r="AP173" s="346"/>
      <c r="AQ173" s="347"/>
      <c r="AS173" s="281" t="s">
        <v>152</v>
      </c>
      <c r="AT173" s="281" t="s">
        <v>40</v>
      </c>
      <c r="AU173" s="281" t="s">
        <v>284</v>
      </c>
      <c r="AV173" s="282">
        <v>105.2</v>
      </c>
      <c r="AW173" s="282">
        <v>9</v>
      </c>
      <c r="AY173" s="344"/>
      <c r="AZ173" s="344"/>
      <c r="BA173" s="345"/>
      <c r="BB173" s="345"/>
      <c r="BC173" s="345"/>
      <c r="BD173" s="345"/>
      <c r="BE173" s="345"/>
      <c r="BF173" s="345"/>
    </row>
    <row r="174" spans="30:58" x14ac:dyDescent="0.3">
      <c r="AJ174" s="344"/>
      <c r="AK174" s="344"/>
      <c r="AL174" s="346"/>
      <c r="AM174" s="346"/>
      <c r="AN174" s="346"/>
      <c r="AO174" s="347"/>
      <c r="AP174" s="346"/>
      <c r="AQ174" s="346"/>
      <c r="AS174" s="281" t="s">
        <v>152</v>
      </c>
      <c r="AT174" s="281" t="s">
        <v>40</v>
      </c>
      <c r="AU174" s="281" t="s">
        <v>285</v>
      </c>
      <c r="AV174" s="282">
        <v>123</v>
      </c>
      <c r="AW174" s="282">
        <v>1.5</v>
      </c>
      <c r="AY174" s="344"/>
      <c r="AZ174" s="344"/>
      <c r="BA174" s="345"/>
      <c r="BB174" s="345"/>
      <c r="BC174" s="345"/>
      <c r="BD174" s="345"/>
      <c r="BE174" s="345"/>
      <c r="BF174" s="345"/>
    </row>
    <row r="175" spans="30:58" x14ac:dyDescent="0.3">
      <c r="AJ175" s="344"/>
      <c r="AK175" s="344"/>
      <c r="AL175" s="346"/>
      <c r="AM175" s="347"/>
      <c r="AN175" s="346"/>
      <c r="AO175" s="347"/>
      <c r="AP175" s="346"/>
      <c r="AQ175" s="347"/>
      <c r="AS175" s="281" t="s">
        <v>152</v>
      </c>
      <c r="AT175" s="281" t="s">
        <v>40</v>
      </c>
      <c r="AU175" s="281" t="s">
        <v>306</v>
      </c>
      <c r="AV175" s="282">
        <v>97.3</v>
      </c>
      <c r="AW175" s="282">
        <v>3.1</v>
      </c>
      <c r="AY175" s="344"/>
      <c r="AZ175" s="344"/>
      <c r="BA175" s="345"/>
      <c r="BB175" s="345"/>
      <c r="BC175" s="345"/>
      <c r="BD175" s="345"/>
      <c r="BE175" s="345"/>
      <c r="BF175" s="345"/>
    </row>
    <row r="176" spans="30:58" x14ac:dyDescent="0.3">
      <c r="AJ176" s="344"/>
      <c r="AK176" s="344"/>
      <c r="AL176" s="346"/>
      <c r="AM176" s="347"/>
      <c r="AN176" s="346"/>
      <c r="AO176" s="348"/>
      <c r="AP176" s="346"/>
      <c r="AQ176" s="347"/>
      <c r="AS176" s="281" t="s">
        <v>152</v>
      </c>
      <c r="AT176" s="281" t="s">
        <v>40</v>
      </c>
      <c r="AU176" s="281" t="s">
        <v>286</v>
      </c>
      <c r="AV176" s="282">
        <v>127.8</v>
      </c>
      <c r="AW176" s="282">
        <v>32.4</v>
      </c>
      <c r="AY176" s="344"/>
      <c r="AZ176" s="344"/>
      <c r="BA176" s="345"/>
      <c r="BB176" s="345"/>
      <c r="BC176" s="345"/>
      <c r="BD176" s="345"/>
      <c r="BE176" s="345"/>
      <c r="BF176" s="345"/>
    </row>
    <row r="177" spans="36:58" x14ac:dyDescent="0.3">
      <c r="AJ177" s="344"/>
      <c r="AK177" s="344"/>
      <c r="AL177" s="346"/>
      <c r="AM177" s="345"/>
      <c r="AN177" s="346"/>
      <c r="AO177" s="345"/>
      <c r="AP177" s="346"/>
      <c r="AQ177" s="345"/>
      <c r="AS177" s="281" t="s">
        <v>152</v>
      </c>
      <c r="AT177" s="281" t="s">
        <v>40</v>
      </c>
      <c r="AU177" s="281" t="s">
        <v>289</v>
      </c>
      <c r="AV177" s="282">
        <v>107.7</v>
      </c>
      <c r="AW177" s="282">
        <v>-3.5</v>
      </c>
      <c r="AY177" s="344"/>
      <c r="AZ177" s="344"/>
      <c r="BA177" s="345"/>
      <c r="BB177" s="345"/>
      <c r="BC177" s="345"/>
      <c r="BD177" s="345"/>
      <c r="BE177" s="345"/>
      <c r="BF177" s="345"/>
    </row>
    <row r="178" spans="36:58" x14ac:dyDescent="0.3">
      <c r="AJ178" s="344"/>
      <c r="AK178" s="344"/>
      <c r="AL178" s="346"/>
      <c r="AM178" s="348"/>
      <c r="AN178" s="346"/>
      <c r="AO178" s="348"/>
      <c r="AP178" s="345"/>
      <c r="AQ178" s="347"/>
      <c r="AS178" s="281" t="s">
        <v>152</v>
      </c>
      <c r="AT178" s="281" t="s">
        <v>40</v>
      </c>
      <c r="AU178" s="281" t="s">
        <v>290</v>
      </c>
      <c r="AV178" s="282">
        <v>110.8</v>
      </c>
      <c r="AW178" s="282">
        <v>2.2999999999999998</v>
      </c>
      <c r="AY178" s="344"/>
      <c r="AZ178" s="344"/>
      <c r="BA178" s="345"/>
      <c r="BB178" s="345"/>
      <c r="BC178" s="345"/>
      <c r="BD178" s="345"/>
      <c r="BE178" s="345"/>
      <c r="BF178" s="345"/>
    </row>
    <row r="179" spans="36:58" x14ac:dyDescent="0.3">
      <c r="AJ179" s="344"/>
      <c r="AK179" s="344"/>
      <c r="AL179" s="346"/>
      <c r="AM179" s="347"/>
      <c r="AN179" s="346"/>
      <c r="AO179" s="347"/>
      <c r="AP179" s="346"/>
      <c r="AQ179" s="347"/>
      <c r="AS179" s="281" t="s">
        <v>152</v>
      </c>
      <c r="AT179" s="281" t="s">
        <v>40</v>
      </c>
      <c r="AU179" s="281" t="s">
        <v>291</v>
      </c>
      <c r="AV179" s="282">
        <v>63.6</v>
      </c>
      <c r="AW179" s="282">
        <v>-48.6</v>
      </c>
      <c r="AY179" s="344"/>
      <c r="AZ179" s="344"/>
      <c r="BA179" s="345"/>
      <c r="BB179" s="345"/>
      <c r="BC179" s="345"/>
      <c r="BD179" s="345"/>
      <c r="BE179" s="345"/>
      <c r="BF179" s="345"/>
    </row>
    <row r="180" spans="36:58" x14ac:dyDescent="0.3">
      <c r="AJ180" s="344"/>
      <c r="AK180" s="344"/>
      <c r="AL180" s="346"/>
      <c r="AM180" s="347"/>
      <c r="AN180" s="346"/>
      <c r="AO180" s="347"/>
      <c r="AP180" s="346"/>
      <c r="AQ180" s="347"/>
      <c r="AS180" s="281" t="s">
        <v>152</v>
      </c>
      <c r="AT180" s="281" t="s">
        <v>40</v>
      </c>
      <c r="AU180" s="281" t="s">
        <v>292</v>
      </c>
      <c r="AV180" s="282">
        <v>130.80000000000001</v>
      </c>
      <c r="AW180" s="282">
        <v>18.7</v>
      </c>
      <c r="AY180" s="344"/>
      <c r="AZ180" s="344"/>
      <c r="BA180" s="345"/>
      <c r="BB180" s="345"/>
      <c r="BC180" s="345"/>
      <c r="BD180" s="345"/>
      <c r="BE180" s="345"/>
      <c r="BF180" s="345"/>
    </row>
    <row r="181" spans="36:58" x14ac:dyDescent="0.3">
      <c r="AJ181" s="344"/>
      <c r="AK181" s="344"/>
      <c r="AL181" s="346"/>
      <c r="AM181" s="347"/>
      <c r="AN181" s="346"/>
      <c r="AO181" s="347"/>
      <c r="AP181" s="346"/>
      <c r="AQ181" s="347"/>
      <c r="AS181" s="281" t="s">
        <v>152</v>
      </c>
      <c r="AT181" s="281" t="s">
        <v>40</v>
      </c>
      <c r="AU181" s="281" t="s">
        <v>293</v>
      </c>
      <c r="AV181" s="282">
        <v>119.6</v>
      </c>
      <c r="AW181" s="282">
        <v>-3.1</v>
      </c>
      <c r="AY181" s="344"/>
      <c r="AZ181" s="344"/>
      <c r="BA181" s="345"/>
      <c r="BB181" s="345"/>
      <c r="BC181" s="345"/>
      <c r="BD181" s="345"/>
      <c r="BE181" s="345"/>
      <c r="BF181" s="345"/>
    </row>
    <row r="182" spans="36:58" x14ac:dyDescent="0.3">
      <c r="AJ182" s="344"/>
      <c r="AK182" s="344"/>
      <c r="AL182" s="345"/>
      <c r="AM182" s="347"/>
      <c r="AN182" s="346"/>
      <c r="AO182" s="347"/>
      <c r="AP182" s="346"/>
      <c r="AQ182" s="347"/>
      <c r="AS182" s="281" t="s">
        <v>152</v>
      </c>
      <c r="AT182" s="281" t="s">
        <v>40</v>
      </c>
      <c r="AU182" s="281" t="s">
        <v>295</v>
      </c>
      <c r="AV182" s="282">
        <v>107.9</v>
      </c>
      <c r="AW182" s="282">
        <v>-7.3</v>
      </c>
      <c r="AY182" s="344"/>
      <c r="AZ182" s="344"/>
      <c r="BA182" s="345"/>
      <c r="BB182" s="345"/>
      <c r="BC182" s="345"/>
      <c r="BD182" s="345"/>
      <c r="BE182" s="345"/>
      <c r="BF182" s="345"/>
    </row>
    <row r="183" spans="36:58" x14ac:dyDescent="0.3">
      <c r="AJ183" s="344"/>
      <c r="AK183" s="344"/>
      <c r="AL183" s="346"/>
      <c r="AM183" s="347"/>
      <c r="AN183" s="346"/>
      <c r="AO183" s="347"/>
      <c r="AP183" s="346"/>
      <c r="AQ183" s="347"/>
      <c r="AS183" s="281" t="s">
        <v>152</v>
      </c>
      <c r="AT183" s="281" t="s">
        <v>40</v>
      </c>
      <c r="AU183" s="281" t="s">
        <v>296</v>
      </c>
      <c r="AV183" s="282">
        <v>99.1</v>
      </c>
      <c r="AW183" s="282">
        <v>-15.6</v>
      </c>
      <c r="AY183" s="344"/>
      <c r="AZ183" s="344"/>
      <c r="BA183" s="345"/>
      <c r="BB183" s="345"/>
      <c r="BC183" s="345"/>
      <c r="BD183" s="345"/>
      <c r="BE183" s="345"/>
      <c r="BF183" s="345"/>
    </row>
    <row r="184" spans="36:58" x14ac:dyDescent="0.3">
      <c r="AJ184" s="344"/>
      <c r="AK184" s="344"/>
      <c r="AL184" s="346"/>
      <c r="AM184" s="347"/>
      <c r="AN184" s="346"/>
      <c r="AO184" s="347"/>
      <c r="AP184" s="346"/>
      <c r="AQ184" s="347"/>
      <c r="AS184" s="281" t="s">
        <v>152</v>
      </c>
      <c r="AT184" s="281" t="s">
        <v>40</v>
      </c>
      <c r="AU184" s="281" t="s">
        <v>297</v>
      </c>
      <c r="AV184" s="282">
        <v>117.5</v>
      </c>
      <c r="AW184" s="282">
        <v>2</v>
      </c>
      <c r="AY184" s="344"/>
      <c r="AZ184" s="344"/>
      <c r="BA184" s="345"/>
      <c r="BB184" s="345"/>
      <c r="BC184" s="345"/>
      <c r="BD184" s="345"/>
      <c r="BE184" s="345"/>
      <c r="BF184" s="345"/>
    </row>
    <row r="185" spans="36:58" x14ac:dyDescent="0.3">
      <c r="AJ185" s="344"/>
      <c r="AK185" s="344"/>
      <c r="AL185" s="346"/>
      <c r="AM185" s="347"/>
      <c r="AN185" s="346"/>
      <c r="AO185" s="347"/>
      <c r="AP185" s="346"/>
      <c r="AQ185" s="347"/>
      <c r="AS185" s="281" t="s">
        <v>152</v>
      </c>
      <c r="AT185" s="281" t="s">
        <v>40</v>
      </c>
      <c r="AU185" s="281" t="s">
        <v>298</v>
      </c>
      <c r="AV185" s="282">
        <v>97.2</v>
      </c>
      <c r="AW185" s="282">
        <v>-4.5</v>
      </c>
      <c r="AY185" s="344"/>
      <c r="AZ185" s="344"/>
      <c r="BA185" s="345"/>
      <c r="BB185" s="345"/>
      <c r="BC185" s="345"/>
      <c r="BD185" s="345"/>
      <c r="BE185" s="345"/>
      <c r="BF185" s="345"/>
    </row>
    <row r="186" spans="36:58" x14ac:dyDescent="0.3">
      <c r="AJ186" s="344"/>
      <c r="AK186" s="344"/>
      <c r="AL186" s="346"/>
      <c r="AM186" s="347"/>
      <c r="AN186" s="346"/>
      <c r="AO186" s="347"/>
      <c r="AP186" s="346"/>
      <c r="AQ186" s="348"/>
      <c r="AS186" s="281" t="s">
        <v>152</v>
      </c>
      <c r="AT186" s="281" t="s">
        <v>40</v>
      </c>
      <c r="AU186" s="281" t="s">
        <v>299</v>
      </c>
      <c r="AV186" s="282">
        <v>129.4</v>
      </c>
      <c r="AW186" s="282">
        <v>-5.4</v>
      </c>
      <c r="AY186" s="344"/>
      <c r="AZ186" s="344"/>
      <c r="BA186" s="345"/>
      <c r="BB186" s="345"/>
      <c r="BC186" s="345"/>
      <c r="BD186" s="345"/>
      <c r="BE186" s="345"/>
      <c r="BF186" s="345"/>
    </row>
    <row r="187" spans="36:58" x14ac:dyDescent="0.3">
      <c r="AJ187" s="344"/>
      <c r="AK187" s="344"/>
      <c r="AL187" s="346"/>
      <c r="AM187" s="347"/>
      <c r="AN187" s="346"/>
      <c r="AO187" s="346"/>
      <c r="AP187" s="346"/>
      <c r="AQ187" s="346"/>
      <c r="AS187" s="281" t="s">
        <v>152</v>
      </c>
      <c r="AT187" s="281" t="s">
        <v>40</v>
      </c>
      <c r="AU187" s="281" t="s">
        <v>300</v>
      </c>
      <c r="AV187" s="282">
        <v>151.19999999999999</v>
      </c>
      <c r="AW187" s="282">
        <v>16.600000000000001</v>
      </c>
      <c r="AY187" s="344"/>
      <c r="AZ187" s="344"/>
      <c r="BA187" s="345"/>
      <c r="BB187" s="345"/>
      <c r="BC187" s="345"/>
      <c r="BD187" s="345"/>
      <c r="BE187" s="345"/>
      <c r="BF187" s="345"/>
    </row>
    <row r="188" spans="36:58" x14ac:dyDescent="0.3">
      <c r="AJ188" s="344"/>
      <c r="AK188" s="344"/>
      <c r="AL188" s="346"/>
      <c r="AM188" s="347"/>
      <c r="AN188" s="346"/>
      <c r="AO188" s="347"/>
      <c r="AP188" s="346"/>
      <c r="AQ188" s="347"/>
      <c r="AS188" s="281" t="s">
        <v>152</v>
      </c>
      <c r="AT188" s="281" t="s">
        <v>40</v>
      </c>
      <c r="AU188" s="281" t="s">
        <v>301</v>
      </c>
      <c r="AV188" s="282">
        <v>108</v>
      </c>
      <c r="AW188" s="282">
        <v>-9</v>
      </c>
      <c r="AY188" s="344"/>
      <c r="AZ188" s="344"/>
      <c r="BA188" s="345"/>
      <c r="BB188" s="345"/>
      <c r="BC188" s="345"/>
      <c r="BD188" s="345"/>
      <c r="BE188" s="345"/>
      <c r="BF188" s="345"/>
    </row>
    <row r="189" spans="36:58" x14ac:dyDescent="0.3">
      <c r="AJ189" s="344"/>
      <c r="AK189" s="344"/>
      <c r="AL189" s="345"/>
      <c r="AM189" s="348"/>
      <c r="AN189" s="346"/>
      <c r="AO189" s="347"/>
      <c r="AP189" s="346"/>
      <c r="AQ189" s="347"/>
      <c r="AS189" s="281" t="s">
        <v>152</v>
      </c>
      <c r="AT189" s="281" t="s">
        <v>40</v>
      </c>
      <c r="AU189" s="281" t="s">
        <v>280</v>
      </c>
      <c r="AV189" s="282">
        <v>110.5</v>
      </c>
      <c r="AW189" s="282">
        <v>-3.4</v>
      </c>
      <c r="AY189" s="344"/>
      <c r="AZ189" s="344"/>
      <c r="BA189" s="345"/>
      <c r="BB189" s="345"/>
      <c r="BC189" s="345"/>
      <c r="BD189" s="345"/>
      <c r="BE189" s="345"/>
      <c r="BF189" s="345"/>
    </row>
    <row r="190" spans="36:58" x14ac:dyDescent="0.3">
      <c r="AJ190" s="344"/>
      <c r="AK190" s="344"/>
      <c r="AL190" s="346"/>
      <c r="AM190" s="347"/>
      <c r="AN190" s="346"/>
      <c r="AO190" s="347"/>
      <c r="AP190" s="346"/>
      <c r="AQ190" s="347"/>
      <c r="AS190" s="281" t="s">
        <v>152</v>
      </c>
      <c r="AT190" s="281" t="s">
        <v>40</v>
      </c>
      <c r="AU190" s="281" t="s">
        <v>281</v>
      </c>
      <c r="AV190" s="282">
        <v>134</v>
      </c>
      <c r="AW190" s="282">
        <v>8.9</v>
      </c>
      <c r="AY190" s="344"/>
      <c r="AZ190" s="344"/>
      <c r="BA190" s="345"/>
      <c r="BB190" s="345"/>
      <c r="BC190" s="345"/>
      <c r="BD190" s="345"/>
      <c r="BE190" s="345"/>
      <c r="BF190" s="345"/>
    </row>
    <row r="191" spans="36:58" x14ac:dyDescent="0.3">
      <c r="AJ191" s="344"/>
      <c r="AK191" s="344"/>
      <c r="AL191" s="346"/>
      <c r="AM191" s="347"/>
      <c r="AN191" s="346"/>
      <c r="AO191" s="347"/>
      <c r="AP191" s="346"/>
      <c r="AQ191" s="347"/>
      <c r="AS191" s="281" t="s">
        <v>152</v>
      </c>
      <c r="AT191" s="281" t="s">
        <v>40</v>
      </c>
      <c r="AU191" s="281" t="s">
        <v>302</v>
      </c>
      <c r="AV191" s="282">
        <v>109</v>
      </c>
      <c r="AW191" s="282">
        <v>22.4</v>
      </c>
      <c r="AY191" s="344"/>
      <c r="AZ191" s="344"/>
      <c r="BA191" s="345"/>
      <c r="BB191" s="345"/>
      <c r="BC191" s="345"/>
      <c r="BD191" s="345"/>
      <c r="BE191" s="345"/>
      <c r="BF191" s="345"/>
    </row>
    <row r="192" spans="36:58" x14ac:dyDescent="0.3">
      <c r="AJ192" s="344"/>
      <c r="AK192" s="344"/>
      <c r="AL192" s="346"/>
      <c r="AM192" s="347"/>
      <c r="AN192" s="346"/>
      <c r="AO192" s="348"/>
      <c r="AP192" s="346"/>
      <c r="AQ192" s="348"/>
      <c r="AS192" s="281" t="s">
        <v>152</v>
      </c>
      <c r="AT192" s="281" t="s">
        <v>40</v>
      </c>
      <c r="AU192" s="281" t="s">
        <v>303</v>
      </c>
      <c r="AV192" s="282">
        <v>92.1</v>
      </c>
      <c r="AW192" s="282">
        <v>-136.6</v>
      </c>
      <c r="AY192" s="344"/>
      <c r="AZ192" s="344"/>
      <c r="BA192" s="345"/>
      <c r="BB192" s="345"/>
      <c r="BC192" s="345"/>
      <c r="BD192" s="345"/>
      <c r="BE192" s="345"/>
      <c r="BF192" s="345"/>
    </row>
    <row r="193" spans="36:58" x14ac:dyDescent="0.3">
      <c r="AJ193" s="344"/>
      <c r="AK193" s="344"/>
      <c r="AL193" s="346"/>
      <c r="AM193" s="347"/>
      <c r="AN193" s="346"/>
      <c r="AO193" s="347"/>
      <c r="AP193" s="346"/>
      <c r="AQ193" s="347"/>
      <c r="AS193" s="281" t="s">
        <v>152</v>
      </c>
      <c r="AT193" s="281" t="s">
        <v>40</v>
      </c>
      <c r="AU193" s="281" t="s">
        <v>304</v>
      </c>
      <c r="AV193" s="282">
        <v>88</v>
      </c>
      <c r="AW193" s="282">
        <v>-32.700000000000003</v>
      </c>
      <c r="AY193" s="344"/>
      <c r="AZ193" s="344"/>
      <c r="BA193" s="345"/>
      <c r="BB193" s="345"/>
      <c r="BC193" s="345"/>
      <c r="BD193" s="345"/>
      <c r="BE193" s="345"/>
      <c r="BF193" s="345"/>
    </row>
    <row r="194" spans="36:58" x14ac:dyDescent="0.3">
      <c r="AJ194" s="344"/>
      <c r="AK194" s="344"/>
      <c r="AL194" s="346"/>
      <c r="AM194" s="347"/>
      <c r="AN194" s="346"/>
      <c r="AO194" s="347"/>
      <c r="AP194" s="346"/>
      <c r="AQ194" s="347"/>
      <c r="AS194" s="281" t="s">
        <v>152</v>
      </c>
      <c r="AT194" s="281" t="s">
        <v>40</v>
      </c>
      <c r="AU194" s="281" t="s">
        <v>305</v>
      </c>
      <c r="AV194" s="282">
        <v>143.9</v>
      </c>
      <c r="AW194" s="282">
        <v>48.2</v>
      </c>
      <c r="AY194" s="344"/>
      <c r="AZ194" s="344"/>
      <c r="BA194" s="345"/>
      <c r="BB194" s="345"/>
      <c r="BC194" s="345"/>
      <c r="BD194" s="345"/>
      <c r="BE194" s="345"/>
      <c r="BF194" s="345"/>
    </row>
    <row r="195" spans="36:58" x14ac:dyDescent="0.3">
      <c r="AJ195" s="344"/>
      <c r="AK195" s="344"/>
      <c r="AL195" s="346"/>
      <c r="AM195" s="345"/>
      <c r="AN195" s="345"/>
      <c r="AO195" s="345"/>
      <c r="AP195" s="346"/>
      <c r="AQ195" s="345"/>
      <c r="AS195" s="281" t="s">
        <v>152</v>
      </c>
      <c r="AT195" s="281" t="s">
        <v>40</v>
      </c>
      <c r="AU195" s="281" t="s">
        <v>3620</v>
      </c>
      <c r="AV195" s="282">
        <v>128.19999999999999</v>
      </c>
      <c r="AW195" s="282">
        <v>32.700000000000003</v>
      </c>
      <c r="AY195" s="344"/>
      <c r="AZ195" s="344"/>
      <c r="BA195" s="345"/>
      <c r="BB195" s="345"/>
      <c r="BC195" s="345"/>
      <c r="BD195" s="345"/>
      <c r="BE195" s="345"/>
      <c r="BF195" s="345"/>
    </row>
    <row r="196" spans="36:58" x14ac:dyDescent="0.3">
      <c r="AJ196" s="344"/>
      <c r="AK196" s="344"/>
      <c r="AL196" s="346"/>
      <c r="AM196" s="347"/>
      <c r="AN196" s="346"/>
      <c r="AO196" s="347"/>
      <c r="AP196" s="345"/>
      <c r="AQ196" s="347"/>
      <c r="AS196" s="281" t="s">
        <v>153</v>
      </c>
      <c r="AT196" s="281" t="s">
        <v>1</v>
      </c>
      <c r="AU196" s="281" t="s">
        <v>284</v>
      </c>
      <c r="AV196" s="282">
        <v>107.5</v>
      </c>
      <c r="AW196" s="282">
        <v>5</v>
      </c>
      <c r="AY196" s="344"/>
      <c r="AZ196" s="344"/>
      <c r="BA196" s="345"/>
      <c r="BB196" s="345"/>
      <c r="BC196" s="345"/>
      <c r="BD196" s="345"/>
      <c r="BE196" s="345"/>
      <c r="BF196" s="345"/>
    </row>
    <row r="197" spans="36:58" x14ac:dyDescent="0.3">
      <c r="AJ197" s="344"/>
      <c r="AK197" s="344"/>
      <c r="AL197" s="346"/>
      <c r="AM197" s="347"/>
      <c r="AN197" s="346"/>
      <c r="AO197" s="347"/>
      <c r="AP197" s="346"/>
      <c r="AQ197" s="347"/>
      <c r="AS197" s="281" t="s">
        <v>153</v>
      </c>
      <c r="AT197" s="281" t="s">
        <v>1</v>
      </c>
      <c r="AU197" s="281" t="s">
        <v>285</v>
      </c>
      <c r="AV197" s="282">
        <v>107.8</v>
      </c>
      <c r="AW197" s="282">
        <v>17.7</v>
      </c>
      <c r="AY197" s="344"/>
      <c r="AZ197" s="344"/>
      <c r="BA197" s="345"/>
      <c r="BB197" s="345"/>
      <c r="BC197" s="345"/>
      <c r="BD197" s="345"/>
      <c r="BE197" s="345"/>
      <c r="BF197" s="345"/>
    </row>
    <row r="198" spans="36:58" x14ac:dyDescent="0.3">
      <c r="AJ198" s="344"/>
      <c r="AK198" s="344"/>
      <c r="AL198" s="345"/>
      <c r="AM198" s="347"/>
      <c r="AN198" s="345"/>
      <c r="AO198" s="347"/>
      <c r="AP198" s="345"/>
      <c r="AQ198" s="347"/>
      <c r="AS198" s="281" t="s">
        <v>153</v>
      </c>
      <c r="AT198" s="281" t="s">
        <v>1</v>
      </c>
      <c r="AU198" s="281" t="s">
        <v>286</v>
      </c>
      <c r="AV198" s="282">
        <v>100</v>
      </c>
      <c r="AW198" s="282">
        <v>-2.8</v>
      </c>
      <c r="AY198" s="344"/>
      <c r="AZ198" s="344"/>
      <c r="BA198" s="345"/>
      <c r="BB198" s="345"/>
      <c r="BC198" s="345"/>
      <c r="BD198" s="345"/>
      <c r="BE198" s="345"/>
      <c r="BF198" s="345"/>
    </row>
    <row r="199" spans="36:58" x14ac:dyDescent="0.3">
      <c r="AJ199" s="344"/>
      <c r="AK199" s="344"/>
      <c r="AL199" s="346"/>
      <c r="AM199" s="347"/>
      <c r="AN199" s="346"/>
      <c r="AO199" s="347"/>
      <c r="AP199" s="345"/>
      <c r="AQ199" s="347"/>
      <c r="AS199" s="281" t="s">
        <v>153</v>
      </c>
      <c r="AT199" s="281" t="s">
        <v>1</v>
      </c>
      <c r="AU199" s="281" t="s">
        <v>287</v>
      </c>
      <c r="AV199" s="282">
        <v>106.8</v>
      </c>
      <c r="AW199" s="282">
        <v>3</v>
      </c>
      <c r="AY199" s="344"/>
      <c r="AZ199" s="344"/>
      <c r="BA199" s="345"/>
      <c r="BB199" s="345"/>
      <c r="BC199" s="345"/>
      <c r="BD199" s="345"/>
      <c r="BE199" s="345"/>
      <c r="BF199" s="345"/>
    </row>
    <row r="200" spans="36:58" x14ac:dyDescent="0.3">
      <c r="AJ200" s="344"/>
      <c r="AK200" s="344"/>
      <c r="AL200" s="345"/>
      <c r="AM200" s="347"/>
      <c r="AN200" s="346"/>
      <c r="AO200" s="347"/>
      <c r="AP200" s="345"/>
      <c r="AQ200" s="347"/>
      <c r="AS200" s="281" t="s">
        <v>153</v>
      </c>
      <c r="AT200" s="281" t="s">
        <v>1</v>
      </c>
      <c r="AU200" s="281" t="s">
        <v>288</v>
      </c>
      <c r="AV200" s="282">
        <v>118.4</v>
      </c>
      <c r="AW200" s="282">
        <v>-1.4</v>
      </c>
      <c r="AY200" s="344"/>
      <c r="AZ200" s="344"/>
      <c r="BA200" s="345"/>
      <c r="BB200" s="345"/>
      <c r="BC200" s="345"/>
      <c r="BD200" s="345"/>
      <c r="BE200" s="345"/>
      <c r="BF200" s="345"/>
    </row>
    <row r="201" spans="36:58" x14ac:dyDescent="0.3">
      <c r="AJ201" s="344"/>
      <c r="AK201" s="344"/>
      <c r="AL201" s="346"/>
      <c r="AM201" s="347"/>
      <c r="AN201" s="345"/>
      <c r="AO201" s="347"/>
      <c r="AP201" s="346"/>
      <c r="AQ201" s="347"/>
      <c r="AS201" s="281" t="s">
        <v>153</v>
      </c>
      <c r="AT201" s="281" t="s">
        <v>1</v>
      </c>
      <c r="AU201" s="281" t="s">
        <v>289</v>
      </c>
      <c r="AV201" s="282">
        <v>77.900000000000006</v>
      </c>
      <c r="AW201" s="282">
        <v>-32.700000000000003</v>
      </c>
      <c r="AY201" s="344"/>
      <c r="AZ201" s="344"/>
      <c r="BA201" s="345"/>
      <c r="BB201" s="345"/>
      <c r="BC201" s="345"/>
      <c r="BD201" s="345"/>
      <c r="BE201" s="345"/>
      <c r="BF201" s="345"/>
    </row>
    <row r="202" spans="36:58" x14ac:dyDescent="0.3">
      <c r="AJ202" s="344"/>
      <c r="AK202" s="344"/>
      <c r="AL202" s="345"/>
      <c r="AM202" s="347"/>
      <c r="AN202" s="346"/>
      <c r="AO202" s="348"/>
      <c r="AP202" s="346"/>
      <c r="AQ202" s="348"/>
      <c r="AS202" s="281" t="s">
        <v>153</v>
      </c>
      <c r="AT202" s="281" t="s">
        <v>1</v>
      </c>
      <c r="AU202" s="281" t="s">
        <v>290</v>
      </c>
      <c r="AV202" s="282">
        <v>75.400000000000006</v>
      </c>
      <c r="AW202" s="282">
        <v>17.7</v>
      </c>
      <c r="AY202" s="344"/>
      <c r="AZ202" s="344"/>
      <c r="BA202" s="345"/>
      <c r="BB202" s="345"/>
      <c r="BC202" s="345"/>
      <c r="BD202" s="345"/>
      <c r="BE202" s="345"/>
      <c r="BF202" s="345"/>
    </row>
    <row r="203" spans="36:58" x14ac:dyDescent="0.3">
      <c r="AJ203" s="344"/>
      <c r="AK203" s="344"/>
      <c r="AL203" s="346"/>
      <c r="AM203" s="347"/>
      <c r="AN203" s="346"/>
      <c r="AO203" s="347"/>
      <c r="AP203" s="346"/>
      <c r="AQ203" s="347"/>
      <c r="AS203" s="281" t="s">
        <v>153</v>
      </c>
      <c r="AT203" s="281" t="s">
        <v>1</v>
      </c>
      <c r="AU203" s="281" t="s">
        <v>291</v>
      </c>
      <c r="AV203" s="282">
        <v>93.7</v>
      </c>
      <c r="AW203" s="282">
        <v>-21.3</v>
      </c>
      <c r="AY203" s="344"/>
      <c r="AZ203" s="344"/>
      <c r="BA203" s="345"/>
      <c r="BB203" s="345"/>
      <c r="BC203" s="345"/>
      <c r="BD203" s="345"/>
      <c r="BE203" s="345"/>
      <c r="BF203" s="345"/>
    </row>
    <row r="204" spans="36:58" x14ac:dyDescent="0.3">
      <c r="AJ204" s="344"/>
      <c r="AK204" s="344"/>
      <c r="AL204" s="346"/>
      <c r="AM204" s="347"/>
      <c r="AN204" s="346"/>
      <c r="AO204" s="347"/>
      <c r="AP204" s="346"/>
      <c r="AQ204" s="347"/>
      <c r="AS204" s="281" t="s">
        <v>153</v>
      </c>
      <c r="AT204" s="281" t="s">
        <v>1</v>
      </c>
      <c r="AU204" s="281" t="s">
        <v>292</v>
      </c>
      <c r="AV204" s="282">
        <v>118.6</v>
      </c>
      <c r="AW204" s="282">
        <v>4.5999999999999996</v>
      </c>
      <c r="AY204" s="344"/>
      <c r="AZ204" s="344"/>
      <c r="BA204" s="345"/>
      <c r="BB204" s="345"/>
      <c r="BC204" s="345"/>
      <c r="BD204" s="345"/>
      <c r="BE204" s="345"/>
      <c r="BF204" s="345"/>
    </row>
    <row r="205" spans="36:58" x14ac:dyDescent="0.3">
      <c r="AJ205" s="344"/>
      <c r="AK205" s="344"/>
      <c r="AL205" s="346"/>
      <c r="AM205" s="347"/>
      <c r="AN205" s="346"/>
      <c r="AO205" s="346"/>
      <c r="AP205" s="346"/>
      <c r="AQ205" s="347"/>
      <c r="AS205" s="281" t="s">
        <v>153</v>
      </c>
      <c r="AT205" s="281" t="s">
        <v>1</v>
      </c>
      <c r="AU205" s="281" t="s">
        <v>293</v>
      </c>
      <c r="AV205" s="282">
        <v>126.5</v>
      </c>
      <c r="AW205" s="282">
        <v>11.2</v>
      </c>
      <c r="AY205" s="344"/>
      <c r="AZ205" s="344"/>
      <c r="BA205" s="345"/>
      <c r="BB205" s="345"/>
      <c r="BC205" s="345"/>
      <c r="BD205" s="345"/>
      <c r="BE205" s="345"/>
      <c r="BF205" s="345"/>
    </row>
    <row r="206" spans="36:58" x14ac:dyDescent="0.3">
      <c r="AJ206" s="344"/>
      <c r="AK206" s="344"/>
      <c r="AL206" s="346"/>
      <c r="AM206" s="348"/>
      <c r="AN206" s="346"/>
      <c r="AO206" s="347"/>
      <c r="AP206" s="346"/>
      <c r="AQ206" s="347"/>
      <c r="AS206" s="281" t="s">
        <v>153</v>
      </c>
      <c r="AT206" s="281" t="s">
        <v>1</v>
      </c>
      <c r="AU206" s="281" t="s">
        <v>294</v>
      </c>
      <c r="AV206" s="282">
        <v>149.80000000000001</v>
      </c>
      <c r="AW206" s="282">
        <v>48.1</v>
      </c>
      <c r="AY206" s="344"/>
      <c r="AZ206" s="344"/>
      <c r="BA206" s="345"/>
      <c r="BB206" s="345"/>
      <c r="BC206" s="345"/>
      <c r="BD206" s="345"/>
      <c r="BE206" s="345"/>
      <c r="BF206" s="345"/>
    </row>
    <row r="207" spans="36:58" x14ac:dyDescent="0.3">
      <c r="AJ207" s="344"/>
      <c r="AK207" s="344"/>
      <c r="AL207" s="345"/>
      <c r="AM207" s="347"/>
      <c r="AN207" s="346"/>
      <c r="AO207" s="347"/>
      <c r="AP207" s="346"/>
      <c r="AQ207" s="347"/>
      <c r="AS207" s="281" t="s">
        <v>153</v>
      </c>
      <c r="AT207" s="281" t="s">
        <v>1</v>
      </c>
      <c r="AU207" s="281" t="s">
        <v>295</v>
      </c>
      <c r="AV207" s="282">
        <v>122.4</v>
      </c>
      <c r="AW207" s="282">
        <v>4.7</v>
      </c>
      <c r="AY207" s="344"/>
      <c r="AZ207" s="344"/>
      <c r="BA207" s="345"/>
      <c r="BB207" s="345"/>
      <c r="BC207" s="345"/>
      <c r="BD207" s="345"/>
      <c r="BE207" s="345"/>
      <c r="BF207" s="345"/>
    </row>
    <row r="208" spans="36:58" x14ac:dyDescent="0.3">
      <c r="AJ208" s="344"/>
      <c r="AK208" s="344"/>
      <c r="AL208" s="346"/>
      <c r="AM208" s="347"/>
      <c r="AN208" s="346"/>
      <c r="AO208" s="347"/>
      <c r="AP208" s="345"/>
      <c r="AQ208" s="347"/>
      <c r="AS208" s="281" t="s">
        <v>153</v>
      </c>
      <c r="AT208" s="281" t="s">
        <v>1</v>
      </c>
      <c r="AU208" s="281" t="s">
        <v>296</v>
      </c>
      <c r="AV208" s="282">
        <v>102.9</v>
      </c>
      <c r="AW208" s="282">
        <v>-25.2</v>
      </c>
      <c r="AY208" s="344"/>
      <c r="AZ208" s="344"/>
      <c r="BA208" s="345"/>
      <c r="BB208" s="345"/>
      <c r="BC208" s="345"/>
      <c r="BD208" s="345"/>
      <c r="BE208" s="345"/>
      <c r="BF208" s="345"/>
    </row>
    <row r="209" spans="36:58" x14ac:dyDescent="0.3">
      <c r="AJ209" s="344"/>
      <c r="AK209" s="344"/>
      <c r="AL209" s="346"/>
      <c r="AM209" s="347"/>
      <c r="AN209" s="346"/>
      <c r="AO209" s="347"/>
      <c r="AP209" s="346"/>
      <c r="AQ209" s="347"/>
      <c r="AS209" s="281" t="s">
        <v>153</v>
      </c>
      <c r="AT209" s="281" t="s">
        <v>1</v>
      </c>
      <c r="AU209" s="281" t="s">
        <v>297</v>
      </c>
      <c r="AV209" s="282">
        <v>106</v>
      </c>
      <c r="AW209" s="282">
        <v>2.1</v>
      </c>
      <c r="AY209" s="344"/>
      <c r="AZ209" s="344"/>
      <c r="BA209" s="345"/>
      <c r="BB209" s="345"/>
      <c r="BC209" s="345"/>
      <c r="BD209" s="345"/>
      <c r="BE209" s="345"/>
      <c r="BF209" s="345"/>
    </row>
    <row r="210" spans="36:58" x14ac:dyDescent="0.3">
      <c r="AJ210" s="344"/>
      <c r="AK210" s="344"/>
      <c r="AL210" s="346"/>
      <c r="AM210" s="347"/>
      <c r="AN210" s="346"/>
      <c r="AO210" s="348"/>
      <c r="AP210" s="346"/>
      <c r="AQ210" s="346"/>
      <c r="AS210" s="281" t="s">
        <v>153</v>
      </c>
      <c r="AT210" s="281" t="s">
        <v>1</v>
      </c>
      <c r="AU210" s="281" t="s">
        <v>298</v>
      </c>
      <c r="AV210" s="282">
        <v>91</v>
      </c>
      <c r="AW210" s="282">
        <v>-8</v>
      </c>
      <c r="AY210" s="344"/>
      <c r="AZ210" s="344"/>
      <c r="BA210" s="345"/>
      <c r="BB210" s="345"/>
      <c r="BC210" s="345"/>
      <c r="BD210" s="345"/>
      <c r="BE210" s="345"/>
      <c r="BF210" s="345"/>
    </row>
    <row r="211" spans="36:58" x14ac:dyDescent="0.3">
      <c r="AJ211" s="344"/>
      <c r="AK211" s="344"/>
      <c r="AL211" s="346"/>
      <c r="AM211" s="347"/>
      <c r="AN211" s="345"/>
      <c r="AO211" s="347"/>
      <c r="AP211" s="346"/>
      <c r="AQ211" s="347"/>
      <c r="AS211" s="281" t="s">
        <v>153</v>
      </c>
      <c r="AT211" s="281" t="s">
        <v>1</v>
      </c>
      <c r="AU211" s="281" t="s">
        <v>299</v>
      </c>
      <c r="AV211" s="282">
        <v>164.7</v>
      </c>
      <c r="AW211" s="282">
        <v>44.2</v>
      </c>
      <c r="AY211" s="344"/>
      <c r="AZ211" s="344"/>
      <c r="BA211" s="345"/>
      <c r="BB211" s="345"/>
      <c r="BC211" s="345"/>
      <c r="BD211" s="345"/>
      <c r="BE211" s="345"/>
      <c r="BF211" s="345"/>
    </row>
    <row r="212" spans="36:58" x14ac:dyDescent="0.3">
      <c r="AJ212" s="344"/>
      <c r="AK212" s="344"/>
      <c r="AL212" s="346"/>
      <c r="AM212" s="347"/>
      <c r="AN212" s="346"/>
      <c r="AO212" s="347"/>
      <c r="AP212" s="346"/>
      <c r="AQ212" s="347"/>
      <c r="AS212" s="281" t="s">
        <v>153</v>
      </c>
      <c r="AT212" s="281" t="s">
        <v>1</v>
      </c>
      <c r="AU212" s="281" t="s">
        <v>300</v>
      </c>
      <c r="AV212" s="282">
        <v>161.4</v>
      </c>
      <c r="AW212" s="282">
        <v>39.700000000000003</v>
      </c>
      <c r="AY212" s="344"/>
      <c r="AZ212" s="344"/>
      <c r="BA212" s="345"/>
      <c r="BB212" s="345"/>
      <c r="BC212" s="345"/>
      <c r="BD212" s="345"/>
      <c r="BE212" s="345"/>
      <c r="BF212" s="345"/>
    </row>
    <row r="213" spans="36:58" x14ac:dyDescent="0.3">
      <c r="AJ213" s="344"/>
      <c r="AK213" s="344"/>
      <c r="AL213" s="346"/>
      <c r="AM213" s="345"/>
      <c r="AN213" s="346"/>
      <c r="AO213" s="345"/>
      <c r="AP213" s="346"/>
      <c r="AQ213" s="345"/>
      <c r="AS213" s="281" t="s">
        <v>153</v>
      </c>
      <c r="AT213" s="281" t="s">
        <v>1</v>
      </c>
      <c r="AU213" s="281" t="s">
        <v>301</v>
      </c>
      <c r="AV213" s="282">
        <v>92.9</v>
      </c>
      <c r="AW213" s="282">
        <v>0.5</v>
      </c>
      <c r="AY213" s="344"/>
      <c r="AZ213" s="344"/>
      <c r="BA213" s="345"/>
      <c r="BB213" s="345"/>
      <c r="BC213" s="345"/>
      <c r="BD213" s="345"/>
      <c r="BE213" s="345"/>
      <c r="BF213" s="345"/>
    </row>
    <row r="214" spans="36:58" x14ac:dyDescent="0.3">
      <c r="AJ214" s="344"/>
      <c r="AK214" s="344"/>
      <c r="AL214" s="345"/>
      <c r="AM214" s="347"/>
      <c r="AN214" s="346"/>
      <c r="AO214" s="347"/>
      <c r="AP214" s="346"/>
      <c r="AQ214" s="347"/>
      <c r="AS214" s="281" t="s">
        <v>153</v>
      </c>
      <c r="AT214" s="281" t="s">
        <v>1</v>
      </c>
      <c r="AU214" s="281" t="s">
        <v>280</v>
      </c>
      <c r="AV214" s="282">
        <v>102</v>
      </c>
      <c r="AW214" s="282">
        <v>2.5</v>
      </c>
      <c r="AY214" s="344"/>
      <c r="AZ214" s="344"/>
      <c r="BA214" s="345"/>
      <c r="BB214" s="345"/>
      <c r="BC214" s="345"/>
      <c r="BD214" s="345"/>
      <c r="BE214" s="345"/>
      <c r="BF214" s="345"/>
    </row>
    <row r="215" spans="36:58" x14ac:dyDescent="0.3">
      <c r="AJ215" s="344"/>
      <c r="AK215" s="344"/>
      <c r="AL215" s="346"/>
      <c r="AM215" s="347"/>
      <c r="AN215" s="346"/>
      <c r="AO215" s="347"/>
      <c r="AP215" s="346"/>
      <c r="AQ215" s="348"/>
      <c r="AS215" s="281" t="s">
        <v>153</v>
      </c>
      <c r="AT215" s="281" t="s">
        <v>1</v>
      </c>
      <c r="AU215" s="281" t="s">
        <v>281</v>
      </c>
      <c r="AV215" s="282">
        <v>103.2</v>
      </c>
      <c r="AW215" s="282">
        <v>0.7</v>
      </c>
      <c r="AY215" s="344"/>
      <c r="AZ215" s="344"/>
      <c r="BA215" s="345"/>
      <c r="BB215" s="345"/>
      <c r="BC215" s="345"/>
      <c r="BD215" s="345"/>
      <c r="BE215" s="345"/>
      <c r="BF215" s="345"/>
    </row>
    <row r="216" spans="36:58" x14ac:dyDescent="0.3">
      <c r="AJ216" s="344"/>
      <c r="AK216" s="344"/>
      <c r="AL216" s="346"/>
      <c r="AM216" s="347"/>
      <c r="AN216" s="346"/>
      <c r="AO216" s="347"/>
      <c r="AP216" s="346"/>
      <c r="AQ216" s="347"/>
      <c r="AS216" s="281" t="s">
        <v>153</v>
      </c>
      <c r="AT216" s="281" t="s">
        <v>1</v>
      </c>
      <c r="AU216" s="281" t="s">
        <v>302</v>
      </c>
      <c r="AV216" s="282">
        <v>118.9</v>
      </c>
      <c r="AW216" s="282">
        <v>12.2</v>
      </c>
      <c r="AY216" s="344"/>
      <c r="AZ216" s="344"/>
      <c r="BA216" s="345"/>
      <c r="BB216" s="345"/>
      <c r="BC216" s="345"/>
      <c r="BD216" s="345"/>
      <c r="BE216" s="345"/>
      <c r="BF216" s="345"/>
    </row>
    <row r="217" spans="36:58" x14ac:dyDescent="0.3">
      <c r="AJ217" s="344"/>
      <c r="AK217" s="344"/>
      <c r="AL217" s="346"/>
      <c r="AM217" s="347"/>
      <c r="AN217" s="345"/>
      <c r="AO217" s="347"/>
      <c r="AP217" s="346"/>
      <c r="AQ217" s="347"/>
      <c r="AS217" s="281" t="s">
        <v>153</v>
      </c>
      <c r="AT217" s="281" t="s">
        <v>1</v>
      </c>
      <c r="AU217" s="281" t="s">
        <v>303</v>
      </c>
      <c r="AV217" s="282">
        <v>80.8</v>
      </c>
      <c r="AW217" s="282">
        <v>-31.9</v>
      </c>
      <c r="AY217" s="344"/>
      <c r="AZ217" s="344"/>
      <c r="BA217" s="345"/>
      <c r="BB217" s="345"/>
      <c r="BC217" s="345"/>
      <c r="BD217" s="345"/>
      <c r="BE217" s="345"/>
      <c r="BF217" s="345"/>
    </row>
    <row r="218" spans="36:58" x14ac:dyDescent="0.3">
      <c r="AJ218" s="344"/>
      <c r="AK218" s="344"/>
      <c r="AL218" s="346"/>
      <c r="AM218" s="347"/>
      <c r="AN218" s="346"/>
      <c r="AO218" s="347"/>
      <c r="AP218" s="345"/>
      <c r="AQ218" s="347"/>
      <c r="AS218" s="281" t="s">
        <v>153</v>
      </c>
      <c r="AT218" s="281" t="s">
        <v>1</v>
      </c>
      <c r="AU218" s="281" t="s">
        <v>304</v>
      </c>
      <c r="AV218" s="282">
        <v>94</v>
      </c>
      <c r="AW218" s="282">
        <v>-19.399999999999999</v>
      </c>
      <c r="AY218" s="344"/>
      <c r="AZ218" s="344"/>
      <c r="BA218" s="345"/>
      <c r="BB218" s="345"/>
      <c r="BC218" s="345"/>
      <c r="BD218" s="345"/>
      <c r="BE218" s="345"/>
      <c r="BF218" s="345"/>
    </row>
    <row r="219" spans="36:58" x14ac:dyDescent="0.3">
      <c r="AJ219" s="344"/>
      <c r="AK219" s="344"/>
      <c r="AL219" s="346"/>
      <c r="AM219" s="347"/>
      <c r="AN219" s="346"/>
      <c r="AO219" s="347"/>
      <c r="AP219" s="346"/>
      <c r="AQ219" s="347"/>
      <c r="AS219" s="281" t="s">
        <v>153</v>
      </c>
      <c r="AT219" s="281" t="s">
        <v>1</v>
      </c>
      <c r="AU219" s="281" t="s">
        <v>305</v>
      </c>
      <c r="AV219" s="282">
        <v>74.400000000000006</v>
      </c>
      <c r="AW219" s="282">
        <v>1.4</v>
      </c>
      <c r="AY219" s="344"/>
      <c r="AZ219" s="344"/>
      <c r="BA219" s="345"/>
      <c r="BB219" s="345"/>
      <c r="BC219" s="345"/>
      <c r="BD219" s="345"/>
      <c r="BE219" s="345"/>
      <c r="BF219" s="345"/>
    </row>
    <row r="220" spans="36:58" x14ac:dyDescent="0.3">
      <c r="AJ220" s="344"/>
      <c r="AK220" s="344"/>
      <c r="AL220" s="346"/>
      <c r="AM220" s="347"/>
      <c r="AN220" s="346"/>
      <c r="AO220" s="347"/>
      <c r="AP220" s="345"/>
      <c r="AQ220" s="347"/>
      <c r="AS220" s="281" t="s">
        <v>153</v>
      </c>
      <c r="AT220" s="281" t="s">
        <v>1</v>
      </c>
      <c r="AU220" s="281" t="s">
        <v>3620</v>
      </c>
      <c r="AV220" s="282">
        <v>110.6</v>
      </c>
      <c r="AW220" s="282">
        <v>19.399999999999999</v>
      </c>
      <c r="AY220" s="344"/>
      <c r="AZ220" s="344"/>
      <c r="BA220" s="345"/>
      <c r="BB220" s="345"/>
      <c r="BC220" s="345"/>
      <c r="BD220" s="345"/>
      <c r="BE220" s="345"/>
      <c r="BF220" s="345"/>
    </row>
    <row r="221" spans="36:58" x14ac:dyDescent="0.3">
      <c r="AJ221" s="344"/>
      <c r="AK221" s="344"/>
      <c r="AL221" s="346"/>
      <c r="AM221" s="347"/>
      <c r="AN221" s="345"/>
      <c r="AO221" s="347"/>
      <c r="AP221" s="346"/>
      <c r="AQ221" s="347"/>
      <c r="AS221" s="281" t="s">
        <v>153</v>
      </c>
      <c r="AT221" s="281" t="s">
        <v>39</v>
      </c>
      <c r="AU221" s="281" t="s">
        <v>284</v>
      </c>
      <c r="AV221" s="282">
        <v>100.1</v>
      </c>
      <c r="AW221" s="282">
        <v>-5.9</v>
      </c>
      <c r="AY221" s="344"/>
      <c r="AZ221" s="344"/>
      <c r="BA221" s="345"/>
      <c r="BB221" s="345"/>
      <c r="BC221" s="345"/>
      <c r="BD221" s="345"/>
      <c r="BE221" s="345"/>
      <c r="BF221" s="345"/>
    </row>
    <row r="222" spans="36:58" x14ac:dyDescent="0.3">
      <c r="AJ222" s="344"/>
      <c r="AK222" s="344"/>
      <c r="AL222" s="346"/>
      <c r="AM222" s="347"/>
      <c r="AN222" s="346"/>
      <c r="AO222" s="347"/>
      <c r="AP222" s="346"/>
      <c r="AQ222" s="347"/>
      <c r="AS222" s="281" t="s">
        <v>153</v>
      </c>
      <c r="AT222" s="281" t="s">
        <v>39</v>
      </c>
      <c r="AU222" s="281" t="s">
        <v>285</v>
      </c>
      <c r="AV222" s="282">
        <v>150.9</v>
      </c>
      <c r="AW222" s="282">
        <v>81.2</v>
      </c>
      <c r="AY222" s="344"/>
      <c r="AZ222" s="344"/>
      <c r="BA222" s="345"/>
      <c r="BB222" s="345"/>
      <c r="BC222" s="345"/>
      <c r="BD222" s="345"/>
      <c r="BE222" s="345"/>
      <c r="BF222" s="345"/>
    </row>
    <row r="223" spans="36:58" x14ac:dyDescent="0.3">
      <c r="AJ223" s="344"/>
      <c r="AK223" s="344"/>
      <c r="AL223" s="346"/>
      <c r="AM223" s="346"/>
      <c r="AN223" s="346"/>
      <c r="AO223" s="345"/>
      <c r="AP223" s="346"/>
      <c r="AQ223" s="346"/>
      <c r="AS223" s="281" t="s">
        <v>153</v>
      </c>
      <c r="AT223" s="281" t="s">
        <v>39</v>
      </c>
      <c r="AU223" s="281" t="s">
        <v>286</v>
      </c>
      <c r="AV223" s="282">
        <v>80.8</v>
      </c>
      <c r="AW223" s="282">
        <v>-12.5</v>
      </c>
      <c r="AY223" s="344"/>
      <c r="AZ223" s="344"/>
      <c r="BA223" s="345"/>
      <c r="BB223" s="345"/>
      <c r="BC223" s="345"/>
      <c r="BD223" s="345"/>
      <c r="BE223" s="345"/>
      <c r="BF223" s="345"/>
    </row>
    <row r="224" spans="36:58" x14ac:dyDescent="0.3">
      <c r="AJ224" s="344"/>
      <c r="AK224" s="344"/>
      <c r="AL224" s="346"/>
      <c r="AM224" s="346"/>
      <c r="AN224" s="346"/>
      <c r="AO224" s="346"/>
      <c r="AP224" s="346"/>
      <c r="AQ224" s="345"/>
      <c r="AS224" s="281" t="s">
        <v>153</v>
      </c>
      <c r="AT224" s="281" t="s">
        <v>39</v>
      </c>
      <c r="AU224" s="281" t="s">
        <v>289</v>
      </c>
      <c r="AV224" s="282">
        <v>118.1</v>
      </c>
      <c r="AW224" s="282">
        <v>0.3</v>
      </c>
      <c r="AY224" s="344"/>
      <c r="AZ224" s="344"/>
      <c r="BA224" s="345"/>
      <c r="BB224" s="345"/>
      <c r="BC224" s="345"/>
      <c r="BD224" s="345"/>
      <c r="BE224" s="345"/>
      <c r="BF224" s="345"/>
    </row>
    <row r="225" spans="36:58" x14ac:dyDescent="0.3">
      <c r="AJ225" s="344"/>
      <c r="AK225" s="344"/>
      <c r="AL225" s="346"/>
      <c r="AM225" s="346"/>
      <c r="AN225" s="346"/>
      <c r="AO225" s="346"/>
      <c r="AP225" s="345"/>
      <c r="AQ225" s="346"/>
      <c r="AS225" s="281" t="s">
        <v>153</v>
      </c>
      <c r="AT225" s="281" t="s">
        <v>39</v>
      </c>
      <c r="AU225" s="281" t="s">
        <v>290</v>
      </c>
      <c r="AV225" s="282">
        <v>96.9</v>
      </c>
      <c r="AW225" s="282">
        <v>-15.6</v>
      </c>
      <c r="AY225" s="344"/>
      <c r="AZ225" s="344"/>
      <c r="BA225" s="345"/>
      <c r="BB225" s="345"/>
      <c r="BC225" s="345"/>
      <c r="BD225" s="345"/>
      <c r="BE225" s="345"/>
      <c r="BF225" s="345"/>
    </row>
    <row r="226" spans="36:58" x14ac:dyDescent="0.3">
      <c r="AJ226" s="344"/>
      <c r="AK226" s="344"/>
      <c r="AL226" s="346"/>
      <c r="AM226" s="346"/>
      <c r="AN226" s="346"/>
      <c r="AO226" s="346"/>
      <c r="AP226" s="346"/>
      <c r="AQ226" s="346"/>
      <c r="AS226" s="281" t="s">
        <v>153</v>
      </c>
      <c r="AT226" s="281" t="s">
        <v>39</v>
      </c>
      <c r="AU226" s="281" t="s">
        <v>292</v>
      </c>
      <c r="AV226" s="282">
        <v>109.7</v>
      </c>
      <c r="AW226" s="282">
        <v>14</v>
      </c>
      <c r="AY226" s="344"/>
      <c r="AZ226" s="344"/>
      <c r="BA226" s="345"/>
      <c r="BB226" s="345"/>
      <c r="BC226" s="345"/>
      <c r="BD226" s="345"/>
      <c r="BE226" s="345"/>
      <c r="BF226" s="345"/>
    </row>
    <row r="227" spans="36:58" x14ac:dyDescent="0.3">
      <c r="AJ227" s="344"/>
      <c r="AK227" s="344"/>
      <c r="AL227" s="346"/>
      <c r="AM227" s="346"/>
      <c r="AN227" s="346"/>
      <c r="AO227" s="346"/>
      <c r="AP227" s="345"/>
      <c r="AQ227" s="346"/>
      <c r="AS227" s="281" t="s">
        <v>153</v>
      </c>
      <c r="AT227" s="281" t="s">
        <v>39</v>
      </c>
      <c r="AU227" s="281" t="s">
        <v>293</v>
      </c>
      <c r="AV227" s="282">
        <v>102.5</v>
      </c>
      <c r="AW227" s="282">
        <v>-7.2</v>
      </c>
      <c r="AY227" s="344"/>
      <c r="AZ227" s="344"/>
      <c r="BA227" s="345"/>
      <c r="BB227" s="345"/>
      <c r="BC227" s="345"/>
      <c r="BD227" s="345"/>
      <c r="BE227" s="345"/>
      <c r="BF227" s="345"/>
    </row>
    <row r="228" spans="36:58" x14ac:dyDescent="0.3">
      <c r="AJ228" s="344"/>
      <c r="AK228" s="344"/>
      <c r="AL228" s="346"/>
      <c r="AM228" s="345"/>
      <c r="AN228" s="346"/>
      <c r="AO228" s="346"/>
      <c r="AP228" s="346"/>
      <c r="AQ228" s="346"/>
      <c r="AS228" s="281" t="s">
        <v>153</v>
      </c>
      <c r="AT228" s="281" t="s">
        <v>39</v>
      </c>
      <c r="AU228" s="281" t="s">
        <v>295</v>
      </c>
      <c r="AV228" s="282">
        <v>111.9</v>
      </c>
      <c r="AW228" s="282">
        <v>-9.4</v>
      </c>
      <c r="AY228" s="344"/>
      <c r="AZ228" s="344"/>
      <c r="BA228" s="345"/>
      <c r="BB228" s="345"/>
      <c r="BC228" s="345"/>
      <c r="BD228" s="345"/>
      <c r="BE228" s="345"/>
      <c r="BF228" s="345"/>
    </row>
    <row r="229" spans="36:58" x14ac:dyDescent="0.3">
      <c r="AJ229" s="344"/>
      <c r="AK229" s="344"/>
      <c r="AL229" s="346"/>
      <c r="AM229" s="346"/>
      <c r="AN229" s="346"/>
      <c r="AO229" s="346"/>
      <c r="AP229" s="346"/>
      <c r="AQ229" s="346"/>
      <c r="AS229" s="281" t="s">
        <v>153</v>
      </c>
      <c r="AT229" s="281" t="s">
        <v>39</v>
      </c>
      <c r="AU229" s="281" t="s">
        <v>296</v>
      </c>
      <c r="AV229" s="282">
        <v>121.9</v>
      </c>
      <c r="AW229" s="282">
        <v>5.6</v>
      </c>
      <c r="AY229" s="344"/>
      <c r="AZ229" s="344"/>
      <c r="BA229" s="345"/>
      <c r="BB229" s="345"/>
      <c r="BC229" s="345"/>
      <c r="BD229" s="345"/>
      <c r="BE229" s="345"/>
      <c r="BF229" s="345"/>
    </row>
    <row r="230" spans="36:58" x14ac:dyDescent="0.3">
      <c r="AJ230" s="344"/>
      <c r="AK230" s="344"/>
      <c r="AL230" s="346"/>
      <c r="AM230" s="346"/>
      <c r="AN230" s="346"/>
      <c r="AO230" s="346"/>
      <c r="AP230" s="346"/>
      <c r="AQ230" s="346"/>
      <c r="AS230" s="281" t="s">
        <v>153</v>
      </c>
      <c r="AT230" s="281" t="s">
        <v>39</v>
      </c>
      <c r="AU230" s="281" t="s">
        <v>297</v>
      </c>
      <c r="AV230" s="282">
        <v>92.4</v>
      </c>
      <c r="AW230" s="282">
        <v>-4.7</v>
      </c>
      <c r="AY230" s="344"/>
      <c r="AZ230" s="344"/>
      <c r="BA230" s="345"/>
      <c r="BB230" s="345"/>
      <c r="BC230" s="345"/>
      <c r="BD230" s="345"/>
      <c r="BE230" s="345"/>
      <c r="BF230" s="345"/>
    </row>
    <row r="231" spans="36:58" x14ac:dyDescent="0.3">
      <c r="AJ231" s="344"/>
      <c r="AK231" s="344"/>
      <c r="AL231" s="345"/>
      <c r="AM231" s="346"/>
      <c r="AN231" s="346"/>
      <c r="AO231" s="346"/>
      <c r="AP231" s="346"/>
      <c r="AQ231" s="346"/>
      <c r="AS231" s="281" t="s">
        <v>153</v>
      </c>
      <c r="AT231" s="281" t="s">
        <v>39</v>
      </c>
      <c r="AU231" s="281" t="s">
        <v>298</v>
      </c>
      <c r="AV231" s="282">
        <v>73.3</v>
      </c>
      <c r="AW231" s="282">
        <v>-12.1</v>
      </c>
      <c r="AY231" s="344"/>
      <c r="AZ231" s="344"/>
      <c r="BA231" s="345"/>
      <c r="BB231" s="345"/>
      <c r="BC231" s="345"/>
      <c r="BD231" s="345"/>
      <c r="BE231" s="345"/>
      <c r="BF231" s="345"/>
    </row>
    <row r="232" spans="36:58" x14ac:dyDescent="0.3">
      <c r="AJ232" s="344"/>
      <c r="AK232" s="344"/>
      <c r="AL232" s="346"/>
      <c r="AM232" s="346"/>
      <c r="AN232" s="346"/>
      <c r="AO232" s="346"/>
      <c r="AP232" s="346"/>
      <c r="AQ232" s="346"/>
      <c r="AS232" s="281" t="s">
        <v>153</v>
      </c>
      <c r="AT232" s="281" t="s">
        <v>39</v>
      </c>
      <c r="AU232" s="281" t="s">
        <v>301</v>
      </c>
      <c r="AV232" s="282">
        <v>124.9</v>
      </c>
      <c r="AW232" s="282">
        <v>21</v>
      </c>
      <c r="AY232" s="344"/>
      <c r="AZ232" s="344"/>
      <c r="BA232" s="345"/>
      <c r="BB232" s="345"/>
      <c r="BC232" s="345"/>
      <c r="BD232" s="345"/>
      <c r="BE232" s="345"/>
      <c r="BF232" s="345"/>
    </row>
    <row r="233" spans="36:58" x14ac:dyDescent="0.3">
      <c r="AJ233" s="344"/>
      <c r="AK233" s="344"/>
      <c r="AL233" s="346"/>
      <c r="AM233" s="346"/>
      <c r="AN233" s="346"/>
      <c r="AO233" s="345"/>
      <c r="AP233" s="346"/>
      <c r="AQ233" s="346"/>
      <c r="AS233" s="281" t="s">
        <v>153</v>
      </c>
      <c r="AT233" s="281" t="s">
        <v>39</v>
      </c>
      <c r="AU233" s="281" t="s">
        <v>280</v>
      </c>
      <c r="AV233" s="282">
        <v>95.5</v>
      </c>
      <c r="AW233" s="282">
        <v>-7.5</v>
      </c>
      <c r="AY233" s="344"/>
      <c r="AZ233" s="344"/>
      <c r="BA233" s="345"/>
      <c r="BB233" s="345"/>
      <c r="BC233" s="345"/>
      <c r="BD233" s="345"/>
      <c r="BE233" s="345"/>
      <c r="BF233" s="345"/>
    </row>
    <row r="234" spans="36:58" x14ac:dyDescent="0.3">
      <c r="AJ234" s="344"/>
      <c r="AK234" s="344"/>
      <c r="AL234" s="346"/>
      <c r="AM234" s="346"/>
      <c r="AN234" s="346"/>
      <c r="AO234" s="346"/>
      <c r="AP234" s="346"/>
      <c r="AQ234" s="346"/>
      <c r="AS234" s="281" t="s">
        <v>153</v>
      </c>
      <c r="AT234" s="281" t="s">
        <v>39</v>
      </c>
      <c r="AU234" s="281" t="s">
        <v>281</v>
      </c>
      <c r="AV234" s="282">
        <v>111.7</v>
      </c>
      <c r="AW234" s="282">
        <v>2.4</v>
      </c>
      <c r="AY234" s="344"/>
      <c r="AZ234" s="344"/>
      <c r="BA234" s="345"/>
      <c r="BB234" s="345"/>
      <c r="BC234" s="345"/>
      <c r="BD234" s="345"/>
      <c r="BE234" s="345"/>
      <c r="BF234" s="345"/>
    </row>
    <row r="235" spans="36:58" x14ac:dyDescent="0.3">
      <c r="AJ235" s="344"/>
      <c r="AK235" s="344"/>
      <c r="AL235" s="345"/>
      <c r="AM235" s="345"/>
      <c r="AN235" s="346"/>
      <c r="AO235" s="346"/>
      <c r="AP235" s="346"/>
      <c r="AQ235" s="346"/>
      <c r="AS235" s="281" t="s">
        <v>153</v>
      </c>
      <c r="AT235" s="281" t="s">
        <v>39</v>
      </c>
      <c r="AU235" s="281" t="s">
        <v>302</v>
      </c>
      <c r="AV235" s="282">
        <v>121.9</v>
      </c>
      <c r="AW235" s="282">
        <v>-10.199999999999999</v>
      </c>
      <c r="AY235" s="344"/>
      <c r="AZ235" s="344"/>
      <c r="BA235" s="345"/>
      <c r="BB235" s="345"/>
      <c r="BC235" s="345"/>
      <c r="BD235" s="345"/>
      <c r="BE235" s="345"/>
      <c r="BF235" s="345"/>
    </row>
    <row r="236" spans="36:58" x14ac:dyDescent="0.3">
      <c r="AJ236" s="344"/>
      <c r="AK236" s="344"/>
      <c r="AL236" s="346"/>
      <c r="AM236" s="346"/>
      <c r="AN236" s="346"/>
      <c r="AO236" s="346"/>
      <c r="AP236" s="346"/>
      <c r="AQ236" s="346"/>
      <c r="AS236" s="281" t="s">
        <v>153</v>
      </c>
      <c r="AT236" s="281" t="s">
        <v>39</v>
      </c>
      <c r="AU236" s="281" t="s">
        <v>304</v>
      </c>
      <c r="AV236" s="282">
        <v>135.6</v>
      </c>
      <c r="AW236" s="282">
        <v>-13.3</v>
      </c>
      <c r="AY236" s="344"/>
      <c r="AZ236" s="344"/>
      <c r="BA236" s="345"/>
      <c r="BB236" s="345"/>
      <c r="BC236" s="345"/>
      <c r="BD236" s="345"/>
      <c r="BE236" s="345"/>
      <c r="BF236" s="345"/>
    </row>
    <row r="237" spans="36:58" x14ac:dyDescent="0.3">
      <c r="AJ237" s="344"/>
      <c r="AK237" s="344"/>
      <c r="AL237" s="345"/>
      <c r="AM237" s="345"/>
      <c r="AN237" s="345"/>
      <c r="AO237" s="346"/>
      <c r="AP237" s="346"/>
      <c r="AQ237" s="346"/>
      <c r="AS237" s="281" t="s">
        <v>153</v>
      </c>
      <c r="AT237" s="281" t="s">
        <v>39</v>
      </c>
      <c r="AU237" s="281" t="s">
        <v>3620</v>
      </c>
      <c r="AV237" s="282">
        <v>117.1</v>
      </c>
      <c r="AW237" s="282">
        <v>-2.6</v>
      </c>
      <c r="AY237" s="344"/>
      <c r="AZ237" s="344"/>
      <c r="BA237" s="345"/>
      <c r="BB237" s="345"/>
      <c r="BC237" s="345"/>
      <c r="BD237" s="345"/>
      <c r="BE237" s="345"/>
      <c r="BF237" s="345"/>
    </row>
    <row r="238" spans="36:58" x14ac:dyDescent="0.3">
      <c r="AJ238" s="344"/>
      <c r="AK238" s="344"/>
      <c r="AL238" s="346"/>
      <c r="AM238" s="346"/>
      <c r="AN238" s="346"/>
      <c r="AO238" s="346"/>
      <c r="AP238" s="346"/>
      <c r="AQ238" s="346"/>
      <c r="AS238" s="281" t="s">
        <v>153</v>
      </c>
      <c r="AT238" s="281" t="s">
        <v>40</v>
      </c>
      <c r="AU238" s="281" t="s">
        <v>284</v>
      </c>
      <c r="AV238" s="282">
        <v>108</v>
      </c>
      <c r="AW238" s="282">
        <v>7.2</v>
      </c>
      <c r="AY238" s="344"/>
      <c r="AZ238" s="344"/>
      <c r="BA238" s="345"/>
      <c r="BB238" s="345"/>
      <c r="BC238" s="345"/>
      <c r="BD238" s="345"/>
      <c r="BE238" s="345"/>
      <c r="BF238" s="345"/>
    </row>
    <row r="239" spans="36:58" x14ac:dyDescent="0.3">
      <c r="AJ239" s="344"/>
      <c r="AK239" s="344"/>
      <c r="AL239" s="346"/>
      <c r="AM239" s="346"/>
      <c r="AN239" s="346"/>
      <c r="AO239" s="346"/>
      <c r="AP239" s="346"/>
      <c r="AQ239" s="346"/>
      <c r="AS239" s="281" t="s">
        <v>153</v>
      </c>
      <c r="AT239" s="281" t="s">
        <v>40</v>
      </c>
      <c r="AU239" s="281" t="s">
        <v>285</v>
      </c>
      <c r="AV239" s="282">
        <v>112.5</v>
      </c>
      <c r="AW239" s="282">
        <v>8</v>
      </c>
      <c r="AY239" s="344"/>
      <c r="AZ239" s="344"/>
      <c r="BA239" s="345"/>
      <c r="BB239" s="345"/>
      <c r="BC239" s="345"/>
      <c r="BD239" s="345"/>
      <c r="BE239" s="345"/>
      <c r="BF239" s="345"/>
    </row>
    <row r="240" spans="36:58" x14ac:dyDescent="0.3">
      <c r="AJ240" s="344"/>
      <c r="AK240" s="344"/>
      <c r="AL240" s="345"/>
      <c r="AM240" s="346"/>
      <c r="AN240" s="346"/>
      <c r="AO240" s="346"/>
      <c r="AP240" s="346"/>
      <c r="AQ240" s="346"/>
      <c r="AS240" s="281" t="s">
        <v>153</v>
      </c>
      <c r="AT240" s="281" t="s">
        <v>40</v>
      </c>
      <c r="AU240" s="281" t="s">
        <v>306</v>
      </c>
      <c r="AV240" s="282">
        <v>99.3</v>
      </c>
      <c r="AW240" s="282">
        <v>5.0999999999999996</v>
      </c>
      <c r="AY240" s="344"/>
      <c r="AZ240" s="344"/>
      <c r="BA240" s="345"/>
      <c r="BB240" s="345"/>
      <c r="BC240" s="345"/>
      <c r="BD240" s="345"/>
      <c r="BE240" s="345"/>
      <c r="BF240" s="345"/>
    </row>
    <row r="241" spans="36:58" x14ac:dyDescent="0.3">
      <c r="AJ241" s="344"/>
      <c r="AK241" s="344"/>
      <c r="AL241" s="346"/>
      <c r="AM241" s="346"/>
      <c r="AN241" s="346"/>
      <c r="AO241" s="346"/>
      <c r="AP241" s="346"/>
      <c r="AQ241" s="346"/>
      <c r="AS241" s="281" t="s">
        <v>153</v>
      </c>
      <c r="AT241" s="281" t="s">
        <v>40</v>
      </c>
      <c r="AU241" s="281" t="s">
        <v>286</v>
      </c>
      <c r="AV241" s="282">
        <v>85.5</v>
      </c>
      <c r="AW241" s="282">
        <v>-15.3</v>
      </c>
      <c r="AY241" s="344"/>
      <c r="AZ241" s="344"/>
      <c r="BA241" s="345"/>
      <c r="BB241" s="345"/>
      <c r="BC241" s="345"/>
      <c r="BD241" s="345"/>
      <c r="BE241" s="345"/>
      <c r="BF241" s="345"/>
    </row>
    <row r="242" spans="36:58" x14ac:dyDescent="0.3">
      <c r="AJ242" s="344"/>
      <c r="AK242" s="344"/>
      <c r="AL242" s="346"/>
      <c r="AM242" s="346"/>
      <c r="AN242" s="346"/>
      <c r="AO242" s="346"/>
      <c r="AP242" s="346"/>
      <c r="AQ242" s="346"/>
      <c r="AS242" s="281" t="s">
        <v>153</v>
      </c>
      <c r="AT242" s="281" t="s">
        <v>40</v>
      </c>
      <c r="AU242" s="281" t="s">
        <v>289</v>
      </c>
      <c r="AV242" s="282">
        <v>91.8</v>
      </c>
      <c r="AW242" s="282">
        <v>-10.199999999999999</v>
      </c>
      <c r="AY242" s="344"/>
      <c r="AZ242" s="344"/>
      <c r="BA242" s="345"/>
      <c r="BB242" s="345"/>
      <c r="BC242" s="345"/>
      <c r="BD242" s="345"/>
      <c r="BE242" s="345"/>
      <c r="BF242" s="345"/>
    </row>
    <row r="243" spans="36:58" x14ac:dyDescent="0.3">
      <c r="AJ243" s="344"/>
      <c r="AK243" s="344"/>
      <c r="AL243" s="346"/>
      <c r="AM243" s="346"/>
      <c r="AN243" s="345"/>
      <c r="AO243" s="346"/>
      <c r="AP243" s="346"/>
      <c r="AQ243" s="346"/>
      <c r="AS243" s="281" t="s">
        <v>153</v>
      </c>
      <c r="AT243" s="281" t="s">
        <v>40</v>
      </c>
      <c r="AU243" s="281" t="s">
        <v>290</v>
      </c>
      <c r="AV243" s="282">
        <v>105.5</v>
      </c>
      <c r="AW243" s="282">
        <v>3.8</v>
      </c>
      <c r="AY243" s="344"/>
      <c r="AZ243" s="344"/>
      <c r="BA243" s="345"/>
      <c r="BB243" s="345"/>
      <c r="BC243" s="345"/>
      <c r="BD243" s="345"/>
      <c r="BE243" s="345"/>
      <c r="BF243" s="345"/>
    </row>
    <row r="244" spans="36:58" x14ac:dyDescent="0.3">
      <c r="AJ244" s="344"/>
      <c r="AK244" s="344"/>
      <c r="AL244" s="346"/>
      <c r="AM244" s="346"/>
      <c r="AN244" s="346"/>
      <c r="AO244" s="346"/>
      <c r="AP244" s="346"/>
      <c r="AQ244" s="346"/>
      <c r="AS244" s="281" t="s">
        <v>153</v>
      </c>
      <c r="AT244" s="281" t="s">
        <v>40</v>
      </c>
      <c r="AU244" s="281" t="s">
        <v>291</v>
      </c>
      <c r="AV244" s="282">
        <v>66.7</v>
      </c>
      <c r="AW244" s="282">
        <v>-40</v>
      </c>
      <c r="AY244" s="344"/>
      <c r="AZ244" s="344"/>
      <c r="BA244" s="345"/>
      <c r="BB244" s="345"/>
      <c r="BC244" s="345"/>
      <c r="BD244" s="345"/>
      <c r="BE244" s="345"/>
      <c r="BF244" s="345"/>
    </row>
    <row r="245" spans="36:58" x14ac:dyDescent="0.3">
      <c r="AJ245" s="344"/>
      <c r="AK245" s="344"/>
      <c r="AL245" s="346"/>
      <c r="AM245" s="346"/>
      <c r="AN245" s="346"/>
      <c r="AO245" s="346"/>
      <c r="AP245" s="346"/>
      <c r="AQ245" s="346"/>
      <c r="AS245" s="281" t="s">
        <v>153</v>
      </c>
      <c r="AT245" s="281" t="s">
        <v>40</v>
      </c>
      <c r="AU245" s="281" t="s">
        <v>292</v>
      </c>
      <c r="AV245" s="282">
        <v>105.3</v>
      </c>
      <c r="AW245" s="282">
        <v>-4.5</v>
      </c>
      <c r="AY245" s="344"/>
      <c r="AZ245" s="344"/>
      <c r="BA245" s="345"/>
      <c r="BB245" s="345"/>
      <c r="BC245" s="345"/>
      <c r="BD245" s="345"/>
      <c r="BE245" s="345"/>
      <c r="BF245" s="345"/>
    </row>
    <row r="246" spans="36:58" x14ac:dyDescent="0.3">
      <c r="AJ246" s="344"/>
      <c r="AK246" s="344"/>
      <c r="AL246" s="346"/>
      <c r="AM246" s="346"/>
      <c r="AN246" s="346"/>
      <c r="AO246" s="346"/>
      <c r="AP246" s="346"/>
      <c r="AQ246" s="346"/>
      <c r="AS246" s="281" t="s">
        <v>153</v>
      </c>
      <c r="AT246" s="281" t="s">
        <v>40</v>
      </c>
      <c r="AU246" s="281" t="s">
        <v>293</v>
      </c>
      <c r="AV246" s="282">
        <v>112.4</v>
      </c>
      <c r="AW246" s="282">
        <v>-13.1</v>
      </c>
      <c r="AY246" s="344"/>
      <c r="AZ246" s="344"/>
      <c r="BA246" s="345"/>
      <c r="BB246" s="345"/>
      <c r="BC246" s="345"/>
      <c r="BD246" s="345"/>
      <c r="BE246" s="345"/>
      <c r="BF246" s="345"/>
    </row>
    <row r="247" spans="36:58" x14ac:dyDescent="0.3">
      <c r="AJ247" s="344"/>
      <c r="AK247" s="344"/>
      <c r="AL247" s="346"/>
      <c r="AM247" s="346"/>
      <c r="AN247" s="346"/>
      <c r="AO247" s="346"/>
      <c r="AP247" s="346"/>
      <c r="AQ247" s="346"/>
      <c r="AS247" s="281" t="s">
        <v>153</v>
      </c>
      <c r="AT247" s="281" t="s">
        <v>40</v>
      </c>
      <c r="AU247" s="281" t="s">
        <v>295</v>
      </c>
      <c r="AV247" s="282">
        <v>109.8</v>
      </c>
      <c r="AW247" s="282">
        <v>-4.7</v>
      </c>
      <c r="AY247" s="344"/>
      <c r="AZ247" s="344"/>
      <c r="BA247" s="345"/>
      <c r="BB247" s="345"/>
      <c r="BC247" s="345"/>
      <c r="BD247" s="345"/>
      <c r="BE247" s="345"/>
      <c r="BF247" s="345"/>
    </row>
    <row r="248" spans="36:58" x14ac:dyDescent="0.3">
      <c r="AJ248" s="344"/>
      <c r="AK248" s="344"/>
      <c r="AL248" s="346"/>
      <c r="AM248" s="346"/>
      <c r="AN248" s="346"/>
      <c r="AO248" s="346"/>
      <c r="AP248" s="346"/>
      <c r="AQ248" s="346"/>
      <c r="AS248" s="281" t="s">
        <v>153</v>
      </c>
      <c r="AT248" s="281" t="s">
        <v>40</v>
      </c>
      <c r="AU248" s="281" t="s">
        <v>296</v>
      </c>
      <c r="AV248" s="282">
        <v>118.3</v>
      </c>
      <c r="AW248" s="282">
        <v>1</v>
      </c>
      <c r="AY248" s="344"/>
      <c r="AZ248" s="344"/>
      <c r="BA248" s="345"/>
      <c r="BB248" s="345"/>
      <c r="BC248" s="345"/>
      <c r="BD248" s="345"/>
      <c r="BE248" s="345"/>
      <c r="BF248" s="345"/>
    </row>
    <row r="249" spans="36:58" x14ac:dyDescent="0.3">
      <c r="AJ249" s="344"/>
      <c r="AK249" s="344"/>
      <c r="AL249" s="346"/>
      <c r="AM249" s="346"/>
      <c r="AN249" s="346"/>
      <c r="AO249" s="345"/>
      <c r="AP249" s="346"/>
      <c r="AQ249" s="346"/>
      <c r="AS249" s="281" t="s">
        <v>153</v>
      </c>
      <c r="AT249" s="281" t="s">
        <v>40</v>
      </c>
      <c r="AU249" s="281" t="s">
        <v>297</v>
      </c>
      <c r="AV249" s="282">
        <v>106.1</v>
      </c>
      <c r="AW249" s="282">
        <v>-6.9</v>
      </c>
      <c r="AY249" s="344"/>
      <c r="AZ249" s="344"/>
      <c r="BA249" s="345"/>
      <c r="BB249" s="345"/>
      <c r="BC249" s="345"/>
      <c r="BD249" s="345"/>
      <c r="BE249" s="345"/>
      <c r="BF249" s="345"/>
    </row>
    <row r="250" spans="36:58" x14ac:dyDescent="0.3">
      <c r="AJ250" s="344"/>
      <c r="AK250" s="344"/>
      <c r="AL250" s="346"/>
      <c r="AM250" s="345"/>
      <c r="AN250" s="346"/>
      <c r="AO250" s="346"/>
      <c r="AP250" s="345"/>
      <c r="AQ250" s="345"/>
      <c r="AS250" s="281" t="s">
        <v>153</v>
      </c>
      <c r="AT250" s="281" t="s">
        <v>40</v>
      </c>
      <c r="AU250" s="281" t="s">
        <v>298</v>
      </c>
      <c r="AV250" s="282">
        <v>101</v>
      </c>
      <c r="AW250" s="282">
        <v>1.2</v>
      </c>
      <c r="AY250" s="344"/>
      <c r="AZ250" s="344"/>
      <c r="BA250" s="345"/>
      <c r="BB250" s="345"/>
      <c r="BC250" s="345"/>
      <c r="BD250" s="345"/>
      <c r="BE250" s="345"/>
      <c r="BF250" s="345"/>
    </row>
    <row r="251" spans="36:58" x14ac:dyDescent="0.3">
      <c r="AJ251" s="344"/>
      <c r="AK251" s="344"/>
      <c r="AL251" s="346"/>
      <c r="AM251" s="346"/>
      <c r="AN251" s="346"/>
      <c r="AO251" s="345"/>
      <c r="AP251" s="346"/>
      <c r="AQ251" s="346"/>
      <c r="AS251" s="281" t="s">
        <v>153</v>
      </c>
      <c r="AT251" s="281" t="s">
        <v>40</v>
      </c>
      <c r="AU251" s="281" t="s">
        <v>299</v>
      </c>
      <c r="AV251" s="282">
        <v>131</v>
      </c>
      <c r="AW251" s="282">
        <v>0.5</v>
      </c>
      <c r="AY251" s="344"/>
      <c r="AZ251" s="344"/>
      <c r="BA251" s="345"/>
      <c r="BB251" s="345"/>
      <c r="BC251" s="345"/>
      <c r="BD251" s="345"/>
      <c r="BE251" s="345"/>
      <c r="BF251" s="345"/>
    </row>
    <row r="252" spans="36:58" x14ac:dyDescent="0.3">
      <c r="AJ252" s="344"/>
      <c r="AK252" s="344"/>
      <c r="AL252" s="346"/>
      <c r="AM252" s="346"/>
      <c r="AN252" s="346"/>
      <c r="AO252" s="345"/>
      <c r="AP252" s="346"/>
      <c r="AQ252" s="346"/>
      <c r="AS252" s="281" t="s">
        <v>153</v>
      </c>
      <c r="AT252" s="281" t="s">
        <v>40</v>
      </c>
      <c r="AU252" s="281" t="s">
        <v>300</v>
      </c>
      <c r="AV252" s="282">
        <v>163.69999999999999</v>
      </c>
      <c r="AW252" s="282">
        <v>31.4</v>
      </c>
      <c r="AY252" s="344"/>
      <c r="AZ252" s="344"/>
      <c r="BA252" s="345"/>
      <c r="BB252" s="345"/>
      <c r="BC252" s="345"/>
      <c r="BD252" s="345"/>
      <c r="BE252" s="345"/>
      <c r="BF252" s="345"/>
    </row>
    <row r="253" spans="36:58" x14ac:dyDescent="0.3">
      <c r="AJ253" s="344"/>
      <c r="AK253" s="344"/>
      <c r="AL253" s="346"/>
      <c r="AM253" s="345"/>
      <c r="AN253" s="346"/>
      <c r="AO253" s="346"/>
      <c r="AP253" s="346"/>
      <c r="AQ253" s="346"/>
      <c r="AS253" s="281" t="s">
        <v>153</v>
      </c>
      <c r="AT253" s="281" t="s">
        <v>40</v>
      </c>
      <c r="AU253" s="281" t="s">
        <v>301</v>
      </c>
      <c r="AV253" s="282">
        <v>110.2</v>
      </c>
      <c r="AW253" s="282">
        <v>-5</v>
      </c>
      <c r="AY253" s="344"/>
      <c r="AZ253" s="344"/>
      <c r="BA253" s="345"/>
      <c r="BB253" s="345"/>
      <c r="BC253" s="345"/>
      <c r="BD253" s="345"/>
      <c r="BE253" s="345"/>
      <c r="BF253" s="345"/>
    </row>
    <row r="254" spans="36:58" x14ac:dyDescent="0.3">
      <c r="AJ254" s="344"/>
      <c r="AK254" s="344"/>
      <c r="AL254" s="346"/>
      <c r="AM254" s="346"/>
      <c r="AN254" s="346"/>
      <c r="AO254" s="346"/>
      <c r="AP254" s="346"/>
      <c r="AQ254" s="345"/>
      <c r="AS254" s="281" t="s">
        <v>153</v>
      </c>
      <c r="AT254" s="281" t="s">
        <v>40</v>
      </c>
      <c r="AU254" s="281" t="s">
        <v>280</v>
      </c>
      <c r="AV254" s="282">
        <v>113.8</v>
      </c>
      <c r="AW254" s="282">
        <v>-3.7</v>
      </c>
      <c r="AY254" s="344"/>
      <c r="AZ254" s="344"/>
      <c r="BA254" s="345"/>
      <c r="BB254" s="345"/>
      <c r="BC254" s="345"/>
      <c r="BD254" s="345"/>
      <c r="BE254" s="345"/>
      <c r="BF254" s="345"/>
    </row>
    <row r="255" spans="36:58" x14ac:dyDescent="0.3">
      <c r="AJ255" s="344"/>
      <c r="AK255" s="344"/>
      <c r="AL255" s="346"/>
      <c r="AM255" s="346"/>
      <c r="AN255" s="346"/>
      <c r="AO255" s="346"/>
      <c r="AP255" s="346"/>
      <c r="AQ255" s="346"/>
      <c r="AS255" s="281" t="s">
        <v>153</v>
      </c>
      <c r="AT255" s="281" t="s">
        <v>40</v>
      </c>
      <c r="AU255" s="281" t="s">
        <v>281</v>
      </c>
      <c r="AV255" s="282">
        <v>128.5</v>
      </c>
      <c r="AW255" s="282">
        <v>7.3</v>
      </c>
      <c r="AY255" s="344"/>
      <c r="AZ255" s="344"/>
      <c r="BA255" s="345"/>
      <c r="BB255" s="345"/>
      <c r="BC255" s="345"/>
      <c r="BD255" s="345"/>
      <c r="BE255" s="345"/>
      <c r="BF255" s="345"/>
    </row>
    <row r="256" spans="36:58" x14ac:dyDescent="0.3">
      <c r="AJ256" s="344"/>
      <c r="AK256" s="344"/>
      <c r="AL256" s="346"/>
      <c r="AM256" s="346"/>
      <c r="AN256" s="346"/>
      <c r="AO256" s="346"/>
      <c r="AP256" s="346"/>
      <c r="AQ256" s="346"/>
      <c r="AS256" s="281" t="s">
        <v>153</v>
      </c>
      <c r="AT256" s="281" t="s">
        <v>40</v>
      </c>
      <c r="AU256" s="281" t="s">
        <v>302</v>
      </c>
      <c r="AV256" s="282">
        <v>106.1</v>
      </c>
      <c r="AW256" s="282">
        <v>22.6</v>
      </c>
      <c r="AY256" s="344"/>
      <c r="AZ256" s="344"/>
      <c r="BA256" s="345"/>
      <c r="BB256" s="345"/>
      <c r="BC256" s="345"/>
      <c r="BD256" s="345"/>
      <c r="BE256" s="345"/>
      <c r="BF256" s="345"/>
    </row>
    <row r="257" spans="30:58" x14ac:dyDescent="0.3">
      <c r="AJ257" s="344"/>
      <c r="AK257" s="344"/>
      <c r="AL257" s="346"/>
      <c r="AM257" s="346"/>
      <c r="AN257" s="346"/>
      <c r="AO257" s="346"/>
      <c r="AP257" s="346"/>
      <c r="AQ257" s="346"/>
      <c r="AS257" s="281" t="s">
        <v>153</v>
      </c>
      <c r="AT257" s="281" t="s">
        <v>40</v>
      </c>
      <c r="AU257" s="281" t="s">
        <v>303</v>
      </c>
      <c r="AV257" s="282">
        <v>102.2</v>
      </c>
      <c r="AW257" s="282">
        <v>16.899999999999999</v>
      </c>
      <c r="AY257" s="344"/>
      <c r="AZ257" s="344"/>
      <c r="BA257" s="345"/>
      <c r="BB257" s="345"/>
      <c r="BC257" s="345"/>
      <c r="BD257" s="345"/>
      <c r="BE257" s="345"/>
      <c r="BF257" s="345"/>
    </row>
    <row r="258" spans="30:58" x14ac:dyDescent="0.3">
      <c r="AJ258" s="344"/>
      <c r="AK258" s="344"/>
      <c r="AL258" s="346"/>
      <c r="AM258" s="346"/>
      <c r="AN258" s="346"/>
      <c r="AO258" s="346"/>
      <c r="AP258" s="345"/>
      <c r="AQ258" s="346"/>
      <c r="AS258" s="281" t="s">
        <v>153</v>
      </c>
      <c r="AT258" s="281" t="s">
        <v>40</v>
      </c>
      <c r="AU258" s="281" t="s">
        <v>304</v>
      </c>
      <c r="AV258" s="282">
        <v>97.8</v>
      </c>
      <c r="AW258" s="282">
        <v>-2.9</v>
      </c>
      <c r="AY258" s="344"/>
      <c r="AZ258" s="344"/>
      <c r="BA258" s="345"/>
      <c r="BB258" s="345"/>
      <c r="BC258" s="345"/>
      <c r="BD258" s="345"/>
      <c r="BE258" s="345"/>
      <c r="BF258" s="345"/>
    </row>
    <row r="259" spans="30:58" x14ac:dyDescent="0.3">
      <c r="AJ259" s="344"/>
      <c r="AK259" s="344"/>
      <c r="AL259" s="346"/>
      <c r="AM259" s="346"/>
      <c r="AN259" s="346"/>
      <c r="AO259" s="346"/>
      <c r="AP259" s="346"/>
      <c r="AQ259" s="346"/>
      <c r="AS259" s="281" t="s">
        <v>153</v>
      </c>
      <c r="AT259" s="281" t="s">
        <v>40</v>
      </c>
      <c r="AU259" s="281" t="s">
        <v>305</v>
      </c>
      <c r="AV259" s="282">
        <v>129.80000000000001</v>
      </c>
      <c r="AW259" s="282">
        <v>22</v>
      </c>
      <c r="AY259" s="344"/>
      <c r="AZ259" s="344"/>
      <c r="BA259" s="345"/>
      <c r="BB259" s="345"/>
      <c r="BC259" s="345"/>
      <c r="BD259" s="345"/>
      <c r="BE259" s="345"/>
      <c r="BF259" s="345"/>
    </row>
    <row r="260" spans="30:58" x14ac:dyDescent="0.3">
      <c r="AJ260" s="344"/>
      <c r="AK260" s="344"/>
      <c r="AL260" s="346"/>
      <c r="AM260" s="346"/>
      <c r="AN260" s="346"/>
      <c r="AO260" s="346"/>
      <c r="AP260" s="346"/>
      <c r="AQ260" s="346"/>
      <c r="AS260" s="281" t="s">
        <v>153</v>
      </c>
      <c r="AT260" s="281" t="s">
        <v>40</v>
      </c>
      <c r="AU260" s="281" t="s">
        <v>3620</v>
      </c>
      <c r="AV260" s="282">
        <v>132.19999999999999</v>
      </c>
      <c r="AW260" s="282">
        <v>21.1</v>
      </c>
      <c r="AY260" s="344"/>
      <c r="AZ260" s="344"/>
      <c r="BA260" s="345"/>
      <c r="BB260" s="345"/>
      <c r="BC260" s="345"/>
      <c r="BD260" s="345"/>
      <c r="BE260" s="345"/>
      <c r="BF260" s="345"/>
    </row>
    <row r="261" spans="30:58" x14ac:dyDescent="0.3">
      <c r="AJ261" s="344"/>
      <c r="AK261" s="344"/>
      <c r="AL261" s="346"/>
      <c r="AM261" s="346"/>
      <c r="AN261" s="346"/>
      <c r="AO261" s="346"/>
      <c r="AP261" s="346"/>
      <c r="AQ261" s="345"/>
      <c r="AS261" s="281" t="s">
        <v>154</v>
      </c>
      <c r="AT261" s="281" t="s">
        <v>1</v>
      </c>
      <c r="AU261" s="281" t="s">
        <v>284</v>
      </c>
      <c r="AV261" s="282">
        <v>104.4</v>
      </c>
      <c r="AW261" s="282">
        <v>5</v>
      </c>
      <c r="AY261" s="344"/>
      <c r="AZ261" s="344"/>
      <c r="BA261" s="345"/>
      <c r="BB261" s="345"/>
      <c r="BC261" s="345"/>
      <c r="BD261" s="345"/>
      <c r="BE261" s="345"/>
      <c r="BF261" s="345"/>
    </row>
    <row r="262" spans="30:58" x14ac:dyDescent="0.3">
      <c r="AD262" s="281"/>
      <c r="AE262" s="281"/>
      <c r="AF262" s="281"/>
      <c r="AG262" s="282"/>
      <c r="AH262" s="282"/>
      <c r="AJ262" s="344"/>
      <c r="AK262" s="344"/>
      <c r="AL262" s="346"/>
      <c r="AM262" s="346"/>
      <c r="AN262" s="346"/>
      <c r="AO262" s="346"/>
      <c r="AP262" s="346"/>
      <c r="AQ262" s="345"/>
      <c r="AS262" s="281" t="s">
        <v>154</v>
      </c>
      <c r="AT262" s="281" t="s">
        <v>1</v>
      </c>
      <c r="AU262" s="281" t="s">
        <v>285</v>
      </c>
      <c r="AV262" s="282">
        <v>135.5</v>
      </c>
      <c r="AW262" s="282">
        <v>59.9</v>
      </c>
      <c r="AY262" s="344"/>
      <c r="AZ262" s="344"/>
      <c r="BA262" s="345"/>
      <c r="BB262" s="345"/>
      <c r="BC262" s="345"/>
      <c r="BD262" s="345"/>
      <c r="BE262" s="345"/>
      <c r="BF262" s="345"/>
    </row>
    <row r="263" spans="30:58" x14ac:dyDescent="0.3">
      <c r="AD263" s="281"/>
      <c r="AE263" s="281"/>
      <c r="AF263" s="281"/>
      <c r="AG263" s="282"/>
      <c r="AH263" s="282"/>
      <c r="AJ263" s="344"/>
      <c r="AK263" s="344"/>
      <c r="AL263" s="346"/>
      <c r="AM263" s="346"/>
      <c r="AN263" s="346"/>
      <c r="AO263" s="346"/>
      <c r="AP263" s="346"/>
      <c r="AQ263" s="346"/>
      <c r="AS263" s="281" t="s">
        <v>154</v>
      </c>
      <c r="AT263" s="281" t="s">
        <v>1</v>
      </c>
      <c r="AU263" s="281" t="s">
        <v>286</v>
      </c>
      <c r="AV263" s="282">
        <v>105</v>
      </c>
      <c r="AW263" s="282">
        <v>3.2</v>
      </c>
      <c r="AY263" s="344"/>
      <c r="AZ263" s="344"/>
      <c r="BA263" s="345"/>
      <c r="BB263" s="345"/>
      <c r="BC263" s="345"/>
      <c r="BD263" s="345"/>
      <c r="BE263" s="345"/>
      <c r="BF263" s="345"/>
    </row>
    <row r="264" spans="30:58" x14ac:dyDescent="0.3">
      <c r="AD264" s="281"/>
      <c r="AE264" s="281"/>
      <c r="AF264" s="281"/>
      <c r="AG264" s="282"/>
      <c r="AH264" s="283"/>
      <c r="AJ264" s="344"/>
      <c r="AK264" s="344"/>
      <c r="AL264" s="346"/>
      <c r="AM264" s="346"/>
      <c r="AN264" s="346"/>
      <c r="AO264" s="346"/>
      <c r="AP264" s="345"/>
      <c r="AQ264" s="346"/>
      <c r="AS264" s="281" t="s">
        <v>154</v>
      </c>
      <c r="AT264" s="281" t="s">
        <v>1</v>
      </c>
      <c r="AU264" s="281" t="s">
        <v>287</v>
      </c>
      <c r="AV264" s="282">
        <v>116.8</v>
      </c>
      <c r="AW264" s="282">
        <v>6.8</v>
      </c>
      <c r="AY264" s="344"/>
      <c r="AZ264" s="344"/>
      <c r="BA264" s="345"/>
      <c r="BB264" s="345"/>
      <c r="BC264" s="345"/>
      <c r="BD264" s="345"/>
      <c r="BE264" s="345"/>
      <c r="BF264" s="345"/>
    </row>
    <row r="265" spans="30:58" x14ac:dyDescent="0.3">
      <c r="AD265" s="281"/>
      <c r="AE265" s="281"/>
      <c r="AF265" s="281"/>
      <c r="AG265" s="282"/>
      <c r="AH265" s="282"/>
      <c r="AJ265" s="344"/>
      <c r="AK265" s="344"/>
      <c r="AL265" s="346"/>
      <c r="AM265" s="346"/>
      <c r="AN265" s="346"/>
      <c r="AO265" s="346"/>
      <c r="AP265" s="346"/>
      <c r="AQ265" s="346"/>
      <c r="AS265" s="281" t="s">
        <v>154</v>
      </c>
      <c r="AT265" s="281" t="s">
        <v>1</v>
      </c>
      <c r="AU265" s="281" t="s">
        <v>288</v>
      </c>
      <c r="AV265" s="282">
        <v>132.80000000000001</v>
      </c>
      <c r="AW265" s="282">
        <v>37.5</v>
      </c>
      <c r="AY265" s="344"/>
      <c r="AZ265" s="344"/>
      <c r="BA265" s="345"/>
      <c r="BB265" s="345"/>
      <c r="BC265" s="345"/>
      <c r="BD265" s="345"/>
      <c r="BE265" s="345"/>
      <c r="BF265" s="345"/>
    </row>
    <row r="266" spans="30:58" x14ac:dyDescent="0.3">
      <c r="AD266" s="281"/>
      <c r="AE266" s="281"/>
      <c r="AF266" s="281"/>
      <c r="AG266" s="282"/>
      <c r="AH266" s="282"/>
      <c r="AJ266" s="344"/>
      <c r="AK266" s="344"/>
      <c r="AL266" s="346"/>
      <c r="AM266" s="346"/>
      <c r="AN266" s="346"/>
      <c r="AO266" s="345"/>
      <c r="AP266" s="346"/>
      <c r="AQ266" s="346"/>
      <c r="AS266" s="281" t="s">
        <v>154</v>
      </c>
      <c r="AT266" s="281" t="s">
        <v>1</v>
      </c>
      <c r="AU266" s="281" t="s">
        <v>289</v>
      </c>
      <c r="AV266" s="282">
        <v>84.6</v>
      </c>
      <c r="AW266" s="282">
        <v>-22.6</v>
      </c>
      <c r="AY266" s="344"/>
      <c r="AZ266" s="344"/>
      <c r="BA266" s="345"/>
      <c r="BB266" s="345"/>
      <c r="BC266" s="345"/>
      <c r="BD266" s="345"/>
      <c r="BE266" s="345"/>
      <c r="BF266" s="345"/>
    </row>
    <row r="267" spans="30:58" x14ac:dyDescent="0.3">
      <c r="AD267" s="281"/>
      <c r="AE267" s="281"/>
      <c r="AF267" s="281"/>
      <c r="AG267" s="282"/>
      <c r="AH267" s="282"/>
      <c r="AJ267" s="344"/>
      <c r="AK267" s="344"/>
      <c r="AL267" s="346"/>
      <c r="AM267" s="346"/>
      <c r="AN267" s="346"/>
      <c r="AO267" s="346"/>
      <c r="AP267" s="346"/>
      <c r="AQ267" s="346"/>
      <c r="AS267" s="281" t="s">
        <v>154</v>
      </c>
      <c r="AT267" s="281" t="s">
        <v>1</v>
      </c>
      <c r="AU267" s="281" t="s">
        <v>290</v>
      </c>
      <c r="AV267" s="282">
        <v>66.2</v>
      </c>
      <c r="AW267" s="282">
        <v>-3.8</v>
      </c>
      <c r="AY267" s="344"/>
      <c r="AZ267" s="344"/>
      <c r="BA267" s="345"/>
      <c r="BB267" s="345"/>
      <c r="BC267" s="345"/>
      <c r="BD267" s="345"/>
      <c r="BE267" s="345"/>
      <c r="BF267" s="345"/>
    </row>
    <row r="268" spans="30:58" x14ac:dyDescent="0.3">
      <c r="AD268" s="281"/>
      <c r="AE268" s="281"/>
      <c r="AF268" s="281"/>
      <c r="AG268" s="282"/>
      <c r="AH268" s="283"/>
      <c r="AJ268" s="344"/>
      <c r="AK268" s="344"/>
      <c r="AL268" s="346"/>
      <c r="AM268" s="346"/>
      <c r="AN268" s="346"/>
      <c r="AO268" s="345"/>
      <c r="AP268" s="346"/>
      <c r="AQ268" s="346"/>
      <c r="AS268" s="281" t="s">
        <v>154</v>
      </c>
      <c r="AT268" s="281" t="s">
        <v>1</v>
      </c>
      <c r="AU268" s="281" t="s">
        <v>291</v>
      </c>
      <c r="AV268" s="282">
        <v>94.9</v>
      </c>
      <c r="AW268" s="282">
        <v>-24.4</v>
      </c>
      <c r="AY268" s="344"/>
      <c r="AZ268" s="344"/>
      <c r="BA268" s="345"/>
      <c r="BB268" s="345"/>
      <c r="BC268" s="345"/>
      <c r="BD268" s="345"/>
      <c r="BE268" s="345"/>
      <c r="BF268" s="345"/>
    </row>
    <row r="269" spans="30:58" x14ac:dyDescent="0.3">
      <c r="AD269" s="281"/>
      <c r="AE269" s="281"/>
      <c r="AF269" s="281"/>
      <c r="AG269" s="282"/>
      <c r="AH269" s="282"/>
      <c r="AJ269" s="344"/>
      <c r="AK269" s="344"/>
      <c r="AL269" s="346"/>
      <c r="AM269" s="346"/>
      <c r="AN269" s="346"/>
      <c r="AO269" s="345"/>
      <c r="AP269" s="346"/>
      <c r="AQ269" s="346"/>
      <c r="AS269" s="281" t="s">
        <v>154</v>
      </c>
      <c r="AT269" s="281" t="s">
        <v>1</v>
      </c>
      <c r="AU269" s="281" t="s">
        <v>292</v>
      </c>
      <c r="AV269" s="282">
        <v>126.2</v>
      </c>
      <c r="AW269" s="282">
        <v>24.3</v>
      </c>
      <c r="AY269" s="344"/>
      <c r="AZ269" s="344"/>
      <c r="BA269" s="345"/>
      <c r="BB269" s="345"/>
      <c r="BC269" s="345"/>
      <c r="BD269" s="345"/>
      <c r="BE269" s="345"/>
      <c r="BF269" s="345"/>
    </row>
    <row r="270" spans="30:58" x14ac:dyDescent="0.3">
      <c r="AD270" s="281"/>
      <c r="AE270" s="281"/>
      <c r="AF270" s="281"/>
      <c r="AG270" s="282"/>
      <c r="AH270" s="282"/>
      <c r="AJ270" s="344"/>
      <c r="AK270" s="344"/>
      <c r="AL270" s="346"/>
      <c r="AM270" s="346"/>
      <c r="AN270" s="346"/>
      <c r="AO270" s="345"/>
      <c r="AP270" s="346"/>
      <c r="AQ270" s="346"/>
      <c r="AS270" s="281" t="s">
        <v>154</v>
      </c>
      <c r="AT270" s="281" t="s">
        <v>1</v>
      </c>
      <c r="AU270" s="281" t="s">
        <v>293</v>
      </c>
      <c r="AV270" s="282">
        <v>114.3</v>
      </c>
      <c r="AW270" s="282">
        <v>13.8</v>
      </c>
      <c r="AY270" s="344"/>
      <c r="AZ270" s="344"/>
      <c r="BA270" s="345"/>
      <c r="BB270" s="345"/>
      <c r="BC270" s="345"/>
      <c r="BD270" s="345"/>
      <c r="BE270" s="345"/>
      <c r="BF270" s="345"/>
    </row>
    <row r="271" spans="30:58" x14ac:dyDescent="0.3">
      <c r="AD271" s="281"/>
      <c r="AE271" s="281"/>
      <c r="AF271" s="281"/>
      <c r="AG271" s="282"/>
      <c r="AH271" s="282"/>
      <c r="AJ271" s="344"/>
      <c r="AK271" s="344"/>
      <c r="AL271" s="345"/>
      <c r="AM271" s="346"/>
      <c r="AN271" s="346"/>
      <c r="AO271" s="346"/>
      <c r="AP271" s="346"/>
      <c r="AQ271" s="346"/>
      <c r="AS271" s="281" t="s">
        <v>154</v>
      </c>
      <c r="AT271" s="281" t="s">
        <v>1</v>
      </c>
      <c r="AU271" s="281" t="s">
        <v>294</v>
      </c>
      <c r="AV271" s="282">
        <v>116.5</v>
      </c>
      <c r="AW271" s="282">
        <v>18.2</v>
      </c>
      <c r="AY271" s="344"/>
      <c r="AZ271" s="344"/>
      <c r="BA271" s="345"/>
      <c r="BB271" s="345"/>
      <c r="BC271" s="345"/>
      <c r="BD271" s="345"/>
      <c r="BE271" s="345"/>
      <c r="BF271" s="345"/>
    </row>
    <row r="272" spans="30:58" x14ac:dyDescent="0.3">
      <c r="AD272" s="281"/>
      <c r="AE272" s="281"/>
      <c r="AF272" s="281"/>
      <c r="AG272" s="282"/>
      <c r="AH272" s="282"/>
      <c r="AJ272" s="344"/>
      <c r="AK272" s="344"/>
      <c r="AL272" s="346"/>
      <c r="AM272" s="346"/>
      <c r="AN272" s="346"/>
      <c r="AO272" s="346"/>
      <c r="AP272" s="346"/>
      <c r="AQ272" s="346"/>
      <c r="AS272" s="281" t="s">
        <v>154</v>
      </c>
      <c r="AT272" s="281" t="s">
        <v>1</v>
      </c>
      <c r="AU272" s="281" t="s">
        <v>295</v>
      </c>
      <c r="AV272" s="282">
        <v>122.9</v>
      </c>
      <c r="AW272" s="282">
        <v>17.399999999999999</v>
      </c>
      <c r="AY272" s="344"/>
      <c r="AZ272" s="344"/>
      <c r="BA272" s="345"/>
      <c r="BB272" s="345"/>
      <c r="BC272" s="345"/>
      <c r="BD272" s="345"/>
      <c r="BE272" s="345"/>
      <c r="BF272" s="345"/>
    </row>
    <row r="273" spans="30:58" x14ac:dyDescent="0.3">
      <c r="AD273" s="281"/>
      <c r="AE273" s="281"/>
      <c r="AF273" s="281"/>
      <c r="AG273" s="283"/>
      <c r="AH273" s="283"/>
      <c r="AJ273" s="344"/>
      <c r="AK273" s="344"/>
      <c r="AL273" s="346"/>
      <c r="AM273" s="346"/>
      <c r="AN273" s="346"/>
      <c r="AO273" s="346"/>
      <c r="AP273" s="345"/>
      <c r="AQ273" s="345"/>
      <c r="AS273" s="281" t="s">
        <v>154</v>
      </c>
      <c r="AT273" s="281" t="s">
        <v>1</v>
      </c>
      <c r="AU273" s="281" t="s">
        <v>296</v>
      </c>
      <c r="AV273" s="282">
        <v>78.8</v>
      </c>
      <c r="AW273" s="282">
        <v>-36.5</v>
      </c>
      <c r="AY273" s="344"/>
      <c r="AZ273" s="344"/>
      <c r="BA273" s="345"/>
      <c r="BB273" s="345"/>
      <c r="BC273" s="345"/>
      <c r="BD273" s="345"/>
      <c r="BE273" s="345"/>
      <c r="BF273" s="345"/>
    </row>
    <row r="274" spans="30:58" x14ac:dyDescent="0.3">
      <c r="AD274" s="281"/>
      <c r="AE274" s="281"/>
      <c r="AF274" s="281"/>
      <c r="AG274" s="282"/>
      <c r="AH274" s="282"/>
      <c r="AJ274" s="344"/>
      <c r="AK274" s="344"/>
      <c r="AL274" s="345"/>
      <c r="AM274" s="346"/>
      <c r="AN274" s="346"/>
      <c r="AO274" s="346"/>
      <c r="AP274" s="346"/>
      <c r="AQ274" s="346"/>
      <c r="AS274" s="281" t="s">
        <v>154</v>
      </c>
      <c r="AT274" s="281" t="s">
        <v>1</v>
      </c>
      <c r="AU274" s="281" t="s">
        <v>297</v>
      </c>
      <c r="AV274" s="282">
        <v>105.3</v>
      </c>
      <c r="AW274" s="282">
        <v>-0.3</v>
      </c>
      <c r="AY274" s="344"/>
      <c r="AZ274" s="344"/>
      <c r="BA274" s="345"/>
      <c r="BB274" s="345"/>
      <c r="BC274" s="345"/>
      <c r="BD274" s="345"/>
      <c r="BE274" s="345"/>
      <c r="BF274" s="345"/>
    </row>
    <row r="275" spans="30:58" x14ac:dyDescent="0.3">
      <c r="AD275" s="281"/>
      <c r="AE275" s="281"/>
      <c r="AF275" s="281"/>
      <c r="AG275" s="282"/>
      <c r="AH275" s="282"/>
      <c r="AJ275" s="344"/>
      <c r="AK275" s="344"/>
      <c r="AL275" s="346"/>
      <c r="AM275" s="346"/>
      <c r="AN275" s="346"/>
      <c r="AO275" s="345"/>
      <c r="AP275" s="346"/>
      <c r="AQ275" s="346"/>
      <c r="AS275" s="281" t="s">
        <v>154</v>
      </c>
      <c r="AT275" s="281" t="s">
        <v>1</v>
      </c>
      <c r="AU275" s="281" t="s">
        <v>298</v>
      </c>
      <c r="AV275" s="282">
        <v>95.5</v>
      </c>
      <c r="AW275" s="282">
        <v>9.6999999999999993</v>
      </c>
      <c r="AY275" s="344"/>
      <c r="AZ275" s="344"/>
      <c r="BA275" s="345"/>
      <c r="BB275" s="345"/>
      <c r="BC275" s="345"/>
      <c r="BD275" s="345"/>
      <c r="BE275" s="345"/>
      <c r="BF275" s="345"/>
    </row>
    <row r="276" spans="30:58" x14ac:dyDescent="0.3">
      <c r="AD276" s="281"/>
      <c r="AE276" s="281"/>
      <c r="AF276" s="281"/>
      <c r="AG276" s="282"/>
      <c r="AH276" s="282"/>
      <c r="AJ276" s="344"/>
      <c r="AK276" s="344"/>
      <c r="AL276" s="346"/>
      <c r="AM276" s="346"/>
      <c r="AN276" s="345"/>
      <c r="AO276" s="346"/>
      <c r="AP276" s="346"/>
      <c r="AQ276" s="346"/>
      <c r="AS276" s="281" t="s">
        <v>154</v>
      </c>
      <c r="AT276" s="281" t="s">
        <v>1</v>
      </c>
      <c r="AU276" s="281" t="s">
        <v>299</v>
      </c>
      <c r="AV276" s="282">
        <v>178.7</v>
      </c>
      <c r="AW276" s="282">
        <v>51.4</v>
      </c>
      <c r="AY276" s="344"/>
      <c r="AZ276" s="344"/>
      <c r="BA276" s="345"/>
      <c r="BB276" s="345"/>
      <c r="BC276" s="345"/>
      <c r="BD276" s="345"/>
      <c r="BE276" s="345"/>
      <c r="BF276" s="345"/>
    </row>
    <row r="277" spans="30:58" x14ac:dyDescent="0.3">
      <c r="AD277" s="281"/>
      <c r="AE277" s="281"/>
      <c r="AF277" s="281"/>
      <c r="AG277" s="283"/>
      <c r="AH277" s="282"/>
      <c r="AJ277" s="344"/>
      <c r="AK277" s="344"/>
      <c r="AL277" s="346"/>
      <c r="AM277" s="346"/>
      <c r="AN277" s="345"/>
      <c r="AO277" s="346"/>
      <c r="AP277" s="346"/>
      <c r="AQ277" s="346"/>
      <c r="AS277" s="281" t="s">
        <v>154</v>
      </c>
      <c r="AT277" s="281" t="s">
        <v>1</v>
      </c>
      <c r="AU277" s="281" t="s">
        <v>300</v>
      </c>
      <c r="AV277" s="282">
        <v>143.1</v>
      </c>
      <c r="AW277" s="282">
        <v>4.2</v>
      </c>
      <c r="AY277" s="344"/>
      <c r="AZ277" s="344"/>
      <c r="BA277" s="345"/>
      <c r="BB277" s="345"/>
      <c r="BC277" s="345"/>
      <c r="BD277" s="345"/>
      <c r="BE277" s="345"/>
      <c r="BF277" s="345"/>
    </row>
    <row r="278" spans="30:58" x14ac:dyDescent="0.3">
      <c r="AD278" s="281"/>
      <c r="AE278" s="281"/>
      <c r="AF278" s="281"/>
      <c r="AG278" s="282"/>
      <c r="AH278" s="282"/>
      <c r="AJ278" s="344"/>
      <c r="AK278" s="344"/>
      <c r="AL278" s="346"/>
      <c r="AM278" s="346"/>
      <c r="AN278" s="346"/>
      <c r="AO278" s="346"/>
      <c r="AP278" s="346"/>
      <c r="AQ278" s="346"/>
      <c r="AS278" s="281" t="s">
        <v>154</v>
      </c>
      <c r="AT278" s="281" t="s">
        <v>1</v>
      </c>
      <c r="AU278" s="281" t="s">
        <v>301</v>
      </c>
      <c r="AV278" s="282">
        <v>96</v>
      </c>
      <c r="AW278" s="282">
        <v>7.1</v>
      </c>
      <c r="AY278" s="344"/>
      <c r="AZ278" s="344"/>
      <c r="BA278" s="345"/>
      <c r="BB278" s="345"/>
      <c r="BC278" s="345"/>
      <c r="BD278" s="345"/>
      <c r="BE278" s="345"/>
      <c r="BF278" s="345"/>
    </row>
    <row r="279" spans="30:58" x14ac:dyDescent="0.3">
      <c r="AD279" s="281"/>
      <c r="AE279" s="281"/>
      <c r="AF279" s="281"/>
      <c r="AG279" s="282"/>
      <c r="AH279" s="282"/>
      <c r="AJ279" s="344"/>
      <c r="AK279" s="344"/>
      <c r="AL279" s="346"/>
      <c r="AM279" s="346"/>
      <c r="AN279" s="346"/>
      <c r="AO279" s="346"/>
      <c r="AP279" s="346"/>
      <c r="AQ279" s="346"/>
      <c r="AS279" s="281" t="s">
        <v>154</v>
      </c>
      <c r="AT279" s="281" t="s">
        <v>1</v>
      </c>
      <c r="AU279" s="281" t="s">
        <v>280</v>
      </c>
      <c r="AV279" s="282">
        <v>103.5</v>
      </c>
      <c r="AW279" s="282">
        <v>8.6</v>
      </c>
      <c r="AY279" s="344"/>
      <c r="AZ279" s="344"/>
      <c r="BA279" s="345"/>
      <c r="BB279" s="345"/>
      <c r="BC279" s="345"/>
      <c r="BD279" s="345"/>
      <c r="BE279" s="345"/>
      <c r="BF279" s="345"/>
    </row>
    <row r="280" spans="30:58" x14ac:dyDescent="0.3">
      <c r="AD280" s="281"/>
      <c r="AE280" s="281"/>
      <c r="AF280" s="281"/>
      <c r="AG280" s="282"/>
      <c r="AH280" s="282"/>
      <c r="AJ280" s="344"/>
      <c r="AK280" s="344"/>
      <c r="AL280" s="346"/>
      <c r="AM280" s="346"/>
      <c r="AN280" s="346"/>
      <c r="AO280" s="346"/>
      <c r="AP280" s="346"/>
      <c r="AQ280" s="346"/>
      <c r="AS280" s="281" t="s">
        <v>154</v>
      </c>
      <c r="AT280" s="281" t="s">
        <v>1</v>
      </c>
      <c r="AU280" s="281" t="s">
        <v>281</v>
      </c>
      <c r="AV280" s="282">
        <v>105.9</v>
      </c>
      <c r="AW280" s="282">
        <v>13.3</v>
      </c>
      <c r="AY280" s="344"/>
      <c r="AZ280" s="344"/>
      <c r="BA280" s="345"/>
      <c r="BB280" s="345"/>
      <c r="BC280" s="345"/>
      <c r="BD280" s="345"/>
      <c r="BE280" s="345"/>
      <c r="BF280" s="345"/>
    </row>
    <row r="281" spans="30:58" x14ac:dyDescent="0.3">
      <c r="AD281" s="281"/>
      <c r="AE281" s="281"/>
      <c r="AF281" s="281"/>
      <c r="AG281" s="282"/>
      <c r="AH281" s="283"/>
      <c r="AJ281" s="344"/>
      <c r="AK281" s="344"/>
      <c r="AL281" s="346"/>
      <c r="AM281" s="346"/>
      <c r="AN281" s="346"/>
      <c r="AO281" s="346"/>
      <c r="AP281" s="345"/>
      <c r="AQ281" s="346"/>
      <c r="AS281" s="281" t="s">
        <v>154</v>
      </c>
      <c r="AT281" s="281" t="s">
        <v>1</v>
      </c>
      <c r="AU281" s="281" t="s">
        <v>302</v>
      </c>
      <c r="AV281" s="282">
        <v>124.6</v>
      </c>
      <c r="AW281" s="282">
        <v>2</v>
      </c>
      <c r="AY281" s="344"/>
      <c r="AZ281" s="344"/>
      <c r="BA281" s="345"/>
      <c r="BB281" s="345"/>
      <c r="BC281" s="345"/>
      <c r="BD281" s="345"/>
      <c r="BE281" s="345"/>
      <c r="BF281" s="345"/>
    </row>
    <row r="282" spans="30:58" x14ac:dyDescent="0.3">
      <c r="AD282" s="281"/>
      <c r="AE282" s="281"/>
      <c r="AF282" s="281"/>
      <c r="AG282" s="282"/>
      <c r="AH282" s="282"/>
      <c r="AJ282" s="344"/>
      <c r="AK282" s="344"/>
      <c r="AL282" s="346"/>
      <c r="AM282" s="346"/>
      <c r="AN282" s="346"/>
      <c r="AO282" s="346"/>
      <c r="AP282" s="346"/>
      <c r="AQ282" s="346"/>
      <c r="AS282" s="281" t="s">
        <v>154</v>
      </c>
      <c r="AT282" s="281" t="s">
        <v>1</v>
      </c>
      <c r="AU282" s="281" t="s">
        <v>303</v>
      </c>
      <c r="AV282" s="282">
        <v>84.3</v>
      </c>
      <c r="AW282" s="282">
        <v>12.6</v>
      </c>
      <c r="AY282" s="344"/>
      <c r="AZ282" s="344"/>
      <c r="BA282" s="345"/>
      <c r="BB282" s="345"/>
      <c r="BC282" s="345"/>
      <c r="BD282" s="345"/>
      <c r="BE282" s="345"/>
      <c r="BF282" s="345"/>
    </row>
    <row r="283" spans="30:58" x14ac:dyDescent="0.3">
      <c r="AD283" s="281"/>
      <c r="AE283" s="281"/>
      <c r="AF283" s="281"/>
      <c r="AG283" s="282"/>
      <c r="AH283" s="282"/>
      <c r="AJ283" s="344"/>
      <c r="AK283" s="344"/>
      <c r="AL283" s="346"/>
      <c r="AM283" s="346"/>
      <c r="AN283" s="346"/>
      <c r="AO283" s="346"/>
      <c r="AP283" s="346"/>
      <c r="AQ283" s="346"/>
      <c r="AS283" s="281" t="s">
        <v>154</v>
      </c>
      <c r="AT283" s="281" t="s">
        <v>1</v>
      </c>
      <c r="AU283" s="281" t="s">
        <v>304</v>
      </c>
      <c r="AV283" s="282">
        <v>121.1</v>
      </c>
      <c r="AW283" s="282">
        <v>16.600000000000001</v>
      </c>
      <c r="AY283" s="344"/>
      <c r="AZ283" s="344"/>
      <c r="BA283" s="345"/>
      <c r="BB283" s="345"/>
      <c r="BC283" s="345"/>
      <c r="BD283" s="345"/>
      <c r="BE283" s="345"/>
      <c r="BF283" s="345"/>
    </row>
    <row r="284" spans="30:58" x14ac:dyDescent="0.3">
      <c r="AD284" s="281"/>
      <c r="AE284" s="281"/>
      <c r="AF284" s="281"/>
      <c r="AG284" s="282"/>
      <c r="AH284" s="283"/>
      <c r="AJ284" s="344"/>
      <c r="AK284" s="344"/>
      <c r="AL284" s="346"/>
      <c r="AM284" s="346"/>
      <c r="AN284" s="346"/>
      <c r="AO284" s="345"/>
      <c r="AP284" s="346"/>
      <c r="AQ284" s="345"/>
      <c r="AS284" s="281" t="s">
        <v>154</v>
      </c>
      <c r="AT284" s="281" t="s">
        <v>1</v>
      </c>
      <c r="AU284" s="281" t="s">
        <v>305</v>
      </c>
      <c r="AV284" s="282">
        <v>110.4</v>
      </c>
      <c r="AW284" s="282">
        <v>29.5</v>
      </c>
      <c r="AY284" s="344"/>
      <c r="AZ284" s="344"/>
      <c r="BA284" s="345"/>
      <c r="BB284" s="345"/>
      <c r="BC284" s="345"/>
      <c r="BD284" s="345"/>
      <c r="BE284" s="345"/>
      <c r="BF284" s="345"/>
    </row>
    <row r="285" spans="30:58" x14ac:dyDescent="0.3">
      <c r="AD285" s="281"/>
      <c r="AE285" s="281"/>
      <c r="AF285" s="281"/>
      <c r="AG285" s="282"/>
      <c r="AH285" s="283"/>
      <c r="AJ285" s="344"/>
      <c r="AK285" s="344"/>
      <c r="AL285" s="346"/>
      <c r="AM285" s="346"/>
      <c r="AN285" s="345"/>
      <c r="AO285" s="346"/>
      <c r="AP285" s="346"/>
      <c r="AQ285" s="346"/>
      <c r="AS285" s="281" t="s">
        <v>154</v>
      </c>
      <c r="AT285" s="281" t="s">
        <v>1</v>
      </c>
      <c r="AU285" s="281" t="s">
        <v>3620</v>
      </c>
      <c r="AV285" s="282">
        <v>116.4</v>
      </c>
      <c r="AW285" s="282">
        <v>22.9</v>
      </c>
      <c r="AY285" s="344"/>
      <c r="AZ285" s="344"/>
      <c r="BA285" s="345"/>
      <c r="BB285" s="345"/>
      <c r="BC285" s="345"/>
      <c r="BD285" s="345"/>
      <c r="BE285" s="345"/>
      <c r="BF285" s="345"/>
    </row>
    <row r="286" spans="30:58" x14ac:dyDescent="0.3">
      <c r="AD286" s="281"/>
      <c r="AE286" s="281"/>
      <c r="AF286" s="281"/>
      <c r="AG286" s="282"/>
      <c r="AH286" s="282"/>
      <c r="AJ286" s="344"/>
      <c r="AK286" s="344"/>
      <c r="AL286" s="346"/>
      <c r="AM286" s="346"/>
      <c r="AN286" s="346"/>
      <c r="AO286" s="345"/>
      <c r="AP286" s="346"/>
      <c r="AQ286" s="346"/>
      <c r="AS286" s="281" t="s">
        <v>154</v>
      </c>
      <c r="AT286" s="281" t="s">
        <v>39</v>
      </c>
      <c r="AU286" s="281" t="s">
        <v>284</v>
      </c>
      <c r="AV286" s="282">
        <v>105</v>
      </c>
      <c r="AW286" s="282">
        <v>1.6</v>
      </c>
      <c r="AY286" s="344"/>
      <c r="AZ286" s="344"/>
      <c r="BA286" s="345"/>
      <c r="BB286" s="345"/>
      <c r="BC286" s="345"/>
      <c r="BD286" s="345"/>
      <c r="BE286" s="345"/>
      <c r="BF286" s="345"/>
    </row>
    <row r="287" spans="30:58" x14ac:dyDescent="0.3">
      <c r="AD287" s="281"/>
      <c r="AE287" s="281"/>
      <c r="AF287" s="281"/>
      <c r="AG287" s="282"/>
      <c r="AH287" s="282"/>
      <c r="AJ287" s="344"/>
      <c r="AK287" s="344"/>
      <c r="AL287" s="345"/>
      <c r="AM287" s="346"/>
      <c r="AN287" s="346"/>
      <c r="AO287" s="345"/>
      <c r="AP287" s="346"/>
      <c r="AQ287" s="346"/>
      <c r="AS287" s="281" t="s">
        <v>154</v>
      </c>
      <c r="AT287" s="281" t="s">
        <v>39</v>
      </c>
      <c r="AU287" s="281" t="s">
        <v>285</v>
      </c>
      <c r="AV287" s="282">
        <v>164.1</v>
      </c>
      <c r="AW287" s="282">
        <v>52.1</v>
      </c>
      <c r="AY287" s="344"/>
      <c r="AZ287" s="344"/>
      <c r="BA287" s="345"/>
      <c r="BB287" s="345"/>
      <c r="BC287" s="345"/>
      <c r="BD287" s="345"/>
      <c r="BE287" s="345"/>
      <c r="BF287" s="345"/>
    </row>
    <row r="288" spans="30:58" x14ac:dyDescent="0.3">
      <c r="AD288" s="281"/>
      <c r="AE288" s="281"/>
      <c r="AF288" s="281"/>
      <c r="AG288" s="282"/>
      <c r="AH288" s="283"/>
      <c r="AJ288" s="344"/>
      <c r="AK288" s="344"/>
      <c r="AL288" s="346"/>
      <c r="AM288" s="346"/>
      <c r="AN288" s="345"/>
      <c r="AO288" s="346"/>
      <c r="AP288" s="346"/>
      <c r="AQ288" s="346"/>
      <c r="AS288" s="281" t="s">
        <v>154</v>
      </c>
      <c r="AT288" s="281" t="s">
        <v>39</v>
      </c>
      <c r="AU288" s="281" t="s">
        <v>286</v>
      </c>
      <c r="AV288" s="282">
        <v>71.099999999999994</v>
      </c>
      <c r="AW288" s="282">
        <v>-13.2</v>
      </c>
      <c r="AY288" s="344"/>
      <c r="AZ288" s="344"/>
      <c r="BA288" s="345"/>
      <c r="BB288" s="345"/>
      <c r="BC288" s="345"/>
      <c r="BD288" s="345"/>
      <c r="BE288" s="345"/>
      <c r="BF288" s="345"/>
    </row>
    <row r="289" spans="30:58" x14ac:dyDescent="0.3">
      <c r="AD289" s="281"/>
      <c r="AE289" s="281"/>
      <c r="AF289" s="281"/>
      <c r="AG289" s="282"/>
      <c r="AH289" s="283"/>
      <c r="AJ289" s="344"/>
      <c r="AK289" s="344"/>
      <c r="AL289" s="346"/>
      <c r="AM289" s="346"/>
      <c r="AN289" s="346"/>
      <c r="AO289" s="346"/>
      <c r="AP289" s="346"/>
      <c r="AQ289" s="346"/>
      <c r="AS289" s="281" t="s">
        <v>154</v>
      </c>
      <c r="AT289" s="281" t="s">
        <v>39</v>
      </c>
      <c r="AU289" s="281" t="s">
        <v>289</v>
      </c>
      <c r="AV289" s="282">
        <v>127.2</v>
      </c>
      <c r="AW289" s="282">
        <v>-4.0999999999999996</v>
      </c>
      <c r="AY289" s="344"/>
      <c r="AZ289" s="344"/>
      <c r="BA289" s="345"/>
      <c r="BB289" s="345"/>
      <c r="BC289" s="345"/>
      <c r="BD289" s="345"/>
      <c r="BE289" s="345"/>
      <c r="BF289" s="345"/>
    </row>
    <row r="290" spans="30:58" x14ac:dyDescent="0.3">
      <c r="AD290" s="281"/>
      <c r="AE290" s="281"/>
      <c r="AF290" s="281"/>
      <c r="AG290" s="283"/>
      <c r="AH290" s="282"/>
      <c r="AJ290" s="344"/>
      <c r="AK290" s="344"/>
      <c r="AL290" s="345"/>
      <c r="AM290" s="346"/>
      <c r="AN290" s="346"/>
      <c r="AO290" s="346"/>
      <c r="AP290" s="346"/>
      <c r="AQ290" s="346"/>
      <c r="AS290" s="281" t="s">
        <v>154</v>
      </c>
      <c r="AT290" s="281" t="s">
        <v>39</v>
      </c>
      <c r="AU290" s="281" t="s">
        <v>290</v>
      </c>
      <c r="AV290" s="282">
        <v>115.6</v>
      </c>
      <c r="AW290" s="282">
        <v>8</v>
      </c>
      <c r="AY290" s="344"/>
      <c r="AZ290" s="344"/>
      <c r="BA290" s="345"/>
      <c r="BB290" s="345"/>
      <c r="BC290" s="345"/>
      <c r="BD290" s="345"/>
      <c r="BE290" s="345"/>
      <c r="BF290" s="345"/>
    </row>
    <row r="291" spans="30:58" x14ac:dyDescent="0.3">
      <c r="AD291" s="281"/>
      <c r="AE291" s="281"/>
      <c r="AF291" s="281"/>
      <c r="AG291" s="282"/>
      <c r="AH291" s="282"/>
      <c r="AJ291" s="344"/>
      <c r="AK291" s="344"/>
      <c r="AL291" s="346"/>
      <c r="AM291" s="346"/>
      <c r="AN291" s="346"/>
      <c r="AO291" s="346"/>
      <c r="AP291" s="346"/>
      <c r="AQ291" s="346"/>
      <c r="AS291" s="281" t="s">
        <v>154</v>
      </c>
      <c r="AT291" s="281" t="s">
        <v>39</v>
      </c>
      <c r="AU291" s="281" t="s">
        <v>292</v>
      </c>
      <c r="AV291" s="282">
        <v>108.9</v>
      </c>
      <c r="AW291" s="282">
        <v>7.7</v>
      </c>
      <c r="AY291" s="344"/>
      <c r="AZ291" s="344"/>
      <c r="BA291" s="345"/>
      <c r="BB291" s="345"/>
      <c r="BC291" s="345"/>
      <c r="BD291" s="345"/>
      <c r="BE291" s="345"/>
      <c r="BF291" s="345"/>
    </row>
    <row r="292" spans="30:58" x14ac:dyDescent="0.3">
      <c r="AD292" s="281"/>
      <c r="AE292" s="281"/>
      <c r="AF292" s="281"/>
      <c r="AG292" s="282"/>
      <c r="AH292" s="282"/>
      <c r="AJ292" s="344"/>
      <c r="AK292" s="344"/>
      <c r="AL292" s="346"/>
      <c r="AM292" s="346"/>
      <c r="AN292" s="345"/>
      <c r="AO292" s="346"/>
      <c r="AP292" s="346"/>
      <c r="AQ292" s="346"/>
      <c r="AS292" s="281" t="s">
        <v>154</v>
      </c>
      <c r="AT292" s="281" t="s">
        <v>39</v>
      </c>
      <c r="AU292" s="281" t="s">
        <v>293</v>
      </c>
      <c r="AV292" s="282">
        <v>104.1</v>
      </c>
      <c r="AW292" s="282">
        <v>-4.8</v>
      </c>
      <c r="AY292" s="344"/>
      <c r="AZ292" s="344"/>
      <c r="BA292" s="345"/>
      <c r="BB292" s="345"/>
      <c r="BC292" s="345"/>
      <c r="BD292" s="345"/>
      <c r="BE292" s="345"/>
      <c r="BF292" s="345"/>
    </row>
    <row r="293" spans="30:58" x14ac:dyDescent="0.3">
      <c r="AD293" s="281"/>
      <c r="AE293" s="281"/>
      <c r="AF293" s="281"/>
      <c r="AG293" s="282"/>
      <c r="AH293" s="282"/>
      <c r="AJ293" s="344"/>
      <c r="AK293" s="344"/>
      <c r="AL293" s="346"/>
      <c r="AM293" s="346"/>
      <c r="AN293" s="346"/>
      <c r="AO293" s="346"/>
      <c r="AP293" s="346"/>
      <c r="AQ293" s="346"/>
      <c r="AS293" s="281" t="s">
        <v>154</v>
      </c>
      <c r="AT293" s="281" t="s">
        <v>39</v>
      </c>
      <c r="AU293" s="281" t="s">
        <v>295</v>
      </c>
      <c r="AV293" s="282">
        <v>108.4</v>
      </c>
      <c r="AW293" s="282">
        <v>-0.8</v>
      </c>
      <c r="AY293" s="344"/>
      <c r="AZ293" s="344"/>
      <c r="BA293" s="345"/>
      <c r="BB293" s="345"/>
      <c r="BC293" s="345"/>
      <c r="BD293" s="345"/>
      <c r="BE293" s="345"/>
      <c r="BF293" s="345"/>
    </row>
    <row r="294" spans="30:58" x14ac:dyDescent="0.3">
      <c r="AD294" s="281"/>
      <c r="AE294" s="281"/>
      <c r="AF294" s="281"/>
      <c r="AG294" s="282"/>
      <c r="AH294" s="282"/>
      <c r="AJ294" s="344"/>
      <c r="AK294" s="344"/>
      <c r="AL294" s="346"/>
      <c r="AM294" s="346"/>
      <c r="AN294" s="345"/>
      <c r="AO294" s="346"/>
      <c r="AP294" s="346"/>
      <c r="AQ294" s="346"/>
      <c r="AS294" s="281" t="s">
        <v>154</v>
      </c>
      <c r="AT294" s="281" t="s">
        <v>39</v>
      </c>
      <c r="AU294" s="281" t="s">
        <v>296</v>
      </c>
      <c r="AV294" s="282">
        <v>124.7</v>
      </c>
      <c r="AW294" s="282">
        <v>13.7</v>
      </c>
      <c r="AY294" s="344"/>
      <c r="AZ294" s="344"/>
      <c r="BA294" s="345"/>
      <c r="BB294" s="345"/>
      <c r="BC294" s="345"/>
      <c r="BD294" s="345"/>
      <c r="BE294" s="345"/>
      <c r="BF294" s="345"/>
    </row>
    <row r="295" spans="30:58" x14ac:dyDescent="0.3">
      <c r="AD295" s="281"/>
      <c r="AE295" s="281"/>
      <c r="AF295" s="281"/>
      <c r="AG295" s="282"/>
      <c r="AH295" s="282"/>
      <c r="AJ295" s="344"/>
      <c r="AK295" s="344"/>
      <c r="AL295" s="346"/>
      <c r="AM295" s="346"/>
      <c r="AN295" s="346"/>
      <c r="AO295" s="346"/>
      <c r="AP295" s="346"/>
      <c r="AQ295" s="346"/>
      <c r="AS295" s="281" t="s">
        <v>154</v>
      </c>
      <c r="AT295" s="281" t="s">
        <v>39</v>
      </c>
      <c r="AU295" s="281" t="s">
        <v>297</v>
      </c>
      <c r="AV295" s="282">
        <v>96.4</v>
      </c>
      <c r="AW295" s="282">
        <v>-8.9</v>
      </c>
      <c r="AY295" s="344"/>
      <c r="AZ295" s="344"/>
      <c r="BA295" s="345"/>
      <c r="BB295" s="345"/>
      <c r="BC295" s="345"/>
      <c r="BD295" s="345"/>
      <c r="BE295" s="345"/>
      <c r="BF295" s="345"/>
    </row>
    <row r="296" spans="30:58" x14ac:dyDescent="0.3">
      <c r="AD296" s="281"/>
      <c r="AE296" s="281"/>
      <c r="AF296" s="281"/>
      <c r="AG296" s="282"/>
      <c r="AH296" s="282"/>
      <c r="AJ296" s="344"/>
      <c r="AK296" s="344"/>
      <c r="AL296" s="346"/>
      <c r="AM296" s="346"/>
      <c r="AN296" s="346"/>
      <c r="AO296" s="346"/>
      <c r="AP296" s="346"/>
      <c r="AQ296" s="346"/>
      <c r="AS296" s="281" t="s">
        <v>154</v>
      </c>
      <c r="AT296" s="281" t="s">
        <v>39</v>
      </c>
      <c r="AU296" s="281" t="s">
        <v>298</v>
      </c>
      <c r="AV296" s="282">
        <v>88.2</v>
      </c>
      <c r="AW296" s="282">
        <v>22.8</v>
      </c>
      <c r="AY296" s="344"/>
      <c r="AZ296" s="344"/>
      <c r="BA296" s="345"/>
      <c r="BB296" s="345"/>
      <c r="BC296" s="345"/>
      <c r="BD296" s="345"/>
      <c r="BE296" s="345"/>
      <c r="BF296" s="345"/>
    </row>
    <row r="297" spans="30:58" x14ac:dyDescent="0.3">
      <c r="AD297" s="281"/>
      <c r="AE297" s="281"/>
      <c r="AF297" s="281"/>
      <c r="AG297" s="282"/>
      <c r="AH297" s="282"/>
      <c r="AJ297" s="344"/>
      <c r="AK297" s="344"/>
      <c r="AL297" s="346"/>
      <c r="AM297" s="346"/>
      <c r="AN297" s="346"/>
      <c r="AO297" s="346"/>
      <c r="AP297" s="346"/>
      <c r="AQ297" s="346"/>
      <c r="AS297" s="281" t="s">
        <v>154</v>
      </c>
      <c r="AT297" s="281" t="s">
        <v>39</v>
      </c>
      <c r="AU297" s="281" t="s">
        <v>301</v>
      </c>
      <c r="AV297" s="282">
        <v>127.8</v>
      </c>
      <c r="AW297" s="282">
        <v>12.4</v>
      </c>
      <c r="AY297" s="344"/>
      <c r="AZ297" s="344"/>
      <c r="BA297" s="345"/>
      <c r="BB297" s="345"/>
      <c r="BC297" s="345"/>
      <c r="BD297" s="345"/>
      <c r="BE297" s="345"/>
      <c r="BF297" s="345"/>
    </row>
    <row r="298" spans="30:58" x14ac:dyDescent="0.3">
      <c r="AD298" s="281"/>
      <c r="AE298" s="281"/>
      <c r="AF298" s="281"/>
      <c r="AG298" s="282"/>
      <c r="AH298" s="282"/>
      <c r="AJ298" s="344"/>
      <c r="AK298" s="344"/>
      <c r="AL298" s="346"/>
      <c r="AM298" s="346"/>
      <c r="AN298" s="346"/>
      <c r="AO298" s="346"/>
      <c r="AP298" s="346"/>
      <c r="AQ298" s="346"/>
      <c r="AS298" s="281" t="s">
        <v>154</v>
      </c>
      <c r="AT298" s="281" t="s">
        <v>39</v>
      </c>
      <c r="AU298" s="281" t="s">
        <v>280</v>
      </c>
      <c r="AV298" s="282">
        <v>101.7</v>
      </c>
      <c r="AW298" s="282">
        <v>12.3</v>
      </c>
      <c r="AY298" s="344"/>
      <c r="AZ298" s="344"/>
      <c r="BA298" s="345"/>
      <c r="BB298" s="345"/>
      <c r="BC298" s="345"/>
      <c r="BD298" s="345"/>
      <c r="BE298" s="345"/>
      <c r="BF298" s="345"/>
    </row>
    <row r="299" spans="30:58" x14ac:dyDescent="0.3">
      <c r="AD299" s="281"/>
      <c r="AE299" s="281"/>
      <c r="AF299" s="281"/>
      <c r="AG299" s="282"/>
      <c r="AH299" s="282"/>
      <c r="AJ299" s="344"/>
      <c r="AK299" s="344"/>
      <c r="AL299" s="346"/>
      <c r="AM299" s="346"/>
      <c r="AN299" s="346"/>
      <c r="AO299" s="346"/>
      <c r="AP299" s="346"/>
      <c r="AQ299" s="346"/>
      <c r="AS299" s="281" t="s">
        <v>154</v>
      </c>
      <c r="AT299" s="281" t="s">
        <v>39</v>
      </c>
      <c r="AU299" s="281" t="s">
        <v>281</v>
      </c>
      <c r="AV299" s="282">
        <v>106.9</v>
      </c>
      <c r="AW299" s="282">
        <v>14.5</v>
      </c>
      <c r="AY299" s="344"/>
      <c r="AZ299" s="344"/>
      <c r="BA299" s="345"/>
      <c r="BB299" s="345"/>
      <c r="BC299" s="345"/>
      <c r="BD299" s="345"/>
      <c r="BE299" s="345"/>
      <c r="BF299" s="345"/>
    </row>
    <row r="300" spans="30:58" x14ac:dyDescent="0.3">
      <c r="AD300" s="281"/>
      <c r="AE300" s="281"/>
      <c r="AF300" s="281"/>
      <c r="AG300" s="282"/>
      <c r="AH300" s="282"/>
      <c r="AJ300" s="344"/>
      <c r="AK300" s="344"/>
      <c r="AL300" s="345"/>
      <c r="AM300" s="345"/>
      <c r="AN300" s="346"/>
      <c r="AO300" s="346"/>
      <c r="AP300" s="346"/>
      <c r="AQ300" s="346"/>
      <c r="AS300" s="281" t="s">
        <v>154</v>
      </c>
      <c r="AT300" s="281" t="s">
        <v>39</v>
      </c>
      <c r="AU300" s="281" t="s">
        <v>302</v>
      </c>
      <c r="AV300" s="282">
        <v>142.69999999999999</v>
      </c>
      <c r="AW300" s="282">
        <v>35.200000000000003</v>
      </c>
      <c r="AY300" s="344"/>
      <c r="AZ300" s="344"/>
      <c r="BA300" s="345"/>
      <c r="BB300" s="345"/>
      <c r="BC300" s="345"/>
      <c r="BD300" s="345"/>
      <c r="BE300" s="345"/>
      <c r="BF300" s="345"/>
    </row>
    <row r="301" spans="30:58" x14ac:dyDescent="0.3">
      <c r="AD301" s="281"/>
      <c r="AE301" s="281"/>
      <c r="AF301" s="281"/>
      <c r="AG301" s="282"/>
      <c r="AH301" s="283"/>
      <c r="AJ301" s="344"/>
      <c r="AK301" s="344"/>
      <c r="AL301" s="346"/>
      <c r="AM301" s="346"/>
      <c r="AN301" s="346"/>
      <c r="AO301" s="346"/>
      <c r="AP301" s="345"/>
      <c r="AQ301" s="346"/>
      <c r="AS301" s="281" t="s">
        <v>154</v>
      </c>
      <c r="AT301" s="281" t="s">
        <v>39</v>
      </c>
      <c r="AU301" s="281" t="s">
        <v>304</v>
      </c>
      <c r="AV301" s="282">
        <v>136.80000000000001</v>
      </c>
      <c r="AW301" s="282">
        <v>-17.399999999999999</v>
      </c>
      <c r="AY301" s="344"/>
      <c r="AZ301" s="344"/>
      <c r="BA301" s="345"/>
      <c r="BB301" s="345"/>
      <c r="BC301" s="345"/>
      <c r="BD301" s="345"/>
      <c r="BE301" s="345"/>
      <c r="BF301" s="345"/>
    </row>
    <row r="302" spans="30:58" x14ac:dyDescent="0.3">
      <c r="AD302" s="281"/>
      <c r="AE302" s="281"/>
      <c r="AF302" s="281"/>
      <c r="AG302" s="282"/>
      <c r="AH302" s="282"/>
      <c r="AJ302" s="344"/>
      <c r="AK302" s="344"/>
      <c r="AL302" s="346"/>
      <c r="AM302" s="346"/>
      <c r="AN302" s="346"/>
      <c r="AO302" s="346"/>
      <c r="AP302" s="346"/>
      <c r="AQ302" s="346"/>
      <c r="AS302" s="281" t="s">
        <v>154</v>
      </c>
      <c r="AT302" s="281" t="s">
        <v>39</v>
      </c>
      <c r="AU302" s="281" t="s">
        <v>3620</v>
      </c>
      <c r="AV302" s="282">
        <v>115.2</v>
      </c>
      <c r="AW302" s="282">
        <v>-4.8</v>
      </c>
      <c r="AY302" s="344"/>
      <c r="AZ302" s="344"/>
      <c r="BA302" s="345"/>
      <c r="BB302" s="345"/>
      <c r="BC302" s="345"/>
      <c r="BD302" s="345"/>
      <c r="BE302" s="345"/>
      <c r="BF302" s="345"/>
    </row>
    <row r="303" spans="30:58" x14ac:dyDescent="0.3">
      <c r="AD303" s="281"/>
      <c r="AE303" s="281"/>
      <c r="AF303" s="281"/>
      <c r="AG303" s="282"/>
      <c r="AH303" s="282"/>
      <c r="AJ303" s="344"/>
      <c r="AK303" s="344"/>
      <c r="AL303" s="346"/>
      <c r="AM303" s="346"/>
      <c r="AN303" s="346"/>
      <c r="AO303" s="346"/>
      <c r="AP303" s="346"/>
      <c r="AQ303" s="346"/>
      <c r="AS303" s="281" t="s">
        <v>154</v>
      </c>
      <c r="AT303" s="281" t="s">
        <v>40</v>
      </c>
      <c r="AU303" s="281" t="s">
        <v>284</v>
      </c>
      <c r="AV303" s="282">
        <v>129.69999999999999</v>
      </c>
      <c r="AW303" s="282">
        <v>25.7</v>
      </c>
      <c r="AY303" s="344"/>
      <c r="AZ303" s="344"/>
      <c r="BA303" s="345"/>
      <c r="BB303" s="345"/>
      <c r="BC303" s="345"/>
      <c r="BD303" s="345"/>
      <c r="BE303" s="345"/>
      <c r="BF303" s="345"/>
    </row>
    <row r="304" spans="30:58" x14ac:dyDescent="0.3">
      <c r="AD304" s="281"/>
      <c r="AE304" s="281"/>
      <c r="AF304" s="281"/>
      <c r="AG304" s="282"/>
      <c r="AH304" s="283"/>
      <c r="AJ304" s="344"/>
      <c r="AK304" s="344"/>
      <c r="AL304" s="346"/>
      <c r="AM304" s="345"/>
      <c r="AN304" s="346"/>
      <c r="AO304" s="346"/>
      <c r="AP304" s="346"/>
      <c r="AQ304" s="346"/>
      <c r="AS304" s="281" t="s">
        <v>154</v>
      </c>
      <c r="AT304" s="281" t="s">
        <v>40</v>
      </c>
      <c r="AU304" s="281" t="s">
        <v>285</v>
      </c>
      <c r="AV304" s="282">
        <v>126.2</v>
      </c>
      <c r="AW304" s="282">
        <v>15.4</v>
      </c>
      <c r="AY304" s="344"/>
      <c r="AZ304" s="344"/>
      <c r="BA304" s="345"/>
      <c r="BB304" s="345"/>
      <c r="BC304" s="345"/>
      <c r="BD304" s="345"/>
      <c r="BE304" s="345"/>
      <c r="BF304" s="345"/>
    </row>
    <row r="305" spans="30:58" x14ac:dyDescent="0.3">
      <c r="AD305" s="281"/>
      <c r="AE305" s="281"/>
      <c r="AF305" s="281"/>
      <c r="AG305" s="282"/>
      <c r="AH305" s="283"/>
      <c r="AJ305" s="344"/>
      <c r="AK305" s="344"/>
      <c r="AL305" s="346"/>
      <c r="AM305" s="346"/>
      <c r="AN305" s="346"/>
      <c r="AO305" s="346"/>
      <c r="AP305" s="346"/>
      <c r="AQ305" s="346"/>
      <c r="AS305" s="281" t="s">
        <v>154</v>
      </c>
      <c r="AT305" s="281" t="s">
        <v>40</v>
      </c>
      <c r="AU305" s="281" t="s">
        <v>306</v>
      </c>
      <c r="AV305" s="282">
        <v>87.1</v>
      </c>
      <c r="AW305" s="282">
        <v>-11.9</v>
      </c>
      <c r="AY305" s="344"/>
      <c r="AZ305" s="344"/>
      <c r="BA305" s="345"/>
      <c r="BB305" s="345"/>
      <c r="BC305" s="345"/>
      <c r="BD305" s="345"/>
      <c r="BE305" s="345"/>
      <c r="BF305" s="345"/>
    </row>
    <row r="306" spans="30:58" x14ac:dyDescent="0.3">
      <c r="AD306" s="281"/>
      <c r="AE306" s="281"/>
      <c r="AF306" s="281"/>
      <c r="AG306" s="282"/>
      <c r="AH306" s="282"/>
      <c r="AJ306" s="344"/>
      <c r="AK306" s="344"/>
      <c r="AL306" s="346"/>
      <c r="AM306" s="346"/>
      <c r="AN306" s="346"/>
      <c r="AO306" s="346"/>
      <c r="AP306" s="345"/>
      <c r="AQ306" s="346"/>
      <c r="AS306" s="281" t="s">
        <v>154</v>
      </c>
      <c r="AT306" s="281" t="s">
        <v>40</v>
      </c>
      <c r="AU306" s="281" t="s">
        <v>286</v>
      </c>
      <c r="AV306" s="282">
        <v>83.6</v>
      </c>
      <c r="AW306" s="282">
        <v>-14.9</v>
      </c>
      <c r="AY306" s="344"/>
      <c r="AZ306" s="344"/>
      <c r="BA306" s="345"/>
      <c r="BB306" s="345"/>
      <c r="BC306" s="345"/>
      <c r="BD306" s="345"/>
      <c r="BE306" s="345"/>
      <c r="BF306" s="345"/>
    </row>
    <row r="307" spans="30:58" x14ac:dyDescent="0.3">
      <c r="AD307" s="281"/>
      <c r="AE307" s="281"/>
      <c r="AF307" s="281"/>
      <c r="AG307" s="282"/>
      <c r="AH307" s="282"/>
      <c r="AJ307" s="344"/>
      <c r="AK307" s="344"/>
      <c r="AL307" s="346"/>
      <c r="AM307" s="346"/>
      <c r="AN307" s="346"/>
      <c r="AO307" s="346"/>
      <c r="AP307" s="346"/>
      <c r="AQ307" s="346"/>
      <c r="AS307" s="281" t="s">
        <v>154</v>
      </c>
      <c r="AT307" s="281" t="s">
        <v>40</v>
      </c>
      <c r="AU307" s="281" t="s">
        <v>289</v>
      </c>
      <c r="AV307" s="282">
        <v>81.900000000000006</v>
      </c>
      <c r="AW307" s="282">
        <v>-21.5</v>
      </c>
      <c r="AY307" s="344"/>
      <c r="AZ307" s="344"/>
      <c r="BA307" s="345"/>
      <c r="BB307" s="345"/>
      <c r="BC307" s="345"/>
      <c r="BD307" s="345"/>
      <c r="BE307" s="345"/>
      <c r="BF307" s="345"/>
    </row>
    <row r="308" spans="30:58" x14ac:dyDescent="0.3">
      <c r="AD308" s="281"/>
      <c r="AE308" s="281"/>
      <c r="AF308" s="281"/>
      <c r="AG308" s="283"/>
      <c r="AH308" s="282"/>
      <c r="AJ308" s="344"/>
      <c r="AK308" s="344"/>
      <c r="AL308" s="346"/>
      <c r="AM308" s="346"/>
      <c r="AN308" s="346"/>
      <c r="AO308" s="346"/>
      <c r="AP308" s="346"/>
      <c r="AQ308" s="346"/>
      <c r="AS308" s="281" t="s">
        <v>154</v>
      </c>
      <c r="AT308" s="281" t="s">
        <v>40</v>
      </c>
      <c r="AU308" s="281" t="s">
        <v>290</v>
      </c>
      <c r="AV308" s="282">
        <v>107.4</v>
      </c>
      <c r="AW308" s="282">
        <v>5.5</v>
      </c>
      <c r="AY308" s="344"/>
      <c r="AZ308" s="344"/>
      <c r="BA308" s="345"/>
      <c r="BB308" s="345"/>
      <c r="BC308" s="345"/>
      <c r="BD308" s="345"/>
      <c r="BE308" s="345"/>
      <c r="BF308" s="345"/>
    </row>
    <row r="309" spans="30:58" x14ac:dyDescent="0.3">
      <c r="AD309" s="281"/>
      <c r="AE309" s="281"/>
      <c r="AF309" s="281"/>
      <c r="AG309" s="282"/>
      <c r="AH309" s="282"/>
      <c r="AJ309" s="344"/>
      <c r="AK309" s="344"/>
      <c r="AL309" s="346"/>
      <c r="AM309" s="346"/>
      <c r="AN309" s="346"/>
      <c r="AO309" s="345"/>
      <c r="AP309" s="346"/>
      <c r="AQ309" s="346"/>
      <c r="AS309" s="281" t="s">
        <v>154</v>
      </c>
      <c r="AT309" s="281" t="s">
        <v>40</v>
      </c>
      <c r="AU309" s="281" t="s">
        <v>291</v>
      </c>
      <c r="AV309" s="282">
        <v>62.9</v>
      </c>
      <c r="AW309" s="282">
        <v>-37.9</v>
      </c>
      <c r="AY309" s="344"/>
      <c r="AZ309" s="344"/>
      <c r="BA309" s="345"/>
      <c r="BB309" s="345"/>
      <c r="BC309" s="345"/>
      <c r="BD309" s="345"/>
      <c r="BE309" s="345"/>
      <c r="BF309" s="345"/>
    </row>
    <row r="310" spans="30:58" x14ac:dyDescent="0.3">
      <c r="AD310" s="281"/>
      <c r="AE310" s="281"/>
      <c r="AF310" s="281"/>
      <c r="AG310" s="283"/>
      <c r="AH310" s="282"/>
      <c r="AJ310" s="344"/>
      <c r="AK310" s="344"/>
      <c r="AL310" s="346"/>
      <c r="AM310" s="346"/>
      <c r="AN310" s="346"/>
      <c r="AO310" s="346"/>
      <c r="AP310" s="345"/>
      <c r="AQ310" s="346"/>
      <c r="AS310" s="281" t="s">
        <v>154</v>
      </c>
      <c r="AT310" s="281" t="s">
        <v>40</v>
      </c>
      <c r="AU310" s="281" t="s">
        <v>292</v>
      </c>
      <c r="AV310" s="282">
        <v>116.9</v>
      </c>
      <c r="AW310" s="282">
        <v>23.5</v>
      </c>
      <c r="AY310" s="344"/>
      <c r="AZ310" s="344"/>
      <c r="BA310" s="345"/>
      <c r="BB310" s="345"/>
      <c r="BC310" s="345"/>
      <c r="BD310" s="345"/>
      <c r="BE310" s="345"/>
      <c r="BF310" s="345"/>
    </row>
    <row r="311" spans="30:58" x14ac:dyDescent="0.3">
      <c r="AD311" s="281"/>
      <c r="AE311" s="281"/>
      <c r="AF311" s="281"/>
      <c r="AG311" s="283"/>
      <c r="AH311" s="282"/>
      <c r="AJ311" s="344"/>
      <c r="AK311" s="344"/>
      <c r="AL311" s="346"/>
      <c r="AM311" s="346"/>
      <c r="AN311" s="346"/>
      <c r="AO311" s="346"/>
      <c r="AP311" s="346"/>
      <c r="AQ311" s="346"/>
      <c r="AS311" s="281" t="s">
        <v>154</v>
      </c>
      <c r="AT311" s="281" t="s">
        <v>40</v>
      </c>
      <c r="AU311" s="281" t="s">
        <v>293</v>
      </c>
      <c r="AV311" s="282">
        <v>116.3</v>
      </c>
      <c r="AW311" s="282">
        <v>-7.3</v>
      </c>
      <c r="AY311" s="344"/>
      <c r="AZ311" s="344"/>
      <c r="BA311" s="345"/>
      <c r="BB311" s="345"/>
      <c r="BC311" s="345"/>
      <c r="BD311" s="345"/>
      <c r="BE311" s="345"/>
      <c r="BF311" s="345"/>
    </row>
    <row r="312" spans="30:58" x14ac:dyDescent="0.3">
      <c r="AD312" s="281"/>
      <c r="AE312" s="281"/>
      <c r="AF312" s="281"/>
      <c r="AG312" s="282"/>
      <c r="AH312" s="282"/>
      <c r="AJ312" s="344"/>
      <c r="AK312" s="344"/>
      <c r="AL312" s="346"/>
      <c r="AM312" s="346"/>
      <c r="AN312" s="345"/>
      <c r="AO312" s="346"/>
      <c r="AP312" s="346"/>
      <c r="AQ312" s="345"/>
      <c r="AS312" s="281" t="s">
        <v>154</v>
      </c>
      <c r="AT312" s="281" t="s">
        <v>40</v>
      </c>
      <c r="AU312" s="281" t="s">
        <v>295</v>
      </c>
      <c r="AV312" s="282">
        <v>111.4</v>
      </c>
      <c r="AW312" s="282">
        <v>2.9</v>
      </c>
      <c r="AY312" s="344"/>
      <c r="AZ312" s="344"/>
      <c r="BA312" s="345"/>
      <c r="BB312" s="345"/>
      <c r="BC312" s="345"/>
      <c r="BD312" s="345"/>
      <c r="BE312" s="345"/>
      <c r="BF312" s="345"/>
    </row>
    <row r="313" spans="30:58" x14ac:dyDescent="0.3">
      <c r="AD313" s="281"/>
      <c r="AE313" s="281"/>
      <c r="AF313" s="281"/>
      <c r="AG313" s="282"/>
      <c r="AH313" s="282"/>
      <c r="AJ313" s="344"/>
      <c r="AK313" s="344"/>
      <c r="AL313" s="346"/>
      <c r="AM313" s="346"/>
      <c r="AN313" s="346"/>
      <c r="AO313" s="346"/>
      <c r="AP313" s="346"/>
      <c r="AQ313" s="346"/>
      <c r="AS313" s="281" t="s">
        <v>154</v>
      </c>
      <c r="AT313" s="281" t="s">
        <v>40</v>
      </c>
      <c r="AU313" s="281" t="s">
        <v>296</v>
      </c>
      <c r="AV313" s="282">
        <v>101</v>
      </c>
      <c r="AW313" s="282">
        <v>-9.5</v>
      </c>
      <c r="AY313" s="344"/>
      <c r="AZ313" s="344"/>
      <c r="BA313" s="345"/>
      <c r="BB313" s="345"/>
      <c r="BC313" s="345"/>
      <c r="BD313" s="345"/>
      <c r="BE313" s="345"/>
      <c r="BF313" s="345"/>
    </row>
    <row r="314" spans="30:58" x14ac:dyDescent="0.3">
      <c r="AD314" s="281"/>
      <c r="AE314" s="281"/>
      <c r="AF314" s="281"/>
      <c r="AG314" s="282"/>
      <c r="AH314" s="282"/>
      <c r="AJ314" s="344"/>
      <c r="AK314" s="344"/>
      <c r="AL314" s="346"/>
      <c r="AM314" s="346"/>
      <c r="AN314" s="346"/>
      <c r="AO314" s="346"/>
      <c r="AP314" s="346"/>
      <c r="AQ314" s="346"/>
      <c r="AS314" s="281" t="s">
        <v>154</v>
      </c>
      <c r="AT314" s="281" t="s">
        <v>40</v>
      </c>
      <c r="AU314" s="281" t="s">
        <v>297</v>
      </c>
      <c r="AV314" s="282">
        <v>110.2</v>
      </c>
      <c r="AW314" s="282">
        <v>7.4</v>
      </c>
      <c r="AY314" s="344"/>
      <c r="AZ314" s="344"/>
      <c r="BA314" s="345"/>
      <c r="BB314" s="345"/>
      <c r="BC314" s="345"/>
      <c r="BD314" s="345"/>
      <c r="BE314" s="345"/>
      <c r="BF314" s="345"/>
    </row>
    <row r="315" spans="30:58" x14ac:dyDescent="0.3">
      <c r="AD315" s="281"/>
      <c r="AE315" s="281"/>
      <c r="AF315" s="281"/>
      <c r="AG315" s="282"/>
      <c r="AH315" s="282"/>
      <c r="AJ315" s="344"/>
      <c r="AK315" s="344"/>
      <c r="AL315" s="346"/>
      <c r="AM315" s="345"/>
      <c r="AN315" s="346"/>
      <c r="AO315" s="345"/>
      <c r="AP315" s="346"/>
      <c r="AQ315" s="346"/>
      <c r="AS315" s="281" t="s">
        <v>154</v>
      </c>
      <c r="AT315" s="281" t="s">
        <v>40</v>
      </c>
      <c r="AU315" s="281" t="s">
        <v>298</v>
      </c>
      <c r="AV315" s="282">
        <v>100.9</v>
      </c>
      <c r="AW315" s="282">
        <v>6.4</v>
      </c>
      <c r="AY315" s="344"/>
      <c r="AZ315" s="344"/>
      <c r="BA315" s="345"/>
      <c r="BB315" s="345"/>
      <c r="BC315" s="345"/>
      <c r="BD315" s="345"/>
      <c r="BE315" s="345"/>
      <c r="BF315" s="345"/>
    </row>
    <row r="316" spans="30:58" x14ac:dyDescent="0.3">
      <c r="AD316" s="281"/>
      <c r="AE316" s="281"/>
      <c r="AF316" s="281"/>
      <c r="AG316" s="283"/>
      <c r="AH316" s="282"/>
      <c r="AJ316" s="344"/>
      <c r="AK316" s="344"/>
      <c r="AL316" s="346"/>
      <c r="AM316" s="346"/>
      <c r="AN316" s="346"/>
      <c r="AO316" s="345"/>
      <c r="AP316" s="346"/>
      <c r="AQ316" s="346"/>
      <c r="AS316" s="281" t="s">
        <v>154</v>
      </c>
      <c r="AT316" s="281" t="s">
        <v>40</v>
      </c>
      <c r="AU316" s="281" t="s">
        <v>299</v>
      </c>
      <c r="AV316" s="282">
        <v>136.6</v>
      </c>
      <c r="AW316" s="282">
        <v>10.199999999999999</v>
      </c>
      <c r="AY316" s="344"/>
      <c r="AZ316" s="344"/>
      <c r="BA316" s="345"/>
      <c r="BB316" s="345"/>
      <c r="BC316" s="345"/>
      <c r="BD316" s="345"/>
      <c r="BE316" s="345"/>
      <c r="BF316" s="345"/>
    </row>
    <row r="317" spans="30:58" x14ac:dyDescent="0.3">
      <c r="AD317" s="281"/>
      <c r="AE317" s="281"/>
      <c r="AF317" s="281"/>
      <c r="AG317" s="282"/>
      <c r="AH317" s="282"/>
      <c r="AJ317" s="344"/>
      <c r="AK317" s="344"/>
      <c r="AL317" s="346"/>
      <c r="AM317" s="346"/>
      <c r="AN317" s="346"/>
      <c r="AO317" s="346"/>
      <c r="AP317" s="346"/>
      <c r="AQ317" s="345"/>
      <c r="AS317" s="281" t="s">
        <v>154</v>
      </c>
      <c r="AT317" s="281" t="s">
        <v>40</v>
      </c>
      <c r="AU317" s="281" t="s">
        <v>300</v>
      </c>
      <c r="AV317" s="282">
        <v>136.80000000000001</v>
      </c>
      <c r="AW317" s="282">
        <v>16.100000000000001</v>
      </c>
      <c r="AY317" s="344"/>
      <c r="AZ317" s="344"/>
      <c r="BA317" s="345"/>
      <c r="BB317" s="345"/>
      <c r="BC317" s="345"/>
      <c r="BD317" s="345"/>
      <c r="BE317" s="345"/>
      <c r="BF317" s="345"/>
    </row>
    <row r="318" spans="30:58" x14ac:dyDescent="0.3">
      <c r="AD318" s="281"/>
      <c r="AE318" s="281"/>
      <c r="AF318" s="281"/>
      <c r="AG318" s="282"/>
      <c r="AH318" s="282"/>
      <c r="AJ318" s="344"/>
      <c r="AK318" s="344"/>
      <c r="AL318" s="346"/>
      <c r="AM318" s="346"/>
      <c r="AN318" s="346"/>
      <c r="AO318" s="346"/>
      <c r="AP318" s="345"/>
      <c r="AQ318" s="346"/>
      <c r="AS318" s="281" t="s">
        <v>154</v>
      </c>
      <c r="AT318" s="281" t="s">
        <v>40</v>
      </c>
      <c r="AU318" s="281" t="s">
        <v>301</v>
      </c>
      <c r="AV318" s="282">
        <v>111.3</v>
      </c>
      <c r="AW318" s="282">
        <v>1.5</v>
      </c>
      <c r="AY318" s="344"/>
      <c r="AZ318" s="344"/>
      <c r="BA318" s="345"/>
      <c r="BB318" s="345"/>
      <c r="BC318" s="345"/>
      <c r="BD318" s="345"/>
      <c r="BE318" s="345"/>
      <c r="BF318" s="345"/>
    </row>
    <row r="319" spans="30:58" x14ac:dyDescent="0.3">
      <c r="AD319" s="281"/>
      <c r="AE319" s="281"/>
      <c r="AF319" s="281"/>
      <c r="AG319" s="282"/>
      <c r="AH319" s="282"/>
      <c r="AJ319" s="344"/>
      <c r="AK319" s="344"/>
      <c r="AL319" s="346"/>
      <c r="AM319" s="346"/>
      <c r="AN319" s="346"/>
      <c r="AO319" s="346"/>
      <c r="AP319" s="346"/>
      <c r="AQ319" s="345"/>
      <c r="AS319" s="281" t="s">
        <v>154</v>
      </c>
      <c r="AT319" s="281" t="s">
        <v>40</v>
      </c>
      <c r="AU319" s="281" t="s">
        <v>280</v>
      </c>
      <c r="AV319" s="282">
        <v>114.6</v>
      </c>
      <c r="AW319" s="282">
        <v>5.2</v>
      </c>
      <c r="AY319" s="344"/>
      <c r="AZ319" s="344"/>
      <c r="BA319" s="345"/>
      <c r="BB319" s="345"/>
      <c r="BC319" s="345"/>
      <c r="BD319" s="345"/>
      <c r="BE319" s="345"/>
      <c r="BF319" s="345"/>
    </row>
    <row r="320" spans="30:58" x14ac:dyDescent="0.3">
      <c r="AD320" s="281"/>
      <c r="AE320" s="281"/>
      <c r="AF320" s="281"/>
      <c r="AG320" s="282"/>
      <c r="AH320" s="282"/>
      <c r="AJ320" s="344"/>
      <c r="AK320" s="344"/>
      <c r="AL320" s="346"/>
      <c r="AM320" s="346"/>
      <c r="AN320" s="346"/>
      <c r="AO320" s="346"/>
      <c r="AP320" s="346"/>
      <c r="AQ320" s="346"/>
      <c r="AS320" s="281" t="s">
        <v>154</v>
      </c>
      <c r="AT320" s="281" t="s">
        <v>40</v>
      </c>
      <c r="AU320" s="281" t="s">
        <v>281</v>
      </c>
      <c r="AV320" s="282">
        <v>126.8</v>
      </c>
      <c r="AW320" s="282">
        <v>18.5</v>
      </c>
      <c r="AY320" s="344"/>
      <c r="AZ320" s="344"/>
      <c r="BA320" s="345"/>
      <c r="BB320" s="345"/>
      <c r="BC320" s="345"/>
      <c r="BD320" s="345"/>
      <c r="BE320" s="345"/>
      <c r="BF320" s="345"/>
    </row>
    <row r="321" spans="30:58" x14ac:dyDescent="0.3">
      <c r="AD321" s="281"/>
      <c r="AE321" s="281"/>
      <c r="AF321" s="281"/>
      <c r="AG321" s="282"/>
      <c r="AH321" s="282"/>
      <c r="AJ321" s="344"/>
      <c r="AK321" s="344"/>
      <c r="AL321" s="346"/>
      <c r="AM321" s="346"/>
      <c r="AN321" s="346"/>
      <c r="AO321" s="345"/>
      <c r="AP321" s="346"/>
      <c r="AQ321" s="346"/>
      <c r="AS321" s="281" t="s">
        <v>154</v>
      </c>
      <c r="AT321" s="281" t="s">
        <v>40</v>
      </c>
      <c r="AU321" s="281" t="s">
        <v>302</v>
      </c>
      <c r="AV321" s="282">
        <v>106.6</v>
      </c>
      <c r="AW321" s="282">
        <v>19.399999999999999</v>
      </c>
      <c r="AY321" s="344"/>
      <c r="AZ321" s="344"/>
      <c r="BA321" s="345"/>
      <c r="BB321" s="345"/>
      <c r="BC321" s="345"/>
      <c r="BD321" s="345"/>
      <c r="BE321" s="345"/>
      <c r="BF321" s="345"/>
    </row>
    <row r="322" spans="30:58" x14ac:dyDescent="0.3">
      <c r="AD322" s="281"/>
      <c r="AE322" s="281"/>
      <c r="AF322" s="281"/>
      <c r="AG322" s="282"/>
      <c r="AH322" s="282"/>
      <c r="AJ322" s="344"/>
      <c r="AK322" s="344"/>
      <c r="AL322" s="346"/>
      <c r="AM322" s="346"/>
      <c r="AN322" s="346"/>
      <c r="AO322" s="346"/>
      <c r="AP322" s="346"/>
      <c r="AQ322" s="346"/>
      <c r="AS322" s="281" t="s">
        <v>154</v>
      </c>
      <c r="AT322" s="281" t="s">
        <v>40</v>
      </c>
      <c r="AU322" s="281" t="s">
        <v>303</v>
      </c>
      <c r="AV322" s="282">
        <v>152.30000000000001</v>
      </c>
      <c r="AW322" s="282">
        <v>-27.3</v>
      </c>
      <c r="AY322" s="344"/>
      <c r="AZ322" s="344"/>
      <c r="BA322" s="345"/>
      <c r="BB322" s="345"/>
      <c r="BC322" s="345"/>
      <c r="BD322" s="345"/>
      <c r="BE322" s="345"/>
      <c r="BF322" s="345"/>
    </row>
    <row r="323" spans="30:58" x14ac:dyDescent="0.3">
      <c r="AD323" s="281"/>
      <c r="AE323" s="281"/>
      <c r="AF323" s="281"/>
      <c r="AG323" s="282"/>
      <c r="AH323" s="283"/>
      <c r="AJ323" s="344"/>
      <c r="AK323" s="344"/>
      <c r="AL323" s="346"/>
      <c r="AM323" s="346"/>
      <c r="AN323" s="346"/>
      <c r="AO323" s="346"/>
      <c r="AP323" s="346"/>
      <c r="AQ323" s="346"/>
      <c r="AS323" s="281" t="s">
        <v>154</v>
      </c>
      <c r="AT323" s="281" t="s">
        <v>40</v>
      </c>
      <c r="AU323" s="281" t="s">
        <v>304</v>
      </c>
      <c r="AV323" s="282">
        <v>102.1</v>
      </c>
      <c r="AW323" s="282">
        <v>-3.5</v>
      </c>
      <c r="AY323" s="344"/>
      <c r="AZ323" s="344"/>
      <c r="BA323" s="345"/>
      <c r="BB323" s="345"/>
      <c r="BC323" s="345"/>
      <c r="BD323" s="345"/>
      <c r="BE323" s="345"/>
      <c r="BF323" s="345"/>
    </row>
    <row r="324" spans="30:58" x14ac:dyDescent="0.3">
      <c r="AD324" s="281"/>
      <c r="AE324" s="281"/>
      <c r="AF324" s="281"/>
      <c r="AG324" s="282"/>
      <c r="AH324" s="283"/>
      <c r="AJ324" s="344"/>
      <c r="AK324" s="344"/>
      <c r="AL324" s="346"/>
      <c r="AM324" s="346"/>
      <c r="AN324" s="346"/>
      <c r="AO324" s="346"/>
      <c r="AP324" s="346"/>
      <c r="AQ324" s="346"/>
      <c r="AS324" s="281" t="s">
        <v>154</v>
      </c>
      <c r="AT324" s="281" t="s">
        <v>40</v>
      </c>
      <c r="AU324" s="281" t="s">
        <v>305</v>
      </c>
      <c r="AV324" s="282">
        <v>122.7</v>
      </c>
      <c r="AW324" s="282">
        <v>-0.4</v>
      </c>
      <c r="AY324" s="344"/>
      <c r="AZ324" s="344"/>
      <c r="BA324" s="345"/>
      <c r="BB324" s="345"/>
      <c r="BC324" s="345"/>
      <c r="BD324" s="345"/>
      <c r="BE324" s="345"/>
      <c r="BF324" s="345"/>
    </row>
    <row r="325" spans="30:58" x14ac:dyDescent="0.3">
      <c r="AD325" s="281"/>
      <c r="AE325" s="281"/>
      <c r="AF325" s="281"/>
      <c r="AG325" s="282"/>
      <c r="AH325" s="282"/>
      <c r="AJ325" s="344"/>
      <c r="AK325" s="344"/>
      <c r="AL325" s="346"/>
      <c r="AM325" s="346"/>
      <c r="AN325" s="346"/>
      <c r="AO325" s="345"/>
      <c r="AP325" s="346"/>
      <c r="AQ325" s="346"/>
      <c r="AS325" s="281" t="s">
        <v>154</v>
      </c>
      <c r="AT325" s="281" t="s">
        <v>40</v>
      </c>
      <c r="AU325" s="281" t="s">
        <v>3620</v>
      </c>
      <c r="AV325" s="282">
        <v>117</v>
      </c>
      <c r="AW325" s="282">
        <v>13.2</v>
      </c>
      <c r="AY325" s="344"/>
      <c r="AZ325" s="344"/>
      <c r="BA325" s="345"/>
      <c r="BB325" s="345"/>
      <c r="BC325" s="345"/>
      <c r="BD325" s="345"/>
      <c r="BE325" s="345"/>
      <c r="BF325" s="345"/>
    </row>
    <row r="326" spans="30:58" x14ac:dyDescent="0.3">
      <c r="AD326" s="281"/>
      <c r="AE326" s="281"/>
      <c r="AF326" s="281"/>
      <c r="AG326" s="282"/>
      <c r="AH326" s="282"/>
      <c r="AJ326" s="344"/>
      <c r="AK326" s="344"/>
      <c r="AL326" s="345"/>
      <c r="AM326" s="346"/>
      <c r="AN326" s="345"/>
      <c r="AO326" s="346"/>
      <c r="AP326" s="346"/>
      <c r="AQ326" s="346"/>
      <c r="AS326" s="281" t="s">
        <v>159</v>
      </c>
      <c r="AT326" s="281" t="s">
        <v>1</v>
      </c>
      <c r="AU326" s="281" t="s">
        <v>284</v>
      </c>
      <c r="AV326" s="282">
        <v>101</v>
      </c>
      <c r="AW326" s="282">
        <v>-8.6</v>
      </c>
      <c r="AY326" s="344"/>
      <c r="AZ326" s="344"/>
      <c r="BA326" s="345"/>
      <c r="BB326" s="345"/>
      <c r="BC326" s="345"/>
      <c r="BD326" s="345"/>
      <c r="BE326" s="345"/>
      <c r="BF326" s="345"/>
    </row>
    <row r="327" spans="30:58" x14ac:dyDescent="0.3">
      <c r="AD327" s="281"/>
      <c r="AE327" s="281"/>
      <c r="AF327" s="281"/>
      <c r="AG327" s="282"/>
      <c r="AH327" s="282"/>
      <c r="AJ327" s="344"/>
      <c r="AK327" s="344"/>
      <c r="AL327" s="346"/>
      <c r="AM327" s="346"/>
      <c r="AN327" s="346"/>
      <c r="AO327" s="346"/>
      <c r="AP327" s="346"/>
      <c r="AQ327" s="346"/>
      <c r="AS327" s="281" t="s">
        <v>159</v>
      </c>
      <c r="AT327" s="281" t="s">
        <v>1</v>
      </c>
      <c r="AU327" s="281" t="s">
        <v>285</v>
      </c>
      <c r="AV327" s="282">
        <v>102.5</v>
      </c>
      <c r="AW327" s="282">
        <v>24</v>
      </c>
      <c r="AY327" s="344"/>
      <c r="AZ327" s="344"/>
      <c r="BA327" s="345"/>
      <c r="BB327" s="345"/>
      <c r="BC327" s="345"/>
      <c r="BD327" s="345"/>
      <c r="BE327" s="345"/>
      <c r="BF327" s="345"/>
    </row>
    <row r="328" spans="30:58" x14ac:dyDescent="0.3">
      <c r="AD328" s="281"/>
      <c r="AE328" s="281"/>
      <c r="AF328" s="281"/>
      <c r="AG328" s="282"/>
      <c r="AH328" s="282"/>
      <c r="AJ328" s="344"/>
      <c r="AK328" s="344"/>
      <c r="AL328" s="346"/>
      <c r="AM328" s="346"/>
      <c r="AN328" s="346"/>
      <c r="AO328" s="346"/>
      <c r="AP328" s="346"/>
      <c r="AQ328" s="346"/>
      <c r="AS328" s="281" t="s">
        <v>159</v>
      </c>
      <c r="AT328" s="281" t="s">
        <v>1</v>
      </c>
      <c r="AU328" s="281" t="s">
        <v>286</v>
      </c>
      <c r="AV328" s="282">
        <v>97.6</v>
      </c>
      <c r="AW328" s="282">
        <v>-7</v>
      </c>
      <c r="AY328" s="344"/>
      <c r="AZ328" s="344"/>
      <c r="BA328" s="345"/>
      <c r="BB328" s="345"/>
      <c r="BC328" s="345"/>
      <c r="BD328" s="345"/>
      <c r="BE328" s="345"/>
      <c r="BF328" s="345"/>
    </row>
    <row r="329" spans="30:58" x14ac:dyDescent="0.3">
      <c r="AD329" s="281"/>
      <c r="AE329" s="281"/>
      <c r="AF329" s="281"/>
      <c r="AG329" s="282"/>
      <c r="AH329" s="282"/>
      <c r="AJ329" s="344"/>
      <c r="AK329" s="344"/>
      <c r="AL329" s="346"/>
      <c r="AM329" s="346"/>
      <c r="AN329" s="346"/>
      <c r="AO329" s="345"/>
      <c r="AP329" s="346"/>
      <c r="AQ329" s="346"/>
      <c r="AS329" s="281" t="s">
        <v>159</v>
      </c>
      <c r="AT329" s="281" t="s">
        <v>1</v>
      </c>
      <c r="AU329" s="281" t="s">
        <v>287</v>
      </c>
      <c r="AV329" s="282">
        <v>97.3</v>
      </c>
      <c r="AW329" s="282">
        <v>-5.5</v>
      </c>
      <c r="AY329" s="344"/>
      <c r="AZ329" s="344"/>
      <c r="BA329" s="345"/>
      <c r="BB329" s="345"/>
      <c r="BC329" s="345"/>
      <c r="BD329" s="345"/>
      <c r="BE329" s="345"/>
      <c r="BF329" s="345"/>
    </row>
    <row r="330" spans="30:58" x14ac:dyDescent="0.3">
      <c r="AD330" s="281"/>
      <c r="AE330" s="281"/>
      <c r="AF330" s="281"/>
      <c r="AG330" s="282"/>
      <c r="AH330" s="282"/>
      <c r="AJ330" s="344"/>
      <c r="AK330" s="344"/>
      <c r="AL330" s="346"/>
      <c r="AM330" s="346"/>
      <c r="AN330" s="346"/>
      <c r="AO330" s="346"/>
      <c r="AP330" s="346"/>
      <c r="AQ330" s="346"/>
      <c r="AS330" s="281" t="s">
        <v>159</v>
      </c>
      <c r="AT330" s="281" t="s">
        <v>1</v>
      </c>
      <c r="AU330" s="281" t="s">
        <v>288</v>
      </c>
      <c r="AV330" s="282">
        <v>128.5</v>
      </c>
      <c r="AW330" s="282">
        <v>6.8</v>
      </c>
      <c r="AY330" s="344"/>
      <c r="AZ330" s="344"/>
      <c r="BA330" s="345"/>
      <c r="BB330" s="345"/>
      <c r="BC330" s="345"/>
      <c r="BD330" s="345"/>
      <c r="BE330" s="345"/>
      <c r="BF330" s="345"/>
    </row>
    <row r="331" spans="30:58" x14ac:dyDescent="0.3">
      <c r="AD331" s="281"/>
      <c r="AE331" s="281"/>
      <c r="AF331" s="281"/>
      <c r="AG331" s="282"/>
      <c r="AH331" s="282"/>
      <c r="AJ331" s="344"/>
      <c r="AK331" s="344"/>
      <c r="AL331" s="346"/>
      <c r="AM331" s="346"/>
      <c r="AN331" s="346"/>
      <c r="AO331" s="346"/>
      <c r="AP331" s="346"/>
      <c r="AQ331" s="346"/>
      <c r="AS331" s="281" t="s">
        <v>159</v>
      </c>
      <c r="AT331" s="281" t="s">
        <v>1</v>
      </c>
      <c r="AU331" s="281" t="s">
        <v>289</v>
      </c>
      <c r="AV331" s="282">
        <v>71.2</v>
      </c>
      <c r="AW331" s="282">
        <v>-44.3</v>
      </c>
      <c r="AY331" s="344"/>
      <c r="AZ331" s="344"/>
      <c r="BA331" s="345"/>
      <c r="BB331" s="345"/>
      <c r="BC331" s="345"/>
      <c r="BD331" s="345"/>
      <c r="BE331" s="345"/>
      <c r="BF331" s="345"/>
    </row>
    <row r="332" spans="30:58" x14ac:dyDescent="0.3">
      <c r="AD332" s="281"/>
      <c r="AE332" s="281"/>
      <c r="AF332" s="281"/>
      <c r="AG332" s="282"/>
      <c r="AH332" s="282"/>
      <c r="AJ332" s="344"/>
      <c r="AK332" s="344"/>
      <c r="AL332" s="346"/>
      <c r="AM332" s="346"/>
      <c r="AN332" s="346"/>
      <c r="AO332" s="346"/>
      <c r="AP332" s="346"/>
      <c r="AQ332" s="346"/>
      <c r="AS332" s="281" t="s">
        <v>159</v>
      </c>
      <c r="AT332" s="281" t="s">
        <v>1</v>
      </c>
      <c r="AU332" s="281" t="s">
        <v>290</v>
      </c>
      <c r="AV332" s="282">
        <v>56.6</v>
      </c>
      <c r="AW332" s="282">
        <v>-25.3</v>
      </c>
      <c r="AY332" s="344"/>
      <c r="AZ332" s="344"/>
      <c r="BA332" s="345"/>
      <c r="BB332" s="345"/>
      <c r="BC332" s="345"/>
      <c r="BD332" s="345"/>
      <c r="BE332" s="345"/>
      <c r="BF332" s="345"/>
    </row>
    <row r="333" spans="30:58" x14ac:dyDescent="0.3">
      <c r="AD333" s="281"/>
      <c r="AE333" s="281"/>
      <c r="AF333" s="281"/>
      <c r="AG333" s="282"/>
      <c r="AH333" s="282"/>
      <c r="AJ333" s="344"/>
      <c r="AK333" s="344"/>
      <c r="AL333" s="346"/>
      <c r="AM333" s="346"/>
      <c r="AN333" s="346"/>
      <c r="AO333" s="345"/>
      <c r="AP333" s="346"/>
      <c r="AQ333" s="345"/>
      <c r="AS333" s="281" t="s">
        <v>159</v>
      </c>
      <c r="AT333" s="281" t="s">
        <v>1</v>
      </c>
      <c r="AU333" s="281" t="s">
        <v>291</v>
      </c>
      <c r="AV333" s="282">
        <v>80.099999999999994</v>
      </c>
      <c r="AW333" s="282">
        <v>-38.9</v>
      </c>
      <c r="AY333" s="344"/>
      <c r="AZ333" s="344"/>
      <c r="BA333" s="345"/>
      <c r="BB333" s="345"/>
      <c r="BC333" s="345"/>
      <c r="BD333" s="345"/>
      <c r="BE333" s="345"/>
      <c r="BF333" s="345"/>
    </row>
    <row r="334" spans="30:58" x14ac:dyDescent="0.3">
      <c r="AD334" s="281"/>
      <c r="AE334" s="281"/>
      <c r="AF334" s="281"/>
      <c r="AG334" s="282"/>
      <c r="AH334" s="282"/>
      <c r="AJ334" s="344"/>
      <c r="AK334" s="344"/>
      <c r="AL334" s="346"/>
      <c r="AM334" s="345"/>
      <c r="AN334" s="346"/>
      <c r="AO334" s="346"/>
      <c r="AP334" s="346"/>
      <c r="AQ334" s="346"/>
      <c r="AS334" s="281" t="s">
        <v>159</v>
      </c>
      <c r="AT334" s="281" t="s">
        <v>1</v>
      </c>
      <c r="AU334" s="281" t="s">
        <v>292</v>
      </c>
      <c r="AV334" s="282">
        <v>95.7</v>
      </c>
      <c r="AW334" s="282">
        <v>-15.7</v>
      </c>
      <c r="AY334" s="344"/>
      <c r="AZ334" s="344"/>
      <c r="BA334" s="345"/>
      <c r="BB334" s="345"/>
      <c r="BC334" s="345"/>
      <c r="BD334" s="345"/>
      <c r="BE334" s="345"/>
      <c r="BF334" s="345"/>
    </row>
    <row r="335" spans="30:58" x14ac:dyDescent="0.3">
      <c r="AD335" s="281"/>
      <c r="AE335" s="281"/>
      <c r="AF335" s="281"/>
      <c r="AG335" s="282"/>
      <c r="AH335" s="282"/>
      <c r="AJ335" s="344"/>
      <c r="AK335" s="344"/>
      <c r="AL335" s="346"/>
      <c r="AM335" s="346"/>
      <c r="AN335" s="345"/>
      <c r="AO335" s="345"/>
      <c r="AP335" s="346"/>
      <c r="AQ335" s="346"/>
      <c r="AS335" s="281" t="s">
        <v>159</v>
      </c>
      <c r="AT335" s="281" t="s">
        <v>1</v>
      </c>
      <c r="AU335" s="281" t="s">
        <v>293</v>
      </c>
      <c r="AV335" s="282">
        <v>114.4</v>
      </c>
      <c r="AW335" s="282">
        <v>3.5</v>
      </c>
      <c r="AY335" s="344"/>
      <c r="AZ335" s="344"/>
      <c r="BA335" s="345"/>
      <c r="BB335" s="345"/>
      <c r="BC335" s="345"/>
      <c r="BD335" s="345"/>
      <c r="BE335" s="345"/>
      <c r="BF335" s="345"/>
    </row>
    <row r="336" spans="30:58" x14ac:dyDescent="0.3">
      <c r="AD336" s="281"/>
      <c r="AE336" s="281"/>
      <c r="AF336" s="281"/>
      <c r="AG336" s="282"/>
      <c r="AH336" s="282"/>
      <c r="AJ336" s="344"/>
      <c r="AK336" s="344"/>
      <c r="AL336" s="345"/>
      <c r="AM336" s="346"/>
      <c r="AN336" s="346"/>
      <c r="AO336" s="346"/>
      <c r="AP336" s="346"/>
      <c r="AQ336" s="346"/>
      <c r="AS336" s="281" t="s">
        <v>159</v>
      </c>
      <c r="AT336" s="281" t="s">
        <v>1</v>
      </c>
      <c r="AU336" s="281" t="s">
        <v>294</v>
      </c>
      <c r="AV336" s="282">
        <v>118.9</v>
      </c>
      <c r="AW336" s="282">
        <v>16.899999999999999</v>
      </c>
      <c r="AY336" s="344"/>
      <c r="AZ336" s="344"/>
      <c r="BA336" s="345"/>
      <c r="BB336" s="345"/>
      <c r="BC336" s="345"/>
      <c r="BD336" s="345"/>
      <c r="BE336" s="345"/>
      <c r="BF336" s="345"/>
    </row>
    <row r="337" spans="30:58" x14ac:dyDescent="0.3">
      <c r="AD337" s="281"/>
      <c r="AE337" s="281"/>
      <c r="AF337" s="281"/>
      <c r="AG337" s="282"/>
      <c r="AH337" s="282"/>
      <c r="AJ337" s="344"/>
      <c r="AK337" s="344"/>
      <c r="AL337" s="345"/>
      <c r="AM337" s="346"/>
      <c r="AN337" s="346"/>
      <c r="AO337" s="346"/>
      <c r="AP337" s="346"/>
      <c r="AQ337" s="346"/>
      <c r="AS337" s="281" t="s">
        <v>159</v>
      </c>
      <c r="AT337" s="281" t="s">
        <v>1</v>
      </c>
      <c r="AU337" s="281" t="s">
        <v>295</v>
      </c>
      <c r="AV337" s="282">
        <v>120.3</v>
      </c>
      <c r="AW337" s="282">
        <v>2.1</v>
      </c>
      <c r="AY337" s="344"/>
      <c r="AZ337" s="344"/>
      <c r="BA337" s="345"/>
      <c r="BB337" s="345"/>
      <c r="BC337" s="345"/>
      <c r="BD337" s="345"/>
      <c r="BE337" s="345"/>
      <c r="BF337" s="345"/>
    </row>
    <row r="338" spans="30:58" x14ac:dyDescent="0.3">
      <c r="AD338" s="281"/>
      <c r="AE338" s="281"/>
      <c r="AF338" s="281"/>
      <c r="AG338" s="282"/>
      <c r="AH338" s="282"/>
      <c r="AJ338" s="344"/>
      <c r="AK338" s="344"/>
      <c r="AL338" s="346"/>
      <c r="AM338" s="345"/>
      <c r="AN338" s="345"/>
      <c r="AO338" s="346"/>
      <c r="AP338" s="346"/>
      <c r="AQ338" s="346"/>
      <c r="AS338" s="281" t="s">
        <v>159</v>
      </c>
      <c r="AT338" s="281" t="s">
        <v>1</v>
      </c>
      <c r="AU338" s="281" t="s">
        <v>296</v>
      </c>
      <c r="AV338" s="282">
        <v>92.6</v>
      </c>
      <c r="AW338" s="282">
        <v>-25.9</v>
      </c>
      <c r="AY338" s="344"/>
      <c r="AZ338" s="344"/>
      <c r="BA338" s="345"/>
      <c r="BB338" s="345"/>
      <c r="BC338" s="345"/>
      <c r="BD338" s="345"/>
      <c r="BE338" s="345"/>
      <c r="BF338" s="345"/>
    </row>
    <row r="339" spans="30:58" x14ac:dyDescent="0.3">
      <c r="AD339" s="281"/>
      <c r="AE339" s="281"/>
      <c r="AF339" s="281"/>
      <c r="AG339" s="282"/>
      <c r="AH339" s="282"/>
      <c r="AJ339" s="344"/>
      <c r="AK339" s="344"/>
      <c r="AL339" s="346"/>
      <c r="AM339" s="346"/>
      <c r="AN339" s="346"/>
      <c r="AO339" s="346"/>
      <c r="AP339" s="346"/>
      <c r="AQ339" s="346"/>
      <c r="AS339" s="281" t="s">
        <v>159</v>
      </c>
      <c r="AT339" s="281" t="s">
        <v>1</v>
      </c>
      <c r="AU339" s="281" t="s">
        <v>297</v>
      </c>
      <c r="AV339" s="282">
        <v>107</v>
      </c>
      <c r="AW339" s="282">
        <v>-0.3</v>
      </c>
      <c r="AY339" s="344"/>
      <c r="AZ339" s="344"/>
      <c r="BA339" s="345"/>
      <c r="BB339" s="345"/>
      <c r="BC339" s="345"/>
      <c r="BD339" s="345"/>
      <c r="BE339" s="345"/>
      <c r="BF339" s="345"/>
    </row>
    <row r="340" spans="30:58" x14ac:dyDescent="0.3">
      <c r="AD340" s="281"/>
      <c r="AE340" s="281"/>
      <c r="AF340" s="281"/>
      <c r="AG340" s="282"/>
      <c r="AH340" s="282"/>
      <c r="AJ340" s="344"/>
      <c r="AK340" s="344"/>
      <c r="AL340" s="346"/>
      <c r="AM340" s="346"/>
      <c r="AN340" s="346"/>
      <c r="AO340" s="346"/>
      <c r="AP340" s="346"/>
      <c r="AQ340" s="346"/>
      <c r="AS340" s="281" t="s">
        <v>159</v>
      </c>
      <c r="AT340" s="281" t="s">
        <v>1</v>
      </c>
      <c r="AU340" s="281" t="s">
        <v>298</v>
      </c>
      <c r="AV340" s="282">
        <v>87.1</v>
      </c>
      <c r="AW340" s="282">
        <v>-6</v>
      </c>
      <c r="AY340" s="344"/>
      <c r="AZ340" s="344"/>
      <c r="BA340" s="345"/>
      <c r="BB340" s="345"/>
      <c r="BC340" s="345"/>
      <c r="BD340" s="345"/>
      <c r="BE340" s="345"/>
      <c r="BF340" s="345"/>
    </row>
    <row r="341" spans="30:58" x14ac:dyDescent="0.3">
      <c r="AD341" s="281"/>
      <c r="AE341" s="281"/>
      <c r="AF341" s="281"/>
      <c r="AG341" s="282"/>
      <c r="AH341" s="282"/>
      <c r="AJ341" s="344"/>
      <c r="AK341" s="344"/>
      <c r="AL341" s="346"/>
      <c r="AM341" s="346"/>
      <c r="AN341" s="346"/>
      <c r="AO341" s="346"/>
      <c r="AP341" s="346"/>
      <c r="AQ341" s="346"/>
      <c r="AS341" s="281" t="s">
        <v>159</v>
      </c>
      <c r="AT341" s="281" t="s">
        <v>1</v>
      </c>
      <c r="AU341" s="281" t="s">
        <v>299</v>
      </c>
      <c r="AV341" s="282">
        <v>168.2</v>
      </c>
      <c r="AW341" s="282">
        <v>41.8</v>
      </c>
      <c r="AY341" s="344"/>
      <c r="AZ341" s="344"/>
      <c r="BA341" s="345"/>
      <c r="BB341" s="345"/>
      <c r="BC341" s="345"/>
      <c r="BD341" s="345"/>
      <c r="BE341" s="345"/>
      <c r="BF341" s="345"/>
    </row>
    <row r="342" spans="30:58" x14ac:dyDescent="0.3">
      <c r="AD342" s="281"/>
      <c r="AE342" s="281"/>
      <c r="AF342" s="281"/>
      <c r="AG342" s="282"/>
      <c r="AH342" s="282"/>
      <c r="AJ342" s="344"/>
      <c r="AK342" s="344"/>
      <c r="AL342" s="346"/>
      <c r="AM342" s="346"/>
      <c r="AN342" s="346"/>
      <c r="AO342" s="346"/>
      <c r="AP342" s="346"/>
      <c r="AQ342" s="346"/>
      <c r="AS342" s="281" t="s">
        <v>159</v>
      </c>
      <c r="AT342" s="281" t="s">
        <v>1</v>
      </c>
      <c r="AU342" s="281" t="s">
        <v>300</v>
      </c>
      <c r="AV342" s="282">
        <v>162.1</v>
      </c>
      <c r="AW342" s="282">
        <v>19.8</v>
      </c>
      <c r="AY342" s="344"/>
      <c r="AZ342" s="344"/>
      <c r="BA342" s="345"/>
      <c r="BB342" s="345"/>
      <c r="BC342" s="345"/>
      <c r="BD342" s="345"/>
      <c r="BE342" s="345"/>
      <c r="BF342" s="345"/>
    </row>
    <row r="343" spans="30:58" x14ac:dyDescent="0.3">
      <c r="AD343" s="281"/>
      <c r="AE343" s="281"/>
      <c r="AF343" s="281"/>
      <c r="AG343" s="283"/>
      <c r="AH343" s="282"/>
      <c r="AJ343" s="344"/>
      <c r="AK343" s="344"/>
      <c r="AL343" s="346"/>
      <c r="AM343" s="345"/>
      <c r="AN343" s="346"/>
      <c r="AO343" s="345"/>
      <c r="AP343" s="346"/>
      <c r="AQ343" s="346"/>
      <c r="AS343" s="281" t="s">
        <v>159</v>
      </c>
      <c r="AT343" s="281" t="s">
        <v>1</v>
      </c>
      <c r="AU343" s="281" t="s">
        <v>301</v>
      </c>
      <c r="AV343" s="282">
        <v>105.9</v>
      </c>
      <c r="AW343" s="282">
        <v>11</v>
      </c>
      <c r="AY343" s="344"/>
      <c r="AZ343" s="344"/>
      <c r="BA343" s="345"/>
      <c r="BB343" s="345"/>
      <c r="BC343" s="345"/>
      <c r="BD343" s="345"/>
      <c r="BE343" s="345"/>
      <c r="BF343" s="345"/>
    </row>
    <row r="344" spans="30:58" x14ac:dyDescent="0.3">
      <c r="AD344" s="281"/>
      <c r="AE344" s="281"/>
      <c r="AF344" s="281"/>
      <c r="AG344" s="282"/>
      <c r="AH344" s="282"/>
      <c r="AJ344" s="344"/>
      <c r="AK344" s="344"/>
      <c r="AL344" s="346"/>
      <c r="AM344" s="346"/>
      <c r="AN344" s="346"/>
      <c r="AO344" s="346"/>
      <c r="AP344" s="346"/>
      <c r="AQ344" s="346"/>
      <c r="AS344" s="281" t="s">
        <v>159</v>
      </c>
      <c r="AT344" s="281" t="s">
        <v>1</v>
      </c>
      <c r="AU344" s="281" t="s">
        <v>280</v>
      </c>
      <c r="AV344" s="282">
        <v>105.6</v>
      </c>
      <c r="AW344" s="282">
        <v>9.1999999999999993</v>
      </c>
      <c r="AY344" s="344"/>
      <c r="AZ344" s="344"/>
      <c r="BA344" s="345"/>
      <c r="BB344" s="345"/>
      <c r="BC344" s="345"/>
      <c r="BD344" s="345"/>
      <c r="BE344" s="345"/>
      <c r="BF344" s="345"/>
    </row>
    <row r="345" spans="30:58" x14ac:dyDescent="0.3">
      <c r="AD345" s="281"/>
      <c r="AE345" s="281"/>
      <c r="AF345" s="281"/>
      <c r="AG345" s="282"/>
      <c r="AH345" s="282"/>
      <c r="AJ345" s="344"/>
      <c r="AK345" s="344"/>
      <c r="AL345" s="346"/>
      <c r="AM345" s="346"/>
      <c r="AN345" s="346"/>
      <c r="AO345" s="346"/>
      <c r="AP345" s="345"/>
      <c r="AQ345" s="346"/>
      <c r="AS345" s="281" t="s">
        <v>159</v>
      </c>
      <c r="AT345" s="281" t="s">
        <v>1</v>
      </c>
      <c r="AU345" s="281" t="s">
        <v>281</v>
      </c>
      <c r="AV345" s="282">
        <v>118.5</v>
      </c>
      <c r="AW345" s="282">
        <v>6.1</v>
      </c>
      <c r="AY345" s="344"/>
      <c r="AZ345" s="344"/>
      <c r="BA345" s="345"/>
      <c r="BB345" s="345"/>
      <c r="BC345" s="345"/>
      <c r="BD345" s="345"/>
      <c r="BE345" s="345"/>
      <c r="BF345" s="345"/>
    </row>
    <row r="346" spans="30:58" x14ac:dyDescent="0.3">
      <c r="AD346" s="281"/>
      <c r="AE346" s="281"/>
      <c r="AF346" s="281"/>
      <c r="AG346" s="282"/>
      <c r="AH346" s="282"/>
      <c r="AJ346" s="344"/>
      <c r="AK346" s="344"/>
      <c r="AL346" s="345"/>
      <c r="AM346" s="346"/>
      <c r="AN346" s="346"/>
      <c r="AO346" s="346"/>
      <c r="AP346" s="346"/>
      <c r="AQ346" s="346"/>
      <c r="AS346" s="281" t="s">
        <v>159</v>
      </c>
      <c r="AT346" s="281" t="s">
        <v>1</v>
      </c>
      <c r="AU346" s="281" t="s">
        <v>302</v>
      </c>
      <c r="AV346" s="282">
        <v>129.1</v>
      </c>
      <c r="AW346" s="282">
        <v>26.5</v>
      </c>
      <c r="AY346" s="344"/>
      <c r="AZ346" s="344"/>
      <c r="BA346" s="345"/>
      <c r="BB346" s="345"/>
      <c r="BC346" s="345"/>
      <c r="BD346" s="345"/>
      <c r="BE346" s="345"/>
      <c r="BF346" s="345"/>
    </row>
    <row r="347" spans="30:58" x14ac:dyDescent="0.3">
      <c r="AD347" s="281"/>
      <c r="AE347" s="281"/>
      <c r="AF347" s="281"/>
      <c r="AG347" s="282"/>
      <c r="AH347" s="283"/>
      <c r="AJ347" s="344"/>
      <c r="AK347" s="344"/>
      <c r="AL347" s="346"/>
      <c r="AM347" s="346"/>
      <c r="AN347" s="346"/>
      <c r="AO347" s="346"/>
      <c r="AP347" s="346"/>
      <c r="AQ347" s="346"/>
      <c r="AS347" s="281" t="s">
        <v>159</v>
      </c>
      <c r="AT347" s="281" t="s">
        <v>1</v>
      </c>
      <c r="AU347" s="281" t="s">
        <v>303</v>
      </c>
      <c r="AV347" s="282">
        <v>99.8</v>
      </c>
      <c r="AW347" s="282">
        <v>30</v>
      </c>
      <c r="AY347" s="344"/>
      <c r="AZ347" s="344"/>
      <c r="BA347" s="345"/>
      <c r="BB347" s="345"/>
      <c r="BC347" s="345"/>
      <c r="BD347" s="345"/>
      <c r="BE347" s="345"/>
      <c r="BF347" s="345"/>
    </row>
    <row r="348" spans="30:58" x14ac:dyDescent="0.3">
      <c r="AD348" s="281"/>
      <c r="AE348" s="281"/>
      <c r="AF348" s="281"/>
      <c r="AG348" s="282"/>
      <c r="AH348" s="282"/>
      <c r="AJ348" s="344"/>
      <c r="AK348" s="344"/>
      <c r="AL348" s="346"/>
      <c r="AM348" s="346"/>
      <c r="AN348" s="346"/>
      <c r="AO348" s="345"/>
      <c r="AP348" s="346"/>
      <c r="AQ348" s="346"/>
      <c r="AS348" s="281" t="s">
        <v>159</v>
      </c>
      <c r="AT348" s="281" t="s">
        <v>1</v>
      </c>
      <c r="AU348" s="281" t="s">
        <v>304</v>
      </c>
      <c r="AV348" s="282">
        <v>92.5</v>
      </c>
      <c r="AW348" s="282">
        <v>-29.2</v>
      </c>
      <c r="AY348" s="344"/>
      <c r="AZ348" s="344"/>
      <c r="BA348" s="345"/>
      <c r="BB348" s="345"/>
      <c r="BC348" s="345"/>
      <c r="BD348" s="345"/>
      <c r="BE348" s="345"/>
      <c r="BF348" s="345"/>
    </row>
    <row r="349" spans="30:58" x14ac:dyDescent="0.3">
      <c r="AD349" s="281"/>
      <c r="AE349" s="281"/>
      <c r="AF349" s="281"/>
      <c r="AG349" s="282"/>
      <c r="AH349" s="282"/>
      <c r="AJ349" s="344"/>
      <c r="AK349" s="344"/>
      <c r="AL349" s="346"/>
      <c r="AM349" s="346"/>
      <c r="AN349" s="346"/>
      <c r="AO349" s="346"/>
      <c r="AP349" s="345"/>
      <c r="AQ349" s="346"/>
      <c r="AS349" s="281" t="s">
        <v>159</v>
      </c>
      <c r="AT349" s="281" t="s">
        <v>1</v>
      </c>
      <c r="AU349" s="281" t="s">
        <v>305</v>
      </c>
      <c r="AV349" s="282">
        <v>75.400000000000006</v>
      </c>
      <c r="AW349" s="282">
        <v>22.4</v>
      </c>
      <c r="AY349" s="344"/>
      <c r="AZ349" s="344"/>
      <c r="BA349" s="345"/>
      <c r="BB349" s="345"/>
      <c r="BC349" s="345"/>
      <c r="BD349" s="345"/>
      <c r="BE349" s="345"/>
      <c r="BF349" s="345"/>
    </row>
    <row r="350" spans="30:58" x14ac:dyDescent="0.3">
      <c r="AD350" s="281"/>
      <c r="AE350" s="281"/>
      <c r="AF350" s="281"/>
      <c r="AG350" s="282"/>
      <c r="AH350" s="282"/>
      <c r="AJ350" s="344"/>
      <c r="AK350" s="344"/>
      <c r="AL350" s="346"/>
      <c r="AM350" s="346"/>
      <c r="AN350" s="346"/>
      <c r="AO350" s="346"/>
      <c r="AP350" s="346"/>
      <c r="AQ350" s="346"/>
      <c r="AS350" s="281" t="s">
        <v>159</v>
      </c>
      <c r="AT350" s="281" t="s">
        <v>1</v>
      </c>
      <c r="AU350" s="281" t="s">
        <v>3620</v>
      </c>
      <c r="AV350" s="282">
        <v>111.8</v>
      </c>
      <c r="AW350" s="282">
        <v>11.7</v>
      </c>
      <c r="AY350" s="344"/>
      <c r="AZ350" s="344"/>
      <c r="BA350" s="345"/>
      <c r="BB350" s="345"/>
      <c r="BC350" s="345"/>
      <c r="BD350" s="345"/>
      <c r="BE350" s="345"/>
      <c r="BF350" s="345"/>
    </row>
    <row r="351" spans="30:58" x14ac:dyDescent="0.3">
      <c r="AD351" s="281"/>
      <c r="AE351" s="281"/>
      <c r="AF351" s="281"/>
      <c r="AG351" s="282"/>
      <c r="AH351" s="282"/>
      <c r="AJ351" s="344"/>
      <c r="AK351" s="344"/>
      <c r="AL351" s="345"/>
      <c r="AM351" s="346"/>
      <c r="AN351" s="346"/>
      <c r="AO351" s="346"/>
      <c r="AP351" s="345"/>
      <c r="AQ351" s="346"/>
      <c r="AS351" s="281" t="s">
        <v>159</v>
      </c>
      <c r="AT351" s="281" t="s">
        <v>39</v>
      </c>
      <c r="AU351" s="281" t="s">
        <v>284</v>
      </c>
      <c r="AV351" s="282">
        <v>94.7</v>
      </c>
      <c r="AW351" s="282">
        <v>-8.3000000000000007</v>
      </c>
      <c r="AY351" s="344"/>
      <c r="AZ351" s="344"/>
      <c r="BA351" s="345"/>
      <c r="BB351" s="345"/>
      <c r="BC351" s="345"/>
      <c r="BD351" s="345"/>
      <c r="BE351" s="345"/>
      <c r="BF351" s="345"/>
    </row>
    <row r="352" spans="30:58" x14ac:dyDescent="0.3">
      <c r="AD352" s="281"/>
      <c r="AE352" s="281"/>
      <c r="AF352" s="281"/>
      <c r="AG352" s="282"/>
      <c r="AH352" s="282"/>
      <c r="AJ352" s="344"/>
      <c r="AK352" s="344"/>
      <c r="AL352" s="346"/>
      <c r="AM352" s="346"/>
      <c r="AN352" s="346"/>
      <c r="AO352" s="346"/>
      <c r="AP352" s="346"/>
      <c r="AQ352" s="346"/>
      <c r="AS352" s="281" t="s">
        <v>159</v>
      </c>
      <c r="AT352" s="281" t="s">
        <v>39</v>
      </c>
      <c r="AU352" s="281" t="s">
        <v>285</v>
      </c>
      <c r="AV352" s="282">
        <v>90.2</v>
      </c>
      <c r="AW352" s="282">
        <v>9.1</v>
      </c>
      <c r="AY352" s="344"/>
      <c r="AZ352" s="344"/>
      <c r="BA352" s="345"/>
      <c r="BB352" s="345"/>
      <c r="BC352" s="345"/>
      <c r="BD352" s="345"/>
      <c r="BE352" s="345"/>
      <c r="BF352" s="345"/>
    </row>
    <row r="353" spans="30:58" x14ac:dyDescent="0.3">
      <c r="AD353" s="281"/>
      <c r="AE353" s="281"/>
      <c r="AF353" s="281"/>
      <c r="AG353" s="282"/>
      <c r="AH353" s="282"/>
      <c r="AJ353" s="344"/>
      <c r="AK353" s="344"/>
      <c r="AL353" s="346"/>
      <c r="AM353" s="346"/>
      <c r="AN353" s="346"/>
      <c r="AO353" s="346"/>
      <c r="AP353" s="346"/>
      <c r="AQ353" s="346"/>
      <c r="AS353" s="281" t="s">
        <v>159</v>
      </c>
      <c r="AT353" s="281" t="s">
        <v>39</v>
      </c>
      <c r="AU353" s="281" t="s">
        <v>286</v>
      </c>
      <c r="AV353" s="282">
        <v>65.5</v>
      </c>
      <c r="AW353" s="282">
        <v>-26.4</v>
      </c>
      <c r="AY353" s="344"/>
      <c r="AZ353" s="344"/>
      <c r="BA353" s="345"/>
      <c r="BB353" s="345"/>
      <c r="BC353" s="345"/>
      <c r="BD353" s="345"/>
      <c r="BE353" s="345"/>
      <c r="BF353" s="345"/>
    </row>
    <row r="354" spans="30:58" x14ac:dyDescent="0.3">
      <c r="AD354" s="281"/>
      <c r="AE354" s="281"/>
      <c r="AF354" s="281"/>
      <c r="AG354" s="283"/>
      <c r="AH354" s="282"/>
      <c r="AJ354" s="344"/>
      <c r="AK354" s="344"/>
      <c r="AL354" s="346"/>
      <c r="AM354" s="346"/>
      <c r="AN354" s="346"/>
      <c r="AO354" s="345"/>
      <c r="AP354" s="346"/>
      <c r="AQ354" s="346"/>
      <c r="AS354" s="281" t="s">
        <v>159</v>
      </c>
      <c r="AT354" s="281" t="s">
        <v>39</v>
      </c>
      <c r="AU354" s="281" t="s">
        <v>289</v>
      </c>
      <c r="AV354" s="282">
        <v>121.7</v>
      </c>
      <c r="AW354" s="282">
        <v>3.3</v>
      </c>
      <c r="AY354" s="344"/>
      <c r="AZ354" s="344"/>
      <c r="BA354" s="345"/>
      <c r="BB354" s="345"/>
      <c r="BC354" s="345"/>
      <c r="BD354" s="345"/>
      <c r="BE354" s="345"/>
      <c r="BF354" s="345"/>
    </row>
    <row r="355" spans="30:58" x14ac:dyDescent="0.3">
      <c r="AD355" s="281"/>
      <c r="AE355" s="281"/>
      <c r="AF355" s="281"/>
      <c r="AG355" s="282"/>
      <c r="AH355" s="282"/>
      <c r="AJ355" s="344"/>
      <c r="AK355" s="344"/>
      <c r="AL355" s="346"/>
      <c r="AM355" s="346"/>
      <c r="AN355" s="346"/>
      <c r="AO355" s="345"/>
      <c r="AP355" s="346"/>
      <c r="AQ355" s="346"/>
      <c r="AS355" s="281" t="s">
        <v>159</v>
      </c>
      <c r="AT355" s="281" t="s">
        <v>39</v>
      </c>
      <c r="AU355" s="281" t="s">
        <v>290</v>
      </c>
      <c r="AV355" s="282">
        <v>109.6</v>
      </c>
      <c r="AW355" s="282">
        <v>7.7</v>
      </c>
      <c r="AY355" s="344"/>
      <c r="AZ355" s="344"/>
      <c r="BA355" s="345"/>
      <c r="BB355" s="345"/>
      <c r="BC355" s="345"/>
      <c r="BD355" s="345"/>
      <c r="BE355" s="345"/>
      <c r="BF355" s="345"/>
    </row>
    <row r="356" spans="30:58" x14ac:dyDescent="0.3">
      <c r="AD356" s="281"/>
      <c r="AE356" s="281"/>
      <c r="AF356" s="281"/>
      <c r="AG356" s="282"/>
      <c r="AH356" s="282"/>
      <c r="AJ356" s="344"/>
      <c r="AK356" s="344"/>
      <c r="AL356" s="346"/>
      <c r="AM356" s="346"/>
      <c r="AN356" s="345"/>
      <c r="AO356" s="346"/>
      <c r="AP356" s="346"/>
      <c r="AQ356" s="346"/>
      <c r="AS356" s="281" t="s">
        <v>159</v>
      </c>
      <c r="AT356" s="281" t="s">
        <v>39</v>
      </c>
      <c r="AU356" s="281" t="s">
        <v>292</v>
      </c>
      <c r="AV356" s="282">
        <v>93.8</v>
      </c>
      <c r="AW356" s="282">
        <v>3.3</v>
      </c>
      <c r="AY356" s="344"/>
      <c r="AZ356" s="344"/>
      <c r="BA356" s="345"/>
      <c r="BB356" s="345"/>
      <c r="BC356" s="345"/>
      <c r="BD356" s="345"/>
      <c r="BE356" s="345"/>
      <c r="BF356" s="345"/>
    </row>
    <row r="357" spans="30:58" x14ac:dyDescent="0.3">
      <c r="AD357" s="281"/>
      <c r="AE357" s="281"/>
      <c r="AF357" s="281"/>
      <c r="AG357" s="282"/>
      <c r="AH357" s="282"/>
      <c r="AJ357" s="344"/>
      <c r="AK357" s="344"/>
      <c r="AL357" s="346"/>
      <c r="AM357" s="346"/>
      <c r="AN357" s="346"/>
      <c r="AO357" s="346"/>
      <c r="AP357" s="346"/>
      <c r="AQ357" s="346"/>
      <c r="AS357" s="281" t="s">
        <v>159</v>
      </c>
      <c r="AT357" s="281" t="s">
        <v>39</v>
      </c>
      <c r="AU357" s="281" t="s">
        <v>293</v>
      </c>
      <c r="AV357" s="282">
        <v>96.4</v>
      </c>
      <c r="AW357" s="282">
        <v>-9.5</v>
      </c>
      <c r="AY357" s="344"/>
      <c r="AZ357" s="344"/>
      <c r="BA357" s="345"/>
      <c r="BB357" s="345"/>
      <c r="BC357" s="345"/>
      <c r="BD357" s="345"/>
      <c r="BE357" s="345"/>
      <c r="BF357" s="345"/>
    </row>
    <row r="358" spans="30:58" x14ac:dyDescent="0.3">
      <c r="AD358" s="281"/>
      <c r="AE358" s="281"/>
      <c r="AF358" s="281"/>
      <c r="AG358" s="282"/>
      <c r="AH358" s="282"/>
      <c r="AJ358" s="344"/>
      <c r="AK358" s="344"/>
      <c r="AL358" s="346"/>
      <c r="AM358" s="346"/>
      <c r="AN358" s="346"/>
      <c r="AO358" s="346"/>
      <c r="AP358" s="346"/>
      <c r="AQ358" s="346"/>
      <c r="AS358" s="281" t="s">
        <v>159</v>
      </c>
      <c r="AT358" s="281" t="s">
        <v>39</v>
      </c>
      <c r="AU358" s="281" t="s">
        <v>295</v>
      </c>
      <c r="AV358" s="282">
        <v>111.3</v>
      </c>
      <c r="AW358" s="282">
        <v>-10.7</v>
      </c>
      <c r="AY358" s="344"/>
      <c r="AZ358" s="344"/>
      <c r="BA358" s="345"/>
      <c r="BB358" s="345"/>
      <c r="BC358" s="345"/>
      <c r="BD358" s="345"/>
      <c r="BE358" s="345"/>
      <c r="BF358" s="345"/>
    </row>
    <row r="359" spans="30:58" x14ac:dyDescent="0.3">
      <c r="AD359" s="281"/>
      <c r="AE359" s="281"/>
      <c r="AF359" s="281"/>
      <c r="AG359" s="282"/>
      <c r="AH359" s="282"/>
      <c r="AJ359" s="344"/>
      <c r="AK359" s="344"/>
      <c r="AL359" s="346"/>
      <c r="AM359" s="346"/>
      <c r="AN359" s="346"/>
      <c r="AO359" s="345"/>
      <c r="AP359" s="346"/>
      <c r="AQ359" s="346"/>
      <c r="AS359" s="281" t="s">
        <v>159</v>
      </c>
      <c r="AT359" s="281" t="s">
        <v>39</v>
      </c>
      <c r="AU359" s="281" t="s">
        <v>296</v>
      </c>
      <c r="AV359" s="282">
        <v>119.9</v>
      </c>
      <c r="AW359" s="282">
        <v>7.2</v>
      </c>
      <c r="AY359" s="344"/>
      <c r="AZ359" s="344"/>
      <c r="BA359" s="345"/>
      <c r="BB359" s="345"/>
      <c r="BC359" s="345"/>
      <c r="BD359" s="345"/>
      <c r="BE359" s="345"/>
      <c r="BF359" s="345"/>
    </row>
    <row r="360" spans="30:58" x14ac:dyDescent="0.3">
      <c r="AD360" s="281"/>
      <c r="AE360" s="281"/>
      <c r="AF360" s="281"/>
      <c r="AG360" s="282"/>
      <c r="AH360" s="282"/>
      <c r="AJ360" s="344"/>
      <c r="AK360" s="344"/>
      <c r="AL360" s="346"/>
      <c r="AM360" s="346"/>
      <c r="AN360" s="346"/>
      <c r="AO360" s="346"/>
      <c r="AP360" s="346"/>
      <c r="AQ360" s="346"/>
      <c r="AS360" s="281" t="s">
        <v>159</v>
      </c>
      <c r="AT360" s="281" t="s">
        <v>39</v>
      </c>
      <c r="AU360" s="281" t="s">
        <v>297</v>
      </c>
      <c r="AV360" s="282">
        <v>98.4</v>
      </c>
      <c r="AW360" s="282">
        <v>-1.8</v>
      </c>
      <c r="AY360" s="344"/>
      <c r="AZ360" s="344"/>
      <c r="BA360" s="345"/>
      <c r="BB360" s="345"/>
      <c r="BC360" s="345"/>
      <c r="BD360" s="345"/>
      <c r="BE360" s="345"/>
      <c r="BF360" s="345"/>
    </row>
    <row r="361" spans="30:58" x14ac:dyDescent="0.3">
      <c r="AD361" s="281"/>
      <c r="AE361" s="281"/>
      <c r="AF361" s="281"/>
      <c r="AG361" s="282"/>
      <c r="AH361" s="282"/>
      <c r="AJ361" s="344"/>
      <c r="AK361" s="344"/>
      <c r="AL361" s="346"/>
      <c r="AM361" s="346"/>
      <c r="AN361" s="346"/>
      <c r="AO361" s="346"/>
      <c r="AP361" s="346"/>
      <c r="AQ361" s="346"/>
      <c r="AS361" s="281" t="s">
        <v>159</v>
      </c>
      <c r="AT361" s="281" t="s">
        <v>39</v>
      </c>
      <c r="AU361" s="281" t="s">
        <v>298</v>
      </c>
      <c r="AV361" s="282">
        <v>83.7</v>
      </c>
      <c r="AW361" s="282">
        <v>15</v>
      </c>
      <c r="AY361" s="344"/>
      <c r="AZ361" s="344"/>
      <c r="BA361" s="345"/>
      <c r="BB361" s="345"/>
      <c r="BC361" s="345"/>
      <c r="BD361" s="345"/>
      <c r="BE361" s="345"/>
      <c r="BF361" s="345"/>
    </row>
    <row r="362" spans="30:58" x14ac:dyDescent="0.3">
      <c r="AD362" s="281"/>
      <c r="AE362" s="281"/>
      <c r="AF362" s="281"/>
      <c r="AG362" s="282"/>
      <c r="AH362" s="282"/>
      <c r="AJ362" s="344"/>
      <c r="AK362" s="344"/>
      <c r="AL362" s="346"/>
      <c r="AM362" s="346"/>
      <c r="AN362" s="346"/>
      <c r="AO362" s="345"/>
      <c r="AP362" s="346"/>
      <c r="AQ362" s="346"/>
      <c r="AS362" s="281" t="s">
        <v>159</v>
      </c>
      <c r="AT362" s="281" t="s">
        <v>39</v>
      </c>
      <c r="AU362" s="281" t="s">
        <v>301</v>
      </c>
      <c r="AV362" s="282">
        <v>128.6</v>
      </c>
      <c r="AW362" s="282">
        <v>9.1</v>
      </c>
      <c r="AY362" s="344"/>
      <c r="AZ362" s="344"/>
      <c r="BA362" s="345"/>
      <c r="BB362" s="345"/>
      <c r="BC362" s="345"/>
      <c r="BD362" s="345"/>
      <c r="BE362" s="345"/>
      <c r="BF362" s="345"/>
    </row>
    <row r="363" spans="30:58" x14ac:dyDescent="0.3">
      <c r="AD363" s="281"/>
      <c r="AE363" s="281"/>
      <c r="AF363" s="281"/>
      <c r="AG363" s="282"/>
      <c r="AH363" s="282"/>
      <c r="AJ363" s="344"/>
      <c r="AK363" s="344"/>
      <c r="AL363" s="346"/>
      <c r="AM363" s="346"/>
      <c r="AN363" s="346"/>
      <c r="AO363" s="346"/>
      <c r="AP363" s="346"/>
      <c r="AQ363" s="346"/>
      <c r="AS363" s="281" t="s">
        <v>159</v>
      </c>
      <c r="AT363" s="281" t="s">
        <v>39</v>
      </c>
      <c r="AU363" s="281" t="s">
        <v>280</v>
      </c>
      <c r="AV363" s="282">
        <v>111.2</v>
      </c>
      <c r="AW363" s="282">
        <v>3</v>
      </c>
      <c r="AY363" s="344"/>
      <c r="AZ363" s="344"/>
      <c r="BA363" s="345"/>
      <c r="BB363" s="345"/>
      <c r="BC363" s="345"/>
      <c r="BD363" s="345"/>
      <c r="BE363" s="345"/>
      <c r="BF363" s="345"/>
    </row>
    <row r="364" spans="30:58" x14ac:dyDescent="0.3">
      <c r="AD364" s="281"/>
      <c r="AE364" s="281"/>
      <c r="AF364" s="281"/>
      <c r="AG364" s="282"/>
      <c r="AH364" s="282"/>
      <c r="AJ364" s="344"/>
      <c r="AK364" s="344"/>
      <c r="AL364" s="346"/>
      <c r="AM364" s="346"/>
      <c r="AN364" s="346"/>
      <c r="AO364" s="346"/>
      <c r="AP364" s="346"/>
      <c r="AQ364" s="346"/>
      <c r="AS364" s="281" t="s">
        <v>159</v>
      </c>
      <c r="AT364" s="281" t="s">
        <v>39</v>
      </c>
      <c r="AU364" s="281" t="s">
        <v>281</v>
      </c>
      <c r="AV364" s="282">
        <v>102.7</v>
      </c>
      <c r="AW364" s="282">
        <v>-10</v>
      </c>
      <c r="AY364" s="344"/>
      <c r="AZ364" s="344"/>
      <c r="BA364" s="345"/>
      <c r="BB364" s="345"/>
      <c r="BC364" s="345"/>
      <c r="BD364" s="345"/>
      <c r="BE364" s="345"/>
      <c r="BF364" s="345"/>
    </row>
    <row r="365" spans="30:58" x14ac:dyDescent="0.3">
      <c r="AD365" s="281"/>
      <c r="AE365" s="281"/>
      <c r="AF365" s="281"/>
      <c r="AG365" s="282"/>
      <c r="AH365" s="282"/>
      <c r="AJ365" s="344"/>
      <c r="AK365" s="344"/>
      <c r="AL365" s="346"/>
      <c r="AM365" s="346"/>
      <c r="AN365" s="346"/>
      <c r="AO365" s="346"/>
      <c r="AP365" s="345"/>
      <c r="AQ365" s="346"/>
      <c r="AS365" s="281" t="s">
        <v>159</v>
      </c>
      <c r="AT365" s="281" t="s">
        <v>39</v>
      </c>
      <c r="AU365" s="281" t="s">
        <v>302</v>
      </c>
      <c r="AV365" s="282">
        <v>125.2</v>
      </c>
      <c r="AW365" s="282">
        <v>-24.2</v>
      </c>
      <c r="AY365" s="344"/>
      <c r="AZ365" s="344"/>
      <c r="BA365" s="345"/>
      <c r="BB365" s="345"/>
      <c r="BC365" s="345"/>
      <c r="BD365" s="345"/>
      <c r="BE365" s="345"/>
      <c r="BF365" s="345"/>
    </row>
    <row r="366" spans="30:58" x14ac:dyDescent="0.3">
      <c r="AD366" s="281"/>
      <c r="AE366" s="281"/>
      <c r="AF366" s="281"/>
      <c r="AG366" s="282"/>
      <c r="AH366" s="283"/>
      <c r="AJ366" s="344"/>
      <c r="AK366" s="344"/>
      <c r="AL366" s="346"/>
      <c r="AM366" s="345"/>
      <c r="AN366" s="346"/>
      <c r="AO366" s="346"/>
      <c r="AP366" s="346"/>
      <c r="AQ366" s="346"/>
      <c r="AS366" s="281" t="s">
        <v>159</v>
      </c>
      <c r="AT366" s="281" t="s">
        <v>39</v>
      </c>
      <c r="AU366" s="281" t="s">
        <v>304</v>
      </c>
      <c r="AV366" s="282">
        <v>177.8</v>
      </c>
      <c r="AW366" s="282">
        <v>18.8</v>
      </c>
      <c r="AY366" s="344"/>
      <c r="AZ366" s="344"/>
      <c r="BA366" s="345"/>
      <c r="BB366" s="345"/>
      <c r="BC366" s="345"/>
      <c r="BD366" s="345"/>
      <c r="BE366" s="345"/>
      <c r="BF366" s="345"/>
    </row>
    <row r="367" spans="30:58" x14ac:dyDescent="0.3">
      <c r="AD367" s="281"/>
      <c r="AE367" s="281"/>
      <c r="AF367" s="281"/>
      <c r="AG367" s="282"/>
      <c r="AH367" s="282"/>
      <c r="AJ367" s="344"/>
      <c r="AK367" s="344"/>
      <c r="AL367" s="346"/>
      <c r="AM367" s="346"/>
      <c r="AN367" s="346"/>
      <c r="AO367" s="346"/>
      <c r="AP367" s="346"/>
      <c r="AQ367" s="346"/>
      <c r="AS367" s="281" t="s">
        <v>159</v>
      </c>
      <c r="AT367" s="281" t="s">
        <v>39</v>
      </c>
      <c r="AU367" s="281" t="s">
        <v>3620</v>
      </c>
      <c r="AV367" s="282">
        <v>111.5</v>
      </c>
      <c r="AW367" s="282">
        <v>21.9</v>
      </c>
      <c r="AY367" s="344"/>
      <c r="AZ367" s="344"/>
      <c r="BA367" s="345"/>
      <c r="BB367" s="345"/>
      <c r="BC367" s="345"/>
      <c r="BD367" s="345"/>
      <c r="BE367" s="345"/>
      <c r="BF367" s="345"/>
    </row>
    <row r="368" spans="30:58" x14ac:dyDescent="0.3">
      <c r="AD368" s="281"/>
      <c r="AE368" s="281"/>
      <c r="AF368" s="281"/>
      <c r="AG368" s="282"/>
      <c r="AH368" s="282"/>
      <c r="AJ368" s="344"/>
      <c r="AK368" s="344"/>
      <c r="AL368" s="346"/>
      <c r="AM368" s="345"/>
      <c r="AN368" s="345"/>
      <c r="AO368" s="346"/>
      <c r="AP368" s="345"/>
      <c r="AQ368" s="346"/>
      <c r="AS368" s="281" t="s">
        <v>159</v>
      </c>
      <c r="AT368" s="281" t="s">
        <v>40</v>
      </c>
      <c r="AU368" s="281" t="s">
        <v>284</v>
      </c>
      <c r="AV368" s="282">
        <v>119</v>
      </c>
      <c r="AW368" s="282">
        <v>2.1</v>
      </c>
      <c r="AY368" s="344"/>
      <c r="AZ368" s="344"/>
      <c r="BA368" s="345"/>
      <c r="BB368" s="345"/>
      <c r="BC368" s="345"/>
      <c r="BD368" s="345"/>
      <c r="BE368" s="345"/>
      <c r="BF368" s="345"/>
    </row>
    <row r="369" spans="30:58" x14ac:dyDescent="0.3">
      <c r="AD369" s="281"/>
      <c r="AE369" s="281"/>
      <c r="AF369" s="281"/>
      <c r="AG369" s="282"/>
      <c r="AH369" s="282"/>
      <c r="AJ369" s="344"/>
      <c r="AK369" s="344"/>
      <c r="AL369" s="345"/>
      <c r="AM369" s="345"/>
      <c r="AN369" s="346"/>
      <c r="AO369" s="346"/>
      <c r="AP369" s="346"/>
      <c r="AQ369" s="346"/>
      <c r="AS369" s="281" t="s">
        <v>159</v>
      </c>
      <c r="AT369" s="281" t="s">
        <v>40</v>
      </c>
      <c r="AU369" s="281" t="s">
        <v>285</v>
      </c>
      <c r="AV369" s="282">
        <v>125.6</v>
      </c>
      <c r="AW369" s="282">
        <v>6</v>
      </c>
      <c r="AY369" s="344"/>
      <c r="AZ369" s="344"/>
      <c r="BA369" s="345"/>
      <c r="BB369" s="345"/>
      <c r="BC369" s="345"/>
      <c r="BD369" s="345"/>
      <c r="BE369" s="345"/>
      <c r="BF369" s="345"/>
    </row>
    <row r="370" spans="30:58" x14ac:dyDescent="0.3">
      <c r="AD370" s="281"/>
      <c r="AE370" s="281"/>
      <c r="AF370" s="281"/>
      <c r="AG370" s="282"/>
      <c r="AH370" s="283"/>
      <c r="AJ370" s="344"/>
      <c r="AK370" s="344"/>
      <c r="AL370" s="346"/>
      <c r="AM370" s="345"/>
      <c r="AN370" s="346"/>
      <c r="AO370" s="346"/>
      <c r="AP370" s="346"/>
      <c r="AQ370" s="346"/>
      <c r="AS370" s="281" t="s">
        <v>159</v>
      </c>
      <c r="AT370" s="281" t="s">
        <v>40</v>
      </c>
      <c r="AU370" s="281" t="s">
        <v>306</v>
      </c>
      <c r="AV370" s="282">
        <v>96.9</v>
      </c>
      <c r="AW370" s="282">
        <v>-4.8</v>
      </c>
      <c r="AY370" s="344"/>
      <c r="AZ370" s="344"/>
      <c r="BA370" s="345"/>
      <c r="BB370" s="345"/>
      <c r="BC370" s="345"/>
      <c r="BD370" s="345"/>
      <c r="BE370" s="345"/>
      <c r="BF370" s="345"/>
    </row>
    <row r="371" spans="30:58" x14ac:dyDescent="0.3">
      <c r="AD371" s="281"/>
      <c r="AE371" s="281"/>
      <c r="AF371" s="281"/>
      <c r="AG371" s="282"/>
      <c r="AH371" s="282"/>
      <c r="AJ371" s="344"/>
      <c r="AK371" s="344"/>
      <c r="AL371" s="346"/>
      <c r="AM371" s="346"/>
      <c r="AN371" s="346"/>
      <c r="AO371" s="346"/>
      <c r="AP371" s="346"/>
      <c r="AQ371" s="346"/>
      <c r="AS371" s="281" t="s">
        <v>159</v>
      </c>
      <c r="AT371" s="281" t="s">
        <v>40</v>
      </c>
      <c r="AU371" s="281" t="s">
        <v>286</v>
      </c>
      <c r="AV371" s="282">
        <v>80.7</v>
      </c>
      <c r="AW371" s="282">
        <v>-13.8</v>
      </c>
      <c r="AY371" s="344"/>
      <c r="AZ371" s="344"/>
      <c r="BA371" s="345"/>
      <c r="BB371" s="345"/>
      <c r="BC371" s="345"/>
      <c r="BD371" s="345"/>
      <c r="BE371" s="345"/>
      <c r="BF371" s="345"/>
    </row>
    <row r="372" spans="30:58" x14ac:dyDescent="0.3">
      <c r="AD372" s="281"/>
      <c r="AE372" s="281"/>
      <c r="AF372" s="281"/>
      <c r="AG372" s="282"/>
      <c r="AH372" s="282"/>
      <c r="AJ372" s="344"/>
      <c r="AK372" s="344"/>
      <c r="AL372" s="346"/>
      <c r="AM372" s="346"/>
      <c r="AN372" s="346"/>
      <c r="AO372" s="346"/>
      <c r="AP372" s="346"/>
      <c r="AQ372" s="346"/>
      <c r="AS372" s="281" t="s">
        <v>159</v>
      </c>
      <c r="AT372" s="281" t="s">
        <v>40</v>
      </c>
      <c r="AU372" s="281" t="s">
        <v>289</v>
      </c>
      <c r="AV372" s="282">
        <v>84.8</v>
      </c>
      <c r="AW372" s="282">
        <v>-19.100000000000001</v>
      </c>
      <c r="AY372" s="344"/>
      <c r="AZ372" s="344"/>
      <c r="BA372" s="345"/>
      <c r="BB372" s="345"/>
      <c r="BC372" s="345"/>
      <c r="BD372" s="345"/>
      <c r="BE372" s="345"/>
      <c r="BF372" s="345"/>
    </row>
    <row r="373" spans="30:58" x14ac:dyDescent="0.3">
      <c r="AD373" s="281"/>
      <c r="AE373" s="281"/>
      <c r="AF373" s="281"/>
      <c r="AG373" s="282"/>
      <c r="AH373" s="282"/>
      <c r="AJ373" s="344"/>
      <c r="AK373" s="344"/>
      <c r="AL373" s="346"/>
      <c r="AM373" s="346"/>
      <c r="AN373" s="346"/>
      <c r="AO373" s="346"/>
      <c r="AP373" s="346"/>
      <c r="AQ373" s="346"/>
      <c r="AS373" s="281" t="s">
        <v>159</v>
      </c>
      <c r="AT373" s="281" t="s">
        <v>40</v>
      </c>
      <c r="AU373" s="281" t="s">
        <v>290</v>
      </c>
      <c r="AV373" s="282">
        <v>103</v>
      </c>
      <c r="AW373" s="282">
        <v>-1.8</v>
      </c>
      <c r="AY373" s="344"/>
      <c r="AZ373" s="344"/>
      <c r="BA373" s="345"/>
      <c r="BB373" s="345"/>
      <c r="BC373" s="345"/>
      <c r="BD373" s="345"/>
      <c r="BE373" s="345"/>
      <c r="BF373" s="345"/>
    </row>
    <row r="374" spans="30:58" x14ac:dyDescent="0.3">
      <c r="AD374" s="281"/>
      <c r="AE374" s="281"/>
      <c r="AF374" s="281"/>
      <c r="AG374" s="282"/>
      <c r="AH374" s="282"/>
      <c r="AJ374" s="344"/>
      <c r="AK374" s="344"/>
      <c r="AL374" s="346"/>
      <c r="AM374" s="346"/>
      <c r="AN374" s="346"/>
      <c r="AO374" s="346"/>
      <c r="AP374" s="346"/>
      <c r="AQ374" s="346"/>
      <c r="AS374" s="281" t="s">
        <v>159</v>
      </c>
      <c r="AT374" s="281" t="s">
        <v>40</v>
      </c>
      <c r="AU374" s="281" t="s">
        <v>291</v>
      </c>
      <c r="AV374" s="282">
        <v>50</v>
      </c>
      <c r="AW374" s="282">
        <v>-40</v>
      </c>
      <c r="AY374" s="344"/>
      <c r="AZ374" s="344"/>
      <c r="BA374" s="345"/>
      <c r="BB374" s="345"/>
      <c r="BC374" s="345"/>
      <c r="BD374" s="345"/>
      <c r="BE374" s="345"/>
      <c r="BF374" s="345"/>
    </row>
    <row r="375" spans="30:58" x14ac:dyDescent="0.3">
      <c r="AD375" s="281"/>
      <c r="AE375" s="281"/>
      <c r="AF375" s="281"/>
      <c r="AG375" s="282"/>
      <c r="AH375" s="282"/>
      <c r="AJ375" s="344"/>
      <c r="AK375" s="344"/>
      <c r="AL375" s="346"/>
      <c r="AM375" s="345"/>
      <c r="AN375" s="346"/>
      <c r="AO375" s="346"/>
      <c r="AP375" s="346"/>
      <c r="AQ375" s="346"/>
      <c r="AS375" s="281" t="s">
        <v>159</v>
      </c>
      <c r="AT375" s="281" t="s">
        <v>40</v>
      </c>
      <c r="AU375" s="281" t="s">
        <v>292</v>
      </c>
      <c r="AV375" s="282">
        <v>112</v>
      </c>
      <c r="AW375" s="282">
        <v>15.4</v>
      </c>
      <c r="AY375" s="344"/>
      <c r="AZ375" s="344"/>
      <c r="BA375" s="345"/>
      <c r="BB375" s="345"/>
      <c r="BC375" s="345"/>
      <c r="BD375" s="345"/>
      <c r="BE375" s="345"/>
      <c r="BF375" s="345"/>
    </row>
    <row r="376" spans="30:58" x14ac:dyDescent="0.3">
      <c r="AD376" s="281"/>
      <c r="AE376" s="281"/>
      <c r="AF376" s="281"/>
      <c r="AG376" s="282"/>
      <c r="AH376" s="282"/>
      <c r="AJ376" s="344"/>
      <c r="AK376" s="344"/>
      <c r="AL376" s="345"/>
      <c r="AM376" s="346"/>
      <c r="AN376" s="346"/>
      <c r="AO376" s="346"/>
      <c r="AP376" s="346"/>
      <c r="AQ376" s="346"/>
      <c r="AS376" s="281" t="s">
        <v>159</v>
      </c>
      <c r="AT376" s="281" t="s">
        <v>40</v>
      </c>
      <c r="AU376" s="281" t="s">
        <v>293</v>
      </c>
      <c r="AV376" s="282">
        <v>109.5</v>
      </c>
      <c r="AW376" s="282">
        <v>-11.3</v>
      </c>
      <c r="AY376" s="344"/>
      <c r="AZ376" s="344"/>
      <c r="BA376" s="345"/>
      <c r="BB376" s="345"/>
      <c r="BC376" s="345"/>
      <c r="BD376" s="345"/>
      <c r="BE376" s="345"/>
      <c r="BF376" s="345"/>
    </row>
    <row r="377" spans="30:58" x14ac:dyDescent="0.3">
      <c r="AD377" s="281"/>
      <c r="AE377" s="281"/>
      <c r="AF377" s="281"/>
      <c r="AG377" s="283"/>
      <c r="AH377" s="282"/>
      <c r="AJ377" s="344"/>
      <c r="AK377" s="344"/>
      <c r="AL377" s="346"/>
      <c r="AM377" s="346"/>
      <c r="AN377" s="346"/>
      <c r="AO377" s="346"/>
      <c r="AP377" s="346"/>
      <c r="AQ377" s="346"/>
      <c r="AS377" s="281" t="s">
        <v>159</v>
      </c>
      <c r="AT377" s="281" t="s">
        <v>40</v>
      </c>
      <c r="AU377" s="281" t="s">
        <v>295</v>
      </c>
      <c r="AV377" s="282">
        <v>107.2</v>
      </c>
      <c r="AW377" s="282">
        <v>-4.0999999999999996</v>
      </c>
      <c r="AY377" s="344"/>
      <c r="AZ377" s="344"/>
      <c r="BA377" s="345"/>
      <c r="BB377" s="345"/>
      <c r="BC377" s="345"/>
      <c r="BD377" s="345"/>
      <c r="BE377" s="345"/>
      <c r="BF377" s="345"/>
    </row>
    <row r="378" spans="30:58" x14ac:dyDescent="0.3">
      <c r="AD378" s="281"/>
      <c r="AE378" s="281"/>
      <c r="AF378" s="281"/>
      <c r="AG378" s="282"/>
      <c r="AH378" s="282"/>
      <c r="AJ378" s="344"/>
      <c r="AK378" s="344"/>
      <c r="AL378" s="346"/>
      <c r="AM378" s="346"/>
      <c r="AN378" s="346"/>
      <c r="AO378" s="346"/>
      <c r="AP378" s="346"/>
      <c r="AQ378" s="346"/>
      <c r="AS378" s="281" t="s">
        <v>159</v>
      </c>
      <c r="AT378" s="281" t="s">
        <v>40</v>
      </c>
      <c r="AU378" s="281" t="s">
        <v>296</v>
      </c>
      <c r="AV378" s="282">
        <v>93.1</v>
      </c>
      <c r="AW378" s="282">
        <v>-25.4</v>
      </c>
      <c r="AY378" s="344"/>
      <c r="AZ378" s="344"/>
      <c r="BA378" s="345"/>
      <c r="BB378" s="345"/>
      <c r="BC378" s="345"/>
      <c r="BD378" s="345"/>
      <c r="BE378" s="345"/>
      <c r="BF378" s="345"/>
    </row>
    <row r="379" spans="30:58" x14ac:dyDescent="0.3">
      <c r="AD379" s="281"/>
      <c r="AE379" s="281"/>
      <c r="AF379" s="281"/>
      <c r="AG379" s="283"/>
      <c r="AH379" s="283"/>
      <c r="AJ379" s="344"/>
      <c r="AK379" s="344"/>
      <c r="AL379" s="346"/>
      <c r="AM379" s="346"/>
      <c r="AN379" s="346"/>
      <c r="AO379" s="346"/>
      <c r="AP379" s="346"/>
      <c r="AQ379" s="346"/>
      <c r="AS379" s="281" t="s">
        <v>159</v>
      </c>
      <c r="AT379" s="281" t="s">
        <v>40</v>
      </c>
      <c r="AU379" s="281" t="s">
        <v>297</v>
      </c>
      <c r="AV379" s="282">
        <v>125.5</v>
      </c>
      <c r="AW379" s="282">
        <v>17.399999999999999</v>
      </c>
      <c r="AY379" s="344"/>
      <c r="AZ379" s="344"/>
      <c r="BA379" s="345"/>
      <c r="BB379" s="345"/>
      <c r="BC379" s="345"/>
      <c r="BD379" s="345"/>
      <c r="BE379" s="345"/>
      <c r="BF379" s="345"/>
    </row>
    <row r="380" spans="30:58" x14ac:dyDescent="0.3">
      <c r="AD380" s="281"/>
      <c r="AE380" s="281"/>
      <c r="AF380" s="281"/>
      <c r="AG380" s="282"/>
      <c r="AH380" s="282"/>
      <c r="AJ380" s="344"/>
      <c r="AK380" s="344"/>
      <c r="AL380" s="345"/>
      <c r="AM380" s="346"/>
      <c r="AN380" s="346"/>
      <c r="AO380" s="346"/>
      <c r="AP380" s="346"/>
      <c r="AQ380" s="346"/>
      <c r="AS380" s="281" t="s">
        <v>159</v>
      </c>
      <c r="AT380" s="281" t="s">
        <v>40</v>
      </c>
      <c r="AU380" s="281" t="s">
        <v>298</v>
      </c>
      <c r="AV380" s="282">
        <v>104.1</v>
      </c>
      <c r="AW380" s="282">
        <v>7</v>
      </c>
      <c r="AY380" s="344"/>
      <c r="AZ380" s="344"/>
      <c r="BA380" s="345"/>
      <c r="BB380" s="345"/>
      <c r="BC380" s="345"/>
      <c r="BD380" s="345"/>
      <c r="BE380" s="345"/>
      <c r="BF380" s="345"/>
    </row>
    <row r="381" spans="30:58" x14ac:dyDescent="0.3">
      <c r="AD381" s="281"/>
      <c r="AE381" s="281"/>
      <c r="AF381" s="281"/>
      <c r="AG381" s="282"/>
      <c r="AH381" s="282"/>
      <c r="AJ381" s="344"/>
      <c r="AK381" s="344"/>
      <c r="AL381" s="346"/>
      <c r="AM381" s="346"/>
      <c r="AN381" s="346"/>
      <c r="AO381" s="346"/>
      <c r="AP381" s="346"/>
      <c r="AQ381" s="346"/>
      <c r="AS381" s="281" t="s">
        <v>159</v>
      </c>
      <c r="AT381" s="281" t="s">
        <v>40</v>
      </c>
      <c r="AU381" s="281" t="s">
        <v>299</v>
      </c>
      <c r="AV381" s="282">
        <v>134.5</v>
      </c>
      <c r="AW381" s="282">
        <v>12</v>
      </c>
      <c r="AY381" s="344"/>
      <c r="AZ381" s="344"/>
      <c r="BA381" s="345"/>
      <c r="BB381" s="345"/>
      <c r="BC381" s="345"/>
      <c r="BD381" s="345"/>
      <c r="BE381" s="345"/>
      <c r="BF381" s="345"/>
    </row>
    <row r="382" spans="30:58" x14ac:dyDescent="0.3">
      <c r="AD382" s="281"/>
      <c r="AE382" s="281"/>
      <c r="AF382" s="281"/>
      <c r="AG382" s="282"/>
      <c r="AH382" s="282"/>
      <c r="AJ382" s="344"/>
      <c r="AK382" s="344"/>
      <c r="AL382" s="346"/>
      <c r="AM382" s="346"/>
      <c r="AN382" s="345"/>
      <c r="AO382" s="346"/>
      <c r="AP382" s="346"/>
      <c r="AQ382" s="346"/>
      <c r="AS382" s="281" t="s">
        <v>159</v>
      </c>
      <c r="AT382" s="281" t="s">
        <v>40</v>
      </c>
      <c r="AU382" s="281" t="s">
        <v>300</v>
      </c>
      <c r="AV382" s="282">
        <v>154.4</v>
      </c>
      <c r="AW382" s="282">
        <v>10.8</v>
      </c>
      <c r="AY382" s="344"/>
      <c r="AZ382" s="344"/>
      <c r="BA382" s="345"/>
      <c r="BB382" s="345"/>
      <c r="BC382" s="345"/>
      <c r="BD382" s="345"/>
      <c r="BE382" s="345"/>
      <c r="BF382" s="345"/>
    </row>
    <row r="383" spans="30:58" x14ac:dyDescent="0.3">
      <c r="AD383" s="281"/>
      <c r="AE383" s="281"/>
      <c r="AF383" s="281"/>
      <c r="AG383" s="282"/>
      <c r="AH383" s="282"/>
      <c r="AJ383" s="344"/>
      <c r="AK383" s="344"/>
      <c r="AL383" s="345"/>
      <c r="AM383" s="346"/>
      <c r="AN383" s="346"/>
      <c r="AO383" s="346"/>
      <c r="AP383" s="346"/>
      <c r="AQ383" s="346"/>
      <c r="AS383" s="281" t="s">
        <v>159</v>
      </c>
      <c r="AT383" s="281" t="s">
        <v>40</v>
      </c>
      <c r="AU383" s="281" t="s">
        <v>301</v>
      </c>
      <c r="AV383" s="282">
        <v>99.8</v>
      </c>
      <c r="AW383" s="282">
        <v>-12.3</v>
      </c>
      <c r="AY383" s="344"/>
      <c r="AZ383" s="344"/>
      <c r="BA383" s="345"/>
      <c r="BB383" s="345"/>
      <c r="BC383" s="345"/>
      <c r="BD383" s="345"/>
      <c r="BE383" s="345"/>
      <c r="BF383" s="345"/>
    </row>
    <row r="384" spans="30:58" x14ac:dyDescent="0.3">
      <c r="AD384" s="281"/>
      <c r="AE384" s="281"/>
      <c r="AF384" s="281"/>
      <c r="AG384" s="282"/>
      <c r="AH384" s="282"/>
      <c r="AJ384" s="344"/>
      <c r="AK384" s="344"/>
      <c r="AL384" s="346"/>
      <c r="AM384" s="346"/>
      <c r="AN384" s="346"/>
      <c r="AO384" s="345"/>
      <c r="AP384" s="346"/>
      <c r="AQ384" s="346"/>
      <c r="AS384" s="281" t="s">
        <v>159</v>
      </c>
      <c r="AT384" s="281" t="s">
        <v>40</v>
      </c>
      <c r="AU384" s="281" t="s">
        <v>280</v>
      </c>
      <c r="AV384" s="282">
        <v>116.6</v>
      </c>
      <c r="AW384" s="282">
        <v>-7.3</v>
      </c>
      <c r="AY384" s="344"/>
      <c r="AZ384" s="344"/>
      <c r="BA384" s="345"/>
      <c r="BB384" s="345"/>
      <c r="BC384" s="345"/>
      <c r="BD384" s="345"/>
      <c r="BE384" s="345"/>
      <c r="BF384" s="345"/>
    </row>
    <row r="385" spans="30:58" x14ac:dyDescent="0.3">
      <c r="AD385" s="281"/>
      <c r="AE385" s="281"/>
      <c r="AF385" s="281"/>
      <c r="AG385" s="282"/>
      <c r="AH385" s="282"/>
      <c r="AJ385" s="344"/>
      <c r="AK385" s="344"/>
      <c r="AL385" s="346"/>
      <c r="AM385" s="346"/>
      <c r="AN385" s="345"/>
      <c r="AO385" s="346"/>
      <c r="AP385" s="346"/>
      <c r="AQ385" s="346"/>
      <c r="AS385" s="281" t="s">
        <v>159</v>
      </c>
      <c r="AT385" s="281" t="s">
        <v>40</v>
      </c>
      <c r="AU385" s="281" t="s">
        <v>281</v>
      </c>
      <c r="AV385" s="282">
        <v>124.2</v>
      </c>
      <c r="AW385" s="282">
        <v>9.6999999999999993</v>
      </c>
      <c r="AY385" s="344"/>
      <c r="AZ385" s="344"/>
      <c r="BA385" s="345"/>
      <c r="BB385" s="345"/>
      <c r="BC385" s="345"/>
      <c r="BD385" s="345"/>
      <c r="BE385" s="345"/>
      <c r="BF385" s="345"/>
    </row>
    <row r="386" spans="30:58" x14ac:dyDescent="0.3">
      <c r="AD386" s="281"/>
      <c r="AE386" s="281"/>
      <c r="AF386" s="281"/>
      <c r="AG386" s="282"/>
      <c r="AH386" s="282"/>
      <c r="AJ386" s="344"/>
      <c r="AK386" s="344"/>
      <c r="AL386" s="346"/>
      <c r="AM386" s="346"/>
      <c r="AN386" s="346"/>
      <c r="AO386" s="345"/>
      <c r="AP386" s="346"/>
      <c r="AQ386" s="346"/>
      <c r="AS386" s="281" t="s">
        <v>159</v>
      </c>
      <c r="AT386" s="281" t="s">
        <v>40</v>
      </c>
      <c r="AU386" s="281" t="s">
        <v>302</v>
      </c>
      <c r="AV386" s="282">
        <v>105.8</v>
      </c>
      <c r="AW386" s="282">
        <v>13</v>
      </c>
      <c r="AY386" s="344"/>
      <c r="AZ386" s="344"/>
      <c r="BA386" s="345"/>
      <c r="BB386" s="345"/>
      <c r="BC386" s="345"/>
      <c r="BD386" s="345"/>
      <c r="BE386" s="345"/>
      <c r="BF386" s="345"/>
    </row>
    <row r="387" spans="30:58" x14ac:dyDescent="0.3">
      <c r="AD387" s="281"/>
      <c r="AE387" s="281"/>
      <c r="AF387" s="281"/>
      <c r="AG387" s="282"/>
      <c r="AH387" s="282"/>
      <c r="AJ387" s="344"/>
      <c r="AK387" s="344"/>
      <c r="AL387" s="346"/>
      <c r="AM387" s="346"/>
      <c r="AN387" s="346"/>
      <c r="AO387" s="346"/>
      <c r="AP387" s="346"/>
      <c r="AQ387" s="345"/>
      <c r="AS387" s="281" t="s">
        <v>159</v>
      </c>
      <c r="AT387" s="281" t="s">
        <v>40</v>
      </c>
      <c r="AU387" s="281" t="s">
        <v>303</v>
      </c>
      <c r="AV387" s="282">
        <v>61</v>
      </c>
      <c r="AW387" s="282">
        <v>-80.8</v>
      </c>
      <c r="AY387" s="344"/>
      <c r="AZ387" s="344"/>
      <c r="BA387" s="345"/>
      <c r="BB387" s="345"/>
      <c r="BC387" s="345"/>
      <c r="BD387" s="345"/>
      <c r="BE387" s="345"/>
      <c r="BF387" s="345"/>
    </row>
    <row r="388" spans="30:58" x14ac:dyDescent="0.3">
      <c r="AD388" s="281"/>
      <c r="AE388" s="281"/>
      <c r="AF388" s="281"/>
      <c r="AG388" s="282"/>
      <c r="AH388" s="282"/>
      <c r="AJ388" s="344"/>
      <c r="AK388" s="344"/>
      <c r="AL388" s="346"/>
      <c r="AM388" s="346"/>
      <c r="AN388" s="346"/>
      <c r="AO388" s="346"/>
      <c r="AP388" s="346"/>
      <c r="AQ388" s="346"/>
      <c r="AS388" s="281" t="s">
        <v>159</v>
      </c>
      <c r="AT388" s="281" t="s">
        <v>40</v>
      </c>
      <c r="AU388" s="281" t="s">
        <v>304</v>
      </c>
      <c r="AV388" s="282">
        <v>85.6</v>
      </c>
      <c r="AW388" s="282">
        <v>-16.7</v>
      </c>
      <c r="AY388" s="344"/>
      <c r="AZ388" s="344"/>
      <c r="BA388" s="345"/>
      <c r="BB388" s="345"/>
      <c r="BC388" s="345"/>
      <c r="BD388" s="345"/>
      <c r="BE388" s="345"/>
      <c r="BF388" s="345"/>
    </row>
    <row r="389" spans="30:58" x14ac:dyDescent="0.3">
      <c r="AD389" s="281"/>
      <c r="AE389" s="281"/>
      <c r="AF389" s="281"/>
      <c r="AG389" s="282"/>
      <c r="AH389" s="282"/>
      <c r="AJ389" s="344"/>
      <c r="AK389" s="344"/>
      <c r="AL389" s="346"/>
      <c r="AM389" s="346"/>
      <c r="AN389" s="346"/>
      <c r="AO389" s="346"/>
      <c r="AP389" s="346"/>
      <c r="AQ389" s="346"/>
      <c r="AS389" s="281" t="s">
        <v>159</v>
      </c>
      <c r="AT389" s="281" t="s">
        <v>40</v>
      </c>
      <c r="AU389" s="281" t="s">
        <v>305</v>
      </c>
      <c r="AV389" s="282">
        <v>136.6</v>
      </c>
      <c r="AW389" s="282">
        <v>39.200000000000003</v>
      </c>
      <c r="AY389" s="344"/>
      <c r="AZ389" s="344"/>
      <c r="BA389" s="345"/>
      <c r="BB389" s="345"/>
      <c r="BC389" s="345"/>
      <c r="BD389" s="345"/>
      <c r="BE389" s="345"/>
      <c r="BF389" s="345"/>
    </row>
    <row r="390" spans="30:58" x14ac:dyDescent="0.3">
      <c r="AD390" s="281"/>
      <c r="AE390" s="281"/>
      <c r="AF390" s="281"/>
      <c r="AG390" s="282"/>
      <c r="AH390" s="282"/>
      <c r="AJ390" s="344"/>
      <c r="AK390" s="344"/>
      <c r="AL390" s="345"/>
      <c r="AM390" s="346"/>
      <c r="AN390" s="346"/>
      <c r="AO390" s="346"/>
      <c r="AP390" s="346"/>
      <c r="AQ390" s="346"/>
      <c r="AS390" s="281" t="s">
        <v>159</v>
      </c>
      <c r="AT390" s="281" t="s">
        <v>40</v>
      </c>
      <c r="AU390" s="281" t="s">
        <v>3620</v>
      </c>
      <c r="AV390" s="282">
        <v>118.9</v>
      </c>
      <c r="AW390" s="282">
        <v>10.6</v>
      </c>
      <c r="AY390" s="344"/>
      <c r="AZ390" s="344"/>
      <c r="BA390" s="345"/>
      <c r="BB390" s="345"/>
      <c r="BC390" s="345"/>
      <c r="BD390" s="345"/>
      <c r="BE390" s="345"/>
      <c r="BF390" s="345"/>
    </row>
    <row r="391" spans="30:58" x14ac:dyDescent="0.3">
      <c r="AD391" s="281"/>
      <c r="AE391" s="281"/>
      <c r="AF391" s="281"/>
      <c r="AG391" s="282"/>
      <c r="AH391" s="282"/>
      <c r="AJ391" s="344"/>
      <c r="AK391" s="344"/>
      <c r="AL391" s="346"/>
      <c r="AM391" s="346"/>
      <c r="AN391" s="346"/>
      <c r="AO391" s="346"/>
      <c r="AP391" s="346"/>
      <c r="AQ391" s="346"/>
      <c r="AS391" s="281" t="s">
        <v>161</v>
      </c>
      <c r="AT391" s="281" t="s">
        <v>1</v>
      </c>
      <c r="AU391" s="281" t="s">
        <v>284</v>
      </c>
      <c r="AV391" s="282">
        <v>99.1</v>
      </c>
      <c r="AW391" s="282">
        <v>-6.1</v>
      </c>
      <c r="AY391" s="344"/>
      <c r="AZ391" s="344"/>
      <c r="BA391" s="345"/>
      <c r="BB391" s="345"/>
      <c r="BC391" s="345"/>
      <c r="BD391" s="345"/>
      <c r="BE391" s="345"/>
      <c r="BF391" s="345"/>
    </row>
    <row r="392" spans="30:58" x14ac:dyDescent="0.3">
      <c r="AD392" s="281"/>
      <c r="AE392" s="281"/>
      <c r="AF392" s="281"/>
      <c r="AG392" s="282"/>
      <c r="AH392" s="282"/>
      <c r="AJ392" s="344"/>
      <c r="AK392" s="344"/>
      <c r="AL392" s="346"/>
      <c r="AM392" s="346"/>
      <c r="AN392" s="346"/>
      <c r="AO392" s="346"/>
      <c r="AP392" s="346"/>
      <c r="AQ392" s="346"/>
      <c r="AS392" s="281" t="s">
        <v>161</v>
      </c>
      <c r="AT392" s="281" t="s">
        <v>1</v>
      </c>
      <c r="AU392" s="281" t="s">
        <v>285</v>
      </c>
      <c r="AV392" s="282">
        <v>126.2</v>
      </c>
      <c r="AW392" s="282">
        <v>28.9</v>
      </c>
      <c r="AY392" s="344"/>
      <c r="AZ392" s="344"/>
      <c r="BA392" s="345"/>
      <c r="BB392" s="345"/>
      <c r="BC392" s="345"/>
      <c r="BD392" s="345"/>
      <c r="BE392" s="345"/>
      <c r="BF392" s="345"/>
    </row>
    <row r="393" spans="30:58" x14ac:dyDescent="0.3">
      <c r="AD393" s="281"/>
      <c r="AE393" s="281"/>
      <c r="AF393" s="281"/>
      <c r="AG393" s="282"/>
      <c r="AH393" s="282"/>
      <c r="AJ393" s="344"/>
      <c r="AK393" s="344"/>
      <c r="AL393" s="346"/>
      <c r="AM393" s="346"/>
      <c r="AN393" s="346"/>
      <c r="AO393" s="346"/>
      <c r="AP393" s="346"/>
      <c r="AQ393" s="346"/>
      <c r="AS393" s="281" t="s">
        <v>161</v>
      </c>
      <c r="AT393" s="281" t="s">
        <v>1</v>
      </c>
      <c r="AU393" s="281" t="s">
        <v>286</v>
      </c>
      <c r="AV393" s="282">
        <v>99.1</v>
      </c>
      <c r="AW393" s="282">
        <v>-5.9</v>
      </c>
      <c r="AY393" s="344"/>
      <c r="AZ393" s="344"/>
      <c r="BA393" s="345"/>
      <c r="BB393" s="345"/>
      <c r="BC393" s="345"/>
      <c r="BD393" s="345"/>
      <c r="BE393" s="345"/>
      <c r="BF393" s="345"/>
    </row>
    <row r="394" spans="30:58" x14ac:dyDescent="0.3">
      <c r="AD394" s="281"/>
      <c r="AE394" s="281"/>
      <c r="AF394" s="281"/>
      <c r="AG394" s="282"/>
      <c r="AH394" s="282"/>
      <c r="AJ394" s="344"/>
      <c r="AK394" s="344"/>
      <c r="AL394" s="345"/>
      <c r="AM394" s="346"/>
      <c r="AN394" s="345"/>
      <c r="AO394" s="346"/>
      <c r="AP394" s="346"/>
      <c r="AQ394" s="346"/>
      <c r="AS394" s="281" t="s">
        <v>161</v>
      </c>
      <c r="AT394" s="281" t="s">
        <v>1</v>
      </c>
      <c r="AU394" s="281" t="s">
        <v>287</v>
      </c>
      <c r="AV394" s="282">
        <v>89.7</v>
      </c>
      <c r="AW394" s="282">
        <v>10</v>
      </c>
      <c r="AY394" s="344"/>
      <c r="AZ394" s="344"/>
      <c r="BA394" s="345"/>
      <c r="BB394" s="345"/>
      <c r="BC394" s="345"/>
      <c r="BD394" s="345"/>
      <c r="BE394" s="345"/>
      <c r="BF394" s="345"/>
    </row>
    <row r="395" spans="30:58" x14ac:dyDescent="0.3">
      <c r="AD395" s="281"/>
      <c r="AE395" s="281"/>
      <c r="AF395" s="281"/>
      <c r="AG395" s="282"/>
      <c r="AH395" s="282"/>
      <c r="AJ395" s="344"/>
      <c r="AK395" s="344"/>
      <c r="AL395" s="346"/>
      <c r="AM395" s="346"/>
      <c r="AN395" s="346"/>
      <c r="AO395" s="346"/>
      <c r="AP395" s="346"/>
      <c r="AQ395" s="345"/>
      <c r="AS395" s="281" t="s">
        <v>161</v>
      </c>
      <c r="AT395" s="281" t="s">
        <v>1</v>
      </c>
      <c r="AU395" s="281" t="s">
        <v>288</v>
      </c>
      <c r="AV395" s="282">
        <v>135.80000000000001</v>
      </c>
      <c r="AW395" s="282">
        <v>14.4</v>
      </c>
      <c r="AY395" s="344"/>
      <c r="AZ395" s="344"/>
      <c r="BA395" s="345"/>
      <c r="BB395" s="345"/>
      <c r="BC395" s="345"/>
      <c r="BD395" s="345"/>
      <c r="BE395" s="345"/>
      <c r="BF395" s="345"/>
    </row>
    <row r="396" spans="30:58" x14ac:dyDescent="0.3">
      <c r="AD396" s="281"/>
      <c r="AE396" s="281"/>
      <c r="AF396" s="281"/>
      <c r="AG396" s="282"/>
      <c r="AH396" s="282"/>
      <c r="AJ396" s="344"/>
      <c r="AK396" s="344"/>
      <c r="AL396" s="346"/>
      <c r="AM396" s="345"/>
      <c r="AN396" s="345"/>
      <c r="AO396" s="346"/>
      <c r="AP396" s="346"/>
      <c r="AQ396" s="345"/>
      <c r="AS396" s="281" t="s">
        <v>161</v>
      </c>
      <c r="AT396" s="281" t="s">
        <v>1</v>
      </c>
      <c r="AU396" s="281" t="s">
        <v>289</v>
      </c>
      <c r="AV396" s="282">
        <v>85.2</v>
      </c>
      <c r="AW396" s="282">
        <v>-11.1</v>
      </c>
      <c r="AY396" s="344"/>
      <c r="AZ396" s="344"/>
      <c r="BA396" s="345"/>
      <c r="BB396" s="345"/>
      <c r="BC396" s="345"/>
      <c r="BD396" s="345"/>
      <c r="BE396" s="345"/>
      <c r="BF396" s="345"/>
    </row>
    <row r="397" spans="30:58" x14ac:dyDescent="0.3">
      <c r="AD397" s="281"/>
      <c r="AE397" s="281"/>
      <c r="AF397" s="281"/>
      <c r="AG397" s="282"/>
      <c r="AH397" s="282"/>
      <c r="AJ397" s="344"/>
      <c r="AK397" s="344"/>
      <c r="AL397" s="346"/>
      <c r="AM397" s="346"/>
      <c r="AN397" s="346"/>
      <c r="AO397" s="346"/>
      <c r="AP397" s="346"/>
      <c r="AQ397" s="346"/>
      <c r="AS397" s="281" t="s">
        <v>161</v>
      </c>
      <c r="AT397" s="281" t="s">
        <v>1</v>
      </c>
      <c r="AU397" s="281" t="s">
        <v>290</v>
      </c>
      <c r="AV397" s="282">
        <v>57.5</v>
      </c>
      <c r="AW397" s="282">
        <v>-12.9</v>
      </c>
      <c r="AY397" s="344"/>
      <c r="AZ397" s="344"/>
      <c r="BA397" s="345"/>
      <c r="BB397" s="345"/>
      <c r="BC397" s="345"/>
      <c r="BD397" s="345"/>
      <c r="BE397" s="345"/>
      <c r="BF397" s="345"/>
    </row>
    <row r="398" spans="30:58" x14ac:dyDescent="0.3">
      <c r="AD398" s="281"/>
      <c r="AE398" s="281"/>
      <c r="AF398" s="281"/>
      <c r="AG398" s="282"/>
      <c r="AH398" s="282"/>
      <c r="AJ398" s="344"/>
      <c r="AK398" s="344"/>
      <c r="AL398" s="345"/>
      <c r="AM398" s="345"/>
      <c r="AN398" s="346"/>
      <c r="AO398" s="346"/>
      <c r="AP398" s="346"/>
      <c r="AQ398" s="346"/>
      <c r="AS398" s="281" t="s">
        <v>161</v>
      </c>
      <c r="AT398" s="281" t="s">
        <v>1</v>
      </c>
      <c r="AU398" s="281" t="s">
        <v>291</v>
      </c>
      <c r="AV398" s="282">
        <v>100.5</v>
      </c>
      <c r="AW398" s="282">
        <v>-24.1</v>
      </c>
      <c r="AY398" s="344"/>
      <c r="AZ398" s="344"/>
      <c r="BA398" s="345"/>
      <c r="BB398" s="345"/>
      <c r="BC398" s="345"/>
      <c r="BD398" s="345"/>
      <c r="BE398" s="345"/>
      <c r="BF398" s="345"/>
    </row>
    <row r="399" spans="30:58" x14ac:dyDescent="0.3">
      <c r="AD399" s="281"/>
      <c r="AE399" s="281"/>
      <c r="AF399" s="281"/>
      <c r="AG399" s="282"/>
      <c r="AH399" s="282"/>
      <c r="AJ399" s="344"/>
      <c r="AK399" s="344"/>
      <c r="AL399" s="346"/>
      <c r="AM399" s="346"/>
      <c r="AN399" s="346"/>
      <c r="AO399" s="346"/>
      <c r="AP399" s="346"/>
      <c r="AQ399" s="346"/>
      <c r="AS399" s="281" t="s">
        <v>161</v>
      </c>
      <c r="AT399" s="281" t="s">
        <v>1</v>
      </c>
      <c r="AU399" s="281" t="s">
        <v>292</v>
      </c>
      <c r="AV399" s="282">
        <v>89.8</v>
      </c>
      <c r="AW399" s="282">
        <v>-11.3</v>
      </c>
      <c r="AY399" s="344"/>
      <c r="AZ399" s="344"/>
      <c r="BA399" s="345"/>
      <c r="BB399" s="345"/>
      <c r="BC399" s="345"/>
      <c r="BD399" s="345"/>
      <c r="BE399" s="345"/>
      <c r="BF399" s="345"/>
    </row>
    <row r="400" spans="30:58" x14ac:dyDescent="0.3">
      <c r="AD400" s="281"/>
      <c r="AE400" s="281"/>
      <c r="AF400" s="281"/>
      <c r="AG400" s="282"/>
      <c r="AH400" s="282"/>
      <c r="AJ400" s="344"/>
      <c r="AK400" s="344"/>
      <c r="AL400" s="345"/>
      <c r="AM400" s="346"/>
      <c r="AN400" s="346"/>
      <c r="AO400" s="346"/>
      <c r="AP400" s="346"/>
      <c r="AQ400" s="346"/>
      <c r="AS400" s="281" t="s">
        <v>161</v>
      </c>
      <c r="AT400" s="281" t="s">
        <v>1</v>
      </c>
      <c r="AU400" s="281" t="s">
        <v>293</v>
      </c>
      <c r="AV400" s="282">
        <v>120.9</v>
      </c>
      <c r="AW400" s="282">
        <v>6.4</v>
      </c>
      <c r="AY400" s="344"/>
      <c r="AZ400" s="344"/>
      <c r="BA400" s="345"/>
      <c r="BB400" s="345"/>
      <c r="BC400" s="345"/>
      <c r="BD400" s="345"/>
      <c r="BE400" s="345"/>
      <c r="BF400" s="345"/>
    </row>
    <row r="401" spans="29:58" x14ac:dyDescent="0.3">
      <c r="AD401" s="281"/>
      <c r="AE401" s="281"/>
      <c r="AF401" s="281"/>
      <c r="AG401" s="282"/>
      <c r="AH401" s="282"/>
      <c r="AJ401" s="344"/>
      <c r="AK401" s="344"/>
      <c r="AL401" s="346"/>
      <c r="AM401" s="346"/>
      <c r="AN401" s="346"/>
      <c r="AO401" s="346"/>
      <c r="AP401" s="345"/>
      <c r="AQ401" s="346"/>
      <c r="AS401" s="281" t="s">
        <v>161</v>
      </c>
      <c r="AT401" s="281" t="s">
        <v>1</v>
      </c>
      <c r="AU401" s="281" t="s">
        <v>294</v>
      </c>
      <c r="AV401" s="282">
        <v>133.69999999999999</v>
      </c>
      <c r="AW401" s="282">
        <v>24.7</v>
      </c>
      <c r="AY401" s="344"/>
      <c r="AZ401" s="344"/>
      <c r="BA401" s="345"/>
      <c r="BB401" s="345"/>
      <c r="BC401" s="345"/>
      <c r="BD401" s="345"/>
      <c r="BE401" s="345"/>
      <c r="BF401" s="345"/>
    </row>
    <row r="402" spans="29:58" x14ac:dyDescent="0.3">
      <c r="AD402" s="281"/>
      <c r="AE402" s="281"/>
      <c r="AF402" s="281"/>
      <c r="AG402" s="282"/>
      <c r="AH402" s="282"/>
      <c r="AJ402" s="344"/>
      <c r="AK402" s="344"/>
      <c r="AL402" s="346"/>
      <c r="AM402" s="346"/>
      <c r="AN402" s="346"/>
      <c r="AO402" s="346"/>
      <c r="AP402" s="346"/>
      <c r="AQ402" s="346"/>
      <c r="AS402" s="281" t="s">
        <v>161</v>
      </c>
      <c r="AT402" s="281" t="s">
        <v>1</v>
      </c>
      <c r="AU402" s="281" t="s">
        <v>295</v>
      </c>
      <c r="AV402" s="282">
        <v>122.1</v>
      </c>
      <c r="AW402" s="282">
        <v>7.1</v>
      </c>
      <c r="AY402" s="344"/>
      <c r="AZ402" s="344"/>
      <c r="BA402" s="345"/>
      <c r="BB402" s="345"/>
      <c r="BC402" s="345"/>
      <c r="BD402" s="345"/>
      <c r="BE402" s="345"/>
      <c r="BF402" s="345"/>
    </row>
    <row r="403" spans="29:58" x14ac:dyDescent="0.3">
      <c r="AD403" s="281"/>
      <c r="AE403" s="281"/>
      <c r="AF403" s="281"/>
      <c r="AG403" s="282"/>
      <c r="AH403" s="282"/>
      <c r="AJ403" s="344"/>
      <c r="AK403" s="344"/>
      <c r="AL403" s="346"/>
      <c r="AM403" s="346"/>
      <c r="AN403" s="346"/>
      <c r="AO403" s="346"/>
      <c r="AP403" s="346"/>
      <c r="AQ403" s="346"/>
      <c r="AS403" s="281" t="s">
        <v>161</v>
      </c>
      <c r="AT403" s="281" t="s">
        <v>1</v>
      </c>
      <c r="AU403" s="281" t="s">
        <v>296</v>
      </c>
      <c r="AV403" s="282">
        <v>98.5</v>
      </c>
      <c r="AW403" s="282">
        <v>-16.2</v>
      </c>
      <c r="AY403" s="344"/>
      <c r="AZ403" s="344"/>
      <c r="BA403" s="345"/>
      <c r="BB403" s="345"/>
      <c r="BC403" s="345"/>
      <c r="BD403" s="345"/>
      <c r="BE403" s="345"/>
      <c r="BF403" s="345"/>
    </row>
    <row r="404" spans="29:58" x14ac:dyDescent="0.3">
      <c r="AD404" s="281"/>
      <c r="AE404" s="281"/>
      <c r="AF404" s="281"/>
      <c r="AG404" s="282"/>
      <c r="AH404" s="282"/>
      <c r="AJ404" s="344"/>
      <c r="AK404" s="344"/>
      <c r="AL404" s="345"/>
      <c r="AM404" s="346"/>
      <c r="AN404" s="346"/>
      <c r="AO404" s="346"/>
      <c r="AP404" s="346"/>
      <c r="AQ404" s="345"/>
      <c r="AS404" s="281" t="s">
        <v>161</v>
      </c>
      <c r="AT404" s="281" t="s">
        <v>1</v>
      </c>
      <c r="AU404" s="281" t="s">
        <v>297</v>
      </c>
      <c r="AV404" s="282">
        <v>108.8</v>
      </c>
      <c r="AW404" s="282">
        <v>1.8</v>
      </c>
      <c r="AY404" s="344"/>
      <c r="AZ404" s="344"/>
      <c r="BA404" s="345"/>
      <c r="BB404" s="345"/>
      <c r="BC404" s="345"/>
      <c r="BD404" s="345"/>
      <c r="BE404" s="345"/>
      <c r="BF404" s="345"/>
    </row>
    <row r="405" spans="29:58" x14ac:dyDescent="0.3">
      <c r="AD405" s="281"/>
      <c r="AE405" s="281"/>
      <c r="AF405" s="281"/>
      <c r="AG405" s="282"/>
      <c r="AH405" s="282"/>
      <c r="AJ405" s="344"/>
      <c r="AK405" s="344"/>
      <c r="AL405" s="346"/>
      <c r="AM405" s="346"/>
      <c r="AN405" s="346"/>
      <c r="AO405" s="346"/>
      <c r="AP405" s="346"/>
      <c r="AQ405" s="345"/>
      <c r="AS405" s="281" t="s">
        <v>161</v>
      </c>
      <c r="AT405" s="281" t="s">
        <v>1</v>
      </c>
      <c r="AU405" s="281" t="s">
        <v>298</v>
      </c>
      <c r="AV405" s="282">
        <v>88.3</v>
      </c>
      <c r="AW405" s="282">
        <v>-0.4</v>
      </c>
      <c r="AY405" s="344"/>
      <c r="AZ405" s="344"/>
      <c r="BA405" s="345"/>
      <c r="BB405" s="345"/>
      <c r="BC405" s="345"/>
      <c r="BD405" s="345"/>
      <c r="BE405" s="345"/>
      <c r="BF405" s="345"/>
    </row>
    <row r="406" spans="29:58" x14ac:dyDescent="0.3">
      <c r="AD406" s="281"/>
      <c r="AE406" s="281"/>
      <c r="AF406" s="281"/>
      <c r="AG406" s="282"/>
      <c r="AH406" s="282"/>
      <c r="AJ406" s="344"/>
      <c r="AK406" s="344"/>
      <c r="AL406" s="346"/>
      <c r="AM406" s="346"/>
      <c r="AN406" s="346"/>
      <c r="AO406" s="346"/>
      <c r="AP406" s="346"/>
      <c r="AQ406" s="346"/>
      <c r="AS406" s="281" t="s">
        <v>161</v>
      </c>
      <c r="AT406" s="281" t="s">
        <v>1</v>
      </c>
      <c r="AU406" s="281" t="s">
        <v>299</v>
      </c>
      <c r="AV406" s="282">
        <v>187.8</v>
      </c>
      <c r="AW406" s="282">
        <v>53.1</v>
      </c>
      <c r="AY406" s="344"/>
      <c r="AZ406" s="344"/>
      <c r="BA406" s="345"/>
      <c r="BB406" s="345"/>
      <c r="BC406" s="345"/>
      <c r="BD406" s="345"/>
      <c r="BE406" s="345"/>
      <c r="BF406" s="345"/>
    </row>
    <row r="407" spans="29:58" x14ac:dyDescent="0.3">
      <c r="AD407" s="281"/>
      <c r="AE407" s="281"/>
      <c r="AF407" s="281"/>
      <c r="AG407" s="282"/>
      <c r="AH407" s="282"/>
      <c r="AJ407" s="344"/>
      <c r="AK407" s="344"/>
      <c r="AL407" s="346"/>
      <c r="AM407" s="346"/>
      <c r="AN407" s="346"/>
      <c r="AO407" s="346"/>
      <c r="AP407" s="346"/>
      <c r="AQ407" s="346"/>
      <c r="AS407" s="281" t="s">
        <v>161</v>
      </c>
      <c r="AT407" s="281" t="s">
        <v>1</v>
      </c>
      <c r="AU407" s="281" t="s">
        <v>300</v>
      </c>
      <c r="AV407" s="282">
        <v>164.9</v>
      </c>
      <c r="AW407" s="282">
        <v>21.9</v>
      </c>
      <c r="AY407" s="344"/>
      <c r="AZ407" s="344"/>
      <c r="BA407" s="345"/>
      <c r="BB407" s="345"/>
      <c r="BC407" s="345"/>
      <c r="BD407" s="345"/>
      <c r="BE407" s="345"/>
      <c r="BF407" s="345"/>
    </row>
    <row r="408" spans="29:58" x14ac:dyDescent="0.3">
      <c r="AD408" s="281"/>
      <c r="AE408" s="281"/>
      <c r="AF408" s="281"/>
      <c r="AG408" s="282"/>
      <c r="AH408" s="282"/>
      <c r="AJ408" s="344"/>
      <c r="AK408" s="344"/>
      <c r="AL408" s="346"/>
      <c r="AM408" s="346"/>
      <c r="AN408" s="345"/>
      <c r="AO408" s="346"/>
      <c r="AP408" s="346"/>
      <c r="AQ408" s="346"/>
      <c r="AS408" s="281" t="s">
        <v>161</v>
      </c>
      <c r="AT408" s="281" t="s">
        <v>1</v>
      </c>
      <c r="AU408" s="281" t="s">
        <v>301</v>
      </c>
      <c r="AV408" s="282">
        <v>97.1</v>
      </c>
      <c r="AW408" s="282">
        <v>4.5</v>
      </c>
      <c r="AY408" s="344"/>
      <c r="AZ408" s="344"/>
      <c r="BA408" s="345"/>
      <c r="BB408" s="345"/>
      <c r="BC408" s="345"/>
      <c r="BD408" s="345"/>
      <c r="BE408" s="345"/>
      <c r="BF408" s="345"/>
    </row>
    <row r="409" spans="29:58" x14ac:dyDescent="0.3">
      <c r="AD409" s="281"/>
      <c r="AE409" s="281"/>
      <c r="AF409" s="281"/>
      <c r="AG409" s="282"/>
      <c r="AH409" s="282"/>
      <c r="AJ409" s="344"/>
      <c r="AK409" s="344"/>
      <c r="AL409" s="346"/>
      <c r="AM409" s="346"/>
      <c r="AN409" s="346"/>
      <c r="AO409" s="346"/>
      <c r="AP409" s="346"/>
      <c r="AQ409" s="345"/>
      <c r="AS409" s="281" t="s">
        <v>161</v>
      </c>
      <c r="AT409" s="281" t="s">
        <v>1</v>
      </c>
      <c r="AU409" s="281" t="s">
        <v>280</v>
      </c>
      <c r="AV409" s="282">
        <v>110.3</v>
      </c>
      <c r="AW409" s="282">
        <v>8.8000000000000007</v>
      </c>
      <c r="AY409" s="344"/>
      <c r="AZ409" s="344"/>
      <c r="BA409" s="345"/>
      <c r="BB409" s="345"/>
      <c r="BC409" s="345"/>
      <c r="BD409" s="345"/>
      <c r="BE409" s="345"/>
      <c r="BF409" s="345"/>
    </row>
    <row r="410" spans="29:58" x14ac:dyDescent="0.3">
      <c r="AD410" s="281"/>
      <c r="AE410" s="281"/>
      <c r="AF410" s="281"/>
      <c r="AG410" s="282"/>
      <c r="AH410" s="282"/>
      <c r="AJ410" s="344"/>
      <c r="AK410" s="344"/>
      <c r="AL410" s="345"/>
      <c r="AM410" s="346"/>
      <c r="AN410" s="346"/>
      <c r="AO410" s="346"/>
      <c r="AP410" s="346"/>
      <c r="AQ410" s="346"/>
      <c r="AS410" s="281" t="s">
        <v>161</v>
      </c>
      <c r="AT410" s="281" t="s">
        <v>1</v>
      </c>
      <c r="AU410" s="281" t="s">
        <v>281</v>
      </c>
      <c r="AV410" s="282">
        <v>122.7</v>
      </c>
      <c r="AW410" s="282">
        <v>24.7</v>
      </c>
      <c r="AY410" s="344"/>
      <c r="AZ410" s="344"/>
      <c r="BA410" s="345"/>
      <c r="BB410" s="345"/>
      <c r="BC410" s="345"/>
      <c r="BD410" s="345"/>
      <c r="BE410" s="345"/>
      <c r="BF410" s="345"/>
    </row>
    <row r="411" spans="29:58" x14ac:dyDescent="0.3">
      <c r="AD411" s="281"/>
      <c r="AE411" s="281"/>
      <c r="AF411" s="281"/>
      <c r="AG411" s="282"/>
      <c r="AH411" s="282"/>
      <c r="AJ411" s="344"/>
      <c r="AK411" s="344"/>
      <c r="AL411" s="346"/>
      <c r="AM411" s="346"/>
      <c r="AN411" s="346"/>
      <c r="AO411" s="346"/>
      <c r="AP411" s="346"/>
      <c r="AQ411" s="346"/>
      <c r="AS411" s="281" t="s">
        <v>161</v>
      </c>
      <c r="AT411" s="281" t="s">
        <v>1</v>
      </c>
      <c r="AU411" s="281" t="s">
        <v>302</v>
      </c>
      <c r="AV411" s="282">
        <v>148.80000000000001</v>
      </c>
      <c r="AW411" s="282">
        <v>47.3</v>
      </c>
      <c r="AY411" s="344"/>
      <c r="AZ411" s="344"/>
      <c r="BA411" s="345"/>
      <c r="BB411" s="345"/>
      <c r="BC411" s="345"/>
      <c r="BD411" s="345"/>
      <c r="BE411" s="345"/>
      <c r="BF411" s="345"/>
    </row>
    <row r="412" spans="29:58" x14ac:dyDescent="0.3">
      <c r="AD412" s="281"/>
      <c r="AE412" s="281"/>
      <c r="AF412" s="281"/>
      <c r="AG412" s="282"/>
      <c r="AH412" s="282"/>
      <c r="AJ412" s="344"/>
      <c r="AK412" s="344"/>
      <c r="AL412" s="346"/>
      <c r="AM412" s="346"/>
      <c r="AN412" s="346"/>
      <c r="AO412" s="345"/>
      <c r="AP412" s="346"/>
      <c r="AQ412" s="346"/>
      <c r="AS412" s="281" t="s">
        <v>161</v>
      </c>
      <c r="AT412" s="281" t="s">
        <v>1</v>
      </c>
      <c r="AU412" s="281" t="s">
        <v>303</v>
      </c>
      <c r="AV412" s="282">
        <v>94</v>
      </c>
      <c r="AW412" s="282">
        <v>-2.2000000000000002</v>
      </c>
      <c r="AY412" s="344"/>
      <c r="AZ412" s="344"/>
      <c r="BA412" s="345"/>
      <c r="BB412" s="345"/>
      <c r="BC412" s="345"/>
      <c r="BD412" s="345"/>
      <c r="BE412" s="345"/>
      <c r="BF412" s="345"/>
    </row>
    <row r="413" spans="29:58" x14ac:dyDescent="0.3">
      <c r="AD413" s="281"/>
      <c r="AE413" s="281"/>
      <c r="AF413" s="281"/>
      <c r="AG413" s="282"/>
      <c r="AH413" s="282"/>
      <c r="AJ413" s="344"/>
      <c r="AK413" s="344"/>
      <c r="AL413" s="346"/>
      <c r="AM413" s="345"/>
      <c r="AN413" s="346"/>
      <c r="AO413" s="346"/>
      <c r="AP413" s="346"/>
      <c r="AQ413" s="345"/>
      <c r="AS413" s="281" t="s">
        <v>161</v>
      </c>
      <c r="AT413" s="281" t="s">
        <v>1</v>
      </c>
      <c r="AU413" s="281" t="s">
        <v>304</v>
      </c>
      <c r="AV413" s="282">
        <v>127.7</v>
      </c>
      <c r="AW413" s="282">
        <v>16.399999999999999</v>
      </c>
      <c r="AY413" s="344"/>
      <c r="AZ413" s="344"/>
      <c r="BA413" s="345"/>
      <c r="BB413" s="345"/>
      <c r="BC413" s="345"/>
      <c r="BD413" s="345"/>
      <c r="BE413" s="345"/>
      <c r="BF413" s="345"/>
    </row>
    <row r="414" spans="29:58" x14ac:dyDescent="0.3">
      <c r="AD414" s="281"/>
      <c r="AE414" s="281"/>
      <c r="AF414" s="281"/>
      <c r="AG414" s="282"/>
      <c r="AH414" s="282"/>
      <c r="AJ414" s="344"/>
      <c r="AK414" s="344"/>
      <c r="AL414" s="346"/>
      <c r="AM414" s="346"/>
      <c r="AN414" s="346"/>
      <c r="AO414" s="346"/>
      <c r="AP414" s="346"/>
      <c r="AQ414" s="346"/>
      <c r="AS414" s="281" t="s">
        <v>161</v>
      </c>
      <c r="AT414" s="281" t="s">
        <v>1</v>
      </c>
      <c r="AU414" s="281" t="s">
        <v>305</v>
      </c>
      <c r="AV414" s="282">
        <v>527.20000000000005</v>
      </c>
      <c r="AW414" s="282">
        <v>285.39999999999998</v>
      </c>
      <c r="AY414" s="344"/>
      <c r="AZ414" s="344"/>
      <c r="BA414" s="345"/>
      <c r="BB414" s="345"/>
      <c r="BC414" s="345"/>
      <c r="BD414" s="345"/>
      <c r="BE414" s="345"/>
      <c r="BF414" s="345"/>
    </row>
    <row r="415" spans="29:58" x14ac:dyDescent="0.3">
      <c r="AC415" s="49"/>
      <c r="AD415" s="281"/>
      <c r="AE415" s="281"/>
      <c r="AF415" s="281"/>
      <c r="AG415" s="282"/>
      <c r="AH415" s="282"/>
      <c r="AJ415" s="344"/>
      <c r="AK415" s="344"/>
      <c r="AL415" s="346"/>
      <c r="AM415" s="346"/>
      <c r="AN415" s="345"/>
      <c r="AO415" s="346"/>
      <c r="AP415" s="346"/>
      <c r="AQ415" s="346"/>
      <c r="AR415" s="49"/>
      <c r="AS415" s="281" t="s">
        <v>161</v>
      </c>
      <c r="AT415" s="281" t="s">
        <v>1</v>
      </c>
      <c r="AU415" s="281" t="s">
        <v>3620</v>
      </c>
      <c r="AV415" s="282">
        <v>128.6</v>
      </c>
      <c r="AW415" s="282">
        <v>22.9</v>
      </c>
      <c r="AY415" s="344"/>
      <c r="AZ415" s="344"/>
      <c r="BA415" s="345"/>
      <c r="BB415" s="345"/>
      <c r="BC415" s="345"/>
      <c r="BD415" s="345"/>
      <c r="BE415" s="345"/>
      <c r="BF415" s="345"/>
    </row>
    <row r="416" spans="29:58" x14ac:dyDescent="0.3">
      <c r="AD416" s="281"/>
      <c r="AE416" s="281"/>
      <c r="AF416" s="281"/>
      <c r="AG416" s="282"/>
      <c r="AH416" s="282"/>
      <c r="AJ416" s="344"/>
      <c r="AK416" s="344"/>
      <c r="AL416" s="346"/>
      <c r="AM416" s="346"/>
      <c r="AN416" s="345"/>
      <c r="AO416" s="346"/>
      <c r="AP416" s="346"/>
      <c r="AQ416" s="346"/>
      <c r="AS416" s="281" t="s">
        <v>161</v>
      </c>
      <c r="AT416" s="281" t="s">
        <v>39</v>
      </c>
      <c r="AU416" s="281" t="s">
        <v>284</v>
      </c>
      <c r="AV416" s="282">
        <v>100.5</v>
      </c>
      <c r="AW416" s="282">
        <v>-2.2999999999999998</v>
      </c>
      <c r="AY416" s="344"/>
      <c r="AZ416" s="344"/>
      <c r="BA416" s="345"/>
      <c r="BB416" s="345"/>
      <c r="BC416" s="345"/>
      <c r="BD416" s="345"/>
      <c r="BE416" s="345"/>
      <c r="BF416" s="345"/>
    </row>
    <row r="417" spans="30:58" x14ac:dyDescent="0.3">
      <c r="AD417" s="281"/>
      <c r="AE417" s="281"/>
      <c r="AF417" s="281"/>
      <c r="AG417" s="282"/>
      <c r="AH417" s="282"/>
      <c r="AJ417" s="344"/>
      <c r="AK417" s="344"/>
      <c r="AL417" s="346"/>
      <c r="AM417" s="346"/>
      <c r="AN417" s="346"/>
      <c r="AO417" s="346"/>
      <c r="AP417" s="346"/>
      <c r="AQ417" s="346"/>
      <c r="AS417" s="281" t="s">
        <v>161</v>
      </c>
      <c r="AT417" s="281" t="s">
        <v>39</v>
      </c>
      <c r="AU417" s="281" t="s">
        <v>285</v>
      </c>
      <c r="AV417" s="282">
        <v>178.9</v>
      </c>
      <c r="AW417" s="282">
        <v>59.5</v>
      </c>
      <c r="AY417" s="344"/>
      <c r="AZ417" s="344"/>
      <c r="BA417" s="345"/>
      <c r="BB417" s="345"/>
      <c r="BC417" s="345"/>
      <c r="BD417" s="345"/>
      <c r="BE417" s="345"/>
      <c r="BF417" s="345"/>
    </row>
    <row r="418" spans="30:58" x14ac:dyDescent="0.3">
      <c r="AD418" s="281"/>
      <c r="AE418" s="281"/>
      <c r="AF418" s="281"/>
      <c r="AG418" s="282"/>
      <c r="AH418" s="282"/>
      <c r="AJ418" s="344"/>
      <c r="AK418" s="344"/>
      <c r="AL418" s="346"/>
      <c r="AM418" s="346"/>
      <c r="AN418" s="346"/>
      <c r="AO418" s="346"/>
      <c r="AP418" s="346"/>
      <c r="AQ418" s="346"/>
      <c r="AS418" s="281" t="s">
        <v>161</v>
      </c>
      <c r="AT418" s="281" t="s">
        <v>39</v>
      </c>
      <c r="AU418" s="281" t="s">
        <v>286</v>
      </c>
      <c r="AV418" s="282">
        <v>59.7</v>
      </c>
      <c r="AW418" s="282">
        <v>-41.4</v>
      </c>
      <c r="AY418" s="344"/>
      <c r="AZ418" s="344"/>
      <c r="BA418" s="345"/>
      <c r="BB418" s="345"/>
      <c r="BC418" s="345"/>
      <c r="BD418" s="345"/>
      <c r="BE418" s="345"/>
      <c r="BF418" s="345"/>
    </row>
    <row r="419" spans="30:58" x14ac:dyDescent="0.3">
      <c r="AD419" s="281"/>
      <c r="AE419" s="281"/>
      <c r="AF419" s="281"/>
      <c r="AG419" s="282"/>
      <c r="AH419" s="282"/>
      <c r="AJ419" s="344"/>
      <c r="AK419" s="344"/>
      <c r="AL419" s="346"/>
      <c r="AM419" s="346"/>
      <c r="AN419" s="346"/>
      <c r="AO419" s="346"/>
      <c r="AP419" s="346"/>
      <c r="AQ419" s="346"/>
      <c r="AS419" s="281" t="s">
        <v>161</v>
      </c>
      <c r="AT419" s="281" t="s">
        <v>39</v>
      </c>
      <c r="AU419" s="281" t="s">
        <v>289</v>
      </c>
      <c r="AV419" s="282">
        <v>122.4</v>
      </c>
      <c r="AW419" s="282">
        <v>1.2</v>
      </c>
      <c r="AY419" s="344"/>
      <c r="AZ419" s="344"/>
      <c r="BA419" s="345"/>
      <c r="BB419" s="345"/>
      <c r="BC419" s="345"/>
      <c r="BD419" s="345"/>
      <c r="BE419" s="345"/>
      <c r="BF419" s="345"/>
    </row>
    <row r="420" spans="30:58" x14ac:dyDescent="0.3">
      <c r="AD420" s="281"/>
      <c r="AE420" s="281"/>
      <c r="AF420" s="281"/>
      <c r="AG420" s="282"/>
      <c r="AH420" s="282"/>
      <c r="AJ420" s="344"/>
      <c r="AK420" s="344"/>
      <c r="AL420" s="346"/>
      <c r="AM420" s="346"/>
      <c r="AN420" s="346"/>
      <c r="AO420" s="346"/>
      <c r="AP420" s="346"/>
      <c r="AQ420" s="346"/>
      <c r="AS420" s="281" t="s">
        <v>161</v>
      </c>
      <c r="AT420" s="281" t="s">
        <v>39</v>
      </c>
      <c r="AU420" s="281" t="s">
        <v>290</v>
      </c>
      <c r="AV420" s="282">
        <v>114.1</v>
      </c>
      <c r="AW420" s="282">
        <v>17.100000000000001</v>
      </c>
      <c r="AY420" s="344"/>
      <c r="AZ420" s="344"/>
      <c r="BA420" s="345"/>
      <c r="BB420" s="345"/>
      <c r="BC420" s="345"/>
      <c r="BD420" s="345"/>
      <c r="BE420" s="345"/>
      <c r="BF420" s="345"/>
    </row>
    <row r="421" spans="30:58" x14ac:dyDescent="0.3">
      <c r="AD421" s="281"/>
      <c r="AE421" s="281"/>
      <c r="AF421" s="281"/>
      <c r="AG421" s="282"/>
      <c r="AH421" s="282"/>
      <c r="AJ421" s="344"/>
      <c r="AK421" s="344"/>
      <c r="AL421" s="346"/>
      <c r="AM421" s="346"/>
      <c r="AN421" s="346"/>
      <c r="AO421" s="346"/>
      <c r="AP421" s="346"/>
      <c r="AQ421" s="346"/>
      <c r="AS421" s="281" t="s">
        <v>161</v>
      </c>
      <c r="AT421" s="281" t="s">
        <v>39</v>
      </c>
      <c r="AU421" s="281" t="s">
        <v>292</v>
      </c>
      <c r="AV421" s="282">
        <v>117.1</v>
      </c>
      <c r="AW421" s="282">
        <v>16.5</v>
      </c>
      <c r="AY421" s="344"/>
      <c r="AZ421" s="344"/>
      <c r="BA421" s="345"/>
      <c r="BB421" s="345"/>
      <c r="BC421" s="345"/>
      <c r="BD421" s="345"/>
      <c r="BE421" s="345"/>
      <c r="BF421" s="345"/>
    </row>
    <row r="422" spans="30:58" x14ac:dyDescent="0.3">
      <c r="AD422" s="281"/>
      <c r="AE422" s="281"/>
      <c r="AF422" s="281"/>
      <c r="AG422" s="282"/>
      <c r="AH422" s="282"/>
      <c r="AJ422" s="344"/>
      <c r="AK422" s="344"/>
      <c r="AL422" s="346"/>
      <c r="AM422" s="346"/>
      <c r="AN422" s="346"/>
      <c r="AO422" s="346"/>
      <c r="AP422" s="346"/>
      <c r="AQ422" s="346"/>
      <c r="AS422" s="281" t="s">
        <v>161</v>
      </c>
      <c r="AT422" s="281" t="s">
        <v>39</v>
      </c>
      <c r="AU422" s="281" t="s">
        <v>293</v>
      </c>
      <c r="AV422" s="282">
        <v>98.5</v>
      </c>
      <c r="AW422" s="282">
        <v>-13.6</v>
      </c>
      <c r="AY422" s="344"/>
      <c r="AZ422" s="344"/>
      <c r="BA422" s="345"/>
      <c r="BB422" s="345"/>
      <c r="BC422" s="345"/>
      <c r="BD422" s="345"/>
      <c r="BE422" s="345"/>
      <c r="BF422" s="345"/>
    </row>
    <row r="423" spans="30:58" x14ac:dyDescent="0.3">
      <c r="AD423" s="281"/>
      <c r="AE423" s="281"/>
      <c r="AF423" s="281"/>
      <c r="AG423" s="282"/>
      <c r="AH423" s="282"/>
      <c r="AJ423" s="344"/>
      <c r="AK423" s="344"/>
      <c r="AL423" s="346"/>
      <c r="AM423" s="346"/>
      <c r="AN423" s="346"/>
      <c r="AO423" s="346"/>
      <c r="AP423" s="346"/>
      <c r="AQ423" s="346"/>
      <c r="AS423" s="281" t="s">
        <v>161</v>
      </c>
      <c r="AT423" s="281" t="s">
        <v>39</v>
      </c>
      <c r="AU423" s="281" t="s">
        <v>295</v>
      </c>
      <c r="AV423" s="282">
        <v>111.2</v>
      </c>
      <c r="AW423" s="282">
        <v>-1.1000000000000001</v>
      </c>
      <c r="AY423" s="344"/>
      <c r="AZ423" s="344"/>
      <c r="BA423" s="345"/>
      <c r="BB423" s="345"/>
      <c r="BC423" s="345"/>
      <c r="BD423" s="345"/>
      <c r="BE423" s="345"/>
      <c r="BF423" s="345"/>
    </row>
    <row r="424" spans="30:58" x14ac:dyDescent="0.3">
      <c r="AD424" s="281"/>
      <c r="AE424" s="281"/>
      <c r="AF424" s="281"/>
      <c r="AG424" s="282"/>
      <c r="AH424" s="282"/>
      <c r="AJ424" s="344"/>
      <c r="AK424" s="344"/>
      <c r="AL424" s="346"/>
      <c r="AM424" s="345"/>
      <c r="AN424" s="346"/>
      <c r="AO424" s="346"/>
      <c r="AP424" s="346"/>
      <c r="AQ424" s="346"/>
      <c r="AS424" s="281" t="s">
        <v>161</v>
      </c>
      <c r="AT424" s="281" t="s">
        <v>39</v>
      </c>
      <c r="AU424" s="281" t="s">
        <v>296</v>
      </c>
      <c r="AV424" s="282">
        <v>121.3</v>
      </c>
      <c r="AW424" s="282">
        <v>2.9</v>
      </c>
      <c r="AY424" s="344"/>
      <c r="AZ424" s="344"/>
      <c r="BA424" s="345"/>
      <c r="BB424" s="345"/>
      <c r="BC424" s="345"/>
      <c r="BD424" s="345"/>
      <c r="BE424" s="345"/>
      <c r="BF424" s="345"/>
    </row>
    <row r="425" spans="30:58" x14ac:dyDescent="0.3">
      <c r="AD425" s="281"/>
      <c r="AE425" s="281"/>
      <c r="AF425" s="281"/>
      <c r="AG425" s="282"/>
      <c r="AH425" s="282"/>
      <c r="AJ425" s="344"/>
      <c r="AK425" s="344"/>
      <c r="AL425" s="346"/>
      <c r="AM425" s="346"/>
      <c r="AN425" s="346"/>
      <c r="AO425" s="346"/>
      <c r="AP425" s="346"/>
      <c r="AQ425" s="346"/>
      <c r="AS425" s="281" t="s">
        <v>161</v>
      </c>
      <c r="AT425" s="281" t="s">
        <v>39</v>
      </c>
      <c r="AU425" s="281" t="s">
        <v>297</v>
      </c>
      <c r="AV425" s="282">
        <v>100.2</v>
      </c>
      <c r="AW425" s="282">
        <v>-1.5</v>
      </c>
      <c r="AY425" s="344"/>
      <c r="AZ425" s="344"/>
      <c r="BA425" s="345"/>
      <c r="BB425" s="345"/>
      <c r="BC425" s="345"/>
      <c r="BD425" s="345"/>
      <c r="BE425" s="345"/>
      <c r="BF425" s="345"/>
    </row>
    <row r="426" spans="30:58" x14ac:dyDescent="0.3">
      <c r="AD426" s="281"/>
      <c r="AE426" s="281"/>
      <c r="AF426" s="281"/>
      <c r="AG426" s="282"/>
      <c r="AH426" s="282"/>
      <c r="AJ426" s="344"/>
      <c r="AK426" s="344"/>
      <c r="AL426" s="345"/>
      <c r="AM426" s="346"/>
      <c r="AN426" s="346"/>
      <c r="AO426" s="346"/>
      <c r="AP426" s="346"/>
      <c r="AQ426" s="346"/>
      <c r="AS426" s="281" t="s">
        <v>161</v>
      </c>
      <c r="AT426" s="281" t="s">
        <v>39</v>
      </c>
      <c r="AU426" s="281" t="s">
        <v>298</v>
      </c>
      <c r="AV426" s="282">
        <v>71.2</v>
      </c>
      <c r="AW426" s="282">
        <v>-14.7</v>
      </c>
      <c r="AY426" s="344"/>
      <c r="AZ426" s="344"/>
      <c r="BA426" s="345"/>
      <c r="BB426" s="345"/>
      <c r="BC426" s="345"/>
      <c r="BD426" s="345"/>
      <c r="BE426" s="345"/>
      <c r="BF426" s="345"/>
    </row>
    <row r="427" spans="30:58" x14ac:dyDescent="0.3">
      <c r="AD427" s="281"/>
      <c r="AE427" s="281"/>
      <c r="AF427" s="281"/>
      <c r="AG427" s="282"/>
      <c r="AH427" s="283"/>
      <c r="AJ427" s="344"/>
      <c r="AK427" s="344"/>
      <c r="AL427" s="346"/>
      <c r="AM427" s="346"/>
      <c r="AN427" s="346"/>
      <c r="AO427" s="346"/>
      <c r="AP427" s="346"/>
      <c r="AQ427" s="346"/>
      <c r="AS427" s="281" t="s">
        <v>161</v>
      </c>
      <c r="AT427" s="281" t="s">
        <v>39</v>
      </c>
      <c r="AU427" s="281" t="s">
        <v>301</v>
      </c>
      <c r="AV427" s="282">
        <v>127.8</v>
      </c>
      <c r="AW427" s="282">
        <v>24.6</v>
      </c>
      <c r="AY427" s="344"/>
      <c r="AZ427" s="344"/>
      <c r="BA427" s="345"/>
      <c r="BB427" s="345"/>
      <c r="BC427" s="345"/>
      <c r="BD427" s="345"/>
      <c r="BE427" s="345"/>
      <c r="BF427" s="345"/>
    </row>
    <row r="428" spans="30:58" x14ac:dyDescent="0.3">
      <c r="AD428" s="281"/>
      <c r="AE428" s="281"/>
      <c r="AF428" s="281"/>
      <c r="AG428" s="282"/>
      <c r="AH428" s="282"/>
      <c r="AJ428" s="344"/>
      <c r="AK428" s="344"/>
      <c r="AL428" s="345"/>
      <c r="AM428" s="346"/>
      <c r="AN428" s="346"/>
      <c r="AO428" s="345"/>
      <c r="AP428" s="346"/>
      <c r="AQ428" s="345"/>
      <c r="AS428" s="281" t="s">
        <v>161</v>
      </c>
      <c r="AT428" s="281" t="s">
        <v>39</v>
      </c>
      <c r="AU428" s="281" t="s">
        <v>280</v>
      </c>
      <c r="AV428" s="282">
        <v>95.6</v>
      </c>
      <c r="AW428" s="282">
        <v>1.5</v>
      </c>
      <c r="AY428" s="344"/>
      <c r="AZ428" s="344"/>
      <c r="BA428" s="345"/>
      <c r="BB428" s="345"/>
      <c r="BC428" s="345"/>
      <c r="BD428" s="345"/>
      <c r="BE428" s="345"/>
      <c r="BF428" s="345"/>
    </row>
    <row r="429" spans="30:58" x14ac:dyDescent="0.3">
      <c r="AD429" s="281"/>
      <c r="AE429" s="281"/>
      <c r="AF429" s="281"/>
      <c r="AG429" s="282"/>
      <c r="AH429" s="282"/>
      <c r="AJ429" s="344"/>
      <c r="AK429" s="344"/>
      <c r="AL429" s="346"/>
      <c r="AM429" s="346"/>
      <c r="AN429" s="346"/>
      <c r="AO429" s="346"/>
      <c r="AP429" s="346"/>
      <c r="AQ429" s="346"/>
      <c r="AS429" s="281" t="s">
        <v>161</v>
      </c>
      <c r="AT429" s="281" t="s">
        <v>39</v>
      </c>
      <c r="AU429" s="281" t="s">
        <v>281</v>
      </c>
      <c r="AV429" s="282">
        <v>99</v>
      </c>
      <c r="AW429" s="282">
        <v>-11.2</v>
      </c>
      <c r="AY429" s="344"/>
      <c r="AZ429" s="344"/>
      <c r="BA429" s="345"/>
      <c r="BB429" s="345"/>
      <c r="BC429" s="345"/>
      <c r="BD429" s="345"/>
      <c r="BE429" s="345"/>
      <c r="BF429" s="345"/>
    </row>
    <row r="430" spans="30:58" x14ac:dyDescent="0.3">
      <c r="AD430" s="281"/>
      <c r="AE430" s="281"/>
      <c r="AF430" s="281"/>
      <c r="AG430" s="282"/>
      <c r="AH430" s="282"/>
      <c r="AJ430" s="344"/>
      <c r="AK430" s="344"/>
      <c r="AL430" s="346"/>
      <c r="AM430" s="346"/>
      <c r="AN430" s="346"/>
      <c r="AO430" s="346"/>
      <c r="AP430" s="346"/>
      <c r="AQ430" s="346"/>
      <c r="AS430" s="281" t="s">
        <v>161</v>
      </c>
      <c r="AT430" s="281" t="s">
        <v>39</v>
      </c>
      <c r="AU430" s="281" t="s">
        <v>302</v>
      </c>
      <c r="AV430" s="282">
        <v>108.7</v>
      </c>
      <c r="AW430" s="282">
        <v>-52.5</v>
      </c>
      <c r="AY430" s="344"/>
      <c r="AZ430" s="344"/>
      <c r="BA430" s="345"/>
      <c r="BB430" s="345"/>
      <c r="BC430" s="345"/>
      <c r="BD430" s="345"/>
      <c r="BE430" s="345"/>
      <c r="BF430" s="345"/>
    </row>
    <row r="431" spans="30:58" x14ac:dyDescent="0.3">
      <c r="AD431" s="281"/>
      <c r="AE431" s="281"/>
      <c r="AF431" s="281"/>
      <c r="AG431" s="282"/>
      <c r="AH431" s="282"/>
      <c r="AJ431" s="344"/>
      <c r="AK431" s="344"/>
      <c r="AL431" s="346"/>
      <c r="AM431" s="346"/>
      <c r="AN431" s="346"/>
      <c r="AO431" s="346"/>
      <c r="AP431" s="346"/>
      <c r="AQ431" s="346"/>
      <c r="AS431" s="281" t="s">
        <v>161</v>
      </c>
      <c r="AT431" s="281" t="s">
        <v>39</v>
      </c>
      <c r="AU431" s="281" t="s">
        <v>304</v>
      </c>
      <c r="AV431" s="282">
        <v>160.4</v>
      </c>
      <c r="AW431" s="282">
        <v>-17.600000000000001</v>
      </c>
      <c r="AY431" s="344"/>
      <c r="AZ431" s="344"/>
      <c r="BA431" s="345"/>
      <c r="BB431" s="345"/>
      <c r="BC431" s="345"/>
      <c r="BD431" s="345"/>
      <c r="BE431" s="345"/>
      <c r="BF431" s="345"/>
    </row>
    <row r="432" spans="30:58" x14ac:dyDescent="0.3">
      <c r="AD432" s="281"/>
      <c r="AE432" s="281"/>
      <c r="AF432" s="281"/>
      <c r="AG432" s="282"/>
      <c r="AH432" s="282"/>
      <c r="AJ432" s="344"/>
      <c r="AK432" s="344"/>
      <c r="AL432" s="346"/>
      <c r="AM432" s="345"/>
      <c r="AN432" s="346"/>
      <c r="AO432" s="346"/>
      <c r="AP432" s="345"/>
      <c r="AQ432" s="346"/>
      <c r="AS432" s="281" t="s">
        <v>161</v>
      </c>
      <c r="AT432" s="281" t="s">
        <v>39</v>
      </c>
      <c r="AU432" s="281" t="s">
        <v>3620</v>
      </c>
      <c r="AV432" s="282">
        <v>120.5</v>
      </c>
      <c r="AW432" s="282">
        <v>17</v>
      </c>
      <c r="AY432" s="344"/>
      <c r="AZ432" s="344"/>
      <c r="BA432" s="345"/>
      <c r="BB432" s="345"/>
      <c r="BC432" s="345"/>
      <c r="BD432" s="345"/>
      <c r="BE432" s="345"/>
      <c r="BF432" s="345"/>
    </row>
    <row r="433" spans="30:58" x14ac:dyDescent="0.3">
      <c r="AD433" s="281"/>
      <c r="AE433" s="281"/>
      <c r="AF433" s="281"/>
      <c r="AG433" s="282"/>
      <c r="AH433" s="282"/>
      <c r="AJ433" s="344"/>
      <c r="AK433" s="344"/>
      <c r="AL433" s="346"/>
      <c r="AM433" s="346"/>
      <c r="AN433" s="346"/>
      <c r="AO433" s="346"/>
      <c r="AP433" s="346"/>
      <c r="AQ433" s="346"/>
      <c r="AS433" s="281" t="s">
        <v>161</v>
      </c>
      <c r="AT433" s="281" t="s">
        <v>40</v>
      </c>
      <c r="AU433" s="281" t="s">
        <v>284</v>
      </c>
      <c r="AV433" s="282">
        <v>95.6</v>
      </c>
      <c r="AW433" s="282">
        <v>-22.4</v>
      </c>
      <c r="AY433" s="344"/>
      <c r="AZ433" s="344"/>
      <c r="BA433" s="345"/>
      <c r="BB433" s="345"/>
      <c r="BC433" s="345"/>
      <c r="BD433" s="345"/>
      <c r="BE433" s="345"/>
      <c r="BF433" s="345"/>
    </row>
    <row r="434" spans="30:58" x14ac:dyDescent="0.3">
      <c r="AD434" s="281"/>
      <c r="AE434" s="281"/>
      <c r="AF434" s="281"/>
      <c r="AG434" s="282"/>
      <c r="AH434" s="282"/>
      <c r="AJ434" s="344"/>
      <c r="AK434" s="344"/>
      <c r="AL434" s="346"/>
      <c r="AM434" s="346"/>
      <c r="AN434" s="346"/>
      <c r="AO434" s="346"/>
      <c r="AP434" s="345"/>
      <c r="AQ434" s="345"/>
      <c r="AS434" s="281" t="s">
        <v>161</v>
      </c>
      <c r="AT434" s="281" t="s">
        <v>40</v>
      </c>
      <c r="AU434" s="281" t="s">
        <v>285</v>
      </c>
      <c r="AV434" s="282">
        <v>115.5</v>
      </c>
      <c r="AW434" s="282">
        <v>-0.1</v>
      </c>
      <c r="AY434" s="344"/>
      <c r="AZ434" s="344"/>
      <c r="BA434" s="345"/>
      <c r="BB434" s="345"/>
      <c r="BC434" s="345"/>
      <c r="BD434" s="345"/>
      <c r="BE434" s="345"/>
      <c r="BF434" s="345"/>
    </row>
    <row r="435" spans="30:58" x14ac:dyDescent="0.3">
      <c r="AD435" s="281"/>
      <c r="AE435" s="281"/>
      <c r="AF435" s="281"/>
      <c r="AG435" s="282"/>
      <c r="AH435" s="283"/>
      <c r="AJ435" s="344"/>
      <c r="AK435" s="344"/>
      <c r="AL435" s="346"/>
      <c r="AM435" s="345"/>
      <c r="AN435" s="346"/>
      <c r="AO435" s="346"/>
      <c r="AP435" s="345"/>
      <c r="AQ435" s="346"/>
      <c r="AS435" s="281" t="s">
        <v>161</v>
      </c>
      <c r="AT435" s="281" t="s">
        <v>40</v>
      </c>
      <c r="AU435" s="281" t="s">
        <v>306</v>
      </c>
      <c r="AV435" s="282">
        <v>103.8</v>
      </c>
      <c r="AW435" s="282">
        <v>9.9</v>
      </c>
      <c r="AY435" s="344"/>
      <c r="AZ435" s="344"/>
      <c r="BA435" s="345"/>
      <c r="BB435" s="345"/>
      <c r="BC435" s="345"/>
      <c r="BD435" s="345"/>
      <c r="BE435" s="345"/>
      <c r="BF435" s="345"/>
    </row>
    <row r="436" spans="30:58" x14ac:dyDescent="0.3">
      <c r="AD436" s="281"/>
      <c r="AE436" s="281"/>
      <c r="AF436" s="281"/>
      <c r="AG436" s="282"/>
      <c r="AH436" s="282"/>
      <c r="AJ436" s="344"/>
      <c r="AK436" s="344"/>
      <c r="AL436" s="346"/>
      <c r="AM436" s="346"/>
      <c r="AN436" s="346"/>
      <c r="AO436" s="346"/>
      <c r="AP436" s="346"/>
      <c r="AQ436" s="346"/>
      <c r="AS436" s="281" t="s">
        <v>161</v>
      </c>
      <c r="AT436" s="281" t="s">
        <v>40</v>
      </c>
      <c r="AU436" s="281" t="s">
        <v>286</v>
      </c>
      <c r="AV436" s="282">
        <v>78</v>
      </c>
      <c r="AW436" s="282">
        <v>-3.9</v>
      </c>
      <c r="AY436" s="344"/>
      <c r="AZ436" s="344"/>
      <c r="BA436" s="345"/>
      <c r="BB436" s="345"/>
      <c r="BC436" s="345"/>
      <c r="BD436" s="345"/>
      <c r="BE436" s="345"/>
      <c r="BF436" s="345"/>
    </row>
    <row r="437" spans="30:58" x14ac:dyDescent="0.3">
      <c r="AD437" s="281"/>
      <c r="AE437" s="281"/>
      <c r="AF437" s="281"/>
      <c r="AG437" s="282"/>
      <c r="AH437" s="282"/>
      <c r="AJ437" s="344"/>
      <c r="AK437" s="344"/>
      <c r="AL437" s="346"/>
      <c r="AM437" s="346"/>
      <c r="AN437" s="346"/>
      <c r="AO437" s="346"/>
      <c r="AP437" s="345"/>
      <c r="AQ437" s="346"/>
      <c r="AS437" s="281" t="s">
        <v>161</v>
      </c>
      <c r="AT437" s="281" t="s">
        <v>40</v>
      </c>
      <c r="AU437" s="281" t="s">
        <v>289</v>
      </c>
      <c r="AV437" s="282">
        <v>83</v>
      </c>
      <c r="AW437" s="282">
        <v>-27.8</v>
      </c>
      <c r="AY437" s="344"/>
      <c r="AZ437" s="344"/>
      <c r="BA437" s="345"/>
      <c r="BB437" s="345"/>
      <c r="BC437" s="345"/>
      <c r="BD437" s="345"/>
      <c r="BE437" s="345"/>
      <c r="BF437" s="345"/>
    </row>
    <row r="438" spans="30:58" x14ac:dyDescent="0.3">
      <c r="AD438" s="281"/>
      <c r="AE438" s="281"/>
      <c r="AF438" s="281"/>
      <c r="AG438" s="282"/>
      <c r="AH438" s="282"/>
      <c r="AJ438" s="344"/>
      <c r="AK438" s="344"/>
      <c r="AL438" s="346"/>
      <c r="AM438" s="345"/>
      <c r="AN438" s="346"/>
      <c r="AO438" s="346"/>
      <c r="AP438" s="346"/>
      <c r="AQ438" s="346"/>
      <c r="AS438" s="281" t="s">
        <v>161</v>
      </c>
      <c r="AT438" s="281" t="s">
        <v>40</v>
      </c>
      <c r="AU438" s="281" t="s">
        <v>290</v>
      </c>
      <c r="AV438" s="282">
        <v>107.9</v>
      </c>
      <c r="AW438" s="282">
        <v>-0.7</v>
      </c>
      <c r="AY438" s="344"/>
      <c r="AZ438" s="344"/>
      <c r="BA438" s="345"/>
      <c r="BB438" s="345"/>
      <c r="BC438" s="345"/>
      <c r="BD438" s="345"/>
      <c r="BE438" s="345"/>
      <c r="BF438" s="345"/>
    </row>
    <row r="439" spans="30:58" x14ac:dyDescent="0.3">
      <c r="AD439" s="281"/>
      <c r="AE439" s="281"/>
      <c r="AF439" s="281"/>
      <c r="AG439" s="282"/>
      <c r="AH439" s="283"/>
      <c r="AJ439" s="344"/>
      <c r="AK439" s="344"/>
      <c r="AL439" s="346"/>
      <c r="AM439" s="346"/>
      <c r="AN439" s="346"/>
      <c r="AO439" s="346"/>
      <c r="AP439" s="346"/>
      <c r="AQ439" s="346"/>
      <c r="AS439" s="281" t="s">
        <v>161</v>
      </c>
      <c r="AT439" s="281" t="s">
        <v>40</v>
      </c>
      <c r="AU439" s="281" t="s">
        <v>291</v>
      </c>
      <c r="AV439" s="282">
        <v>53.4</v>
      </c>
      <c r="AW439" s="282">
        <v>-42.6</v>
      </c>
      <c r="AY439" s="344"/>
      <c r="AZ439" s="344"/>
      <c r="BA439" s="345"/>
      <c r="BB439" s="345"/>
      <c r="BC439" s="345"/>
      <c r="BD439" s="345"/>
      <c r="BE439" s="345"/>
      <c r="BF439" s="345"/>
    </row>
    <row r="440" spans="30:58" x14ac:dyDescent="0.3">
      <c r="AD440" s="281"/>
      <c r="AE440" s="281"/>
      <c r="AF440" s="281"/>
      <c r="AG440" s="282"/>
      <c r="AH440" s="282"/>
      <c r="AJ440" s="344"/>
      <c r="AK440" s="344"/>
      <c r="AL440" s="346"/>
      <c r="AM440" s="346"/>
      <c r="AN440" s="346"/>
      <c r="AO440" s="346"/>
      <c r="AP440" s="345"/>
      <c r="AQ440" s="346"/>
      <c r="AS440" s="281" t="s">
        <v>161</v>
      </c>
      <c r="AT440" s="281" t="s">
        <v>40</v>
      </c>
      <c r="AU440" s="281" t="s">
        <v>292</v>
      </c>
      <c r="AV440" s="282">
        <v>104.1</v>
      </c>
      <c r="AW440" s="282">
        <v>-6</v>
      </c>
      <c r="AY440" s="344"/>
      <c r="AZ440" s="344"/>
      <c r="BA440" s="345"/>
      <c r="BB440" s="345"/>
      <c r="BC440" s="345"/>
      <c r="BD440" s="345"/>
      <c r="BE440" s="345"/>
      <c r="BF440" s="345"/>
    </row>
    <row r="441" spans="30:58" x14ac:dyDescent="0.3">
      <c r="AD441" s="281"/>
      <c r="AE441" s="281"/>
      <c r="AF441" s="281"/>
      <c r="AG441" s="282"/>
      <c r="AH441" s="282"/>
      <c r="AJ441" s="344"/>
      <c r="AK441" s="344"/>
      <c r="AL441" s="345"/>
      <c r="AM441" s="346"/>
      <c r="AN441" s="346"/>
      <c r="AO441" s="346"/>
      <c r="AP441" s="346"/>
      <c r="AQ441" s="346"/>
      <c r="AS441" s="281" t="s">
        <v>161</v>
      </c>
      <c r="AT441" s="281" t="s">
        <v>40</v>
      </c>
      <c r="AU441" s="281" t="s">
        <v>293</v>
      </c>
      <c r="AV441" s="282">
        <v>103.7</v>
      </c>
      <c r="AW441" s="282">
        <v>-18.8</v>
      </c>
      <c r="AY441" s="344"/>
      <c r="AZ441" s="344"/>
      <c r="BA441" s="345"/>
      <c r="BB441" s="345"/>
      <c r="BC441" s="345"/>
      <c r="BD441" s="345"/>
      <c r="BE441" s="345"/>
      <c r="BF441" s="345"/>
    </row>
    <row r="442" spans="30:58" x14ac:dyDescent="0.3">
      <c r="AD442" s="281"/>
      <c r="AE442" s="281"/>
      <c r="AF442" s="281"/>
      <c r="AG442" s="282"/>
      <c r="AH442" s="282"/>
      <c r="AJ442" s="344"/>
      <c r="AK442" s="344"/>
      <c r="AL442" s="346"/>
      <c r="AM442" s="346"/>
      <c r="AN442" s="346"/>
      <c r="AO442" s="346"/>
      <c r="AP442" s="346"/>
      <c r="AQ442" s="345"/>
      <c r="AS442" s="281" t="s">
        <v>161</v>
      </c>
      <c r="AT442" s="281" t="s">
        <v>40</v>
      </c>
      <c r="AU442" s="281" t="s">
        <v>295</v>
      </c>
      <c r="AV442" s="282">
        <v>108.7</v>
      </c>
      <c r="AW442" s="282">
        <v>-1.8</v>
      </c>
      <c r="AY442" s="344"/>
      <c r="AZ442" s="344"/>
      <c r="BA442" s="345"/>
      <c r="BB442" s="345"/>
      <c r="BC442" s="345"/>
      <c r="BD442" s="345"/>
      <c r="BE442" s="345"/>
      <c r="BF442" s="345"/>
    </row>
    <row r="443" spans="30:58" x14ac:dyDescent="0.3">
      <c r="AD443" s="281"/>
      <c r="AE443" s="281"/>
      <c r="AF443" s="281"/>
      <c r="AG443" s="282"/>
      <c r="AH443" s="282"/>
      <c r="AJ443" s="344"/>
      <c r="AK443" s="344"/>
      <c r="AL443" s="345"/>
      <c r="AM443" s="346"/>
      <c r="AN443" s="346"/>
      <c r="AO443" s="346"/>
      <c r="AP443" s="346"/>
      <c r="AQ443" s="346"/>
      <c r="AS443" s="281" t="s">
        <v>161</v>
      </c>
      <c r="AT443" s="281" t="s">
        <v>40</v>
      </c>
      <c r="AU443" s="281" t="s">
        <v>296</v>
      </c>
      <c r="AV443" s="282">
        <v>98.6</v>
      </c>
      <c r="AW443" s="282">
        <v>9.1</v>
      </c>
      <c r="AY443" s="344"/>
      <c r="AZ443" s="344"/>
      <c r="BA443" s="345"/>
      <c r="BB443" s="345"/>
      <c r="BC443" s="345"/>
      <c r="BD443" s="345"/>
      <c r="BE443" s="345"/>
      <c r="BF443" s="345"/>
    </row>
    <row r="444" spans="30:58" x14ac:dyDescent="0.3">
      <c r="AD444" s="281"/>
      <c r="AE444" s="281"/>
      <c r="AF444" s="281"/>
      <c r="AG444" s="282"/>
      <c r="AH444" s="282"/>
      <c r="AJ444" s="344"/>
      <c r="AK444" s="344"/>
      <c r="AL444" s="346"/>
      <c r="AM444" s="346"/>
      <c r="AN444" s="346"/>
      <c r="AO444" s="345"/>
      <c r="AP444" s="346"/>
      <c r="AQ444" s="346"/>
      <c r="AS444" s="281" t="s">
        <v>161</v>
      </c>
      <c r="AT444" s="281" t="s">
        <v>40</v>
      </c>
      <c r="AU444" s="281" t="s">
        <v>297</v>
      </c>
      <c r="AV444" s="282">
        <v>90.5</v>
      </c>
      <c r="AW444" s="282">
        <v>-19.8</v>
      </c>
      <c r="AY444" s="344"/>
      <c r="AZ444" s="344"/>
      <c r="BA444" s="345"/>
      <c r="BB444" s="345"/>
      <c r="BC444" s="345"/>
      <c r="BD444" s="345"/>
      <c r="BE444" s="345"/>
      <c r="BF444" s="345"/>
    </row>
    <row r="445" spans="30:58" x14ac:dyDescent="0.3">
      <c r="AD445" s="281"/>
      <c r="AE445" s="281"/>
      <c r="AF445" s="281"/>
      <c r="AG445" s="282"/>
      <c r="AH445" s="283"/>
      <c r="AJ445" s="344"/>
      <c r="AK445" s="344"/>
      <c r="AL445" s="346"/>
      <c r="AM445" s="346"/>
      <c r="AN445" s="346"/>
      <c r="AO445" s="346"/>
      <c r="AP445" s="346"/>
      <c r="AQ445" s="346"/>
      <c r="AS445" s="281" t="s">
        <v>161</v>
      </c>
      <c r="AT445" s="281" t="s">
        <v>40</v>
      </c>
      <c r="AU445" s="281" t="s">
        <v>298</v>
      </c>
      <c r="AV445" s="282">
        <v>101.5</v>
      </c>
      <c r="AW445" s="282">
        <v>8.3000000000000007</v>
      </c>
      <c r="AY445" s="344"/>
      <c r="AZ445" s="344"/>
      <c r="BA445" s="345"/>
      <c r="BB445" s="345"/>
      <c r="BC445" s="345"/>
      <c r="BD445" s="345"/>
      <c r="BE445" s="345"/>
      <c r="BF445" s="345"/>
    </row>
    <row r="446" spans="30:58" x14ac:dyDescent="0.3">
      <c r="AD446" s="281"/>
      <c r="AE446" s="281"/>
      <c r="AF446" s="281"/>
      <c r="AG446" s="283"/>
      <c r="AH446" s="283"/>
      <c r="AJ446" s="344"/>
      <c r="AK446" s="344"/>
      <c r="AL446" s="346"/>
      <c r="AM446" s="346"/>
      <c r="AN446" s="346"/>
      <c r="AO446" s="346"/>
      <c r="AP446" s="346"/>
      <c r="AQ446" s="346"/>
      <c r="AS446" s="281" t="s">
        <v>161</v>
      </c>
      <c r="AT446" s="281" t="s">
        <v>40</v>
      </c>
      <c r="AU446" s="281" t="s">
        <v>299</v>
      </c>
      <c r="AV446" s="282">
        <v>122.9</v>
      </c>
      <c r="AW446" s="282">
        <v>-1.9</v>
      </c>
      <c r="AY446" s="344"/>
      <c r="AZ446" s="344"/>
      <c r="BA446" s="345"/>
      <c r="BB446" s="345"/>
      <c r="BC446" s="345"/>
      <c r="BD446" s="345"/>
      <c r="BE446" s="345"/>
      <c r="BF446" s="345"/>
    </row>
    <row r="447" spans="30:58" x14ac:dyDescent="0.3">
      <c r="AD447" s="281"/>
      <c r="AE447" s="281"/>
      <c r="AF447" s="281"/>
      <c r="AG447" s="282"/>
      <c r="AH447" s="283"/>
      <c r="AJ447" s="344"/>
      <c r="AK447" s="344"/>
      <c r="AL447" s="345"/>
      <c r="AM447" s="345"/>
      <c r="AN447" s="345"/>
      <c r="AO447" s="346"/>
      <c r="AP447" s="346"/>
      <c r="AQ447" s="346"/>
      <c r="AS447" s="281" t="s">
        <v>161</v>
      </c>
      <c r="AT447" s="281" t="s">
        <v>40</v>
      </c>
      <c r="AU447" s="281" t="s">
        <v>300</v>
      </c>
      <c r="AV447" s="282">
        <v>159.69999999999999</v>
      </c>
      <c r="AW447" s="282">
        <v>10.1</v>
      </c>
      <c r="AY447" s="344"/>
      <c r="AZ447" s="344"/>
      <c r="BA447" s="345"/>
      <c r="BB447" s="345"/>
      <c r="BC447" s="345"/>
      <c r="BD447" s="345"/>
      <c r="BE447" s="345"/>
      <c r="BF447" s="345"/>
    </row>
    <row r="448" spans="30:58" x14ac:dyDescent="0.3">
      <c r="AD448" s="281"/>
      <c r="AE448" s="281"/>
      <c r="AF448" s="281"/>
      <c r="AG448" s="283"/>
      <c r="AH448" s="282"/>
      <c r="AJ448" s="344"/>
      <c r="AK448" s="344"/>
      <c r="AL448" s="346"/>
      <c r="AM448" s="346"/>
      <c r="AN448" s="346"/>
      <c r="AO448" s="346"/>
      <c r="AP448" s="346"/>
      <c r="AQ448" s="346"/>
      <c r="AS448" s="281" t="s">
        <v>161</v>
      </c>
      <c r="AT448" s="281" t="s">
        <v>40</v>
      </c>
      <c r="AU448" s="281" t="s">
        <v>301</v>
      </c>
      <c r="AV448" s="282">
        <v>100.8</v>
      </c>
      <c r="AW448" s="282">
        <v>-16.899999999999999</v>
      </c>
      <c r="AY448" s="344"/>
      <c r="AZ448" s="344"/>
      <c r="BA448" s="345"/>
      <c r="BB448" s="345"/>
      <c r="BC448" s="345"/>
      <c r="BD448" s="345"/>
      <c r="BE448" s="345"/>
      <c r="BF448" s="345"/>
    </row>
    <row r="449" spans="30:58" x14ac:dyDescent="0.3">
      <c r="AD449" s="281"/>
      <c r="AE449" s="281"/>
      <c r="AF449" s="281"/>
      <c r="AG449" s="282"/>
      <c r="AH449" s="282"/>
      <c r="AJ449" s="344"/>
      <c r="AK449" s="344"/>
      <c r="AL449" s="346"/>
      <c r="AM449" s="346"/>
      <c r="AN449" s="346"/>
      <c r="AO449" s="346"/>
      <c r="AP449" s="346"/>
      <c r="AQ449" s="346"/>
      <c r="AS449" s="281" t="s">
        <v>161</v>
      </c>
      <c r="AT449" s="281" t="s">
        <v>40</v>
      </c>
      <c r="AU449" s="281" t="s">
        <v>280</v>
      </c>
      <c r="AV449" s="282">
        <v>111</v>
      </c>
      <c r="AW449" s="282">
        <v>-0.7</v>
      </c>
      <c r="AY449" s="344"/>
      <c r="AZ449" s="344"/>
      <c r="BA449" s="345"/>
      <c r="BB449" s="345"/>
      <c r="BC449" s="345"/>
      <c r="BD449" s="345"/>
      <c r="BE449" s="345"/>
      <c r="BF449" s="345"/>
    </row>
    <row r="450" spans="30:58" x14ac:dyDescent="0.3">
      <c r="AD450" s="281"/>
      <c r="AE450" s="281"/>
      <c r="AF450" s="281"/>
      <c r="AG450" s="282"/>
      <c r="AH450" s="282"/>
      <c r="AJ450" s="344"/>
      <c r="AK450" s="344"/>
      <c r="AL450" s="346"/>
      <c r="AM450" s="346"/>
      <c r="AN450" s="346"/>
      <c r="AO450" s="346"/>
      <c r="AP450" s="346"/>
      <c r="AQ450" s="346"/>
      <c r="AS450" s="281" t="s">
        <v>161</v>
      </c>
      <c r="AT450" s="281" t="s">
        <v>40</v>
      </c>
      <c r="AU450" s="281" t="s">
        <v>281</v>
      </c>
      <c r="AV450" s="282">
        <v>134.80000000000001</v>
      </c>
      <c r="AW450" s="282">
        <v>23.8</v>
      </c>
      <c r="AY450" s="344"/>
      <c r="AZ450" s="344"/>
      <c r="BA450" s="345"/>
      <c r="BB450" s="345"/>
      <c r="BC450" s="345"/>
      <c r="BD450" s="345"/>
      <c r="BE450" s="345"/>
      <c r="BF450" s="345"/>
    </row>
    <row r="451" spans="30:58" x14ac:dyDescent="0.3">
      <c r="AD451" s="281"/>
      <c r="AE451" s="281"/>
      <c r="AF451" s="281"/>
      <c r="AG451" s="282"/>
      <c r="AH451" s="282"/>
      <c r="AJ451" s="344"/>
      <c r="AK451" s="344"/>
      <c r="AL451" s="346"/>
      <c r="AM451" s="346"/>
      <c r="AN451" s="346"/>
      <c r="AO451" s="346"/>
      <c r="AP451" s="346"/>
      <c r="AQ451" s="346"/>
      <c r="AS451" s="281" t="s">
        <v>161</v>
      </c>
      <c r="AT451" s="281" t="s">
        <v>40</v>
      </c>
      <c r="AU451" s="281" t="s">
        <v>302</v>
      </c>
      <c r="AV451" s="282">
        <v>98.4</v>
      </c>
      <c r="AW451" s="282">
        <v>11</v>
      </c>
      <c r="AY451" s="344"/>
      <c r="AZ451" s="344"/>
      <c r="BA451" s="345"/>
      <c r="BB451" s="345"/>
      <c r="BC451" s="345"/>
      <c r="BD451" s="345"/>
      <c r="BE451" s="345"/>
      <c r="BF451" s="345"/>
    </row>
    <row r="452" spans="30:58" x14ac:dyDescent="0.3">
      <c r="AD452" s="281"/>
      <c r="AE452" s="281"/>
      <c r="AF452" s="281"/>
      <c r="AG452" s="282"/>
      <c r="AH452" s="282"/>
      <c r="AJ452" s="344"/>
      <c r="AK452" s="344"/>
      <c r="AL452" s="345"/>
      <c r="AM452" s="346"/>
      <c r="AN452" s="346"/>
      <c r="AO452" s="346"/>
      <c r="AP452" s="346"/>
      <c r="AQ452" s="346"/>
      <c r="AS452" s="281" t="s">
        <v>161</v>
      </c>
      <c r="AT452" s="281" t="s">
        <v>40</v>
      </c>
      <c r="AU452" s="281" t="s">
        <v>303</v>
      </c>
      <c r="AV452" s="282">
        <v>112.7</v>
      </c>
      <c r="AW452" s="282">
        <v>40.5</v>
      </c>
      <c r="AY452" s="344"/>
      <c r="AZ452" s="344"/>
      <c r="BA452" s="345"/>
      <c r="BB452" s="345"/>
      <c r="BC452" s="345"/>
      <c r="BD452" s="345"/>
      <c r="BE452" s="345"/>
      <c r="BF452" s="345"/>
    </row>
    <row r="453" spans="30:58" x14ac:dyDescent="0.3">
      <c r="AD453" s="281"/>
      <c r="AE453" s="281"/>
      <c r="AF453" s="281"/>
      <c r="AG453" s="282"/>
      <c r="AH453" s="282"/>
      <c r="AJ453" s="344"/>
      <c r="AK453" s="344"/>
      <c r="AL453" s="346"/>
      <c r="AM453" s="346"/>
      <c r="AN453" s="346"/>
      <c r="AO453" s="346"/>
      <c r="AP453" s="346"/>
      <c r="AQ453" s="346"/>
      <c r="AS453" s="281" t="s">
        <v>161</v>
      </c>
      <c r="AT453" s="281" t="s">
        <v>40</v>
      </c>
      <c r="AU453" s="281" t="s">
        <v>304</v>
      </c>
      <c r="AV453" s="282">
        <v>89.4</v>
      </c>
      <c r="AW453" s="282">
        <v>-10.3</v>
      </c>
      <c r="AY453" s="344"/>
      <c r="AZ453" s="344"/>
      <c r="BA453" s="345"/>
      <c r="BB453" s="345"/>
      <c r="BC453" s="345"/>
      <c r="BD453" s="345"/>
      <c r="BE453" s="345"/>
      <c r="BF453" s="345"/>
    </row>
    <row r="454" spans="30:58" x14ac:dyDescent="0.3">
      <c r="AD454" s="281"/>
      <c r="AE454" s="281"/>
      <c r="AF454" s="281"/>
      <c r="AG454" s="282"/>
      <c r="AH454" s="282"/>
      <c r="AJ454" s="344"/>
      <c r="AK454" s="344"/>
      <c r="AL454" s="346"/>
      <c r="AM454" s="346"/>
      <c r="AN454" s="346"/>
      <c r="AO454" s="346"/>
      <c r="AP454" s="346"/>
      <c r="AQ454" s="346"/>
      <c r="AS454" s="281" t="s">
        <v>161</v>
      </c>
      <c r="AT454" s="281" t="s">
        <v>40</v>
      </c>
      <c r="AU454" s="281" t="s">
        <v>305</v>
      </c>
      <c r="AV454" s="282">
        <v>132.6</v>
      </c>
      <c r="AW454" s="282">
        <v>18.899999999999999</v>
      </c>
      <c r="AY454" s="344"/>
      <c r="AZ454" s="344"/>
      <c r="BA454" s="345"/>
      <c r="BB454" s="345"/>
      <c r="BC454" s="345"/>
      <c r="BD454" s="345"/>
      <c r="BE454" s="345"/>
      <c r="BF454" s="345"/>
    </row>
    <row r="455" spans="30:58" x14ac:dyDescent="0.3">
      <c r="AD455" s="281"/>
      <c r="AE455" s="281"/>
      <c r="AF455" s="281"/>
      <c r="AG455" s="282"/>
      <c r="AH455" s="282"/>
      <c r="AJ455" s="344"/>
      <c r="AK455" s="344"/>
      <c r="AL455" s="346"/>
      <c r="AM455" s="346"/>
      <c r="AN455" s="346"/>
      <c r="AO455" s="346"/>
      <c r="AP455" s="346"/>
      <c r="AQ455" s="345"/>
      <c r="AS455" s="281" t="s">
        <v>161</v>
      </c>
      <c r="AT455" s="281" t="s">
        <v>40</v>
      </c>
      <c r="AU455" s="281" t="s">
        <v>3620</v>
      </c>
      <c r="AV455" s="282">
        <v>146.19999999999999</v>
      </c>
      <c r="AW455" s="282">
        <v>10.199999999999999</v>
      </c>
      <c r="AY455" s="344"/>
      <c r="AZ455" s="344"/>
      <c r="BA455" s="345"/>
      <c r="BB455" s="345"/>
      <c r="BC455" s="345"/>
      <c r="BD455" s="345"/>
      <c r="BE455" s="345"/>
      <c r="BF455" s="345"/>
    </row>
    <row r="456" spans="30:58" x14ac:dyDescent="0.3">
      <c r="AD456" s="281"/>
      <c r="AE456" s="281"/>
      <c r="AF456" s="281"/>
      <c r="AG456" s="283"/>
      <c r="AH456" s="282"/>
      <c r="AJ456" s="344"/>
      <c r="AK456" s="344"/>
      <c r="AL456" s="346"/>
      <c r="AM456" s="346"/>
      <c r="AN456" s="346"/>
      <c r="AO456" s="346"/>
      <c r="AP456" s="346"/>
      <c r="AQ456" s="346"/>
      <c r="AS456" s="281" t="s">
        <v>162</v>
      </c>
      <c r="AT456" s="281" t="s">
        <v>1</v>
      </c>
      <c r="AU456" s="281" t="s">
        <v>284</v>
      </c>
      <c r="AV456" s="282">
        <v>102</v>
      </c>
      <c r="AW456" s="282">
        <v>3.5</v>
      </c>
      <c r="AY456" s="344"/>
      <c r="AZ456" s="344"/>
      <c r="BA456" s="345"/>
      <c r="BB456" s="345"/>
      <c r="BC456" s="345"/>
      <c r="BD456" s="345"/>
      <c r="BE456" s="345"/>
      <c r="BF456" s="345"/>
    </row>
    <row r="457" spans="30:58" x14ac:dyDescent="0.3">
      <c r="AD457" s="281"/>
      <c r="AE457" s="281"/>
      <c r="AF457" s="281"/>
      <c r="AG457" s="282"/>
      <c r="AH457" s="282"/>
      <c r="AJ457" s="344"/>
      <c r="AK457" s="344"/>
      <c r="AL457" s="346"/>
      <c r="AM457" s="346"/>
      <c r="AN457" s="346"/>
      <c r="AO457" s="346"/>
      <c r="AP457" s="346"/>
      <c r="AQ457" s="346"/>
      <c r="AS457" s="281" t="s">
        <v>162</v>
      </c>
      <c r="AT457" s="281" t="s">
        <v>1</v>
      </c>
      <c r="AU457" s="281" t="s">
        <v>285</v>
      </c>
      <c r="AV457" s="282">
        <v>97.4</v>
      </c>
      <c r="AW457" s="282">
        <v>6.4</v>
      </c>
      <c r="AY457" s="344"/>
      <c r="AZ457" s="344"/>
      <c r="BA457" s="345"/>
      <c r="BB457" s="345"/>
      <c r="BC457" s="345"/>
      <c r="BD457" s="345"/>
      <c r="BE457" s="345"/>
      <c r="BF457" s="345"/>
    </row>
    <row r="458" spans="30:58" x14ac:dyDescent="0.3">
      <c r="AD458" s="281"/>
      <c r="AE458" s="281"/>
      <c r="AF458" s="281"/>
      <c r="AG458" s="282"/>
      <c r="AH458" s="282"/>
      <c r="AJ458" s="344"/>
      <c r="AK458" s="344"/>
      <c r="AL458" s="346"/>
      <c r="AM458" s="346"/>
      <c r="AN458" s="346"/>
      <c r="AO458" s="346"/>
      <c r="AP458" s="346"/>
      <c r="AQ458" s="346"/>
      <c r="AS458" s="281" t="s">
        <v>162</v>
      </c>
      <c r="AT458" s="281" t="s">
        <v>1</v>
      </c>
      <c r="AU458" s="281" t="s">
        <v>286</v>
      </c>
      <c r="AV458" s="282">
        <v>91.8</v>
      </c>
      <c r="AW458" s="282">
        <v>3.4</v>
      </c>
      <c r="AY458" s="344"/>
      <c r="AZ458" s="344"/>
      <c r="BA458" s="345"/>
      <c r="BB458" s="345"/>
      <c r="BC458" s="345"/>
      <c r="BD458" s="345"/>
      <c r="BE458" s="345"/>
      <c r="BF458" s="345"/>
    </row>
    <row r="459" spans="30:58" x14ac:dyDescent="0.3">
      <c r="AD459" s="281"/>
      <c r="AE459" s="281"/>
      <c r="AF459" s="281"/>
      <c r="AG459" s="282"/>
      <c r="AH459" s="282"/>
      <c r="AJ459" s="344"/>
      <c r="AK459" s="344"/>
      <c r="AL459" s="346"/>
      <c r="AM459" s="346"/>
      <c r="AN459" s="346"/>
      <c r="AO459" s="346"/>
      <c r="AP459" s="346"/>
      <c r="AQ459" s="345"/>
      <c r="AS459" s="281" t="s">
        <v>162</v>
      </c>
      <c r="AT459" s="281" t="s">
        <v>1</v>
      </c>
      <c r="AU459" s="281" t="s">
        <v>287</v>
      </c>
      <c r="AV459" s="282">
        <v>78.5</v>
      </c>
      <c r="AW459" s="282">
        <v>8.6</v>
      </c>
      <c r="AY459" s="344"/>
      <c r="AZ459" s="344"/>
      <c r="BA459" s="345"/>
      <c r="BB459" s="345"/>
      <c r="BC459" s="345"/>
      <c r="BD459" s="345"/>
      <c r="BE459" s="345"/>
      <c r="BF459" s="345"/>
    </row>
    <row r="460" spans="30:58" x14ac:dyDescent="0.3">
      <c r="AD460" s="281"/>
      <c r="AE460" s="281"/>
      <c r="AF460" s="281"/>
      <c r="AG460" s="282"/>
      <c r="AH460" s="282"/>
      <c r="AJ460" s="344"/>
      <c r="AK460" s="344"/>
      <c r="AL460" s="346"/>
      <c r="AM460" s="346"/>
      <c r="AN460" s="346"/>
      <c r="AO460" s="346"/>
      <c r="AP460" s="346"/>
      <c r="AQ460" s="346"/>
      <c r="AS460" s="281" t="s">
        <v>162</v>
      </c>
      <c r="AT460" s="281" t="s">
        <v>1</v>
      </c>
      <c r="AU460" s="281" t="s">
        <v>288</v>
      </c>
      <c r="AV460" s="282">
        <v>124.9</v>
      </c>
      <c r="AW460" s="282">
        <v>20.7</v>
      </c>
      <c r="AY460" s="344"/>
      <c r="AZ460" s="344"/>
      <c r="BA460" s="345"/>
      <c r="BB460" s="345"/>
      <c r="BC460" s="345"/>
      <c r="BD460" s="345"/>
      <c r="BE460" s="345"/>
      <c r="BF460" s="345"/>
    </row>
    <row r="461" spans="30:58" x14ac:dyDescent="0.3">
      <c r="AD461" s="281"/>
      <c r="AE461" s="281"/>
      <c r="AF461" s="281"/>
      <c r="AG461" s="282"/>
      <c r="AH461" s="283"/>
      <c r="AJ461" s="344"/>
      <c r="AK461" s="344"/>
      <c r="AL461" s="346"/>
      <c r="AM461" s="345"/>
      <c r="AN461" s="346"/>
      <c r="AO461" s="346"/>
      <c r="AP461" s="346"/>
      <c r="AQ461" s="346"/>
      <c r="AS461" s="281" t="s">
        <v>162</v>
      </c>
      <c r="AT461" s="281" t="s">
        <v>1</v>
      </c>
      <c r="AU461" s="281" t="s">
        <v>289</v>
      </c>
      <c r="AV461" s="282">
        <v>72.7</v>
      </c>
      <c r="AW461" s="282">
        <v>-5.5</v>
      </c>
      <c r="AY461" s="344"/>
      <c r="AZ461" s="344"/>
      <c r="BA461" s="345"/>
      <c r="BB461" s="345"/>
      <c r="BC461" s="345"/>
      <c r="BD461" s="345"/>
      <c r="BE461" s="345"/>
      <c r="BF461" s="345"/>
    </row>
    <row r="462" spans="30:58" x14ac:dyDescent="0.3">
      <c r="AD462" s="281"/>
      <c r="AE462" s="281"/>
      <c r="AF462" s="281"/>
      <c r="AG462" s="282"/>
      <c r="AH462" s="282"/>
      <c r="AJ462" s="344"/>
      <c r="AK462" s="344"/>
      <c r="AL462" s="346"/>
      <c r="AM462" s="346"/>
      <c r="AN462" s="346"/>
      <c r="AO462" s="346"/>
      <c r="AP462" s="346"/>
      <c r="AQ462" s="346"/>
      <c r="AS462" s="281" t="s">
        <v>162</v>
      </c>
      <c r="AT462" s="281" t="s">
        <v>1</v>
      </c>
      <c r="AU462" s="281" t="s">
        <v>290</v>
      </c>
      <c r="AV462" s="282">
        <v>67.099999999999994</v>
      </c>
      <c r="AW462" s="282">
        <v>-7.7</v>
      </c>
      <c r="AY462" s="344"/>
      <c r="AZ462" s="344"/>
      <c r="BA462" s="345"/>
      <c r="BB462" s="345"/>
      <c r="BC462" s="345"/>
      <c r="BD462" s="345"/>
      <c r="BE462" s="345"/>
      <c r="BF462" s="345"/>
    </row>
    <row r="463" spans="30:58" x14ac:dyDescent="0.3">
      <c r="AD463" s="281"/>
      <c r="AE463" s="281"/>
      <c r="AF463" s="281"/>
      <c r="AG463" s="282"/>
      <c r="AH463" s="282"/>
      <c r="AJ463" s="344"/>
      <c r="AK463" s="344"/>
      <c r="AL463" s="346"/>
      <c r="AM463" s="346"/>
      <c r="AN463" s="346"/>
      <c r="AO463" s="346"/>
      <c r="AP463" s="345"/>
      <c r="AQ463" s="346"/>
      <c r="AS463" s="281" t="s">
        <v>162</v>
      </c>
      <c r="AT463" s="281" t="s">
        <v>1</v>
      </c>
      <c r="AU463" s="281" t="s">
        <v>291</v>
      </c>
      <c r="AV463" s="282">
        <v>91.6</v>
      </c>
      <c r="AW463" s="282">
        <v>-15.3</v>
      </c>
      <c r="AY463" s="344"/>
      <c r="AZ463" s="344"/>
      <c r="BA463" s="345"/>
      <c r="BB463" s="345"/>
      <c r="BC463" s="345"/>
      <c r="BD463" s="345"/>
      <c r="BE463" s="345"/>
      <c r="BF463" s="345"/>
    </row>
    <row r="464" spans="30:58" x14ac:dyDescent="0.3">
      <c r="AD464" s="281"/>
      <c r="AE464" s="281"/>
      <c r="AF464" s="281"/>
      <c r="AG464" s="282"/>
      <c r="AH464" s="282"/>
      <c r="AJ464" s="344"/>
      <c r="AK464" s="344"/>
      <c r="AL464" s="345"/>
      <c r="AM464" s="346"/>
      <c r="AN464" s="346"/>
      <c r="AO464" s="346"/>
      <c r="AP464" s="346"/>
      <c r="AQ464" s="346"/>
      <c r="AS464" s="281" t="s">
        <v>162</v>
      </c>
      <c r="AT464" s="281" t="s">
        <v>1</v>
      </c>
      <c r="AU464" s="281" t="s">
        <v>292</v>
      </c>
      <c r="AV464" s="282">
        <v>93.4</v>
      </c>
      <c r="AW464" s="282">
        <v>-11</v>
      </c>
      <c r="AY464" s="344"/>
      <c r="AZ464" s="344"/>
      <c r="BA464" s="345"/>
      <c r="BB464" s="345"/>
      <c r="BC464" s="345"/>
      <c r="BD464" s="345"/>
      <c r="BE464" s="345"/>
      <c r="BF464" s="345"/>
    </row>
    <row r="465" spans="30:58" x14ac:dyDescent="0.3">
      <c r="AD465" s="281"/>
      <c r="AE465" s="281"/>
      <c r="AF465" s="281"/>
      <c r="AG465" s="282"/>
      <c r="AH465" s="282"/>
      <c r="AJ465" s="344"/>
      <c r="AK465" s="344"/>
      <c r="AL465" s="346"/>
      <c r="AM465" s="345"/>
      <c r="AN465" s="346"/>
      <c r="AO465" s="346"/>
      <c r="AP465" s="346"/>
      <c r="AQ465" s="345"/>
      <c r="AS465" s="281" t="s">
        <v>162</v>
      </c>
      <c r="AT465" s="281" t="s">
        <v>1</v>
      </c>
      <c r="AU465" s="281" t="s">
        <v>293</v>
      </c>
      <c r="AV465" s="282">
        <v>101.5</v>
      </c>
      <c r="AW465" s="282">
        <v>13.4</v>
      </c>
      <c r="AY465" s="344"/>
      <c r="AZ465" s="344"/>
      <c r="BA465" s="345"/>
      <c r="BB465" s="345"/>
      <c r="BC465" s="345"/>
      <c r="BD465" s="345"/>
      <c r="BE465" s="345"/>
      <c r="BF465" s="345"/>
    </row>
    <row r="466" spans="30:58" x14ac:dyDescent="0.3">
      <c r="AD466" s="281"/>
      <c r="AE466" s="281"/>
      <c r="AF466" s="281"/>
      <c r="AG466" s="282"/>
      <c r="AH466" s="282"/>
      <c r="AJ466" s="344"/>
      <c r="AK466" s="344"/>
      <c r="AL466" s="346"/>
      <c r="AM466" s="346"/>
      <c r="AN466" s="346"/>
      <c r="AO466" s="346"/>
      <c r="AP466" s="346"/>
      <c r="AQ466" s="346"/>
      <c r="AS466" s="281" t="s">
        <v>162</v>
      </c>
      <c r="AT466" s="281" t="s">
        <v>1</v>
      </c>
      <c r="AU466" s="281" t="s">
        <v>294</v>
      </c>
      <c r="AV466" s="282">
        <v>107</v>
      </c>
      <c r="AW466" s="282">
        <v>9.1</v>
      </c>
      <c r="AY466" s="344"/>
      <c r="AZ466" s="344"/>
      <c r="BA466" s="345"/>
      <c r="BB466" s="345"/>
      <c r="BC466" s="345"/>
      <c r="BD466" s="345"/>
      <c r="BE466" s="345"/>
      <c r="BF466" s="345"/>
    </row>
    <row r="467" spans="30:58" x14ac:dyDescent="0.3">
      <c r="AD467" s="281"/>
      <c r="AE467" s="281"/>
      <c r="AF467" s="281"/>
      <c r="AG467" s="282"/>
      <c r="AH467" s="282"/>
      <c r="AJ467" s="344"/>
      <c r="AK467" s="344"/>
      <c r="AL467" s="346"/>
      <c r="AM467" s="346"/>
      <c r="AN467" s="346"/>
      <c r="AO467" s="346"/>
      <c r="AP467" s="346"/>
      <c r="AQ467" s="346"/>
      <c r="AS467" s="281" t="s">
        <v>162</v>
      </c>
      <c r="AT467" s="281" t="s">
        <v>1</v>
      </c>
      <c r="AU467" s="281" t="s">
        <v>295</v>
      </c>
      <c r="AV467" s="282">
        <v>108.7</v>
      </c>
      <c r="AW467" s="282">
        <v>13.6</v>
      </c>
      <c r="AY467" s="344"/>
      <c r="AZ467" s="344"/>
      <c r="BA467" s="345"/>
      <c r="BB467" s="345"/>
      <c r="BC467" s="345"/>
      <c r="BD467" s="345"/>
      <c r="BE467" s="345"/>
      <c r="BF467" s="345"/>
    </row>
    <row r="468" spans="30:58" x14ac:dyDescent="0.3">
      <c r="AD468" s="281"/>
      <c r="AE468" s="281"/>
      <c r="AF468" s="281"/>
      <c r="AG468" s="282"/>
      <c r="AH468" s="282"/>
      <c r="AJ468" s="344"/>
      <c r="AK468" s="344"/>
      <c r="AL468" s="345"/>
      <c r="AM468" s="346"/>
      <c r="AN468" s="346"/>
      <c r="AO468" s="345"/>
      <c r="AP468" s="346"/>
      <c r="AQ468" s="346"/>
      <c r="AS468" s="281" t="s">
        <v>162</v>
      </c>
      <c r="AT468" s="281" t="s">
        <v>1</v>
      </c>
      <c r="AU468" s="281" t="s">
        <v>296</v>
      </c>
      <c r="AV468" s="282">
        <v>99.6</v>
      </c>
      <c r="AW468" s="282">
        <v>10</v>
      </c>
      <c r="AY468" s="344"/>
      <c r="AZ468" s="344"/>
      <c r="BA468" s="345"/>
      <c r="BB468" s="345"/>
      <c r="BC468" s="345"/>
      <c r="BD468" s="345"/>
      <c r="BE468" s="345"/>
      <c r="BF468" s="345"/>
    </row>
    <row r="469" spans="30:58" x14ac:dyDescent="0.3">
      <c r="AD469" s="281"/>
      <c r="AE469" s="281"/>
      <c r="AF469" s="281"/>
      <c r="AG469" s="282"/>
      <c r="AH469" s="282"/>
      <c r="AJ469" s="344"/>
      <c r="AK469" s="344"/>
      <c r="AL469" s="346"/>
      <c r="AM469" s="346"/>
      <c r="AN469" s="346"/>
      <c r="AO469" s="345"/>
      <c r="AP469" s="346"/>
      <c r="AQ469" s="346"/>
      <c r="AS469" s="281" t="s">
        <v>162</v>
      </c>
      <c r="AT469" s="281" t="s">
        <v>1</v>
      </c>
      <c r="AU469" s="281" t="s">
        <v>297</v>
      </c>
      <c r="AV469" s="282">
        <v>98.6</v>
      </c>
      <c r="AW469" s="282">
        <v>1.5</v>
      </c>
      <c r="AY469" s="344"/>
      <c r="AZ469" s="344"/>
      <c r="BA469" s="345"/>
      <c r="BB469" s="345"/>
      <c r="BC469" s="345"/>
      <c r="BD469" s="345"/>
      <c r="BE469" s="345"/>
      <c r="BF469" s="345"/>
    </row>
    <row r="470" spans="30:58" x14ac:dyDescent="0.3">
      <c r="AD470" s="281"/>
      <c r="AE470" s="281"/>
      <c r="AF470" s="281"/>
      <c r="AG470" s="282"/>
      <c r="AH470" s="282"/>
      <c r="AJ470" s="344"/>
      <c r="AK470" s="344"/>
      <c r="AL470" s="346"/>
      <c r="AM470" s="345"/>
      <c r="AN470" s="346"/>
      <c r="AO470" s="346"/>
      <c r="AP470" s="346"/>
      <c r="AQ470" s="346"/>
      <c r="AS470" s="281" t="s">
        <v>162</v>
      </c>
      <c r="AT470" s="281" t="s">
        <v>1</v>
      </c>
      <c r="AU470" s="281" t="s">
        <v>298</v>
      </c>
      <c r="AV470" s="282">
        <v>86.1</v>
      </c>
      <c r="AW470" s="282">
        <v>11.8</v>
      </c>
      <c r="AY470" s="344"/>
      <c r="AZ470" s="344"/>
      <c r="BA470" s="345"/>
      <c r="BB470" s="345"/>
      <c r="BC470" s="345"/>
      <c r="BD470" s="345"/>
      <c r="BE470" s="345"/>
      <c r="BF470" s="345"/>
    </row>
    <row r="471" spans="30:58" x14ac:dyDescent="0.3">
      <c r="AD471" s="281"/>
      <c r="AE471" s="281"/>
      <c r="AF471" s="281"/>
      <c r="AG471" s="282"/>
      <c r="AH471" s="282"/>
      <c r="AJ471" s="344"/>
      <c r="AK471" s="344"/>
      <c r="AL471" s="346"/>
      <c r="AM471" s="346"/>
      <c r="AN471" s="346"/>
      <c r="AO471" s="346"/>
      <c r="AP471" s="346"/>
      <c r="AQ471" s="345"/>
      <c r="AS471" s="281" t="s">
        <v>162</v>
      </c>
      <c r="AT471" s="281" t="s">
        <v>1</v>
      </c>
      <c r="AU471" s="281" t="s">
        <v>299</v>
      </c>
      <c r="AV471" s="282">
        <v>181.1</v>
      </c>
      <c r="AW471" s="282">
        <v>42</v>
      </c>
      <c r="AY471" s="344"/>
      <c r="AZ471" s="344"/>
      <c r="BA471" s="345"/>
      <c r="BB471" s="345"/>
      <c r="BC471" s="345"/>
      <c r="BD471" s="345"/>
      <c r="BE471" s="345"/>
      <c r="BF471" s="345"/>
    </row>
    <row r="472" spans="30:58" x14ac:dyDescent="0.3">
      <c r="AD472" s="281"/>
      <c r="AE472" s="281"/>
      <c r="AF472" s="281"/>
      <c r="AG472" s="282"/>
      <c r="AH472" s="282"/>
      <c r="AJ472" s="344"/>
      <c r="AK472" s="344"/>
      <c r="AL472" s="346"/>
      <c r="AM472" s="346"/>
      <c r="AN472" s="346"/>
      <c r="AO472" s="346"/>
      <c r="AP472" s="346"/>
      <c r="AQ472" s="346"/>
      <c r="AS472" s="281" t="s">
        <v>162</v>
      </c>
      <c r="AT472" s="281" t="s">
        <v>1</v>
      </c>
      <c r="AU472" s="281" t="s">
        <v>300</v>
      </c>
      <c r="AV472" s="282">
        <v>156</v>
      </c>
      <c r="AW472" s="282">
        <v>32.799999999999997</v>
      </c>
      <c r="AY472" s="344"/>
      <c r="AZ472" s="344"/>
      <c r="BA472" s="345"/>
      <c r="BB472" s="345"/>
      <c r="BC472" s="345"/>
      <c r="BD472" s="345"/>
      <c r="BE472" s="345"/>
      <c r="BF472" s="345"/>
    </row>
    <row r="473" spans="30:58" x14ac:dyDescent="0.3">
      <c r="AD473" s="281"/>
      <c r="AE473" s="281"/>
      <c r="AF473" s="281"/>
      <c r="AG473" s="282"/>
      <c r="AH473" s="282"/>
      <c r="AJ473" s="344"/>
      <c r="AK473" s="344"/>
      <c r="AL473" s="346"/>
      <c r="AM473" s="346"/>
      <c r="AN473" s="346"/>
      <c r="AO473" s="345"/>
      <c r="AP473" s="346"/>
      <c r="AQ473" s="346"/>
      <c r="AS473" s="281" t="s">
        <v>162</v>
      </c>
      <c r="AT473" s="281" t="s">
        <v>1</v>
      </c>
      <c r="AU473" s="281" t="s">
        <v>301</v>
      </c>
      <c r="AV473" s="282">
        <v>94.1</v>
      </c>
      <c r="AW473" s="282">
        <v>9.5</v>
      </c>
      <c r="AY473" s="344"/>
      <c r="AZ473" s="344"/>
      <c r="BA473" s="345"/>
      <c r="BB473" s="345"/>
      <c r="BC473" s="345"/>
      <c r="BD473" s="345"/>
      <c r="BE473" s="345"/>
      <c r="BF473" s="345"/>
    </row>
    <row r="474" spans="30:58" x14ac:dyDescent="0.3">
      <c r="AD474" s="281"/>
      <c r="AE474" s="281"/>
      <c r="AF474" s="281"/>
      <c r="AG474" s="282"/>
      <c r="AH474" s="282"/>
      <c r="AJ474" s="344"/>
      <c r="AK474" s="344"/>
      <c r="AL474" s="346"/>
      <c r="AM474" s="346"/>
      <c r="AN474" s="346"/>
      <c r="AO474" s="346"/>
      <c r="AP474" s="346"/>
      <c r="AQ474" s="346"/>
      <c r="AS474" s="281" t="s">
        <v>162</v>
      </c>
      <c r="AT474" s="281" t="s">
        <v>1</v>
      </c>
      <c r="AU474" s="281" t="s">
        <v>280</v>
      </c>
      <c r="AV474" s="282">
        <v>99</v>
      </c>
      <c r="AW474" s="282">
        <v>15.7</v>
      </c>
      <c r="AY474" s="344"/>
      <c r="AZ474" s="344"/>
      <c r="BA474" s="345"/>
      <c r="BB474" s="345"/>
      <c r="BC474" s="345"/>
      <c r="BD474" s="345"/>
      <c r="BE474" s="345"/>
      <c r="BF474" s="345"/>
    </row>
    <row r="475" spans="30:58" x14ac:dyDescent="0.3">
      <c r="AD475" s="281"/>
      <c r="AE475" s="281"/>
      <c r="AF475" s="281"/>
      <c r="AG475" s="282"/>
      <c r="AH475" s="282"/>
      <c r="AJ475" s="344"/>
      <c r="AK475" s="344"/>
      <c r="AL475" s="346"/>
      <c r="AM475" s="346"/>
      <c r="AN475" s="346"/>
      <c r="AO475" s="346"/>
      <c r="AP475" s="346"/>
      <c r="AQ475" s="346"/>
      <c r="AS475" s="281" t="s">
        <v>162</v>
      </c>
      <c r="AT475" s="281" t="s">
        <v>1</v>
      </c>
      <c r="AU475" s="281" t="s">
        <v>281</v>
      </c>
      <c r="AV475" s="282">
        <v>108.3</v>
      </c>
      <c r="AW475" s="282">
        <v>23.2</v>
      </c>
      <c r="AY475" s="344"/>
      <c r="AZ475" s="344"/>
      <c r="BA475" s="345"/>
      <c r="BB475" s="345"/>
      <c r="BC475" s="345"/>
      <c r="BD475" s="345"/>
      <c r="BE475" s="345"/>
      <c r="BF475" s="345"/>
    </row>
    <row r="476" spans="30:58" x14ac:dyDescent="0.3">
      <c r="AD476" s="281"/>
      <c r="AE476" s="281"/>
      <c r="AF476" s="281"/>
      <c r="AG476" s="282"/>
      <c r="AH476" s="282"/>
      <c r="AJ476" s="344"/>
      <c r="AK476" s="344"/>
      <c r="AL476" s="346"/>
      <c r="AM476" s="346"/>
      <c r="AN476" s="346"/>
      <c r="AO476" s="345"/>
      <c r="AP476" s="346"/>
      <c r="AQ476" s="346"/>
      <c r="AS476" s="281" t="s">
        <v>162</v>
      </c>
      <c r="AT476" s="281" t="s">
        <v>1</v>
      </c>
      <c r="AU476" s="281" t="s">
        <v>302</v>
      </c>
      <c r="AV476" s="282">
        <v>135.9</v>
      </c>
      <c r="AW476" s="282">
        <v>27.3</v>
      </c>
      <c r="AY476" s="344"/>
      <c r="AZ476" s="344"/>
      <c r="BA476" s="345"/>
      <c r="BB476" s="345"/>
      <c r="BC476" s="345"/>
      <c r="BD476" s="345"/>
      <c r="BE476" s="345"/>
      <c r="BF476" s="345"/>
    </row>
    <row r="477" spans="30:58" x14ac:dyDescent="0.3">
      <c r="AD477" s="281"/>
      <c r="AE477" s="281"/>
      <c r="AF477" s="281"/>
      <c r="AG477" s="282"/>
      <c r="AH477" s="282"/>
      <c r="AJ477" s="344"/>
      <c r="AK477" s="344"/>
      <c r="AL477" s="346"/>
      <c r="AM477" s="346"/>
      <c r="AN477" s="346"/>
      <c r="AO477" s="346"/>
      <c r="AP477" s="346"/>
      <c r="AQ477" s="346"/>
      <c r="AS477" s="281" t="s">
        <v>162</v>
      </c>
      <c r="AT477" s="281" t="s">
        <v>1</v>
      </c>
      <c r="AU477" s="281" t="s">
        <v>303</v>
      </c>
      <c r="AV477" s="282">
        <v>86.2</v>
      </c>
      <c r="AW477" s="282">
        <v>36.5</v>
      </c>
      <c r="AY477" s="344"/>
      <c r="AZ477" s="344"/>
      <c r="BA477" s="345"/>
      <c r="BB477" s="345"/>
      <c r="BC477" s="345"/>
      <c r="BD477" s="345"/>
      <c r="BE477" s="345"/>
      <c r="BF477" s="345"/>
    </row>
    <row r="478" spans="30:58" x14ac:dyDescent="0.3">
      <c r="AD478" s="281"/>
      <c r="AE478" s="281"/>
      <c r="AF478" s="281"/>
      <c r="AG478" s="282"/>
      <c r="AH478" s="282"/>
      <c r="AJ478" s="344"/>
      <c r="AK478" s="344"/>
      <c r="AL478" s="346"/>
      <c r="AM478" s="346"/>
      <c r="AN478" s="346"/>
      <c r="AO478" s="346"/>
      <c r="AP478" s="346"/>
      <c r="AQ478" s="346"/>
      <c r="AS478" s="281" t="s">
        <v>162</v>
      </c>
      <c r="AT478" s="281" t="s">
        <v>1</v>
      </c>
      <c r="AU478" s="281" t="s">
        <v>304</v>
      </c>
      <c r="AV478" s="282">
        <v>83.5</v>
      </c>
      <c r="AW478" s="282">
        <v>-21.5</v>
      </c>
      <c r="AY478" s="344"/>
      <c r="AZ478" s="344"/>
      <c r="BA478" s="345"/>
      <c r="BB478" s="345"/>
      <c r="BC478" s="345"/>
      <c r="BD478" s="345"/>
      <c r="BE478" s="345"/>
      <c r="BF478" s="345"/>
    </row>
    <row r="479" spans="30:58" x14ac:dyDescent="0.3">
      <c r="AD479" s="281"/>
      <c r="AE479" s="281"/>
      <c r="AF479" s="281"/>
      <c r="AG479" s="282"/>
      <c r="AH479" s="282"/>
      <c r="AJ479" s="344"/>
      <c r="AK479" s="344"/>
      <c r="AL479" s="346"/>
      <c r="AM479" s="346"/>
      <c r="AN479" s="346"/>
      <c r="AO479" s="346"/>
      <c r="AP479" s="346"/>
      <c r="AQ479" s="346"/>
      <c r="AS479" s="281" t="s">
        <v>162</v>
      </c>
      <c r="AT479" s="281" t="s">
        <v>1</v>
      </c>
      <c r="AU479" s="281" t="s">
        <v>305</v>
      </c>
      <c r="AV479" s="282">
        <v>104.3</v>
      </c>
      <c r="AW479" s="282">
        <v>24.7</v>
      </c>
      <c r="AY479" s="344"/>
      <c r="AZ479" s="344"/>
      <c r="BA479" s="345"/>
      <c r="BB479" s="345"/>
      <c r="BC479" s="345"/>
      <c r="BD479" s="345"/>
      <c r="BE479" s="345"/>
      <c r="BF479" s="345"/>
    </row>
    <row r="480" spans="30:58" x14ac:dyDescent="0.3">
      <c r="AD480" s="281"/>
      <c r="AE480" s="281"/>
      <c r="AF480" s="281"/>
      <c r="AG480" s="282"/>
      <c r="AH480" s="283"/>
      <c r="AJ480" s="344"/>
      <c r="AK480" s="344"/>
      <c r="AL480" s="346"/>
      <c r="AM480" s="346"/>
      <c r="AN480" s="346"/>
      <c r="AO480" s="346"/>
      <c r="AP480" s="346"/>
      <c r="AQ480" s="346"/>
      <c r="AS480" s="281" t="s">
        <v>162</v>
      </c>
      <c r="AT480" s="281" t="s">
        <v>1</v>
      </c>
      <c r="AU480" s="281" t="s">
        <v>3620</v>
      </c>
      <c r="AV480" s="282">
        <v>123.8</v>
      </c>
      <c r="AW480" s="282">
        <v>42.9</v>
      </c>
      <c r="AY480" s="344"/>
      <c r="AZ480" s="344"/>
      <c r="BA480" s="345"/>
      <c r="BB480" s="345"/>
      <c r="BC480" s="345"/>
      <c r="BD480" s="345"/>
      <c r="BE480" s="345"/>
      <c r="BF480" s="345"/>
    </row>
    <row r="481" spans="30:58" x14ac:dyDescent="0.3">
      <c r="AD481" s="281"/>
      <c r="AE481" s="281"/>
      <c r="AF481" s="281"/>
      <c r="AG481" s="282"/>
      <c r="AH481" s="282"/>
      <c r="AJ481" s="344"/>
      <c r="AK481" s="344"/>
      <c r="AL481" s="346"/>
      <c r="AM481" s="346"/>
      <c r="AN481" s="346"/>
      <c r="AO481" s="346"/>
      <c r="AP481" s="346"/>
      <c r="AQ481" s="346"/>
      <c r="AS481" s="281" t="s">
        <v>162</v>
      </c>
      <c r="AT481" s="281" t="s">
        <v>39</v>
      </c>
      <c r="AU481" s="281" t="s">
        <v>284</v>
      </c>
      <c r="AV481" s="282">
        <v>103.9</v>
      </c>
      <c r="AW481" s="282">
        <v>0.9</v>
      </c>
      <c r="AY481" s="344"/>
      <c r="AZ481" s="344"/>
      <c r="BA481" s="345"/>
      <c r="BB481" s="345"/>
      <c r="BC481" s="345"/>
      <c r="BD481" s="345"/>
      <c r="BE481" s="345"/>
      <c r="BF481" s="345"/>
    </row>
    <row r="482" spans="30:58" x14ac:dyDescent="0.3">
      <c r="AD482" s="281"/>
      <c r="AE482" s="281"/>
      <c r="AF482" s="281"/>
      <c r="AG482" s="282"/>
      <c r="AH482" s="282"/>
      <c r="AJ482" s="344"/>
      <c r="AK482" s="344"/>
      <c r="AL482" s="346"/>
      <c r="AM482" s="346"/>
      <c r="AN482" s="346"/>
      <c r="AO482" s="346"/>
      <c r="AP482" s="346"/>
      <c r="AQ482" s="346"/>
      <c r="AS482" s="281" t="s">
        <v>162</v>
      </c>
      <c r="AT482" s="281" t="s">
        <v>39</v>
      </c>
      <c r="AU482" s="281" t="s">
        <v>285</v>
      </c>
      <c r="AV482" s="282">
        <v>102.6</v>
      </c>
      <c r="AW482" s="282">
        <v>32.700000000000003</v>
      </c>
      <c r="AY482" s="344"/>
      <c r="AZ482" s="344"/>
      <c r="BA482" s="345"/>
      <c r="BB482" s="345"/>
      <c r="BC482" s="345"/>
      <c r="BD482" s="345"/>
      <c r="BE482" s="345"/>
      <c r="BF482" s="345"/>
    </row>
    <row r="483" spans="30:58" x14ac:dyDescent="0.3">
      <c r="AD483" s="281"/>
      <c r="AE483" s="281"/>
      <c r="AF483" s="281"/>
      <c r="AG483" s="282"/>
      <c r="AH483" s="282"/>
      <c r="AJ483" s="344"/>
      <c r="AK483" s="344"/>
      <c r="AL483" s="346"/>
      <c r="AM483" s="346"/>
      <c r="AN483" s="346"/>
      <c r="AO483" s="346"/>
      <c r="AP483" s="346"/>
      <c r="AQ483" s="346"/>
      <c r="AS483" s="281" t="s">
        <v>162</v>
      </c>
      <c r="AT483" s="281" t="s">
        <v>39</v>
      </c>
      <c r="AU483" s="281" t="s">
        <v>286</v>
      </c>
      <c r="AV483" s="282">
        <v>62.9</v>
      </c>
      <c r="AW483" s="282">
        <v>-9.5</v>
      </c>
      <c r="AY483" s="344"/>
      <c r="AZ483" s="344"/>
      <c r="BA483" s="345"/>
      <c r="BB483" s="345"/>
      <c r="BC483" s="345"/>
      <c r="BD483" s="345"/>
      <c r="BE483" s="345"/>
      <c r="BF483" s="345"/>
    </row>
    <row r="484" spans="30:58" x14ac:dyDescent="0.3">
      <c r="AD484" s="281"/>
      <c r="AE484" s="281"/>
      <c r="AF484" s="281"/>
      <c r="AG484" s="282"/>
      <c r="AH484" s="282"/>
      <c r="AJ484" s="344"/>
      <c r="AK484" s="344"/>
      <c r="AL484" s="345"/>
      <c r="AM484" s="346"/>
      <c r="AN484" s="346"/>
      <c r="AO484" s="346"/>
      <c r="AP484" s="346"/>
      <c r="AQ484" s="346"/>
      <c r="AS484" s="281" t="s">
        <v>162</v>
      </c>
      <c r="AT484" s="281" t="s">
        <v>39</v>
      </c>
      <c r="AU484" s="281" t="s">
        <v>289</v>
      </c>
      <c r="AV484" s="282">
        <v>98</v>
      </c>
      <c r="AW484" s="282">
        <v>-6.1</v>
      </c>
      <c r="AY484" s="344"/>
      <c r="AZ484" s="344"/>
      <c r="BA484" s="345"/>
      <c r="BB484" s="345"/>
      <c r="BC484" s="345"/>
      <c r="BD484" s="345"/>
      <c r="BE484" s="345"/>
      <c r="BF484" s="345"/>
    </row>
    <row r="485" spans="30:58" x14ac:dyDescent="0.3">
      <c r="AD485" s="281"/>
      <c r="AE485" s="281"/>
      <c r="AF485" s="281"/>
      <c r="AG485" s="282"/>
      <c r="AH485" s="282"/>
      <c r="AJ485" s="344"/>
      <c r="AK485" s="344"/>
      <c r="AL485" s="346"/>
      <c r="AM485" s="346"/>
      <c r="AN485" s="346"/>
      <c r="AO485" s="346"/>
      <c r="AP485" s="346"/>
      <c r="AQ485" s="346"/>
      <c r="AS485" s="281" t="s">
        <v>162</v>
      </c>
      <c r="AT485" s="281" t="s">
        <v>39</v>
      </c>
      <c r="AU485" s="281" t="s">
        <v>290</v>
      </c>
      <c r="AV485" s="282">
        <v>116.5</v>
      </c>
      <c r="AW485" s="282">
        <v>31.6</v>
      </c>
      <c r="AY485" s="344"/>
      <c r="AZ485" s="344"/>
      <c r="BA485" s="345"/>
      <c r="BB485" s="345"/>
      <c r="BC485" s="345"/>
      <c r="BD485" s="345"/>
      <c r="BE485" s="345"/>
      <c r="BF485" s="345"/>
    </row>
    <row r="486" spans="30:58" x14ac:dyDescent="0.3">
      <c r="AD486" s="281"/>
      <c r="AE486" s="281"/>
      <c r="AF486" s="281"/>
      <c r="AG486" s="282"/>
      <c r="AH486" s="282"/>
      <c r="AJ486" s="344"/>
      <c r="AK486" s="344"/>
      <c r="AL486" s="345"/>
      <c r="AM486" s="346"/>
      <c r="AN486" s="346"/>
      <c r="AO486" s="346"/>
      <c r="AP486" s="346"/>
      <c r="AQ486" s="346"/>
      <c r="AS486" s="281" t="s">
        <v>162</v>
      </c>
      <c r="AT486" s="281" t="s">
        <v>39</v>
      </c>
      <c r="AU486" s="281" t="s">
        <v>292</v>
      </c>
      <c r="AV486" s="282">
        <v>117.2</v>
      </c>
      <c r="AW486" s="282">
        <v>13.3</v>
      </c>
      <c r="AY486" s="344"/>
      <c r="AZ486" s="344"/>
      <c r="BA486" s="345"/>
      <c r="BB486" s="345"/>
      <c r="BC486" s="345"/>
      <c r="BD486" s="345"/>
      <c r="BE486" s="345"/>
      <c r="BF486" s="345"/>
    </row>
    <row r="487" spans="30:58" x14ac:dyDescent="0.3">
      <c r="AD487" s="281"/>
      <c r="AE487" s="281"/>
      <c r="AF487" s="281"/>
      <c r="AG487" s="283"/>
      <c r="AH487" s="282"/>
      <c r="AJ487" s="344"/>
      <c r="AK487" s="344"/>
      <c r="AL487" s="346"/>
      <c r="AM487" s="346"/>
      <c r="AN487" s="346"/>
      <c r="AO487" s="346"/>
      <c r="AP487" s="346"/>
      <c r="AQ487" s="345"/>
      <c r="AS487" s="281" t="s">
        <v>162</v>
      </c>
      <c r="AT487" s="281" t="s">
        <v>39</v>
      </c>
      <c r="AU487" s="281" t="s">
        <v>293</v>
      </c>
      <c r="AV487" s="282">
        <v>91.4</v>
      </c>
      <c r="AW487" s="282">
        <v>-19</v>
      </c>
      <c r="AY487" s="344"/>
      <c r="AZ487" s="344"/>
      <c r="BA487" s="345"/>
      <c r="BB487" s="345"/>
      <c r="BC487" s="345"/>
      <c r="BD487" s="345"/>
      <c r="BE487" s="345"/>
      <c r="BF487" s="345"/>
    </row>
    <row r="488" spans="30:58" x14ac:dyDescent="0.3">
      <c r="AD488" s="281"/>
      <c r="AE488" s="281"/>
      <c r="AF488" s="281"/>
      <c r="AG488" s="282"/>
      <c r="AH488" s="282"/>
      <c r="AJ488" s="344"/>
      <c r="AK488" s="344"/>
      <c r="AL488" s="346"/>
      <c r="AM488" s="346"/>
      <c r="AN488" s="346"/>
      <c r="AO488" s="346"/>
      <c r="AP488" s="345"/>
      <c r="AQ488" s="346"/>
      <c r="AS488" s="281" t="s">
        <v>162</v>
      </c>
      <c r="AT488" s="281" t="s">
        <v>39</v>
      </c>
      <c r="AU488" s="281" t="s">
        <v>295</v>
      </c>
      <c r="AV488" s="282">
        <v>101.8</v>
      </c>
      <c r="AW488" s="282">
        <v>0.5</v>
      </c>
      <c r="AY488" s="344"/>
      <c r="AZ488" s="344"/>
      <c r="BA488" s="345"/>
      <c r="BB488" s="345"/>
      <c r="BC488" s="345"/>
      <c r="BD488" s="345"/>
      <c r="BE488" s="345"/>
      <c r="BF488" s="345"/>
    </row>
    <row r="489" spans="30:58" x14ac:dyDescent="0.3">
      <c r="AD489" s="281"/>
      <c r="AE489" s="281"/>
      <c r="AF489" s="281"/>
      <c r="AG489" s="282"/>
      <c r="AH489" s="282"/>
      <c r="AJ489" s="344"/>
      <c r="AK489" s="344"/>
      <c r="AL489" s="346"/>
      <c r="AM489" s="346"/>
      <c r="AN489" s="346"/>
      <c r="AO489" s="346"/>
      <c r="AP489" s="346"/>
      <c r="AQ489" s="346"/>
      <c r="AS489" s="281" t="s">
        <v>162</v>
      </c>
      <c r="AT489" s="281" t="s">
        <v>39</v>
      </c>
      <c r="AU489" s="281" t="s">
        <v>296</v>
      </c>
      <c r="AV489" s="282">
        <v>116.6</v>
      </c>
      <c r="AW489" s="282">
        <v>13.3</v>
      </c>
      <c r="AY489" s="344"/>
      <c r="AZ489" s="344"/>
      <c r="BA489" s="345"/>
      <c r="BB489" s="345"/>
      <c r="BC489" s="345"/>
      <c r="BD489" s="345"/>
      <c r="BE489" s="345"/>
      <c r="BF489" s="345"/>
    </row>
    <row r="490" spans="30:58" x14ac:dyDescent="0.3">
      <c r="AD490" s="281"/>
      <c r="AE490" s="281"/>
      <c r="AF490" s="281"/>
      <c r="AG490" s="283"/>
      <c r="AH490" s="282"/>
      <c r="AJ490" s="344"/>
      <c r="AK490" s="344"/>
      <c r="AL490" s="346"/>
      <c r="AM490" s="346"/>
      <c r="AN490" s="346"/>
      <c r="AO490" s="346"/>
      <c r="AP490" s="346"/>
      <c r="AQ490" s="346"/>
      <c r="AS490" s="281" t="s">
        <v>162</v>
      </c>
      <c r="AT490" s="281" t="s">
        <v>39</v>
      </c>
      <c r="AU490" s="281" t="s">
        <v>297</v>
      </c>
      <c r="AV490" s="282">
        <v>101.2</v>
      </c>
      <c r="AW490" s="282">
        <v>0.8</v>
      </c>
      <c r="AY490" s="344"/>
      <c r="AZ490" s="344"/>
      <c r="BA490" s="345"/>
      <c r="BB490" s="345"/>
      <c r="BC490" s="345"/>
      <c r="BD490" s="345"/>
      <c r="BE490" s="345"/>
      <c r="BF490" s="345"/>
    </row>
    <row r="491" spans="30:58" x14ac:dyDescent="0.3">
      <c r="AD491" s="281"/>
      <c r="AE491" s="281"/>
      <c r="AF491" s="281"/>
      <c r="AG491" s="283"/>
      <c r="AH491" s="282"/>
      <c r="AJ491" s="344"/>
      <c r="AK491" s="344"/>
      <c r="AL491" s="346"/>
      <c r="AM491" s="346"/>
      <c r="AN491" s="346"/>
      <c r="AO491" s="346"/>
      <c r="AP491" s="346"/>
      <c r="AQ491" s="346"/>
      <c r="AS491" s="281" t="s">
        <v>162</v>
      </c>
      <c r="AT491" s="281" t="s">
        <v>39</v>
      </c>
      <c r="AU491" s="281" t="s">
        <v>298</v>
      </c>
      <c r="AV491" s="282">
        <v>74.400000000000006</v>
      </c>
      <c r="AW491" s="282">
        <v>8.4</v>
      </c>
      <c r="AY491" s="344"/>
      <c r="AZ491" s="344"/>
      <c r="BA491" s="345"/>
      <c r="BB491" s="345"/>
      <c r="BC491" s="345"/>
      <c r="BD491" s="345"/>
      <c r="BE491" s="345"/>
      <c r="BF491" s="345"/>
    </row>
    <row r="492" spans="30:58" x14ac:dyDescent="0.3">
      <c r="AD492" s="281"/>
      <c r="AE492" s="281"/>
      <c r="AF492" s="281"/>
      <c r="AG492" s="283"/>
      <c r="AH492" s="282"/>
      <c r="AJ492" s="344"/>
      <c r="AK492" s="344"/>
      <c r="AL492" s="346"/>
      <c r="AM492" s="346"/>
      <c r="AN492" s="346"/>
      <c r="AO492" s="346"/>
      <c r="AP492" s="346"/>
      <c r="AQ492" s="345"/>
      <c r="AS492" s="281" t="s">
        <v>162</v>
      </c>
      <c r="AT492" s="281" t="s">
        <v>39</v>
      </c>
      <c r="AU492" s="281" t="s">
        <v>301</v>
      </c>
      <c r="AV492" s="282">
        <v>118.9</v>
      </c>
      <c r="AW492" s="282">
        <v>8.6</v>
      </c>
      <c r="AY492" s="344"/>
      <c r="AZ492" s="344"/>
      <c r="BA492" s="345"/>
      <c r="BB492" s="345"/>
      <c r="BC492" s="345"/>
      <c r="BD492" s="345"/>
      <c r="BE492" s="345"/>
      <c r="BF492" s="345"/>
    </row>
    <row r="493" spans="30:58" x14ac:dyDescent="0.3">
      <c r="AD493" s="281"/>
      <c r="AE493" s="281"/>
      <c r="AF493" s="281"/>
      <c r="AG493" s="282"/>
      <c r="AH493" s="282"/>
      <c r="AJ493" s="344"/>
      <c r="AK493" s="344"/>
      <c r="AL493" s="346"/>
      <c r="AM493" s="346"/>
      <c r="AN493" s="346"/>
      <c r="AO493" s="346"/>
      <c r="AP493" s="346"/>
      <c r="AQ493" s="346"/>
      <c r="AS493" s="281" t="s">
        <v>162</v>
      </c>
      <c r="AT493" s="281" t="s">
        <v>39</v>
      </c>
      <c r="AU493" s="281" t="s">
        <v>280</v>
      </c>
      <c r="AV493" s="282">
        <v>97.1</v>
      </c>
      <c r="AW493" s="282">
        <v>14</v>
      </c>
      <c r="AY493" s="344"/>
      <c r="AZ493" s="344"/>
      <c r="BA493" s="345"/>
      <c r="BB493" s="345"/>
      <c r="BC493" s="345"/>
      <c r="BD493" s="345"/>
      <c r="BE493" s="345"/>
      <c r="BF493" s="345"/>
    </row>
    <row r="494" spans="30:58" x14ac:dyDescent="0.3">
      <c r="AD494" s="281"/>
      <c r="AE494" s="281"/>
      <c r="AF494" s="281"/>
      <c r="AG494" s="282"/>
      <c r="AH494" s="282"/>
      <c r="AJ494" s="344"/>
      <c r="AK494" s="344"/>
      <c r="AL494" s="346"/>
      <c r="AM494" s="346"/>
      <c r="AN494" s="346"/>
      <c r="AO494" s="346"/>
      <c r="AP494" s="346"/>
      <c r="AQ494" s="346"/>
      <c r="AS494" s="281" t="s">
        <v>162</v>
      </c>
      <c r="AT494" s="281" t="s">
        <v>39</v>
      </c>
      <c r="AU494" s="281" t="s">
        <v>281</v>
      </c>
      <c r="AV494" s="282">
        <v>89.3</v>
      </c>
      <c r="AW494" s="282">
        <v>7.5</v>
      </c>
      <c r="AY494" s="344"/>
      <c r="AZ494" s="344"/>
      <c r="BA494" s="345"/>
      <c r="BB494" s="345"/>
      <c r="BC494" s="345"/>
      <c r="BD494" s="345"/>
      <c r="BE494" s="345"/>
      <c r="BF494" s="345"/>
    </row>
    <row r="495" spans="30:58" x14ac:dyDescent="0.3">
      <c r="AD495" s="281"/>
      <c r="AE495" s="281"/>
      <c r="AF495" s="281"/>
      <c r="AG495" s="282"/>
      <c r="AH495" s="282"/>
      <c r="AJ495" s="344"/>
      <c r="AK495" s="344"/>
      <c r="AL495" s="346"/>
      <c r="AM495" s="346"/>
      <c r="AN495" s="346"/>
      <c r="AO495" s="346"/>
      <c r="AP495" s="346"/>
      <c r="AQ495" s="346"/>
      <c r="AS495" s="281" t="s">
        <v>162</v>
      </c>
      <c r="AT495" s="281" t="s">
        <v>39</v>
      </c>
      <c r="AU495" s="281" t="s">
        <v>302</v>
      </c>
      <c r="AV495" s="282">
        <v>86.9</v>
      </c>
      <c r="AW495" s="282">
        <v>-32.5</v>
      </c>
      <c r="AY495" s="344"/>
      <c r="AZ495" s="344"/>
      <c r="BA495" s="345"/>
      <c r="BB495" s="345"/>
      <c r="BC495" s="345"/>
      <c r="BD495" s="345"/>
      <c r="BE495" s="345"/>
      <c r="BF495" s="345"/>
    </row>
    <row r="496" spans="30:58" x14ac:dyDescent="0.3">
      <c r="AD496" s="281"/>
      <c r="AE496" s="281"/>
      <c r="AF496" s="281"/>
      <c r="AG496" s="282"/>
      <c r="AH496" s="282"/>
      <c r="AJ496" s="344"/>
      <c r="AK496" s="344"/>
      <c r="AL496" s="346"/>
      <c r="AM496" s="346"/>
      <c r="AN496" s="346"/>
      <c r="AO496" s="346"/>
      <c r="AP496" s="346"/>
      <c r="AQ496" s="346"/>
      <c r="AS496" s="281" t="s">
        <v>162</v>
      </c>
      <c r="AT496" s="281" t="s">
        <v>39</v>
      </c>
      <c r="AU496" s="281" t="s">
        <v>304</v>
      </c>
      <c r="AV496" s="282">
        <v>144.1</v>
      </c>
      <c r="AW496" s="282">
        <v>32.700000000000003</v>
      </c>
      <c r="AY496" s="344"/>
      <c r="AZ496" s="344"/>
      <c r="BA496" s="345"/>
      <c r="BB496" s="345"/>
      <c r="BC496" s="345"/>
      <c r="BD496" s="345"/>
      <c r="BE496" s="345"/>
      <c r="BF496" s="345"/>
    </row>
    <row r="497" spans="30:58" x14ac:dyDescent="0.3">
      <c r="AD497" s="281"/>
      <c r="AE497" s="281"/>
      <c r="AF497" s="281"/>
      <c r="AG497" s="282"/>
      <c r="AH497" s="282"/>
      <c r="AJ497" s="344"/>
      <c r="AK497" s="344"/>
      <c r="AL497" s="346"/>
      <c r="AM497" s="345"/>
      <c r="AN497" s="346"/>
      <c r="AO497" s="346"/>
      <c r="AP497" s="346"/>
      <c r="AQ497" s="346"/>
      <c r="AS497" s="281" t="s">
        <v>162</v>
      </c>
      <c r="AT497" s="281" t="s">
        <v>39</v>
      </c>
      <c r="AU497" s="281" t="s">
        <v>3620</v>
      </c>
      <c r="AV497" s="282">
        <v>84.2</v>
      </c>
      <c r="AW497" s="282">
        <v>-32.1</v>
      </c>
      <c r="AY497" s="344"/>
      <c r="AZ497" s="344"/>
      <c r="BA497" s="345"/>
      <c r="BB497" s="345"/>
      <c r="BC497" s="345"/>
      <c r="BD497" s="345"/>
      <c r="BE497" s="345"/>
      <c r="BF497" s="345"/>
    </row>
    <row r="498" spans="30:58" x14ac:dyDescent="0.3">
      <c r="AD498" s="281"/>
      <c r="AE498" s="281"/>
      <c r="AF498" s="281"/>
      <c r="AG498" s="282"/>
      <c r="AH498" s="282"/>
      <c r="AJ498" s="344"/>
      <c r="AK498" s="344"/>
      <c r="AL498" s="346"/>
      <c r="AM498" s="346"/>
      <c r="AN498" s="346"/>
      <c r="AO498" s="346"/>
      <c r="AP498" s="346"/>
      <c r="AQ498" s="346"/>
      <c r="AS498" s="281" t="s">
        <v>162</v>
      </c>
      <c r="AT498" s="281" t="s">
        <v>40</v>
      </c>
      <c r="AU498" s="281" t="s">
        <v>284</v>
      </c>
      <c r="AV498" s="282">
        <v>101.3</v>
      </c>
      <c r="AW498" s="282">
        <v>3.6</v>
      </c>
      <c r="AY498" s="344"/>
      <c r="AZ498" s="344"/>
      <c r="BA498" s="345"/>
      <c r="BB498" s="345"/>
      <c r="BC498" s="345"/>
      <c r="BD498" s="345"/>
      <c r="BE498" s="345"/>
      <c r="BF498" s="345"/>
    </row>
    <row r="499" spans="30:58" x14ac:dyDescent="0.3">
      <c r="AD499" s="281"/>
      <c r="AE499" s="281"/>
      <c r="AF499" s="281"/>
      <c r="AG499" s="282"/>
      <c r="AH499" s="282"/>
      <c r="AJ499" s="344"/>
      <c r="AK499" s="344"/>
      <c r="AL499" s="346"/>
      <c r="AM499" s="346"/>
      <c r="AN499" s="346"/>
      <c r="AO499" s="346"/>
      <c r="AP499" s="346"/>
      <c r="AQ499" s="346"/>
      <c r="AS499" s="281" t="s">
        <v>162</v>
      </c>
      <c r="AT499" s="281" t="s">
        <v>40</v>
      </c>
      <c r="AU499" s="281" t="s">
        <v>285</v>
      </c>
      <c r="AV499" s="282">
        <v>123.2</v>
      </c>
      <c r="AW499" s="282">
        <v>18</v>
      </c>
      <c r="AY499" s="344"/>
      <c r="AZ499" s="344"/>
      <c r="BA499" s="345"/>
      <c r="BB499" s="345"/>
      <c r="BC499" s="345"/>
      <c r="BD499" s="345"/>
      <c r="BE499" s="345"/>
      <c r="BF499" s="345"/>
    </row>
    <row r="500" spans="30:58" x14ac:dyDescent="0.3">
      <c r="AD500" s="281"/>
      <c r="AE500" s="281"/>
      <c r="AF500" s="281"/>
      <c r="AG500" s="282"/>
      <c r="AH500" s="282"/>
      <c r="AJ500" s="344"/>
      <c r="AK500" s="344"/>
      <c r="AL500" s="346"/>
      <c r="AM500" s="346"/>
      <c r="AN500" s="345"/>
      <c r="AO500" s="346"/>
      <c r="AP500" s="346"/>
      <c r="AQ500" s="346"/>
      <c r="AS500" s="281" t="s">
        <v>162</v>
      </c>
      <c r="AT500" s="281" t="s">
        <v>40</v>
      </c>
      <c r="AU500" s="281" t="s">
        <v>306</v>
      </c>
      <c r="AV500" s="282">
        <v>87.6</v>
      </c>
      <c r="AW500" s="282">
        <v>2.7</v>
      </c>
      <c r="AY500" s="344"/>
      <c r="AZ500" s="344"/>
      <c r="BA500" s="345"/>
      <c r="BB500" s="345"/>
      <c r="BC500" s="345"/>
      <c r="BD500" s="345"/>
      <c r="BE500" s="345"/>
      <c r="BF500" s="345"/>
    </row>
    <row r="501" spans="30:58" x14ac:dyDescent="0.3">
      <c r="AD501" s="281"/>
      <c r="AE501" s="281"/>
      <c r="AF501" s="281"/>
      <c r="AG501" s="282"/>
      <c r="AH501" s="282"/>
      <c r="AJ501" s="344"/>
      <c r="AK501" s="344"/>
      <c r="AL501" s="346"/>
      <c r="AM501" s="346"/>
      <c r="AN501" s="346"/>
      <c r="AO501" s="346"/>
      <c r="AP501" s="346"/>
      <c r="AQ501" s="346"/>
      <c r="AS501" s="281" t="s">
        <v>162</v>
      </c>
      <c r="AT501" s="281" t="s">
        <v>40</v>
      </c>
      <c r="AU501" s="281" t="s">
        <v>286</v>
      </c>
      <c r="AV501" s="282">
        <v>77.7</v>
      </c>
      <c r="AW501" s="282">
        <v>10.1</v>
      </c>
      <c r="AY501" s="344"/>
      <c r="AZ501" s="344"/>
      <c r="BA501" s="345"/>
      <c r="BB501" s="345"/>
      <c r="BC501" s="345"/>
      <c r="BD501" s="345"/>
      <c r="BE501" s="345"/>
      <c r="BF501" s="345"/>
    </row>
    <row r="502" spans="30:58" x14ac:dyDescent="0.3">
      <c r="AD502" s="281"/>
      <c r="AE502" s="281"/>
      <c r="AF502" s="281"/>
      <c r="AG502" s="282"/>
      <c r="AH502" s="282"/>
      <c r="AJ502" s="344"/>
      <c r="AK502" s="344"/>
      <c r="AL502" s="346"/>
      <c r="AM502" s="346"/>
      <c r="AN502" s="345"/>
      <c r="AO502" s="346"/>
      <c r="AP502" s="346"/>
      <c r="AQ502" s="346"/>
      <c r="AS502" s="281" t="s">
        <v>162</v>
      </c>
      <c r="AT502" s="281" t="s">
        <v>40</v>
      </c>
      <c r="AU502" s="281" t="s">
        <v>289</v>
      </c>
      <c r="AV502" s="282">
        <v>70.5</v>
      </c>
      <c r="AW502" s="282">
        <v>-17.8</v>
      </c>
      <c r="AY502" s="344"/>
      <c r="AZ502" s="344"/>
      <c r="BA502" s="345"/>
      <c r="BB502" s="345"/>
      <c r="BC502" s="345"/>
      <c r="BD502" s="345"/>
      <c r="BE502" s="345"/>
      <c r="BF502" s="345"/>
    </row>
    <row r="503" spans="30:58" x14ac:dyDescent="0.3">
      <c r="AD503" s="281"/>
      <c r="AE503" s="281"/>
      <c r="AF503" s="281"/>
      <c r="AG503" s="283"/>
      <c r="AH503" s="282"/>
      <c r="AJ503" s="344"/>
      <c r="AK503" s="344"/>
      <c r="AL503" s="346"/>
      <c r="AM503" s="346"/>
      <c r="AN503" s="346"/>
      <c r="AO503" s="346"/>
      <c r="AP503" s="346"/>
      <c r="AQ503" s="346"/>
      <c r="AS503" s="281" t="s">
        <v>162</v>
      </c>
      <c r="AT503" s="281" t="s">
        <v>40</v>
      </c>
      <c r="AU503" s="281" t="s">
        <v>290</v>
      </c>
      <c r="AV503" s="282">
        <v>110.6</v>
      </c>
      <c r="AW503" s="282">
        <v>6</v>
      </c>
      <c r="AY503" s="344"/>
      <c r="AZ503" s="344"/>
      <c r="BA503" s="345"/>
      <c r="BB503" s="345"/>
      <c r="BC503" s="345"/>
      <c r="BD503" s="345"/>
      <c r="BE503" s="345"/>
      <c r="BF503" s="345"/>
    </row>
    <row r="504" spans="30:58" x14ac:dyDescent="0.3">
      <c r="AD504" s="281"/>
      <c r="AE504" s="281"/>
      <c r="AF504" s="281"/>
      <c r="AG504" s="282"/>
      <c r="AH504" s="283"/>
      <c r="AJ504" s="344"/>
      <c r="AK504" s="344"/>
      <c r="AL504" s="346"/>
      <c r="AM504" s="346"/>
      <c r="AN504" s="346"/>
      <c r="AO504" s="346"/>
      <c r="AP504" s="346"/>
      <c r="AQ504" s="345"/>
      <c r="AS504" s="281" t="s">
        <v>162</v>
      </c>
      <c r="AT504" s="281" t="s">
        <v>40</v>
      </c>
      <c r="AU504" s="281" t="s">
        <v>291</v>
      </c>
      <c r="AV504" s="282">
        <v>40.299999999999997</v>
      </c>
      <c r="AW504" s="282">
        <v>-52.3</v>
      </c>
      <c r="AY504" s="344"/>
      <c r="AZ504" s="344"/>
      <c r="BA504" s="345"/>
      <c r="BB504" s="345"/>
      <c r="BC504" s="345"/>
      <c r="BD504" s="345"/>
      <c r="BE504" s="345"/>
      <c r="BF504" s="345"/>
    </row>
    <row r="505" spans="30:58" x14ac:dyDescent="0.3">
      <c r="AD505" s="281"/>
      <c r="AE505" s="281"/>
      <c r="AF505" s="281"/>
      <c r="AG505" s="282"/>
      <c r="AH505" s="282"/>
      <c r="AJ505" s="344"/>
      <c r="AK505" s="344"/>
      <c r="AL505" s="346"/>
      <c r="AM505" s="346"/>
      <c r="AN505" s="346"/>
      <c r="AO505" s="346"/>
      <c r="AP505" s="346"/>
      <c r="AQ505" s="345"/>
      <c r="AS505" s="281" t="s">
        <v>162</v>
      </c>
      <c r="AT505" s="281" t="s">
        <v>40</v>
      </c>
      <c r="AU505" s="281" t="s">
        <v>292</v>
      </c>
      <c r="AV505" s="282">
        <v>95.9</v>
      </c>
      <c r="AW505" s="282">
        <v>-5.6</v>
      </c>
      <c r="AY505" s="344"/>
      <c r="AZ505" s="344"/>
      <c r="BA505" s="345"/>
      <c r="BB505" s="345"/>
      <c r="BC505" s="345"/>
      <c r="BD505" s="345"/>
      <c r="BE505" s="345"/>
      <c r="BF505" s="345"/>
    </row>
    <row r="506" spans="30:58" x14ac:dyDescent="0.3">
      <c r="AD506" s="281"/>
      <c r="AE506" s="281"/>
      <c r="AF506" s="281"/>
      <c r="AG506" s="282"/>
      <c r="AH506" s="282"/>
      <c r="AJ506" s="344"/>
      <c r="AK506" s="344"/>
      <c r="AL506" s="346"/>
      <c r="AM506" s="346"/>
      <c r="AN506" s="346"/>
      <c r="AO506" s="346"/>
      <c r="AP506" s="346"/>
      <c r="AQ506" s="346"/>
      <c r="AS506" s="281" t="s">
        <v>162</v>
      </c>
      <c r="AT506" s="281" t="s">
        <v>40</v>
      </c>
      <c r="AU506" s="281" t="s">
        <v>293</v>
      </c>
      <c r="AV506" s="282">
        <v>84.4</v>
      </c>
      <c r="AW506" s="282">
        <v>-19.7</v>
      </c>
      <c r="AY506" s="344"/>
      <c r="AZ506" s="344"/>
      <c r="BA506" s="345"/>
      <c r="BB506" s="345"/>
      <c r="BC506" s="345"/>
      <c r="BD506" s="345"/>
      <c r="BE506" s="345"/>
      <c r="BF506" s="345"/>
    </row>
    <row r="507" spans="30:58" x14ac:dyDescent="0.3">
      <c r="AD507" s="281"/>
      <c r="AE507" s="281"/>
      <c r="AF507" s="281"/>
      <c r="AG507" s="282"/>
      <c r="AH507" s="282"/>
      <c r="AJ507" s="344"/>
      <c r="AK507" s="344"/>
      <c r="AL507" s="345"/>
      <c r="AM507" s="346"/>
      <c r="AN507" s="346"/>
      <c r="AO507" s="346"/>
      <c r="AP507" s="346"/>
      <c r="AQ507" s="346"/>
      <c r="AS507" s="281" t="s">
        <v>162</v>
      </c>
      <c r="AT507" s="281" t="s">
        <v>40</v>
      </c>
      <c r="AU507" s="281" t="s">
        <v>295</v>
      </c>
      <c r="AV507" s="282">
        <v>102.6</v>
      </c>
      <c r="AW507" s="282">
        <v>4.9000000000000004</v>
      </c>
      <c r="AY507" s="344"/>
      <c r="AZ507" s="344"/>
      <c r="BA507" s="345"/>
      <c r="BB507" s="345"/>
      <c r="BC507" s="345"/>
      <c r="BD507" s="345"/>
      <c r="BE507" s="345"/>
      <c r="BF507" s="345"/>
    </row>
    <row r="508" spans="30:58" x14ac:dyDescent="0.3">
      <c r="AD508" s="281"/>
      <c r="AE508" s="281"/>
      <c r="AF508" s="281"/>
      <c r="AG508" s="283"/>
      <c r="AH508" s="282"/>
      <c r="AJ508" s="344"/>
      <c r="AK508" s="344"/>
      <c r="AL508" s="346"/>
      <c r="AM508" s="346"/>
      <c r="AN508" s="346"/>
      <c r="AO508" s="346"/>
      <c r="AP508" s="346"/>
      <c r="AQ508" s="346"/>
      <c r="AS508" s="281" t="s">
        <v>162</v>
      </c>
      <c r="AT508" s="281" t="s">
        <v>40</v>
      </c>
      <c r="AU508" s="281" t="s">
        <v>296</v>
      </c>
      <c r="AV508" s="282">
        <v>89.6</v>
      </c>
      <c r="AW508" s="282">
        <v>8.3000000000000007</v>
      </c>
      <c r="AY508" s="344"/>
      <c r="AZ508" s="344"/>
      <c r="BA508" s="345"/>
      <c r="BB508" s="345"/>
      <c r="BC508" s="345"/>
      <c r="BD508" s="345"/>
      <c r="BE508" s="345"/>
      <c r="BF508" s="345"/>
    </row>
    <row r="509" spans="30:58" x14ac:dyDescent="0.3">
      <c r="AD509" s="281"/>
      <c r="AE509" s="281"/>
      <c r="AF509" s="281"/>
      <c r="AG509" s="282"/>
      <c r="AH509" s="282"/>
      <c r="AJ509" s="344"/>
      <c r="AK509" s="344"/>
      <c r="AL509" s="346"/>
      <c r="AM509" s="345"/>
      <c r="AN509" s="346"/>
      <c r="AO509" s="346"/>
      <c r="AP509" s="345"/>
      <c r="AQ509" s="346"/>
      <c r="AS509" s="281" t="s">
        <v>162</v>
      </c>
      <c r="AT509" s="281" t="s">
        <v>40</v>
      </c>
      <c r="AU509" s="281" t="s">
        <v>297</v>
      </c>
      <c r="AV509" s="282">
        <v>83.4</v>
      </c>
      <c r="AW509" s="282">
        <v>-10.9</v>
      </c>
      <c r="AY509" s="344"/>
      <c r="AZ509" s="344"/>
      <c r="BA509" s="345"/>
      <c r="BB509" s="345"/>
      <c r="BC509" s="345"/>
      <c r="BD509" s="345"/>
      <c r="BE509" s="345"/>
      <c r="BF509" s="345"/>
    </row>
    <row r="510" spans="30:58" x14ac:dyDescent="0.3">
      <c r="AD510" s="281"/>
      <c r="AE510" s="281"/>
      <c r="AF510" s="281"/>
      <c r="AG510" s="283"/>
      <c r="AH510" s="282"/>
      <c r="AJ510" s="344"/>
      <c r="AK510" s="344"/>
      <c r="AL510" s="346"/>
      <c r="AM510" s="346"/>
      <c r="AN510" s="346"/>
      <c r="AO510" s="346"/>
      <c r="AP510" s="346"/>
      <c r="AQ510" s="346"/>
      <c r="AS510" s="281" t="s">
        <v>162</v>
      </c>
      <c r="AT510" s="281" t="s">
        <v>40</v>
      </c>
      <c r="AU510" s="281" t="s">
        <v>298</v>
      </c>
      <c r="AV510" s="282">
        <v>91.8</v>
      </c>
      <c r="AW510" s="282">
        <v>10.8</v>
      </c>
      <c r="AY510" s="344"/>
      <c r="AZ510" s="344"/>
      <c r="BA510" s="345"/>
      <c r="BB510" s="345"/>
      <c r="BC510" s="345"/>
      <c r="BD510" s="345"/>
      <c r="BE510" s="345"/>
      <c r="BF510" s="345"/>
    </row>
    <row r="511" spans="30:58" x14ac:dyDescent="0.3">
      <c r="AD511" s="281"/>
      <c r="AE511" s="281"/>
      <c r="AF511" s="281"/>
      <c r="AG511" s="282"/>
      <c r="AH511" s="282"/>
      <c r="AJ511" s="344"/>
      <c r="AK511" s="344"/>
      <c r="AL511" s="346"/>
      <c r="AM511" s="346"/>
      <c r="AN511" s="346"/>
      <c r="AO511" s="346"/>
      <c r="AP511" s="346"/>
      <c r="AQ511" s="346"/>
      <c r="AS511" s="281" t="s">
        <v>162</v>
      </c>
      <c r="AT511" s="281" t="s">
        <v>40</v>
      </c>
      <c r="AU511" s="281" t="s">
        <v>299</v>
      </c>
      <c r="AV511" s="282">
        <v>123.3</v>
      </c>
      <c r="AW511" s="282">
        <v>-6.3</v>
      </c>
      <c r="AY511" s="344"/>
      <c r="AZ511" s="344"/>
      <c r="BA511" s="345"/>
      <c r="BB511" s="345"/>
      <c r="BC511" s="345"/>
      <c r="BD511" s="345"/>
      <c r="BE511" s="345"/>
      <c r="BF511" s="345"/>
    </row>
    <row r="512" spans="30:58" x14ac:dyDescent="0.3">
      <c r="AD512" s="281"/>
      <c r="AE512" s="281"/>
      <c r="AF512" s="281"/>
      <c r="AG512" s="283"/>
      <c r="AH512" s="282"/>
      <c r="AJ512" s="344"/>
      <c r="AK512" s="344"/>
      <c r="AL512" s="346"/>
      <c r="AM512" s="346"/>
      <c r="AN512" s="346"/>
      <c r="AO512" s="346"/>
      <c r="AP512" s="346"/>
      <c r="AQ512" s="346"/>
      <c r="AS512" s="281" t="s">
        <v>162</v>
      </c>
      <c r="AT512" s="281" t="s">
        <v>40</v>
      </c>
      <c r="AU512" s="281" t="s">
        <v>300</v>
      </c>
      <c r="AV512" s="282">
        <v>135.69999999999999</v>
      </c>
      <c r="AW512" s="282">
        <v>17</v>
      </c>
      <c r="AY512" s="344"/>
      <c r="AZ512" s="344"/>
      <c r="BA512" s="345"/>
      <c r="BB512" s="345"/>
      <c r="BC512" s="345"/>
      <c r="BD512" s="345"/>
      <c r="BE512" s="345"/>
      <c r="BF512" s="345"/>
    </row>
    <row r="513" spans="30:58" x14ac:dyDescent="0.3">
      <c r="AD513" s="281"/>
      <c r="AE513" s="281"/>
      <c r="AF513" s="281"/>
      <c r="AG513" s="282"/>
      <c r="AH513" s="282"/>
      <c r="AJ513" s="344"/>
      <c r="AK513" s="344"/>
      <c r="AL513" s="345"/>
      <c r="AM513" s="346"/>
      <c r="AN513" s="346"/>
      <c r="AO513" s="346"/>
      <c r="AP513" s="346"/>
      <c r="AQ513" s="346"/>
      <c r="AS513" s="281" t="s">
        <v>162</v>
      </c>
      <c r="AT513" s="281" t="s">
        <v>40</v>
      </c>
      <c r="AU513" s="281" t="s">
        <v>301</v>
      </c>
      <c r="AV513" s="282">
        <v>92.2</v>
      </c>
      <c r="AW513" s="282">
        <v>-15.5</v>
      </c>
      <c r="AY513" s="344"/>
      <c r="AZ513" s="344"/>
      <c r="BA513" s="345"/>
      <c r="BB513" s="345"/>
      <c r="BC513" s="345"/>
      <c r="BD513" s="345"/>
      <c r="BE513" s="345"/>
      <c r="BF513" s="345"/>
    </row>
    <row r="514" spans="30:58" x14ac:dyDescent="0.3">
      <c r="AD514" s="281"/>
      <c r="AE514" s="281"/>
      <c r="AF514" s="281"/>
      <c r="AG514" s="282"/>
      <c r="AH514" s="282"/>
      <c r="AJ514" s="344"/>
      <c r="AK514" s="344"/>
      <c r="AL514" s="346"/>
      <c r="AM514" s="346"/>
      <c r="AN514" s="346"/>
      <c r="AO514" s="346"/>
      <c r="AP514" s="346"/>
      <c r="AQ514" s="345"/>
      <c r="AS514" s="281" t="s">
        <v>162</v>
      </c>
      <c r="AT514" s="281" t="s">
        <v>40</v>
      </c>
      <c r="AU514" s="281" t="s">
        <v>280</v>
      </c>
      <c r="AV514" s="282">
        <v>102.3</v>
      </c>
      <c r="AW514" s="282">
        <v>7.9</v>
      </c>
      <c r="AY514" s="344"/>
      <c r="AZ514" s="344"/>
      <c r="BA514" s="345"/>
      <c r="BB514" s="345"/>
      <c r="BC514" s="345"/>
      <c r="BD514" s="345"/>
      <c r="BE514" s="345"/>
      <c r="BF514" s="345"/>
    </row>
    <row r="515" spans="30:58" x14ac:dyDescent="0.3">
      <c r="AD515" s="281"/>
      <c r="AE515" s="281"/>
      <c r="AF515" s="281"/>
      <c r="AG515" s="282"/>
      <c r="AH515" s="282"/>
      <c r="AJ515" s="344"/>
      <c r="AK515" s="344"/>
      <c r="AL515" s="346"/>
      <c r="AM515" s="346"/>
      <c r="AN515" s="346"/>
      <c r="AO515" s="346"/>
      <c r="AP515" s="346"/>
      <c r="AQ515" s="346"/>
      <c r="AS515" s="281" t="s">
        <v>162</v>
      </c>
      <c r="AT515" s="281" t="s">
        <v>40</v>
      </c>
      <c r="AU515" s="281" t="s">
        <v>281</v>
      </c>
      <c r="AV515" s="282">
        <v>125.3</v>
      </c>
      <c r="AW515" s="282">
        <v>28.9</v>
      </c>
      <c r="AY515" s="344"/>
      <c r="AZ515" s="344"/>
      <c r="BA515" s="345"/>
      <c r="BB515" s="345"/>
      <c r="BC515" s="345"/>
      <c r="BD515" s="345"/>
      <c r="BE515" s="345"/>
      <c r="BF515" s="345"/>
    </row>
    <row r="516" spans="30:58" x14ac:dyDescent="0.3">
      <c r="AD516" s="281"/>
      <c r="AE516" s="281"/>
      <c r="AF516" s="281"/>
      <c r="AG516" s="282"/>
      <c r="AH516" s="282"/>
      <c r="AJ516" s="344"/>
      <c r="AK516" s="344"/>
      <c r="AL516" s="346"/>
      <c r="AM516" s="346"/>
      <c r="AN516" s="346"/>
      <c r="AO516" s="346"/>
      <c r="AP516" s="346"/>
      <c r="AQ516" s="346"/>
      <c r="AS516" s="281" t="s">
        <v>162</v>
      </c>
      <c r="AT516" s="281" t="s">
        <v>40</v>
      </c>
      <c r="AU516" s="281" t="s">
        <v>302</v>
      </c>
      <c r="AV516" s="282">
        <v>94.2</v>
      </c>
      <c r="AW516" s="282">
        <v>19.2</v>
      </c>
      <c r="AY516" s="344"/>
      <c r="AZ516" s="344"/>
      <c r="BA516" s="345"/>
      <c r="BB516" s="345"/>
      <c r="BC516" s="345"/>
      <c r="BD516" s="345"/>
      <c r="BE516" s="345"/>
      <c r="BF516" s="345"/>
    </row>
    <row r="517" spans="30:58" x14ac:dyDescent="0.3">
      <c r="AD517" s="281"/>
      <c r="AE517" s="281"/>
      <c r="AF517" s="281"/>
      <c r="AG517" s="282"/>
      <c r="AH517" s="282"/>
      <c r="AJ517" s="344"/>
      <c r="AK517" s="344"/>
      <c r="AL517" s="346"/>
      <c r="AM517" s="346"/>
      <c r="AN517" s="345"/>
      <c r="AO517" s="346"/>
      <c r="AP517" s="346"/>
      <c r="AQ517" s="346"/>
      <c r="AS517" s="281" t="s">
        <v>162</v>
      </c>
      <c r="AT517" s="281" t="s">
        <v>40</v>
      </c>
      <c r="AU517" s="281" t="s">
        <v>303</v>
      </c>
      <c r="AV517" s="282">
        <v>134.69999999999999</v>
      </c>
      <c r="AW517" s="282">
        <v>-19.399999999999999</v>
      </c>
      <c r="AY517" s="344"/>
      <c r="AZ517" s="344"/>
      <c r="BA517" s="345"/>
      <c r="BB517" s="345"/>
      <c r="BC517" s="345"/>
      <c r="BD517" s="345"/>
      <c r="BE517" s="345"/>
      <c r="BF517" s="345"/>
    </row>
    <row r="518" spans="30:58" x14ac:dyDescent="0.3">
      <c r="AD518" s="281"/>
      <c r="AE518" s="281"/>
      <c r="AF518" s="281"/>
      <c r="AG518" s="282"/>
      <c r="AH518" s="282"/>
      <c r="AJ518" s="344"/>
      <c r="AK518" s="344"/>
      <c r="AL518" s="346"/>
      <c r="AM518" s="346"/>
      <c r="AN518" s="346"/>
      <c r="AO518" s="346"/>
      <c r="AP518" s="346"/>
      <c r="AQ518" s="346"/>
      <c r="AS518" s="281" t="s">
        <v>162</v>
      </c>
      <c r="AT518" s="281" t="s">
        <v>40</v>
      </c>
      <c r="AU518" s="281" t="s">
        <v>304</v>
      </c>
      <c r="AV518" s="282">
        <v>94.3</v>
      </c>
      <c r="AW518" s="282">
        <v>-25.7</v>
      </c>
      <c r="AY518" s="344"/>
      <c r="AZ518" s="344"/>
      <c r="BA518" s="345"/>
      <c r="BB518" s="345"/>
      <c r="BC518" s="345"/>
      <c r="BD518" s="345"/>
      <c r="BE518" s="345"/>
      <c r="BF518" s="345"/>
    </row>
    <row r="519" spans="30:58" x14ac:dyDescent="0.3">
      <c r="AD519" s="281"/>
      <c r="AE519" s="281"/>
      <c r="AF519" s="281"/>
      <c r="AG519" s="282"/>
      <c r="AH519" s="282"/>
      <c r="AJ519" s="344"/>
      <c r="AK519" s="344"/>
      <c r="AL519" s="346"/>
      <c r="AM519" s="346"/>
      <c r="AN519" s="346"/>
      <c r="AO519" s="346"/>
      <c r="AP519" s="346"/>
      <c r="AQ519" s="346"/>
      <c r="AS519" s="281" t="s">
        <v>162</v>
      </c>
      <c r="AT519" s="281" t="s">
        <v>40</v>
      </c>
      <c r="AU519" s="281" t="s">
        <v>305</v>
      </c>
      <c r="AV519" s="282">
        <v>117.5</v>
      </c>
      <c r="AW519" s="282">
        <v>25.7</v>
      </c>
      <c r="AY519" s="344"/>
      <c r="AZ519" s="344"/>
      <c r="BA519" s="345"/>
      <c r="BB519" s="345"/>
      <c r="BC519" s="345"/>
      <c r="BD519" s="345"/>
      <c r="BE519" s="345"/>
      <c r="BF519" s="345"/>
    </row>
    <row r="520" spans="30:58" x14ac:dyDescent="0.3">
      <c r="AD520" s="281"/>
      <c r="AE520" s="281"/>
      <c r="AF520" s="281"/>
      <c r="AG520" s="282"/>
      <c r="AH520" s="282"/>
      <c r="AJ520" s="344"/>
      <c r="AK520" s="344"/>
      <c r="AL520" s="346"/>
      <c r="AM520" s="346"/>
      <c r="AN520" s="346"/>
      <c r="AO520" s="345"/>
      <c r="AP520" s="346"/>
      <c r="AQ520" s="346"/>
      <c r="AS520" s="281" t="s">
        <v>162</v>
      </c>
      <c r="AT520" s="281" t="s">
        <v>40</v>
      </c>
      <c r="AU520" s="281" t="s">
        <v>3620</v>
      </c>
      <c r="AV520" s="282">
        <v>141.19999999999999</v>
      </c>
      <c r="AW520" s="282">
        <v>12.9</v>
      </c>
      <c r="AY520" s="344"/>
      <c r="AZ520" s="344"/>
      <c r="BA520" s="345"/>
      <c r="BB520" s="345"/>
      <c r="BC520" s="345"/>
      <c r="BD520" s="345"/>
      <c r="BE520" s="345"/>
      <c r="BF520" s="345"/>
    </row>
    <row r="521" spans="30:58" x14ac:dyDescent="0.3">
      <c r="AD521" s="281"/>
      <c r="AE521" s="281"/>
      <c r="AF521" s="281"/>
      <c r="AG521" s="282"/>
      <c r="AH521" s="282"/>
      <c r="AJ521" s="344"/>
      <c r="AK521" s="344"/>
      <c r="AL521" s="346"/>
      <c r="AM521" s="345"/>
      <c r="AN521" s="346"/>
      <c r="AO521" s="346"/>
      <c r="AP521" s="346"/>
      <c r="AQ521" s="346"/>
      <c r="AS521" s="281" t="s">
        <v>166</v>
      </c>
      <c r="AT521" s="281" t="s">
        <v>1</v>
      </c>
      <c r="AU521" s="281" t="s">
        <v>284</v>
      </c>
      <c r="AV521" s="282">
        <v>96.3</v>
      </c>
      <c r="AW521" s="282">
        <v>-6.9</v>
      </c>
      <c r="AY521" s="344"/>
      <c r="AZ521" s="344"/>
      <c r="BA521" s="345"/>
      <c r="BB521" s="345"/>
      <c r="BC521" s="345"/>
      <c r="BD521" s="345"/>
      <c r="BE521" s="345"/>
      <c r="BF521" s="345"/>
    </row>
    <row r="522" spans="30:58" x14ac:dyDescent="0.3">
      <c r="AD522" s="281"/>
      <c r="AE522" s="281"/>
      <c r="AF522" s="281"/>
      <c r="AG522" s="282"/>
      <c r="AH522" s="282"/>
      <c r="AJ522" s="344"/>
      <c r="AK522" s="344"/>
      <c r="AL522" s="346"/>
      <c r="AM522" s="346"/>
      <c r="AN522" s="346"/>
      <c r="AO522" s="346"/>
      <c r="AP522" s="346"/>
      <c r="AQ522" s="346"/>
      <c r="AS522" s="281" t="s">
        <v>166</v>
      </c>
      <c r="AT522" s="281" t="s">
        <v>1</v>
      </c>
      <c r="AU522" s="281" t="s">
        <v>285</v>
      </c>
      <c r="AV522" s="282">
        <v>136.6</v>
      </c>
      <c r="AW522" s="282">
        <v>68</v>
      </c>
      <c r="AY522" s="344"/>
      <c r="AZ522" s="344"/>
      <c r="BA522" s="345"/>
      <c r="BB522" s="345"/>
      <c r="BC522" s="345"/>
      <c r="BD522" s="345"/>
      <c r="BE522" s="345"/>
      <c r="BF522" s="345"/>
    </row>
    <row r="523" spans="30:58" x14ac:dyDescent="0.3">
      <c r="AD523" s="281"/>
      <c r="AE523" s="281"/>
      <c r="AF523" s="281"/>
      <c r="AG523" s="282"/>
      <c r="AH523" s="282"/>
      <c r="AJ523" s="344"/>
      <c r="AK523" s="344"/>
      <c r="AL523" s="346"/>
      <c r="AM523" s="345"/>
      <c r="AN523" s="346"/>
      <c r="AO523" s="346"/>
      <c r="AP523" s="346"/>
      <c r="AQ523" s="346"/>
      <c r="AS523" s="281" t="s">
        <v>166</v>
      </c>
      <c r="AT523" s="281" t="s">
        <v>1</v>
      </c>
      <c r="AU523" s="281" t="s">
        <v>286</v>
      </c>
      <c r="AV523" s="282">
        <v>96.5</v>
      </c>
      <c r="AW523" s="282">
        <v>4.7</v>
      </c>
      <c r="AY523" s="344"/>
      <c r="AZ523" s="344"/>
      <c r="BA523" s="345"/>
      <c r="BB523" s="345"/>
      <c r="BC523" s="345"/>
      <c r="BD523" s="345"/>
      <c r="BE523" s="345"/>
      <c r="BF523" s="345"/>
    </row>
    <row r="524" spans="30:58" x14ac:dyDescent="0.3">
      <c r="AD524" s="281"/>
      <c r="AE524" s="281"/>
      <c r="AF524" s="281"/>
      <c r="AG524" s="282"/>
      <c r="AH524" s="282"/>
      <c r="AJ524" s="344"/>
      <c r="AK524" s="344"/>
      <c r="AL524" s="346"/>
      <c r="AM524" s="346"/>
      <c r="AN524" s="346"/>
      <c r="AO524" s="346"/>
      <c r="AP524" s="346"/>
      <c r="AQ524" s="345"/>
      <c r="AS524" s="281" t="s">
        <v>166</v>
      </c>
      <c r="AT524" s="281" t="s">
        <v>1</v>
      </c>
      <c r="AU524" s="281" t="s">
        <v>287</v>
      </c>
      <c r="AV524" s="282">
        <v>86.8</v>
      </c>
      <c r="AW524" s="282">
        <v>3.3</v>
      </c>
      <c r="AY524" s="344"/>
      <c r="AZ524" s="344"/>
      <c r="BA524" s="345"/>
      <c r="BB524" s="345"/>
      <c r="BC524" s="345"/>
      <c r="BD524" s="345"/>
      <c r="BE524" s="345"/>
      <c r="BF524" s="345"/>
    </row>
    <row r="525" spans="30:58" x14ac:dyDescent="0.3">
      <c r="AD525" s="281"/>
      <c r="AE525" s="281"/>
      <c r="AF525" s="281"/>
      <c r="AG525" s="282"/>
      <c r="AH525" s="282"/>
      <c r="AJ525" s="344"/>
      <c r="AK525" s="344"/>
      <c r="AL525" s="346"/>
      <c r="AM525" s="346"/>
      <c r="AN525" s="346"/>
      <c r="AO525" s="346"/>
      <c r="AP525" s="346"/>
      <c r="AQ525" s="346"/>
      <c r="AS525" s="281" t="s">
        <v>166</v>
      </c>
      <c r="AT525" s="281" t="s">
        <v>1</v>
      </c>
      <c r="AU525" s="281" t="s">
        <v>288</v>
      </c>
      <c r="AV525" s="282">
        <v>106.1</v>
      </c>
      <c r="AW525" s="282">
        <v>10.4</v>
      </c>
      <c r="AY525" s="344"/>
      <c r="AZ525" s="344"/>
      <c r="BA525" s="345"/>
      <c r="BB525" s="345"/>
      <c r="BC525" s="345"/>
      <c r="BD525" s="345"/>
      <c r="BE525" s="345"/>
      <c r="BF525" s="345"/>
    </row>
    <row r="526" spans="30:58" x14ac:dyDescent="0.3">
      <c r="AD526" s="281"/>
      <c r="AE526" s="281"/>
      <c r="AF526" s="281"/>
      <c r="AG526" s="282"/>
      <c r="AH526" s="282"/>
      <c r="AJ526" s="344"/>
      <c r="AK526" s="344"/>
      <c r="AL526" s="346"/>
      <c r="AM526" s="346"/>
      <c r="AN526" s="346"/>
      <c r="AO526" s="345"/>
      <c r="AP526" s="346"/>
      <c r="AQ526" s="346"/>
      <c r="AS526" s="281" t="s">
        <v>166</v>
      </c>
      <c r="AT526" s="281" t="s">
        <v>1</v>
      </c>
      <c r="AU526" s="281" t="s">
        <v>289</v>
      </c>
      <c r="AV526" s="282">
        <v>78.5</v>
      </c>
      <c r="AW526" s="282">
        <v>5.7</v>
      </c>
      <c r="AY526" s="344"/>
      <c r="AZ526" s="344"/>
      <c r="BA526" s="345"/>
      <c r="BB526" s="345"/>
      <c r="BC526" s="345"/>
      <c r="BD526" s="345"/>
      <c r="BE526" s="345"/>
      <c r="BF526" s="345"/>
    </row>
    <row r="527" spans="30:58" x14ac:dyDescent="0.3">
      <c r="AD527" s="281"/>
      <c r="AE527" s="281"/>
      <c r="AF527" s="281"/>
      <c r="AG527" s="282"/>
      <c r="AH527" s="282"/>
      <c r="AJ527" s="344"/>
      <c r="AK527" s="344"/>
      <c r="AL527" s="346"/>
      <c r="AM527" s="346"/>
      <c r="AN527" s="345"/>
      <c r="AO527" s="346"/>
      <c r="AP527" s="346"/>
      <c r="AQ527" s="345"/>
      <c r="AS527" s="281" t="s">
        <v>166</v>
      </c>
      <c r="AT527" s="281" t="s">
        <v>1</v>
      </c>
      <c r="AU527" s="281" t="s">
        <v>290</v>
      </c>
      <c r="AV527" s="282">
        <v>66.900000000000006</v>
      </c>
      <c r="AW527" s="282">
        <v>-8.6999999999999993</v>
      </c>
      <c r="AY527" s="344"/>
      <c r="AZ527" s="344"/>
      <c r="BA527" s="345"/>
      <c r="BB527" s="345"/>
      <c r="BC527" s="345"/>
      <c r="BD527" s="345"/>
      <c r="BE527" s="345"/>
      <c r="BF527" s="345"/>
    </row>
    <row r="528" spans="30:58" x14ac:dyDescent="0.3">
      <c r="AD528" s="281"/>
      <c r="AE528" s="281"/>
      <c r="AF528" s="281"/>
      <c r="AG528" s="283"/>
      <c r="AH528" s="282"/>
      <c r="AJ528" s="344"/>
      <c r="AK528" s="344"/>
      <c r="AL528" s="346"/>
      <c r="AM528" s="346"/>
      <c r="AN528" s="345"/>
      <c r="AO528" s="345"/>
      <c r="AP528" s="346"/>
      <c r="AQ528" s="346"/>
      <c r="AS528" s="281" t="s">
        <v>166</v>
      </c>
      <c r="AT528" s="281" t="s">
        <v>1</v>
      </c>
      <c r="AU528" s="281" t="s">
        <v>291</v>
      </c>
      <c r="AV528" s="282">
        <v>111.3</v>
      </c>
      <c r="AW528" s="282">
        <v>7.2</v>
      </c>
      <c r="AY528" s="344"/>
      <c r="AZ528" s="344"/>
      <c r="BA528" s="345"/>
      <c r="BB528" s="345"/>
      <c r="BC528" s="345"/>
      <c r="BD528" s="345"/>
      <c r="BE528" s="345"/>
      <c r="BF528" s="345"/>
    </row>
    <row r="529" spans="30:58" x14ac:dyDescent="0.3">
      <c r="AD529" s="281"/>
      <c r="AE529" s="281"/>
      <c r="AF529" s="281"/>
      <c r="AG529" s="282"/>
      <c r="AH529" s="282"/>
      <c r="AJ529" s="344"/>
      <c r="AK529" s="344"/>
      <c r="AL529" s="346"/>
      <c r="AM529" s="346"/>
      <c r="AN529" s="345"/>
      <c r="AO529" s="346"/>
      <c r="AP529" s="346"/>
      <c r="AQ529" s="346"/>
      <c r="AS529" s="281" t="s">
        <v>166</v>
      </c>
      <c r="AT529" s="281" t="s">
        <v>1</v>
      </c>
      <c r="AU529" s="281" t="s">
        <v>292</v>
      </c>
      <c r="AV529" s="282">
        <v>90.1</v>
      </c>
      <c r="AW529" s="282">
        <v>-12.1</v>
      </c>
      <c r="AY529" s="344"/>
      <c r="AZ529" s="344"/>
      <c r="BA529" s="345"/>
      <c r="BB529" s="345"/>
      <c r="BC529" s="345"/>
      <c r="BD529" s="345"/>
      <c r="BE529" s="345"/>
      <c r="BF529" s="345"/>
    </row>
    <row r="530" spans="30:58" x14ac:dyDescent="0.3">
      <c r="AD530" s="281"/>
      <c r="AE530" s="281"/>
      <c r="AF530" s="281"/>
      <c r="AG530" s="282"/>
      <c r="AH530" s="283"/>
      <c r="AJ530" s="344"/>
      <c r="AK530" s="344"/>
      <c r="AL530" s="346"/>
      <c r="AM530" s="346"/>
      <c r="AN530" s="346"/>
      <c r="AO530" s="346"/>
      <c r="AP530" s="346"/>
      <c r="AQ530" s="346"/>
      <c r="AS530" s="281" t="s">
        <v>166</v>
      </c>
      <c r="AT530" s="281" t="s">
        <v>1</v>
      </c>
      <c r="AU530" s="281" t="s">
        <v>293</v>
      </c>
      <c r="AV530" s="282">
        <v>105.8</v>
      </c>
      <c r="AW530" s="282">
        <v>15.5</v>
      </c>
      <c r="AY530" s="344"/>
      <c r="AZ530" s="344"/>
      <c r="BA530" s="345"/>
      <c r="BB530" s="345"/>
      <c r="BC530" s="345"/>
      <c r="BD530" s="345"/>
      <c r="BE530" s="345"/>
      <c r="BF530" s="345"/>
    </row>
    <row r="531" spans="30:58" x14ac:dyDescent="0.3">
      <c r="AD531" s="281"/>
      <c r="AE531" s="281"/>
      <c r="AF531" s="281"/>
      <c r="AG531" s="282"/>
      <c r="AH531" s="282"/>
      <c r="AJ531" s="344"/>
      <c r="AK531" s="344"/>
      <c r="AL531" s="346"/>
      <c r="AM531" s="346"/>
      <c r="AN531" s="346"/>
      <c r="AO531" s="346"/>
      <c r="AP531" s="346"/>
      <c r="AQ531" s="346"/>
      <c r="AS531" s="281" t="s">
        <v>166</v>
      </c>
      <c r="AT531" s="281" t="s">
        <v>1</v>
      </c>
      <c r="AU531" s="281" t="s">
        <v>294</v>
      </c>
      <c r="AV531" s="282">
        <v>135.69999999999999</v>
      </c>
      <c r="AW531" s="282">
        <v>25.4</v>
      </c>
      <c r="AY531" s="344"/>
      <c r="AZ531" s="344"/>
      <c r="BA531" s="345"/>
      <c r="BB531" s="345"/>
      <c r="BC531" s="345"/>
      <c r="BD531" s="345"/>
      <c r="BE531" s="345"/>
      <c r="BF531" s="345"/>
    </row>
    <row r="532" spans="30:58" x14ac:dyDescent="0.3">
      <c r="AD532" s="281"/>
      <c r="AE532" s="281"/>
      <c r="AF532" s="281"/>
      <c r="AG532" s="282"/>
      <c r="AH532" s="282"/>
      <c r="AJ532" s="344"/>
      <c r="AK532" s="344"/>
      <c r="AL532" s="346"/>
      <c r="AM532" s="346"/>
      <c r="AN532" s="346"/>
      <c r="AO532" s="346"/>
      <c r="AP532" s="346"/>
      <c r="AQ532" s="346"/>
      <c r="AS532" s="281" t="s">
        <v>166</v>
      </c>
      <c r="AT532" s="281" t="s">
        <v>1</v>
      </c>
      <c r="AU532" s="281" t="s">
        <v>295</v>
      </c>
      <c r="AV532" s="282">
        <v>111.2</v>
      </c>
      <c r="AW532" s="282">
        <v>10.4</v>
      </c>
      <c r="AY532" s="344"/>
      <c r="AZ532" s="344"/>
      <c r="BA532" s="345"/>
      <c r="BB532" s="345"/>
      <c r="BC532" s="345"/>
      <c r="BD532" s="345"/>
      <c r="BE532" s="345"/>
      <c r="BF532" s="345"/>
    </row>
    <row r="533" spans="30:58" x14ac:dyDescent="0.3">
      <c r="AD533" s="281"/>
      <c r="AE533" s="281"/>
      <c r="AF533" s="281"/>
      <c r="AG533" s="282"/>
      <c r="AH533" s="282"/>
      <c r="AJ533" s="344"/>
      <c r="AK533" s="344"/>
      <c r="AL533" s="346"/>
      <c r="AM533" s="346"/>
      <c r="AN533" s="346"/>
      <c r="AO533" s="346"/>
      <c r="AP533" s="346"/>
      <c r="AQ533" s="346"/>
      <c r="AS533" s="281" t="s">
        <v>166</v>
      </c>
      <c r="AT533" s="281" t="s">
        <v>1</v>
      </c>
      <c r="AU533" s="281" t="s">
        <v>296</v>
      </c>
      <c r="AV533" s="282">
        <v>75.2</v>
      </c>
      <c r="AW533" s="282">
        <v>-24.3</v>
      </c>
      <c r="AY533" s="344"/>
      <c r="AZ533" s="344"/>
      <c r="BA533" s="345"/>
      <c r="BB533" s="345"/>
      <c r="BC533" s="345"/>
      <c r="BD533" s="345"/>
      <c r="BE533" s="345"/>
      <c r="BF533" s="345"/>
    </row>
    <row r="534" spans="30:58" x14ac:dyDescent="0.3">
      <c r="AD534" s="281"/>
      <c r="AE534" s="281"/>
      <c r="AF534" s="281"/>
      <c r="AG534" s="282"/>
      <c r="AH534" s="282"/>
      <c r="AJ534" s="344"/>
      <c r="AK534" s="344"/>
      <c r="AL534" s="346"/>
      <c r="AM534" s="346"/>
      <c r="AN534" s="346"/>
      <c r="AO534" s="346"/>
      <c r="AP534" s="346"/>
      <c r="AQ534" s="346"/>
      <c r="AS534" s="281" t="s">
        <v>166</v>
      </c>
      <c r="AT534" s="281" t="s">
        <v>1</v>
      </c>
      <c r="AU534" s="281" t="s">
        <v>297</v>
      </c>
      <c r="AV534" s="282">
        <v>93.6</v>
      </c>
      <c r="AW534" s="282">
        <v>-1</v>
      </c>
      <c r="AY534" s="344"/>
      <c r="AZ534" s="344"/>
      <c r="BA534" s="345"/>
      <c r="BB534" s="345"/>
      <c r="BC534" s="345"/>
      <c r="BD534" s="345"/>
      <c r="BE534" s="345"/>
      <c r="BF534" s="345"/>
    </row>
    <row r="535" spans="30:58" x14ac:dyDescent="0.3">
      <c r="AD535" s="281"/>
      <c r="AE535" s="281"/>
      <c r="AF535" s="281"/>
      <c r="AG535" s="282"/>
      <c r="AH535" s="282"/>
      <c r="AJ535" s="344"/>
      <c r="AK535" s="344"/>
      <c r="AL535" s="346"/>
      <c r="AM535" s="346"/>
      <c r="AN535" s="346"/>
      <c r="AO535" s="346"/>
      <c r="AP535" s="346"/>
      <c r="AQ535" s="346"/>
      <c r="AS535" s="281" t="s">
        <v>166</v>
      </c>
      <c r="AT535" s="281" t="s">
        <v>1</v>
      </c>
      <c r="AU535" s="281" t="s">
        <v>298</v>
      </c>
      <c r="AV535" s="282">
        <v>85.8</v>
      </c>
      <c r="AW535" s="282">
        <v>9.4</v>
      </c>
      <c r="AY535" s="344"/>
      <c r="AZ535" s="344"/>
      <c r="BA535" s="345"/>
      <c r="BB535" s="345"/>
      <c r="BC535" s="345"/>
      <c r="BD535" s="345"/>
      <c r="BE535" s="345"/>
      <c r="BF535" s="345"/>
    </row>
    <row r="536" spans="30:58" x14ac:dyDescent="0.3">
      <c r="AD536" s="281"/>
      <c r="AE536" s="281"/>
      <c r="AF536" s="281"/>
      <c r="AG536" s="282"/>
      <c r="AH536" s="283"/>
      <c r="AJ536" s="344"/>
      <c r="AK536" s="344"/>
      <c r="AL536" s="345"/>
      <c r="AM536" s="346"/>
      <c r="AN536" s="346"/>
      <c r="AO536" s="346"/>
      <c r="AP536" s="346"/>
      <c r="AQ536" s="346"/>
      <c r="AS536" s="281" t="s">
        <v>166</v>
      </c>
      <c r="AT536" s="281" t="s">
        <v>1</v>
      </c>
      <c r="AU536" s="281" t="s">
        <v>299</v>
      </c>
      <c r="AV536" s="282">
        <v>188.7</v>
      </c>
      <c r="AW536" s="282">
        <v>47.3</v>
      </c>
      <c r="AY536" s="344"/>
      <c r="AZ536" s="344"/>
      <c r="BA536" s="345"/>
      <c r="BB536" s="345"/>
      <c r="BC536" s="345"/>
      <c r="BD536" s="345"/>
      <c r="BE536" s="345"/>
      <c r="BF536" s="345"/>
    </row>
    <row r="537" spans="30:58" x14ac:dyDescent="0.3">
      <c r="AD537" s="281"/>
      <c r="AE537" s="281"/>
      <c r="AF537" s="281"/>
      <c r="AG537" s="282"/>
      <c r="AH537" s="282"/>
      <c r="AJ537" s="344"/>
      <c r="AK537" s="344"/>
      <c r="AL537" s="346"/>
      <c r="AM537" s="345"/>
      <c r="AN537" s="346"/>
      <c r="AO537" s="346"/>
      <c r="AP537" s="345"/>
      <c r="AQ537" s="346"/>
      <c r="AS537" s="281" t="s">
        <v>166</v>
      </c>
      <c r="AT537" s="281" t="s">
        <v>1</v>
      </c>
      <c r="AU537" s="281" t="s">
        <v>300</v>
      </c>
      <c r="AV537" s="282">
        <v>187</v>
      </c>
      <c r="AW537" s="282">
        <v>51.1</v>
      </c>
      <c r="AY537" s="344"/>
      <c r="AZ537" s="344"/>
      <c r="BA537" s="345"/>
      <c r="BB537" s="345"/>
      <c r="BC537" s="345"/>
      <c r="BD537" s="345"/>
      <c r="BE537" s="345"/>
      <c r="BF537" s="345"/>
    </row>
    <row r="538" spans="30:58" x14ac:dyDescent="0.3">
      <c r="AD538" s="281"/>
      <c r="AE538" s="281"/>
      <c r="AF538" s="281"/>
      <c r="AG538" s="282"/>
      <c r="AH538" s="282"/>
      <c r="AJ538" s="344"/>
      <c r="AK538" s="344"/>
      <c r="AL538" s="346"/>
      <c r="AM538" s="346"/>
      <c r="AN538" s="346"/>
      <c r="AO538" s="346"/>
      <c r="AP538" s="346"/>
      <c r="AQ538" s="346"/>
      <c r="AS538" s="281" t="s">
        <v>166</v>
      </c>
      <c r="AT538" s="281" t="s">
        <v>1</v>
      </c>
      <c r="AU538" s="281" t="s">
        <v>301</v>
      </c>
      <c r="AV538" s="282">
        <v>96.5</v>
      </c>
      <c r="AW538" s="282">
        <v>7.9</v>
      </c>
      <c r="AY538" s="344"/>
      <c r="AZ538" s="344"/>
      <c r="BA538" s="345"/>
      <c r="BB538" s="345"/>
      <c r="BC538" s="345"/>
      <c r="BD538" s="345"/>
      <c r="BE538" s="345"/>
      <c r="BF538" s="345"/>
    </row>
    <row r="539" spans="30:58" x14ac:dyDescent="0.3">
      <c r="AD539" s="281"/>
      <c r="AE539" s="281"/>
      <c r="AF539" s="281"/>
      <c r="AG539" s="283"/>
      <c r="AH539" s="282"/>
      <c r="AJ539" s="344"/>
      <c r="AK539" s="344"/>
      <c r="AL539" s="346"/>
      <c r="AM539" s="346"/>
      <c r="AN539" s="346"/>
      <c r="AO539" s="346"/>
      <c r="AP539" s="346"/>
      <c r="AQ539" s="346"/>
      <c r="AS539" s="281" t="s">
        <v>166</v>
      </c>
      <c r="AT539" s="281" t="s">
        <v>1</v>
      </c>
      <c r="AU539" s="281" t="s">
        <v>280</v>
      </c>
      <c r="AV539" s="282">
        <v>99.5</v>
      </c>
      <c r="AW539" s="282">
        <v>-10.3</v>
      </c>
      <c r="AY539" s="344"/>
      <c r="AZ539" s="344"/>
      <c r="BA539" s="345"/>
      <c r="BB539" s="345"/>
      <c r="BC539" s="345"/>
      <c r="BD539" s="345"/>
      <c r="BE539" s="345"/>
      <c r="BF539" s="345"/>
    </row>
    <row r="540" spans="30:58" x14ac:dyDescent="0.3">
      <c r="AD540" s="281"/>
      <c r="AE540" s="281"/>
      <c r="AF540" s="281"/>
      <c r="AG540" s="282"/>
      <c r="AH540" s="282"/>
      <c r="AJ540" s="344"/>
      <c r="AK540" s="344"/>
      <c r="AL540" s="346"/>
      <c r="AM540" s="345"/>
      <c r="AN540" s="346"/>
      <c r="AO540" s="346"/>
      <c r="AP540" s="346"/>
      <c r="AQ540" s="346"/>
      <c r="AS540" s="281" t="s">
        <v>166</v>
      </c>
      <c r="AT540" s="281" t="s">
        <v>1</v>
      </c>
      <c r="AU540" s="281" t="s">
        <v>281</v>
      </c>
      <c r="AV540" s="282">
        <v>116.3</v>
      </c>
      <c r="AW540" s="282">
        <v>29.9</v>
      </c>
      <c r="AY540" s="344"/>
      <c r="AZ540" s="344"/>
      <c r="BA540" s="345"/>
      <c r="BB540" s="345"/>
      <c r="BC540" s="345"/>
      <c r="BD540" s="345"/>
      <c r="BE540" s="345"/>
      <c r="BF540" s="345"/>
    </row>
    <row r="541" spans="30:58" x14ac:dyDescent="0.3">
      <c r="AD541" s="281"/>
      <c r="AE541" s="281"/>
      <c r="AF541" s="281"/>
      <c r="AG541" s="282"/>
      <c r="AH541" s="282"/>
      <c r="AJ541" s="344"/>
      <c r="AK541" s="344"/>
      <c r="AL541" s="346"/>
      <c r="AM541" s="346"/>
      <c r="AN541" s="346"/>
      <c r="AO541" s="345"/>
      <c r="AP541" s="346"/>
      <c r="AQ541" s="346"/>
      <c r="AS541" s="281" t="s">
        <v>166</v>
      </c>
      <c r="AT541" s="281" t="s">
        <v>1</v>
      </c>
      <c r="AU541" s="281" t="s">
        <v>302</v>
      </c>
      <c r="AV541" s="282">
        <v>158.6</v>
      </c>
      <c r="AW541" s="282">
        <v>53.9</v>
      </c>
      <c r="AY541" s="344"/>
      <c r="AZ541" s="344"/>
      <c r="BA541" s="345"/>
      <c r="BB541" s="345"/>
      <c r="BC541" s="345"/>
      <c r="BD541" s="345"/>
      <c r="BE541" s="345"/>
      <c r="BF541" s="345"/>
    </row>
    <row r="542" spans="30:58" x14ac:dyDescent="0.3">
      <c r="AD542" s="281"/>
      <c r="AE542" s="281"/>
      <c r="AF542" s="281"/>
      <c r="AG542" s="282"/>
      <c r="AH542" s="282"/>
      <c r="AJ542" s="344"/>
      <c r="AK542" s="344"/>
      <c r="AL542" s="345"/>
      <c r="AM542" s="345"/>
      <c r="AN542" s="346"/>
      <c r="AO542" s="346"/>
      <c r="AP542" s="346"/>
      <c r="AQ542" s="346"/>
      <c r="AS542" s="281" t="s">
        <v>166</v>
      </c>
      <c r="AT542" s="281" t="s">
        <v>1</v>
      </c>
      <c r="AU542" s="281" t="s">
        <v>303</v>
      </c>
      <c r="AV542" s="282">
        <v>88.6</v>
      </c>
      <c r="AW542" s="282">
        <v>19.100000000000001</v>
      </c>
      <c r="AY542" s="344"/>
      <c r="AZ542" s="344"/>
      <c r="BA542" s="345"/>
      <c r="BB542" s="345"/>
      <c r="BC542" s="345"/>
      <c r="BD542" s="345"/>
      <c r="BE542" s="345"/>
      <c r="BF542" s="345"/>
    </row>
    <row r="543" spans="30:58" x14ac:dyDescent="0.3">
      <c r="AD543" s="281"/>
      <c r="AE543" s="281"/>
      <c r="AF543" s="281"/>
      <c r="AG543" s="282"/>
      <c r="AH543" s="282"/>
      <c r="AJ543" s="344"/>
      <c r="AK543" s="344"/>
      <c r="AL543" s="346"/>
      <c r="AM543" s="345"/>
      <c r="AN543" s="346"/>
      <c r="AO543" s="346"/>
      <c r="AP543" s="346"/>
      <c r="AQ543" s="346"/>
      <c r="AS543" s="281" t="s">
        <v>166</v>
      </c>
      <c r="AT543" s="281" t="s">
        <v>1</v>
      </c>
      <c r="AU543" s="281" t="s">
        <v>304</v>
      </c>
      <c r="AV543" s="282">
        <v>106.1</v>
      </c>
      <c r="AW543" s="282">
        <v>7.3</v>
      </c>
      <c r="AY543" s="344"/>
      <c r="AZ543" s="344"/>
      <c r="BA543" s="345"/>
      <c r="BB543" s="345"/>
      <c r="BC543" s="345"/>
      <c r="BD543" s="345"/>
      <c r="BE543" s="345"/>
      <c r="BF543" s="345"/>
    </row>
    <row r="544" spans="30:58" x14ac:dyDescent="0.3">
      <c r="AD544" s="281"/>
      <c r="AE544" s="281"/>
      <c r="AF544" s="281"/>
      <c r="AG544" s="282"/>
      <c r="AH544" s="282"/>
      <c r="AJ544" s="344"/>
      <c r="AK544" s="344"/>
      <c r="AL544" s="346"/>
      <c r="AM544" s="346"/>
      <c r="AN544" s="346"/>
      <c r="AO544" s="346"/>
      <c r="AP544" s="346"/>
      <c r="AQ544" s="346"/>
      <c r="AS544" s="281" t="s">
        <v>166</v>
      </c>
      <c r="AT544" s="281" t="s">
        <v>1</v>
      </c>
      <c r="AU544" s="281" t="s">
        <v>305</v>
      </c>
      <c r="AV544" s="282">
        <v>66.8</v>
      </c>
      <c r="AW544" s="282">
        <v>2.5</v>
      </c>
      <c r="AY544" s="344"/>
      <c r="AZ544" s="344"/>
      <c r="BA544" s="345"/>
      <c r="BB544" s="345"/>
      <c r="BC544" s="345"/>
      <c r="BD544" s="345"/>
      <c r="BE544" s="345"/>
      <c r="BF544" s="345"/>
    </row>
    <row r="545" spans="30:58" x14ac:dyDescent="0.3">
      <c r="AD545" s="281"/>
      <c r="AE545" s="281"/>
      <c r="AF545" s="281"/>
      <c r="AG545" s="283"/>
      <c r="AH545" s="282"/>
      <c r="AJ545" s="344"/>
      <c r="AK545" s="344"/>
      <c r="AL545" s="346"/>
      <c r="AM545" s="346"/>
      <c r="AN545" s="346"/>
      <c r="AO545" s="346"/>
      <c r="AP545" s="346"/>
      <c r="AQ545" s="346"/>
      <c r="AS545" s="281" t="s">
        <v>166</v>
      </c>
      <c r="AT545" s="281" t="s">
        <v>1</v>
      </c>
      <c r="AU545" s="281" t="s">
        <v>3620</v>
      </c>
      <c r="AV545" s="282">
        <v>96.3</v>
      </c>
      <c r="AW545" s="282">
        <v>17</v>
      </c>
      <c r="AY545" s="344"/>
      <c r="AZ545" s="344"/>
      <c r="BA545" s="345"/>
      <c r="BB545" s="345"/>
      <c r="BC545" s="345"/>
      <c r="BD545" s="345"/>
      <c r="BE545" s="345"/>
      <c r="BF545" s="345"/>
    </row>
    <row r="546" spans="30:58" x14ac:dyDescent="0.3">
      <c r="AD546" s="281"/>
      <c r="AE546" s="281"/>
      <c r="AF546" s="281"/>
      <c r="AG546" s="282"/>
      <c r="AH546" s="282"/>
      <c r="AJ546" s="344"/>
      <c r="AK546" s="344"/>
      <c r="AL546" s="346"/>
      <c r="AM546" s="346"/>
      <c r="AN546" s="346"/>
      <c r="AO546" s="346"/>
      <c r="AP546" s="346"/>
      <c r="AQ546" s="346"/>
      <c r="AS546" s="281" t="s">
        <v>166</v>
      </c>
      <c r="AT546" s="281" t="s">
        <v>39</v>
      </c>
      <c r="AU546" s="281" t="s">
        <v>284</v>
      </c>
      <c r="AV546" s="282">
        <v>99.2</v>
      </c>
      <c r="AW546" s="282">
        <v>-8.4</v>
      </c>
      <c r="AY546" s="344"/>
      <c r="AZ546" s="344"/>
      <c r="BA546" s="345"/>
      <c r="BB546" s="345"/>
      <c r="BC546" s="345"/>
      <c r="BD546" s="345"/>
      <c r="BE546" s="345"/>
      <c r="BF546" s="345"/>
    </row>
    <row r="547" spans="30:58" x14ac:dyDescent="0.3">
      <c r="AD547" s="281"/>
      <c r="AE547" s="281"/>
      <c r="AF547" s="281"/>
      <c r="AG547" s="283"/>
      <c r="AH547" s="282"/>
      <c r="AJ547" s="344"/>
      <c r="AK547" s="344"/>
      <c r="AL547" s="346"/>
      <c r="AM547" s="345"/>
      <c r="AN547" s="346"/>
      <c r="AO547" s="346"/>
      <c r="AP547" s="346"/>
      <c r="AQ547" s="346"/>
      <c r="AS547" s="281" t="s">
        <v>166</v>
      </c>
      <c r="AT547" s="281" t="s">
        <v>39</v>
      </c>
      <c r="AU547" s="281" t="s">
        <v>285</v>
      </c>
      <c r="AV547" s="282">
        <v>177.5</v>
      </c>
      <c r="AW547" s="282">
        <v>40.6</v>
      </c>
      <c r="AY547" s="344"/>
      <c r="AZ547" s="344"/>
      <c r="BA547" s="345"/>
      <c r="BB547" s="345"/>
      <c r="BC547" s="345"/>
      <c r="BD547" s="345"/>
      <c r="BE547" s="345"/>
      <c r="BF547" s="345"/>
    </row>
    <row r="548" spans="30:58" x14ac:dyDescent="0.3">
      <c r="AD548" s="281"/>
      <c r="AE548" s="281"/>
      <c r="AF548" s="281"/>
      <c r="AG548" s="283"/>
      <c r="AH548" s="282"/>
      <c r="AJ548" s="344"/>
      <c r="AK548" s="344"/>
      <c r="AL548" s="346"/>
      <c r="AM548" s="346"/>
      <c r="AN548" s="346"/>
      <c r="AO548" s="346"/>
      <c r="AP548" s="346"/>
      <c r="AQ548" s="346"/>
      <c r="AS548" s="281" t="s">
        <v>166</v>
      </c>
      <c r="AT548" s="281" t="s">
        <v>39</v>
      </c>
      <c r="AU548" s="281" t="s">
        <v>286</v>
      </c>
      <c r="AV548" s="282">
        <v>76.099999999999994</v>
      </c>
      <c r="AW548" s="282">
        <v>0.9</v>
      </c>
      <c r="AY548" s="344"/>
      <c r="AZ548" s="344"/>
      <c r="BA548" s="345"/>
      <c r="BB548" s="345"/>
      <c r="BC548" s="345"/>
      <c r="BD548" s="345"/>
      <c r="BE548" s="345"/>
      <c r="BF548" s="345"/>
    </row>
    <row r="549" spans="30:58" x14ac:dyDescent="0.3">
      <c r="AD549" s="281"/>
      <c r="AE549" s="281"/>
      <c r="AF549" s="281"/>
      <c r="AG549" s="282"/>
      <c r="AH549" s="282"/>
      <c r="AJ549" s="344"/>
      <c r="AK549" s="344"/>
      <c r="AL549" s="346"/>
      <c r="AM549" s="346"/>
      <c r="AN549" s="346"/>
      <c r="AO549" s="345"/>
      <c r="AP549" s="346"/>
      <c r="AQ549" s="346"/>
      <c r="AS549" s="281" t="s">
        <v>166</v>
      </c>
      <c r="AT549" s="281" t="s">
        <v>39</v>
      </c>
      <c r="AU549" s="281" t="s">
        <v>289</v>
      </c>
      <c r="AV549" s="282">
        <v>119.3</v>
      </c>
      <c r="AW549" s="282">
        <v>12.4</v>
      </c>
      <c r="AY549" s="344"/>
      <c r="AZ549" s="344"/>
      <c r="BA549" s="345"/>
      <c r="BB549" s="345"/>
      <c r="BC549" s="345"/>
      <c r="BD549" s="345"/>
      <c r="BE549" s="345"/>
      <c r="BF549" s="345"/>
    </row>
    <row r="550" spans="30:58" x14ac:dyDescent="0.3">
      <c r="AD550" s="281"/>
      <c r="AE550" s="281"/>
      <c r="AF550" s="281"/>
      <c r="AG550" s="282"/>
      <c r="AH550" s="283"/>
      <c r="AJ550" s="344"/>
      <c r="AK550" s="344"/>
      <c r="AL550" s="346"/>
      <c r="AM550" s="346"/>
      <c r="AN550" s="346"/>
      <c r="AO550" s="345"/>
      <c r="AP550" s="346"/>
      <c r="AQ550" s="345"/>
      <c r="AS550" s="281" t="s">
        <v>166</v>
      </c>
      <c r="AT550" s="281" t="s">
        <v>39</v>
      </c>
      <c r="AU550" s="281" t="s">
        <v>290</v>
      </c>
      <c r="AV550" s="282">
        <v>112.4</v>
      </c>
      <c r="AW550" s="282">
        <v>21.6</v>
      </c>
      <c r="AY550" s="344"/>
      <c r="AZ550" s="344"/>
      <c r="BA550" s="345"/>
      <c r="BB550" s="345"/>
      <c r="BC550" s="345"/>
      <c r="BD550" s="345"/>
      <c r="BE550" s="345"/>
      <c r="BF550" s="345"/>
    </row>
    <row r="551" spans="30:58" x14ac:dyDescent="0.3">
      <c r="AD551" s="281"/>
      <c r="AE551" s="281"/>
      <c r="AF551" s="281"/>
      <c r="AG551" s="282"/>
      <c r="AH551" s="282"/>
      <c r="AJ551" s="344"/>
      <c r="AK551" s="344"/>
      <c r="AL551" s="346"/>
      <c r="AM551" s="346"/>
      <c r="AN551" s="346"/>
      <c r="AO551" s="346"/>
      <c r="AP551" s="346"/>
      <c r="AQ551" s="346"/>
      <c r="AS551" s="281" t="s">
        <v>166</v>
      </c>
      <c r="AT551" s="281" t="s">
        <v>39</v>
      </c>
      <c r="AU551" s="281" t="s">
        <v>292</v>
      </c>
      <c r="AV551" s="282">
        <v>104.3</v>
      </c>
      <c r="AW551" s="282">
        <v>7.2</v>
      </c>
      <c r="AY551" s="344"/>
      <c r="AZ551" s="344"/>
      <c r="BA551" s="345"/>
      <c r="BB551" s="345"/>
      <c r="BC551" s="345"/>
      <c r="BD551" s="345"/>
      <c r="BE551" s="345"/>
      <c r="BF551" s="345"/>
    </row>
    <row r="552" spans="30:58" x14ac:dyDescent="0.3">
      <c r="AD552" s="281"/>
      <c r="AE552" s="281"/>
      <c r="AF552" s="281"/>
      <c r="AG552" s="283"/>
      <c r="AH552" s="283"/>
      <c r="AJ552" s="344"/>
      <c r="AK552" s="344"/>
      <c r="AL552" s="346"/>
      <c r="AM552" s="346"/>
      <c r="AN552" s="346"/>
      <c r="AO552" s="346"/>
      <c r="AP552" s="346"/>
      <c r="AQ552" s="346"/>
      <c r="AS552" s="281" t="s">
        <v>166</v>
      </c>
      <c r="AT552" s="281" t="s">
        <v>39</v>
      </c>
      <c r="AU552" s="281" t="s">
        <v>293</v>
      </c>
      <c r="AV552" s="282">
        <v>81.900000000000006</v>
      </c>
      <c r="AW552" s="282">
        <v>-24.8</v>
      </c>
      <c r="AY552" s="344"/>
      <c r="AZ552" s="344"/>
      <c r="BA552" s="345"/>
      <c r="BB552" s="345"/>
      <c r="BC552" s="345"/>
      <c r="BD552" s="345"/>
      <c r="BE552" s="345"/>
      <c r="BF552" s="345"/>
    </row>
    <row r="553" spans="30:58" x14ac:dyDescent="0.3">
      <c r="AD553" s="281"/>
      <c r="AE553" s="281"/>
      <c r="AF553" s="281"/>
      <c r="AG553" s="282"/>
      <c r="AH553" s="282"/>
      <c r="AJ553" s="344"/>
      <c r="AK553" s="344"/>
      <c r="AL553" s="346"/>
      <c r="AM553" s="346"/>
      <c r="AN553" s="346"/>
      <c r="AO553" s="346"/>
      <c r="AP553" s="346"/>
      <c r="AQ553" s="346"/>
      <c r="AS553" s="281" t="s">
        <v>166</v>
      </c>
      <c r="AT553" s="281" t="s">
        <v>39</v>
      </c>
      <c r="AU553" s="281" t="s">
        <v>295</v>
      </c>
      <c r="AV553" s="282">
        <v>104.6</v>
      </c>
      <c r="AW553" s="282">
        <v>-10.5</v>
      </c>
      <c r="AY553" s="344"/>
      <c r="AZ553" s="344"/>
      <c r="BA553" s="345"/>
      <c r="BB553" s="345"/>
      <c r="BC553" s="345"/>
      <c r="BD553" s="345"/>
      <c r="BE553" s="345"/>
      <c r="BF553" s="345"/>
    </row>
    <row r="554" spans="30:58" x14ac:dyDescent="0.3">
      <c r="AD554" s="281"/>
      <c r="AE554" s="281"/>
      <c r="AF554" s="281"/>
      <c r="AG554" s="283"/>
      <c r="AH554" s="282"/>
      <c r="AJ554" s="344"/>
      <c r="AK554" s="344"/>
      <c r="AL554" s="346"/>
      <c r="AM554" s="346"/>
      <c r="AN554" s="346"/>
      <c r="AO554" s="346"/>
      <c r="AP554" s="346"/>
      <c r="AQ554" s="346"/>
      <c r="AS554" s="281" t="s">
        <v>166</v>
      </c>
      <c r="AT554" s="281" t="s">
        <v>39</v>
      </c>
      <c r="AU554" s="281" t="s">
        <v>296</v>
      </c>
      <c r="AV554" s="282">
        <v>98.3</v>
      </c>
      <c r="AW554" s="282">
        <v>-1.6</v>
      </c>
      <c r="AY554" s="344"/>
      <c r="AZ554" s="344"/>
      <c r="BA554" s="345"/>
      <c r="BB554" s="345"/>
      <c r="BC554" s="345"/>
      <c r="BD554" s="345"/>
      <c r="BE554" s="345"/>
      <c r="BF554" s="345"/>
    </row>
    <row r="555" spans="30:58" x14ac:dyDescent="0.3">
      <c r="AD555" s="281"/>
      <c r="AE555" s="281"/>
      <c r="AF555" s="281"/>
      <c r="AG555" s="282"/>
      <c r="AH555" s="282"/>
      <c r="AJ555" s="344"/>
      <c r="AK555" s="344"/>
      <c r="AL555" s="346"/>
      <c r="AM555" s="346"/>
      <c r="AN555" s="346"/>
      <c r="AO555" s="345"/>
      <c r="AP555" s="346"/>
      <c r="AQ555" s="346"/>
      <c r="AS555" s="281" t="s">
        <v>166</v>
      </c>
      <c r="AT555" s="281" t="s">
        <v>39</v>
      </c>
      <c r="AU555" s="281" t="s">
        <v>297</v>
      </c>
      <c r="AV555" s="282">
        <v>100</v>
      </c>
      <c r="AW555" s="282">
        <v>-0.4</v>
      </c>
      <c r="AY555" s="344"/>
      <c r="AZ555" s="344"/>
      <c r="BA555" s="345"/>
      <c r="BB555" s="345"/>
      <c r="BC555" s="345"/>
      <c r="BD555" s="345"/>
      <c r="BE555" s="345"/>
      <c r="BF555" s="345"/>
    </row>
    <row r="556" spans="30:58" x14ac:dyDescent="0.3">
      <c r="AD556" s="281"/>
      <c r="AE556" s="281"/>
      <c r="AF556" s="281"/>
      <c r="AG556" s="282"/>
      <c r="AH556" s="282"/>
      <c r="AJ556" s="344"/>
      <c r="AK556" s="344"/>
      <c r="AL556" s="346"/>
      <c r="AM556" s="346"/>
      <c r="AN556" s="346"/>
      <c r="AO556" s="346"/>
      <c r="AP556" s="345"/>
      <c r="AQ556" s="346"/>
      <c r="AS556" s="281" t="s">
        <v>166</v>
      </c>
      <c r="AT556" s="281" t="s">
        <v>39</v>
      </c>
      <c r="AU556" s="281" t="s">
        <v>298</v>
      </c>
      <c r="AV556" s="282">
        <v>77.7</v>
      </c>
      <c r="AW556" s="282">
        <v>16.5</v>
      </c>
      <c r="AY556" s="344"/>
      <c r="AZ556" s="344"/>
      <c r="BA556" s="345"/>
      <c r="BB556" s="345"/>
      <c r="BC556" s="345"/>
      <c r="BD556" s="345"/>
      <c r="BE556" s="345"/>
      <c r="BF556" s="345"/>
    </row>
    <row r="557" spans="30:58" x14ac:dyDescent="0.3">
      <c r="AD557" s="281"/>
      <c r="AE557" s="281"/>
      <c r="AF557" s="281"/>
      <c r="AG557" s="282"/>
      <c r="AH557" s="282"/>
      <c r="AJ557" s="344"/>
      <c r="AK557" s="344"/>
      <c r="AL557" s="346"/>
      <c r="AM557" s="346"/>
      <c r="AN557" s="346"/>
      <c r="AO557" s="346"/>
      <c r="AP557" s="345"/>
      <c r="AQ557" s="346"/>
      <c r="AS557" s="281" t="s">
        <v>166</v>
      </c>
      <c r="AT557" s="281" t="s">
        <v>39</v>
      </c>
      <c r="AU557" s="281" t="s">
        <v>301</v>
      </c>
      <c r="AV557" s="282">
        <v>124.1</v>
      </c>
      <c r="AW557" s="282">
        <v>14</v>
      </c>
      <c r="AY557" s="344"/>
      <c r="AZ557" s="344"/>
      <c r="BA557" s="345"/>
      <c r="BB557" s="345"/>
      <c r="BC557" s="345"/>
      <c r="BD557" s="345"/>
      <c r="BE557" s="345"/>
      <c r="BF557" s="345"/>
    </row>
    <row r="558" spans="30:58" x14ac:dyDescent="0.3">
      <c r="AD558" s="281"/>
      <c r="AE558" s="281"/>
      <c r="AF558" s="281"/>
      <c r="AG558" s="282"/>
      <c r="AH558" s="282"/>
      <c r="AJ558" s="344"/>
      <c r="AK558" s="344"/>
      <c r="AL558" s="346"/>
      <c r="AM558" s="346"/>
      <c r="AN558" s="346"/>
      <c r="AO558" s="346"/>
      <c r="AP558" s="346"/>
      <c r="AQ558" s="346"/>
      <c r="AS558" s="281" t="s">
        <v>166</v>
      </c>
      <c r="AT558" s="281" t="s">
        <v>39</v>
      </c>
      <c r="AU558" s="281" t="s">
        <v>280</v>
      </c>
      <c r="AV558" s="282">
        <v>121.3</v>
      </c>
      <c r="AW558" s="282">
        <v>22.2</v>
      </c>
      <c r="AY558" s="344"/>
      <c r="AZ558" s="344"/>
      <c r="BA558" s="345"/>
      <c r="BB558" s="345"/>
      <c r="BC558" s="345"/>
      <c r="BD558" s="345"/>
      <c r="BE558" s="345"/>
      <c r="BF558" s="345"/>
    </row>
    <row r="559" spans="30:58" x14ac:dyDescent="0.3">
      <c r="AD559" s="281"/>
      <c r="AE559" s="281"/>
      <c r="AF559" s="281"/>
      <c r="AG559" s="282"/>
      <c r="AH559" s="282"/>
      <c r="AJ559" s="344"/>
      <c r="AK559" s="344"/>
      <c r="AL559" s="346"/>
      <c r="AM559" s="346"/>
      <c r="AN559" s="346"/>
      <c r="AO559" s="346"/>
      <c r="AP559" s="346"/>
      <c r="AQ559" s="346"/>
      <c r="AS559" s="281" t="s">
        <v>166</v>
      </c>
      <c r="AT559" s="281" t="s">
        <v>39</v>
      </c>
      <c r="AU559" s="281" t="s">
        <v>281</v>
      </c>
      <c r="AV559" s="282">
        <v>105.8</v>
      </c>
      <c r="AW559" s="282">
        <v>21.9</v>
      </c>
      <c r="AY559" s="344"/>
      <c r="AZ559" s="344"/>
      <c r="BA559" s="345"/>
      <c r="BB559" s="345"/>
      <c r="BC559" s="345"/>
      <c r="BD559" s="345"/>
      <c r="BE559" s="345"/>
      <c r="BF559" s="345"/>
    </row>
    <row r="560" spans="30:58" x14ac:dyDescent="0.3">
      <c r="AD560" s="281"/>
      <c r="AE560" s="281"/>
      <c r="AF560" s="281"/>
      <c r="AG560" s="282"/>
      <c r="AH560" s="282"/>
      <c r="AJ560" s="344"/>
      <c r="AK560" s="344"/>
      <c r="AL560" s="346"/>
      <c r="AM560" s="345"/>
      <c r="AN560" s="346"/>
      <c r="AO560" s="346"/>
      <c r="AP560" s="346"/>
      <c r="AQ560" s="346"/>
      <c r="AS560" s="281" t="s">
        <v>166</v>
      </c>
      <c r="AT560" s="281" t="s">
        <v>39</v>
      </c>
      <c r="AU560" s="281" t="s">
        <v>302</v>
      </c>
      <c r="AV560" s="282">
        <v>102.3</v>
      </c>
      <c r="AW560" s="282">
        <v>-49.7</v>
      </c>
      <c r="AY560" s="344"/>
      <c r="AZ560" s="344"/>
      <c r="BA560" s="345"/>
      <c r="BB560" s="345"/>
      <c r="BC560" s="345"/>
      <c r="BD560" s="345"/>
      <c r="BE560" s="345"/>
      <c r="BF560" s="345"/>
    </row>
    <row r="561" spans="30:58" x14ac:dyDescent="0.3">
      <c r="AD561" s="281"/>
      <c r="AE561" s="281"/>
      <c r="AF561" s="281"/>
      <c r="AG561" s="282"/>
      <c r="AH561" s="282"/>
      <c r="AJ561" s="344"/>
      <c r="AK561" s="344"/>
      <c r="AL561" s="346"/>
      <c r="AM561" s="346"/>
      <c r="AN561" s="346"/>
      <c r="AO561" s="346"/>
      <c r="AP561" s="346"/>
      <c r="AQ561" s="346"/>
      <c r="AS561" s="281" t="s">
        <v>166</v>
      </c>
      <c r="AT561" s="281" t="s">
        <v>39</v>
      </c>
      <c r="AU561" s="281" t="s">
        <v>304</v>
      </c>
      <c r="AV561" s="282">
        <v>154.6</v>
      </c>
      <c r="AW561" s="282">
        <v>3.8</v>
      </c>
      <c r="AY561" s="344"/>
      <c r="AZ561" s="344"/>
      <c r="BA561" s="345"/>
      <c r="BB561" s="345"/>
      <c r="BC561" s="345"/>
      <c r="BD561" s="345"/>
      <c r="BE561" s="345"/>
      <c r="BF561" s="345"/>
    </row>
    <row r="562" spans="30:58" x14ac:dyDescent="0.3">
      <c r="AD562" s="281"/>
      <c r="AE562" s="281"/>
      <c r="AF562" s="281"/>
      <c r="AG562" s="282"/>
      <c r="AH562" s="282"/>
      <c r="AJ562" s="344"/>
      <c r="AK562" s="344"/>
      <c r="AL562" s="346"/>
      <c r="AM562" s="346"/>
      <c r="AN562" s="346"/>
      <c r="AO562" s="345"/>
      <c r="AP562" s="346"/>
      <c r="AQ562" s="346"/>
      <c r="AS562" s="281" t="s">
        <v>166</v>
      </c>
      <c r="AT562" s="281" t="s">
        <v>39</v>
      </c>
      <c r="AU562" s="281" t="s">
        <v>3620</v>
      </c>
      <c r="AV562" s="282">
        <v>75.900000000000006</v>
      </c>
      <c r="AW562" s="282">
        <v>-20.3</v>
      </c>
      <c r="AY562" s="344"/>
      <c r="AZ562" s="344"/>
      <c r="BA562" s="345"/>
      <c r="BB562" s="345"/>
      <c r="BC562" s="345"/>
      <c r="BD562" s="345"/>
      <c r="BE562" s="345"/>
      <c r="BF562" s="345"/>
    </row>
    <row r="563" spans="30:58" x14ac:dyDescent="0.3">
      <c r="AD563" s="281"/>
      <c r="AE563" s="281"/>
      <c r="AF563" s="281"/>
      <c r="AG563" s="282"/>
      <c r="AH563" s="282"/>
      <c r="AJ563" s="344"/>
      <c r="AK563" s="344"/>
      <c r="AL563" s="346"/>
      <c r="AM563" s="346"/>
      <c r="AN563" s="346"/>
      <c r="AO563" s="345"/>
      <c r="AP563" s="345"/>
      <c r="AQ563" s="346"/>
      <c r="AS563" s="281" t="s">
        <v>166</v>
      </c>
      <c r="AT563" s="281" t="s">
        <v>40</v>
      </c>
      <c r="AU563" s="281" t="s">
        <v>284</v>
      </c>
      <c r="AV563" s="282">
        <v>90.2</v>
      </c>
      <c r="AW563" s="282">
        <v>-3.3</v>
      </c>
      <c r="AY563" s="344"/>
      <c r="AZ563" s="344"/>
      <c r="BA563" s="345"/>
      <c r="BB563" s="345"/>
      <c r="BC563" s="345"/>
      <c r="BD563" s="345"/>
      <c r="BE563" s="345"/>
      <c r="BF563" s="345"/>
    </row>
    <row r="564" spans="30:58" x14ac:dyDescent="0.3">
      <c r="AD564" s="281"/>
      <c r="AE564" s="281"/>
      <c r="AF564" s="281"/>
      <c r="AG564" s="283"/>
      <c r="AH564" s="282"/>
      <c r="AJ564" s="344"/>
      <c r="AK564" s="344"/>
      <c r="AL564" s="346"/>
      <c r="AM564" s="346"/>
      <c r="AN564" s="346"/>
      <c r="AO564" s="346"/>
      <c r="AP564" s="346"/>
      <c r="AQ564" s="346"/>
      <c r="AS564" s="281" t="s">
        <v>166</v>
      </c>
      <c r="AT564" s="281" t="s">
        <v>40</v>
      </c>
      <c r="AU564" s="281" t="s">
        <v>285</v>
      </c>
      <c r="AV564" s="282">
        <v>120.6</v>
      </c>
      <c r="AW564" s="282">
        <v>15.6</v>
      </c>
      <c r="AY564" s="344"/>
      <c r="AZ564" s="344"/>
      <c r="BA564" s="345"/>
      <c r="BB564" s="345"/>
      <c r="BC564" s="345"/>
      <c r="BD564" s="345"/>
      <c r="BE564" s="345"/>
      <c r="BF564" s="345"/>
    </row>
    <row r="565" spans="30:58" x14ac:dyDescent="0.3">
      <c r="AD565" s="281"/>
      <c r="AE565" s="281"/>
      <c r="AF565" s="281"/>
      <c r="AG565" s="282"/>
      <c r="AH565" s="282"/>
      <c r="AJ565" s="344"/>
      <c r="AK565" s="344"/>
      <c r="AL565" s="346"/>
      <c r="AM565" s="346"/>
      <c r="AN565" s="346"/>
      <c r="AO565" s="346"/>
      <c r="AP565" s="346"/>
      <c r="AQ565" s="346"/>
      <c r="AS565" s="281" t="s">
        <v>166</v>
      </c>
      <c r="AT565" s="281" t="s">
        <v>40</v>
      </c>
      <c r="AU565" s="281" t="s">
        <v>306</v>
      </c>
      <c r="AV565" s="282">
        <v>87.3</v>
      </c>
      <c r="AW565" s="282">
        <v>9.1999999999999993</v>
      </c>
      <c r="AY565" s="344"/>
      <c r="AZ565" s="344"/>
      <c r="BA565" s="345"/>
      <c r="BB565" s="345"/>
      <c r="BC565" s="345"/>
      <c r="BD565" s="345"/>
      <c r="BE565" s="345"/>
      <c r="BF565" s="345"/>
    </row>
    <row r="566" spans="30:58" x14ac:dyDescent="0.3">
      <c r="AD566" s="281"/>
      <c r="AE566" s="281"/>
      <c r="AF566" s="281"/>
      <c r="AG566" s="282"/>
      <c r="AH566" s="282"/>
      <c r="AJ566" s="344"/>
      <c r="AK566" s="344"/>
      <c r="AL566" s="346"/>
      <c r="AM566" s="346"/>
      <c r="AN566" s="345"/>
      <c r="AO566" s="346"/>
      <c r="AP566" s="346"/>
      <c r="AQ566" s="346"/>
      <c r="AS566" s="281" t="s">
        <v>166</v>
      </c>
      <c r="AT566" s="281" t="s">
        <v>40</v>
      </c>
      <c r="AU566" s="281" t="s">
        <v>286</v>
      </c>
      <c r="AV566" s="282">
        <v>80</v>
      </c>
      <c r="AW566" s="282">
        <v>10</v>
      </c>
      <c r="AY566" s="344"/>
      <c r="AZ566" s="344"/>
      <c r="BA566" s="345"/>
      <c r="BB566" s="345"/>
      <c r="BC566" s="345"/>
      <c r="BD566" s="345"/>
      <c r="BE566" s="345"/>
      <c r="BF566" s="345"/>
    </row>
    <row r="567" spans="30:58" x14ac:dyDescent="0.3">
      <c r="AD567" s="281"/>
      <c r="AE567" s="281"/>
      <c r="AF567" s="281"/>
      <c r="AG567" s="282"/>
      <c r="AH567" s="282"/>
      <c r="AJ567" s="344"/>
      <c r="AK567" s="344"/>
      <c r="AL567" s="346"/>
      <c r="AM567" s="346"/>
      <c r="AN567" s="346"/>
      <c r="AO567" s="346"/>
      <c r="AP567" s="346"/>
      <c r="AQ567" s="346"/>
      <c r="AS567" s="281" t="s">
        <v>166</v>
      </c>
      <c r="AT567" s="281" t="s">
        <v>40</v>
      </c>
      <c r="AU567" s="281" t="s">
        <v>289</v>
      </c>
      <c r="AV567" s="282">
        <v>93.1</v>
      </c>
      <c r="AW567" s="282">
        <v>-6.1</v>
      </c>
      <c r="AY567" s="344"/>
      <c r="AZ567" s="344"/>
      <c r="BA567" s="345"/>
      <c r="BB567" s="345"/>
      <c r="BC567" s="345"/>
      <c r="BD567" s="345"/>
      <c r="BE567" s="345"/>
      <c r="BF567" s="345"/>
    </row>
    <row r="568" spans="30:58" x14ac:dyDescent="0.3">
      <c r="AD568" s="281"/>
      <c r="AE568" s="281"/>
      <c r="AF568" s="281"/>
      <c r="AG568" s="282"/>
      <c r="AH568" s="282"/>
      <c r="AJ568" s="344"/>
      <c r="AK568" s="344"/>
      <c r="AL568" s="346"/>
      <c r="AM568" s="346"/>
      <c r="AN568" s="346"/>
      <c r="AO568" s="346"/>
      <c r="AP568" s="346"/>
      <c r="AQ568" s="346"/>
      <c r="AS568" s="281" t="s">
        <v>166</v>
      </c>
      <c r="AT568" s="281" t="s">
        <v>40</v>
      </c>
      <c r="AU568" s="281" t="s">
        <v>290</v>
      </c>
      <c r="AV568" s="282">
        <v>107.9</v>
      </c>
      <c r="AW568" s="282">
        <v>5.2</v>
      </c>
      <c r="AY568" s="344"/>
      <c r="AZ568" s="344"/>
      <c r="BA568" s="345"/>
      <c r="BB568" s="345"/>
      <c r="BC568" s="345"/>
      <c r="BD568" s="345"/>
      <c r="BE568" s="345"/>
      <c r="BF568" s="345"/>
    </row>
    <row r="569" spans="30:58" x14ac:dyDescent="0.3">
      <c r="AD569" s="281"/>
      <c r="AE569" s="281"/>
      <c r="AF569" s="281"/>
      <c r="AG569" s="282"/>
      <c r="AH569" s="282"/>
      <c r="AJ569" s="344"/>
      <c r="AK569" s="344"/>
      <c r="AL569" s="346"/>
      <c r="AM569" s="346"/>
      <c r="AN569" s="346"/>
      <c r="AO569" s="346"/>
      <c r="AP569" s="346"/>
      <c r="AQ569" s="346"/>
      <c r="AS569" s="281" t="s">
        <v>166</v>
      </c>
      <c r="AT569" s="281" t="s">
        <v>40</v>
      </c>
      <c r="AU569" s="281" t="s">
        <v>291</v>
      </c>
      <c r="AV569" s="282">
        <v>50.5</v>
      </c>
      <c r="AW569" s="282">
        <v>-41.1</v>
      </c>
      <c r="AY569" s="344"/>
      <c r="AZ569" s="344"/>
      <c r="BA569" s="345"/>
      <c r="BB569" s="345"/>
      <c r="BC569" s="345"/>
      <c r="BD569" s="345"/>
      <c r="BE569" s="345"/>
      <c r="BF569" s="345"/>
    </row>
    <row r="570" spans="30:58" x14ac:dyDescent="0.3">
      <c r="AD570" s="281"/>
      <c r="AE570" s="281"/>
      <c r="AF570" s="281"/>
      <c r="AG570" s="282"/>
      <c r="AH570" s="282"/>
      <c r="AJ570" s="344"/>
      <c r="AK570" s="344"/>
      <c r="AL570" s="346"/>
      <c r="AM570" s="346"/>
      <c r="AN570" s="346"/>
      <c r="AO570" s="346"/>
      <c r="AP570" s="346"/>
      <c r="AQ570" s="346"/>
      <c r="AS570" s="281" t="s">
        <v>166</v>
      </c>
      <c r="AT570" s="281" t="s">
        <v>40</v>
      </c>
      <c r="AU570" s="281" t="s">
        <v>292</v>
      </c>
      <c r="AV570" s="282">
        <v>104.6</v>
      </c>
      <c r="AW570" s="282">
        <v>-5.7</v>
      </c>
      <c r="AY570" s="344"/>
      <c r="AZ570" s="344"/>
      <c r="BA570" s="345"/>
      <c r="BB570" s="345"/>
      <c r="BC570" s="345"/>
      <c r="BD570" s="345"/>
      <c r="BE570" s="345"/>
      <c r="BF570" s="345"/>
    </row>
    <row r="571" spans="30:58" x14ac:dyDescent="0.3">
      <c r="AD571" s="281"/>
      <c r="AE571" s="281"/>
      <c r="AF571" s="281"/>
      <c r="AG571" s="282"/>
      <c r="AH571" s="282"/>
      <c r="AJ571" s="344"/>
      <c r="AK571" s="344"/>
      <c r="AL571" s="346"/>
      <c r="AM571" s="346"/>
      <c r="AN571" s="346"/>
      <c r="AO571" s="346"/>
      <c r="AP571" s="346"/>
      <c r="AQ571" s="346"/>
      <c r="AS571" s="281" t="s">
        <v>166</v>
      </c>
      <c r="AT571" s="281" t="s">
        <v>40</v>
      </c>
      <c r="AU571" s="281" t="s">
        <v>293</v>
      </c>
      <c r="AV571" s="282">
        <v>98</v>
      </c>
      <c r="AW571" s="282">
        <v>1.6</v>
      </c>
      <c r="AY571" s="344"/>
      <c r="AZ571" s="344"/>
      <c r="BA571" s="345"/>
      <c r="BB571" s="345"/>
      <c r="BC571" s="345"/>
      <c r="BD571" s="345"/>
      <c r="BE571" s="345"/>
      <c r="BF571" s="345"/>
    </row>
    <row r="572" spans="30:58" x14ac:dyDescent="0.3">
      <c r="AD572" s="281"/>
      <c r="AE572" s="281"/>
      <c r="AF572" s="281"/>
      <c r="AG572" s="282"/>
      <c r="AH572" s="282"/>
      <c r="AJ572" s="344"/>
      <c r="AK572" s="344"/>
      <c r="AL572" s="346"/>
      <c r="AM572" s="346"/>
      <c r="AN572" s="346"/>
      <c r="AO572" s="346"/>
      <c r="AP572" s="346"/>
      <c r="AQ572" s="346"/>
      <c r="AS572" s="281" t="s">
        <v>166</v>
      </c>
      <c r="AT572" s="281" t="s">
        <v>40</v>
      </c>
      <c r="AU572" s="281" t="s">
        <v>295</v>
      </c>
      <c r="AV572" s="282">
        <v>100.7</v>
      </c>
      <c r="AW572" s="282">
        <v>9.1999999999999993</v>
      </c>
      <c r="AY572" s="344"/>
      <c r="AZ572" s="344"/>
      <c r="BA572" s="345"/>
      <c r="BB572" s="345"/>
      <c r="BC572" s="345"/>
      <c r="BD572" s="345"/>
      <c r="BE572" s="345"/>
      <c r="BF572" s="345"/>
    </row>
    <row r="573" spans="30:58" x14ac:dyDescent="0.3">
      <c r="AD573" s="281"/>
      <c r="AE573" s="281"/>
      <c r="AF573" s="281"/>
      <c r="AG573" s="282"/>
      <c r="AH573" s="282"/>
      <c r="AJ573" s="344"/>
      <c r="AK573" s="344"/>
      <c r="AL573" s="346"/>
      <c r="AM573" s="346"/>
      <c r="AN573" s="346"/>
      <c r="AO573" s="345"/>
      <c r="AP573" s="346"/>
      <c r="AQ573" s="346"/>
      <c r="AS573" s="281" t="s">
        <v>166</v>
      </c>
      <c r="AT573" s="281" t="s">
        <v>40</v>
      </c>
      <c r="AU573" s="281" t="s">
        <v>296</v>
      </c>
      <c r="AV573" s="282">
        <v>90.3</v>
      </c>
      <c r="AW573" s="282">
        <v>5.9</v>
      </c>
      <c r="AY573" s="344"/>
      <c r="AZ573" s="344"/>
      <c r="BA573" s="345"/>
      <c r="BB573" s="345"/>
      <c r="BC573" s="345"/>
      <c r="BD573" s="345"/>
      <c r="BE573" s="345"/>
      <c r="BF573" s="345"/>
    </row>
    <row r="574" spans="30:58" x14ac:dyDescent="0.3">
      <c r="AD574" s="281"/>
      <c r="AE574" s="281"/>
      <c r="AF574" s="281"/>
      <c r="AG574" s="282"/>
      <c r="AH574" s="283"/>
      <c r="AJ574" s="344"/>
      <c r="AK574" s="344"/>
      <c r="AL574" s="346"/>
      <c r="AM574" s="346"/>
      <c r="AN574" s="346"/>
      <c r="AO574" s="346"/>
      <c r="AP574" s="346"/>
      <c r="AQ574" s="346"/>
      <c r="AS574" s="281" t="s">
        <v>166</v>
      </c>
      <c r="AT574" s="281" t="s">
        <v>40</v>
      </c>
      <c r="AU574" s="281" t="s">
        <v>297</v>
      </c>
      <c r="AV574" s="282">
        <v>92</v>
      </c>
      <c r="AW574" s="282">
        <v>-4.3</v>
      </c>
      <c r="AY574" s="344"/>
      <c r="AZ574" s="344"/>
      <c r="BA574" s="345"/>
      <c r="BB574" s="345"/>
      <c r="BC574" s="345"/>
      <c r="BD574" s="345"/>
      <c r="BE574" s="345"/>
      <c r="BF574" s="345"/>
    </row>
    <row r="575" spans="30:58" x14ac:dyDescent="0.3">
      <c r="AD575" s="281"/>
      <c r="AE575" s="281"/>
      <c r="AF575" s="281"/>
      <c r="AG575" s="282"/>
      <c r="AH575" s="282"/>
      <c r="AJ575" s="344"/>
      <c r="AK575" s="344"/>
      <c r="AL575" s="346"/>
      <c r="AM575" s="346"/>
      <c r="AN575" s="346"/>
      <c r="AO575" s="346"/>
      <c r="AP575" s="346"/>
      <c r="AQ575" s="346"/>
      <c r="AS575" s="281" t="s">
        <v>166</v>
      </c>
      <c r="AT575" s="281" t="s">
        <v>40</v>
      </c>
      <c r="AU575" s="281" t="s">
        <v>298</v>
      </c>
      <c r="AV575" s="282">
        <v>106</v>
      </c>
      <c r="AW575" s="282">
        <v>21.6</v>
      </c>
      <c r="AY575" s="344"/>
      <c r="AZ575" s="344"/>
      <c r="BA575" s="345"/>
      <c r="BB575" s="345"/>
      <c r="BC575" s="345"/>
      <c r="BD575" s="345"/>
      <c r="BE575" s="345"/>
      <c r="BF575" s="345"/>
    </row>
    <row r="576" spans="30:58" x14ac:dyDescent="0.3">
      <c r="AD576" s="281"/>
      <c r="AE576" s="281"/>
      <c r="AF576" s="281"/>
      <c r="AG576" s="282"/>
      <c r="AH576" s="282"/>
      <c r="AJ576" s="344"/>
      <c r="AK576" s="344"/>
      <c r="AL576" s="346"/>
      <c r="AM576" s="346"/>
      <c r="AN576" s="346"/>
      <c r="AO576" s="346"/>
      <c r="AP576" s="346"/>
      <c r="AQ576" s="346"/>
      <c r="AS576" s="281" t="s">
        <v>166</v>
      </c>
      <c r="AT576" s="281" t="s">
        <v>40</v>
      </c>
      <c r="AU576" s="281" t="s">
        <v>299</v>
      </c>
      <c r="AV576" s="282">
        <v>135.69999999999999</v>
      </c>
      <c r="AW576" s="282">
        <v>11.5</v>
      </c>
      <c r="AY576" s="344"/>
      <c r="AZ576" s="344"/>
      <c r="BA576" s="345"/>
      <c r="BB576" s="345"/>
      <c r="BC576" s="345"/>
      <c r="BD576" s="345"/>
      <c r="BE576" s="345"/>
      <c r="BF576" s="345"/>
    </row>
    <row r="577" spans="30:58" x14ac:dyDescent="0.3">
      <c r="AD577" s="281"/>
      <c r="AE577" s="281"/>
      <c r="AF577" s="281"/>
      <c r="AG577" s="282"/>
      <c r="AH577" s="282"/>
      <c r="AJ577" s="344"/>
      <c r="AK577" s="344"/>
      <c r="AL577" s="346"/>
      <c r="AM577" s="346"/>
      <c r="AN577" s="346"/>
      <c r="AO577" s="346"/>
      <c r="AP577" s="346"/>
      <c r="AQ577" s="346"/>
      <c r="AS577" s="281" t="s">
        <v>166</v>
      </c>
      <c r="AT577" s="281" t="s">
        <v>40</v>
      </c>
      <c r="AU577" s="281" t="s">
        <v>300</v>
      </c>
      <c r="AV577" s="282">
        <v>131.19999999999999</v>
      </c>
      <c r="AW577" s="282">
        <v>-1.5</v>
      </c>
      <c r="AY577" s="344"/>
      <c r="AZ577" s="344"/>
      <c r="BA577" s="345"/>
      <c r="BB577" s="345"/>
      <c r="BC577" s="345"/>
      <c r="BD577" s="345"/>
      <c r="BE577" s="345"/>
      <c r="BF577" s="345"/>
    </row>
    <row r="578" spans="30:58" x14ac:dyDescent="0.3">
      <c r="AD578" s="281"/>
      <c r="AE578" s="281"/>
      <c r="AF578" s="281"/>
      <c r="AG578" s="282"/>
      <c r="AH578" s="282"/>
      <c r="AJ578" s="344"/>
      <c r="AK578" s="344"/>
      <c r="AL578" s="346"/>
      <c r="AM578" s="346"/>
      <c r="AN578" s="346"/>
      <c r="AO578" s="346"/>
      <c r="AP578" s="346"/>
      <c r="AQ578" s="345"/>
      <c r="AS578" s="281" t="s">
        <v>166</v>
      </c>
      <c r="AT578" s="281" t="s">
        <v>40</v>
      </c>
      <c r="AU578" s="281" t="s">
        <v>301</v>
      </c>
      <c r="AV578" s="282">
        <v>98.9</v>
      </c>
      <c r="AW578" s="282">
        <v>-17.7</v>
      </c>
      <c r="AY578" s="344"/>
      <c r="AZ578" s="344"/>
      <c r="BA578" s="345"/>
      <c r="BB578" s="345"/>
      <c r="BC578" s="345"/>
      <c r="BD578" s="345"/>
      <c r="BE578" s="345"/>
      <c r="BF578" s="345"/>
    </row>
    <row r="579" spans="30:58" x14ac:dyDescent="0.3">
      <c r="AD579" s="281"/>
      <c r="AE579" s="281"/>
      <c r="AF579" s="281"/>
      <c r="AG579" s="282"/>
      <c r="AH579" s="282"/>
      <c r="AJ579" s="344"/>
      <c r="AK579" s="344"/>
      <c r="AL579" s="346"/>
      <c r="AM579" s="346"/>
      <c r="AN579" s="346"/>
      <c r="AO579" s="346"/>
      <c r="AP579" s="346"/>
      <c r="AQ579" s="346"/>
      <c r="AS579" s="281" t="s">
        <v>166</v>
      </c>
      <c r="AT579" s="281" t="s">
        <v>40</v>
      </c>
      <c r="AU579" s="281" t="s">
        <v>280</v>
      </c>
      <c r="AV579" s="282">
        <v>105.4</v>
      </c>
      <c r="AW579" s="282">
        <v>8.4</v>
      </c>
      <c r="AY579" s="344"/>
      <c r="AZ579" s="344"/>
      <c r="BA579" s="345"/>
      <c r="BB579" s="345"/>
      <c r="BC579" s="345"/>
      <c r="BD579" s="345"/>
      <c r="BE579" s="345"/>
      <c r="BF579" s="345"/>
    </row>
    <row r="580" spans="30:58" x14ac:dyDescent="0.3">
      <c r="AD580" s="281"/>
      <c r="AE580" s="281"/>
      <c r="AF580" s="281"/>
      <c r="AG580" s="282"/>
      <c r="AH580" s="282"/>
      <c r="AJ580" s="344"/>
      <c r="AK580" s="344"/>
      <c r="AL580" s="346"/>
      <c r="AM580" s="346"/>
      <c r="AN580" s="346"/>
      <c r="AO580" s="346"/>
      <c r="AP580" s="346"/>
      <c r="AQ580" s="346"/>
      <c r="AS580" s="281" t="s">
        <v>166</v>
      </c>
      <c r="AT580" s="281" t="s">
        <v>40</v>
      </c>
      <c r="AU580" s="281" t="s">
        <v>281</v>
      </c>
      <c r="AV580" s="282">
        <v>131.69999999999999</v>
      </c>
      <c r="AW580" s="282">
        <v>30.2</v>
      </c>
      <c r="AY580" s="344"/>
      <c r="AZ580" s="344"/>
      <c r="BA580" s="345"/>
      <c r="BB580" s="345"/>
      <c r="BC580" s="345"/>
      <c r="BD580" s="345"/>
      <c r="BE580" s="345"/>
      <c r="BF580" s="345"/>
    </row>
    <row r="581" spans="30:58" x14ac:dyDescent="0.3">
      <c r="AD581" s="281"/>
      <c r="AE581" s="281"/>
      <c r="AF581" s="281"/>
      <c r="AG581" s="282"/>
      <c r="AH581" s="282"/>
      <c r="AJ581" s="344"/>
      <c r="AK581" s="344"/>
      <c r="AL581" s="346"/>
      <c r="AM581" s="346"/>
      <c r="AN581" s="345"/>
      <c r="AO581" s="346"/>
      <c r="AP581" s="346"/>
      <c r="AQ581" s="346"/>
      <c r="AS581" s="281" t="s">
        <v>166</v>
      </c>
      <c r="AT581" s="281" t="s">
        <v>40</v>
      </c>
      <c r="AU581" s="281" t="s">
        <v>302</v>
      </c>
      <c r="AV581" s="282">
        <v>103.7</v>
      </c>
      <c r="AW581" s="282">
        <v>17.600000000000001</v>
      </c>
      <c r="AY581" s="344"/>
      <c r="AZ581" s="344"/>
      <c r="BA581" s="345"/>
      <c r="BB581" s="345"/>
      <c r="BC581" s="345"/>
      <c r="BD581" s="345"/>
      <c r="BE581" s="345"/>
      <c r="BF581" s="345"/>
    </row>
    <row r="582" spans="30:58" x14ac:dyDescent="0.3">
      <c r="AD582" s="281"/>
      <c r="AE582" s="281"/>
      <c r="AF582" s="281"/>
      <c r="AG582" s="282"/>
      <c r="AH582" s="282"/>
      <c r="AJ582" s="344"/>
      <c r="AK582" s="344"/>
      <c r="AL582" s="346"/>
      <c r="AM582" s="346"/>
      <c r="AN582" s="346"/>
      <c r="AO582" s="346"/>
      <c r="AP582" s="346"/>
      <c r="AQ582" s="346"/>
      <c r="AS582" s="281" t="s">
        <v>166</v>
      </c>
      <c r="AT582" s="281" t="s">
        <v>40</v>
      </c>
      <c r="AU582" s="281" t="s">
        <v>303</v>
      </c>
      <c r="AV582" s="282">
        <v>56.5</v>
      </c>
      <c r="AW582" s="282">
        <v>-71.3</v>
      </c>
      <c r="AY582" s="344"/>
      <c r="AZ582" s="344"/>
      <c r="BA582" s="345"/>
      <c r="BB582" s="345"/>
      <c r="BC582" s="345"/>
      <c r="BD582" s="345"/>
      <c r="BE582" s="345"/>
      <c r="BF582" s="345"/>
    </row>
    <row r="583" spans="30:58" x14ac:dyDescent="0.3">
      <c r="AD583" s="281"/>
      <c r="AE583" s="281"/>
      <c r="AF583" s="281"/>
      <c r="AG583" s="282"/>
      <c r="AH583" s="282"/>
      <c r="AJ583" s="344"/>
      <c r="AK583" s="344"/>
      <c r="AL583" s="346"/>
      <c r="AM583" s="345"/>
      <c r="AN583" s="345"/>
      <c r="AO583" s="346"/>
      <c r="AP583" s="346"/>
      <c r="AQ583" s="346"/>
      <c r="AS583" s="281" t="s">
        <v>166</v>
      </c>
      <c r="AT583" s="281" t="s">
        <v>40</v>
      </c>
      <c r="AU583" s="281" t="s">
        <v>304</v>
      </c>
      <c r="AV583" s="282">
        <v>105.8</v>
      </c>
      <c r="AW583" s="282">
        <v>-3.9</v>
      </c>
      <c r="AY583" s="344"/>
      <c r="AZ583" s="344"/>
      <c r="BA583" s="345"/>
      <c r="BB583" s="345"/>
      <c r="BC583" s="345"/>
      <c r="BD583" s="345"/>
      <c r="BE583" s="345"/>
      <c r="BF583" s="345"/>
    </row>
    <row r="584" spans="30:58" x14ac:dyDescent="0.3">
      <c r="AD584" s="281"/>
      <c r="AE584" s="281"/>
      <c r="AF584" s="281"/>
      <c r="AG584" s="282"/>
      <c r="AH584" s="282"/>
      <c r="AJ584" s="344"/>
      <c r="AK584" s="344"/>
      <c r="AL584" s="346"/>
      <c r="AM584" s="345"/>
      <c r="AN584" s="346"/>
      <c r="AO584" s="346"/>
      <c r="AP584" s="346"/>
      <c r="AQ584" s="346"/>
      <c r="AS584" s="281" t="s">
        <v>166</v>
      </c>
      <c r="AT584" s="281" t="s">
        <v>40</v>
      </c>
      <c r="AU584" s="281" t="s">
        <v>305</v>
      </c>
      <c r="AV584" s="282">
        <v>113.6</v>
      </c>
      <c r="AW584" s="282">
        <v>5.4</v>
      </c>
      <c r="AY584" s="344"/>
      <c r="AZ584" s="344"/>
      <c r="BA584" s="345"/>
      <c r="BB584" s="345"/>
      <c r="BC584" s="345"/>
      <c r="BD584" s="345"/>
      <c r="BE584" s="345"/>
      <c r="BF584" s="345"/>
    </row>
    <row r="585" spans="30:58" x14ac:dyDescent="0.3">
      <c r="AD585" s="281"/>
      <c r="AE585" s="281"/>
      <c r="AF585" s="281"/>
      <c r="AG585" s="282"/>
      <c r="AH585" s="283"/>
      <c r="AJ585" s="344"/>
      <c r="AK585" s="344"/>
      <c r="AL585" s="346"/>
      <c r="AM585" s="346"/>
      <c r="AN585" s="346"/>
      <c r="AO585" s="346"/>
      <c r="AP585" s="346"/>
      <c r="AQ585" s="346"/>
      <c r="AS585" s="281" t="s">
        <v>166</v>
      </c>
      <c r="AT585" s="281" t="s">
        <v>40</v>
      </c>
      <c r="AU585" s="281" t="s">
        <v>3620</v>
      </c>
      <c r="AV585" s="282">
        <v>114.9</v>
      </c>
      <c r="AW585" s="282">
        <v>14</v>
      </c>
      <c r="AY585" s="344"/>
      <c r="AZ585" s="344"/>
      <c r="BA585" s="345"/>
      <c r="BB585" s="345"/>
      <c r="BC585" s="345"/>
      <c r="BD585" s="345"/>
      <c r="BE585" s="345"/>
      <c r="BF585" s="345"/>
    </row>
    <row r="586" spans="30:58" x14ac:dyDescent="0.3">
      <c r="AD586" s="281"/>
      <c r="AE586" s="281"/>
      <c r="AF586" s="281"/>
      <c r="AG586" s="282"/>
      <c r="AH586" s="282"/>
      <c r="AJ586" s="344"/>
      <c r="AK586" s="344"/>
      <c r="AL586" s="346"/>
      <c r="AM586" s="345"/>
      <c r="AN586" s="346"/>
      <c r="AO586" s="346"/>
      <c r="AP586" s="346"/>
      <c r="AQ586" s="346"/>
      <c r="AS586" s="281" t="s">
        <v>167</v>
      </c>
      <c r="AT586" s="281" t="s">
        <v>1</v>
      </c>
      <c r="AU586" s="281" t="s">
        <v>284</v>
      </c>
      <c r="AV586" s="282">
        <v>98.1</v>
      </c>
      <c r="AW586" s="282">
        <v>-6.4</v>
      </c>
      <c r="AY586" s="344"/>
      <c r="AZ586" s="344"/>
      <c r="BA586" s="345"/>
      <c r="BB586" s="345"/>
      <c r="BC586" s="345"/>
      <c r="BD586" s="345"/>
      <c r="BE586" s="345"/>
      <c r="BF586" s="345"/>
    </row>
    <row r="587" spans="30:58" x14ac:dyDescent="0.3">
      <c r="AD587" s="281"/>
      <c r="AE587" s="281"/>
      <c r="AF587" s="281"/>
      <c r="AG587" s="282"/>
      <c r="AH587" s="282"/>
      <c r="AJ587" s="344"/>
      <c r="AK587" s="344"/>
      <c r="AL587" s="345"/>
      <c r="AM587" s="346"/>
      <c r="AN587" s="346"/>
      <c r="AO587" s="345"/>
      <c r="AP587" s="346"/>
      <c r="AQ587" s="346"/>
      <c r="AS587" s="281" t="s">
        <v>167</v>
      </c>
      <c r="AT587" s="281" t="s">
        <v>1</v>
      </c>
      <c r="AU587" s="281" t="s">
        <v>285</v>
      </c>
      <c r="AV587" s="282">
        <v>127.2</v>
      </c>
      <c r="AW587" s="282">
        <v>45.6</v>
      </c>
      <c r="AY587" s="344"/>
      <c r="AZ587" s="344"/>
      <c r="BA587" s="345"/>
      <c r="BB587" s="345"/>
      <c r="BC587" s="345"/>
      <c r="BD587" s="345"/>
      <c r="BE587" s="345"/>
      <c r="BF587" s="345"/>
    </row>
    <row r="588" spans="30:58" x14ac:dyDescent="0.3">
      <c r="AD588" s="281"/>
      <c r="AE588" s="281"/>
      <c r="AF588" s="281"/>
      <c r="AG588" s="282"/>
      <c r="AH588" s="282"/>
      <c r="AJ588" s="344"/>
      <c r="AK588" s="344"/>
      <c r="AL588" s="346"/>
      <c r="AM588" s="346"/>
      <c r="AN588" s="345"/>
      <c r="AO588" s="346"/>
      <c r="AP588" s="346"/>
      <c r="AQ588" s="346"/>
      <c r="AS588" s="281" t="s">
        <v>167</v>
      </c>
      <c r="AT588" s="281" t="s">
        <v>1</v>
      </c>
      <c r="AU588" s="281" t="s">
        <v>286</v>
      </c>
      <c r="AV588" s="282">
        <v>92</v>
      </c>
      <c r="AW588" s="282">
        <v>-7.9</v>
      </c>
      <c r="AY588" s="344"/>
      <c r="AZ588" s="344"/>
      <c r="BA588" s="345"/>
      <c r="BB588" s="345"/>
      <c r="BC588" s="345"/>
      <c r="BD588" s="345"/>
      <c r="BE588" s="345"/>
      <c r="BF588" s="345"/>
    </row>
    <row r="589" spans="30:58" x14ac:dyDescent="0.3">
      <c r="AD589" s="281"/>
      <c r="AE589" s="281"/>
      <c r="AF589" s="281"/>
      <c r="AG589" s="282"/>
      <c r="AH589" s="282"/>
      <c r="AJ589" s="344"/>
      <c r="AK589" s="344"/>
      <c r="AL589" s="346"/>
      <c r="AM589" s="346"/>
      <c r="AN589" s="346"/>
      <c r="AO589" s="346"/>
      <c r="AP589" s="346"/>
      <c r="AQ589" s="346"/>
      <c r="AS589" s="281" t="s">
        <v>167</v>
      </c>
      <c r="AT589" s="281" t="s">
        <v>1</v>
      </c>
      <c r="AU589" s="281" t="s">
        <v>287</v>
      </c>
      <c r="AV589" s="282">
        <v>113.5</v>
      </c>
      <c r="AW589" s="282">
        <v>-4.3</v>
      </c>
      <c r="AY589" s="344"/>
      <c r="AZ589" s="344"/>
      <c r="BA589" s="345"/>
      <c r="BB589" s="345"/>
      <c r="BC589" s="345"/>
      <c r="BD589" s="345"/>
      <c r="BE589" s="345"/>
      <c r="BF589" s="345"/>
    </row>
    <row r="590" spans="30:58" x14ac:dyDescent="0.3">
      <c r="AD590" s="281"/>
      <c r="AE590" s="281"/>
      <c r="AF590" s="281"/>
      <c r="AG590" s="282"/>
      <c r="AH590" s="282"/>
      <c r="AJ590" s="344"/>
      <c r="AK590" s="344"/>
      <c r="AL590" s="346"/>
      <c r="AM590" s="346"/>
      <c r="AN590" s="346"/>
      <c r="AO590" s="346"/>
      <c r="AP590" s="346"/>
      <c r="AQ590" s="346"/>
      <c r="AS590" s="281" t="s">
        <v>167</v>
      </c>
      <c r="AT590" s="281" t="s">
        <v>1</v>
      </c>
      <c r="AU590" s="281" t="s">
        <v>288</v>
      </c>
      <c r="AV590" s="282">
        <v>91.4</v>
      </c>
      <c r="AW590" s="282">
        <v>-9.4</v>
      </c>
      <c r="AY590" s="344"/>
      <c r="AZ590" s="344"/>
      <c r="BA590" s="345"/>
      <c r="BB590" s="345"/>
      <c r="BC590" s="345"/>
      <c r="BD590" s="345"/>
      <c r="BE590" s="345"/>
      <c r="BF590" s="345"/>
    </row>
    <row r="591" spans="30:58" x14ac:dyDescent="0.3">
      <c r="AD591" s="281"/>
      <c r="AE591" s="281"/>
      <c r="AF591" s="281"/>
      <c r="AG591" s="282"/>
      <c r="AH591" s="282"/>
      <c r="AJ591" s="344"/>
      <c r="AK591" s="344"/>
      <c r="AL591" s="346"/>
      <c r="AM591" s="346"/>
      <c r="AN591" s="346"/>
      <c r="AO591" s="346"/>
      <c r="AP591" s="346"/>
      <c r="AQ591" s="346"/>
      <c r="AS591" s="281" t="s">
        <v>167</v>
      </c>
      <c r="AT591" s="281" t="s">
        <v>1</v>
      </c>
      <c r="AU591" s="281" t="s">
        <v>289</v>
      </c>
      <c r="AV591" s="282">
        <v>66.400000000000006</v>
      </c>
      <c r="AW591" s="282">
        <v>-22.1</v>
      </c>
      <c r="AY591" s="344"/>
      <c r="AZ591" s="344"/>
      <c r="BA591" s="345"/>
      <c r="BB591" s="345"/>
      <c r="BC591" s="345"/>
      <c r="BD591" s="345"/>
      <c r="BE591" s="345"/>
      <c r="BF591" s="345"/>
    </row>
    <row r="592" spans="30:58" x14ac:dyDescent="0.3">
      <c r="AD592" s="281"/>
      <c r="AE592" s="281"/>
      <c r="AF592" s="281"/>
      <c r="AG592" s="282"/>
      <c r="AH592" s="282"/>
      <c r="AJ592" s="344"/>
      <c r="AK592" s="344"/>
      <c r="AL592" s="346"/>
      <c r="AM592" s="346"/>
      <c r="AN592" s="346"/>
      <c r="AO592" s="345"/>
      <c r="AP592" s="346"/>
      <c r="AQ592" s="346"/>
      <c r="AS592" s="281" t="s">
        <v>167</v>
      </c>
      <c r="AT592" s="281" t="s">
        <v>1</v>
      </c>
      <c r="AU592" s="281" t="s">
        <v>290</v>
      </c>
      <c r="AV592" s="282">
        <v>69.400000000000006</v>
      </c>
      <c r="AW592" s="282">
        <v>-7</v>
      </c>
      <c r="AY592" s="344"/>
      <c r="AZ592" s="344"/>
      <c r="BA592" s="345"/>
      <c r="BB592" s="345"/>
      <c r="BC592" s="345"/>
      <c r="BD592" s="345"/>
      <c r="BE592" s="345"/>
      <c r="BF592" s="345"/>
    </row>
    <row r="593" spans="30:58" x14ac:dyDescent="0.3">
      <c r="AD593" s="281"/>
      <c r="AE593" s="281"/>
      <c r="AF593" s="281"/>
      <c r="AG593" s="282"/>
      <c r="AH593" s="282"/>
      <c r="AJ593" s="344"/>
      <c r="AK593" s="344"/>
      <c r="AL593" s="346"/>
      <c r="AM593" s="346"/>
      <c r="AN593" s="346"/>
      <c r="AO593" s="346"/>
      <c r="AP593" s="346"/>
      <c r="AQ593" s="346"/>
      <c r="AS593" s="281" t="s">
        <v>167</v>
      </c>
      <c r="AT593" s="281" t="s">
        <v>1</v>
      </c>
      <c r="AU593" s="281" t="s">
        <v>291</v>
      </c>
      <c r="AV593" s="282">
        <v>98.9</v>
      </c>
      <c r="AW593" s="282">
        <v>-5.7</v>
      </c>
      <c r="AY593" s="344"/>
      <c r="AZ593" s="344"/>
      <c r="BA593" s="345"/>
      <c r="BB593" s="345"/>
      <c r="BC593" s="345"/>
      <c r="BD593" s="345"/>
      <c r="BE593" s="345"/>
      <c r="BF593" s="345"/>
    </row>
    <row r="594" spans="30:58" x14ac:dyDescent="0.3">
      <c r="AD594" s="281"/>
      <c r="AE594" s="281"/>
      <c r="AF594" s="281"/>
      <c r="AG594" s="282"/>
      <c r="AH594" s="282"/>
      <c r="AJ594" s="344"/>
      <c r="AK594" s="344"/>
      <c r="AL594" s="346"/>
      <c r="AM594" s="346"/>
      <c r="AN594" s="346"/>
      <c r="AO594" s="346"/>
      <c r="AP594" s="346"/>
      <c r="AQ594" s="346"/>
      <c r="AS594" s="281" t="s">
        <v>167</v>
      </c>
      <c r="AT594" s="281" t="s">
        <v>1</v>
      </c>
      <c r="AU594" s="281" t="s">
        <v>292</v>
      </c>
      <c r="AV594" s="282">
        <v>94.8</v>
      </c>
      <c r="AW594" s="282">
        <v>-20.9</v>
      </c>
      <c r="AY594" s="344"/>
      <c r="AZ594" s="344"/>
      <c r="BA594" s="345"/>
      <c r="BB594" s="345"/>
      <c r="BC594" s="345"/>
      <c r="BD594" s="345"/>
      <c r="BE594" s="345"/>
      <c r="BF594" s="345"/>
    </row>
    <row r="595" spans="30:58" x14ac:dyDescent="0.3">
      <c r="AD595" s="281"/>
      <c r="AE595" s="281"/>
      <c r="AF595" s="281"/>
      <c r="AG595" s="282"/>
      <c r="AH595" s="283"/>
      <c r="AJ595" s="344"/>
      <c r="AK595" s="344"/>
      <c r="AL595" s="346"/>
      <c r="AM595" s="345"/>
      <c r="AN595" s="346"/>
      <c r="AO595" s="345"/>
      <c r="AP595" s="346"/>
      <c r="AQ595" s="346"/>
      <c r="AS595" s="281" t="s">
        <v>167</v>
      </c>
      <c r="AT595" s="281" t="s">
        <v>1</v>
      </c>
      <c r="AU595" s="281" t="s">
        <v>293</v>
      </c>
      <c r="AV595" s="282">
        <v>111.6</v>
      </c>
      <c r="AW595" s="282">
        <v>-4.7</v>
      </c>
      <c r="AY595" s="344"/>
      <c r="AZ595" s="344"/>
      <c r="BA595" s="345"/>
      <c r="BB595" s="345"/>
      <c r="BC595" s="345"/>
      <c r="BD595" s="345"/>
      <c r="BE595" s="345"/>
      <c r="BF595" s="345"/>
    </row>
    <row r="596" spans="30:58" x14ac:dyDescent="0.3">
      <c r="AD596" s="281"/>
      <c r="AE596" s="281"/>
      <c r="AF596" s="281"/>
      <c r="AG596" s="282"/>
      <c r="AH596" s="283"/>
      <c r="AJ596" s="344"/>
      <c r="AK596" s="344"/>
      <c r="AL596" s="346"/>
      <c r="AM596" s="346"/>
      <c r="AN596" s="346"/>
      <c r="AO596" s="346"/>
      <c r="AP596" s="346"/>
      <c r="AQ596" s="346"/>
      <c r="AS596" s="281" t="s">
        <v>167</v>
      </c>
      <c r="AT596" s="281" t="s">
        <v>1</v>
      </c>
      <c r="AU596" s="281" t="s">
        <v>294</v>
      </c>
      <c r="AV596" s="282">
        <v>125.6</v>
      </c>
      <c r="AW596" s="282">
        <v>14.3</v>
      </c>
      <c r="AY596" s="344"/>
      <c r="AZ596" s="344"/>
      <c r="BA596" s="345"/>
      <c r="BB596" s="345"/>
      <c r="BC596" s="345"/>
      <c r="BD596" s="345"/>
      <c r="BE596" s="345"/>
      <c r="BF596" s="345"/>
    </row>
    <row r="597" spans="30:58" x14ac:dyDescent="0.3">
      <c r="AD597" s="281"/>
      <c r="AE597" s="281"/>
      <c r="AF597" s="281"/>
      <c r="AG597" s="282"/>
      <c r="AH597" s="282"/>
      <c r="AJ597" s="344"/>
      <c r="AK597" s="344"/>
      <c r="AL597" s="346"/>
      <c r="AM597" s="346"/>
      <c r="AN597" s="346"/>
      <c r="AO597" s="346"/>
      <c r="AP597" s="346"/>
      <c r="AQ597" s="346"/>
      <c r="AS597" s="281" t="s">
        <v>167</v>
      </c>
      <c r="AT597" s="281" t="s">
        <v>1</v>
      </c>
      <c r="AU597" s="281" t="s">
        <v>295</v>
      </c>
      <c r="AV597" s="282">
        <v>118.4</v>
      </c>
      <c r="AW597" s="282">
        <v>0.4</v>
      </c>
      <c r="AY597" s="344"/>
      <c r="AZ597" s="344"/>
      <c r="BA597" s="345"/>
      <c r="BB597" s="345"/>
      <c r="BC597" s="345"/>
      <c r="BD597" s="345"/>
      <c r="BE597" s="345"/>
      <c r="BF597" s="345"/>
    </row>
    <row r="598" spans="30:58" x14ac:dyDescent="0.3">
      <c r="AD598" s="281"/>
      <c r="AE598" s="281"/>
      <c r="AF598" s="281"/>
      <c r="AG598" s="282"/>
      <c r="AH598" s="283"/>
      <c r="AJ598" s="344"/>
      <c r="AK598" s="344"/>
      <c r="AL598" s="346"/>
      <c r="AM598" s="346"/>
      <c r="AN598" s="346"/>
      <c r="AO598" s="346"/>
      <c r="AP598" s="346"/>
      <c r="AQ598" s="345"/>
      <c r="AS598" s="281" t="s">
        <v>167</v>
      </c>
      <c r="AT598" s="281" t="s">
        <v>1</v>
      </c>
      <c r="AU598" s="281" t="s">
        <v>296</v>
      </c>
      <c r="AV598" s="282">
        <v>94.3</v>
      </c>
      <c r="AW598" s="282">
        <v>-15</v>
      </c>
      <c r="AY598" s="344"/>
      <c r="AZ598" s="344"/>
      <c r="BA598" s="345"/>
      <c r="BB598" s="345"/>
      <c r="BC598" s="345"/>
      <c r="BD598" s="345"/>
      <c r="BE598" s="345"/>
      <c r="BF598" s="345"/>
    </row>
    <row r="599" spans="30:58" x14ac:dyDescent="0.3">
      <c r="AD599" s="281"/>
      <c r="AE599" s="281"/>
      <c r="AF599" s="281"/>
      <c r="AG599" s="282"/>
      <c r="AH599" s="282"/>
      <c r="AJ599" s="344"/>
      <c r="AK599" s="344"/>
      <c r="AL599" s="346"/>
      <c r="AM599" s="346"/>
      <c r="AN599" s="345"/>
      <c r="AO599" s="346"/>
      <c r="AP599" s="346"/>
      <c r="AQ599" s="346"/>
      <c r="AS599" s="281" t="s">
        <v>167</v>
      </c>
      <c r="AT599" s="281" t="s">
        <v>1</v>
      </c>
      <c r="AU599" s="281" t="s">
        <v>297</v>
      </c>
      <c r="AV599" s="282">
        <v>108.5</v>
      </c>
      <c r="AW599" s="282">
        <v>6.8</v>
      </c>
      <c r="AY599" s="344"/>
      <c r="AZ599" s="344"/>
      <c r="BA599" s="345"/>
      <c r="BB599" s="345"/>
      <c r="BC599" s="345"/>
      <c r="BD599" s="345"/>
      <c r="BE599" s="345"/>
      <c r="BF599" s="345"/>
    </row>
    <row r="600" spans="30:58" x14ac:dyDescent="0.3">
      <c r="AD600" s="281"/>
      <c r="AE600" s="281"/>
      <c r="AF600" s="281"/>
      <c r="AG600" s="283"/>
      <c r="AH600" s="282"/>
      <c r="AJ600" s="344"/>
      <c r="AK600" s="344"/>
      <c r="AL600" s="346"/>
      <c r="AM600" s="346"/>
      <c r="AN600" s="346"/>
      <c r="AO600" s="346"/>
      <c r="AP600" s="346"/>
      <c r="AQ600" s="345"/>
      <c r="AS600" s="281" t="s">
        <v>167</v>
      </c>
      <c r="AT600" s="281" t="s">
        <v>1</v>
      </c>
      <c r="AU600" s="281" t="s">
        <v>298</v>
      </c>
      <c r="AV600" s="282">
        <v>94.7</v>
      </c>
      <c r="AW600" s="282">
        <v>7.7</v>
      </c>
      <c r="AY600" s="344"/>
      <c r="AZ600" s="344"/>
      <c r="BA600" s="345"/>
      <c r="BB600" s="345"/>
      <c r="BC600" s="345"/>
      <c r="BD600" s="345"/>
      <c r="BE600" s="345"/>
      <c r="BF600" s="345"/>
    </row>
    <row r="601" spans="30:58" x14ac:dyDescent="0.3">
      <c r="AD601" s="281"/>
      <c r="AE601" s="281"/>
      <c r="AF601" s="281"/>
      <c r="AG601" s="283"/>
      <c r="AH601" s="282"/>
      <c r="AJ601" s="344"/>
      <c r="AK601" s="344"/>
      <c r="AL601" s="346"/>
      <c r="AM601" s="346"/>
      <c r="AN601" s="346"/>
      <c r="AO601" s="346"/>
      <c r="AP601" s="346"/>
      <c r="AQ601" s="346"/>
      <c r="AS601" s="281" t="s">
        <v>167</v>
      </c>
      <c r="AT601" s="281" t="s">
        <v>1</v>
      </c>
      <c r="AU601" s="281" t="s">
        <v>299</v>
      </c>
      <c r="AV601" s="282">
        <v>192.1</v>
      </c>
      <c r="AW601" s="282">
        <v>27.4</v>
      </c>
      <c r="AY601" s="344"/>
      <c r="AZ601" s="344"/>
      <c r="BA601" s="345"/>
      <c r="BB601" s="345"/>
      <c r="BC601" s="345"/>
      <c r="BD601" s="345"/>
      <c r="BE601" s="345"/>
      <c r="BF601" s="345"/>
    </row>
    <row r="602" spans="30:58" x14ac:dyDescent="0.3">
      <c r="AD602" s="281"/>
      <c r="AE602" s="281"/>
      <c r="AF602" s="281"/>
      <c r="AG602" s="282"/>
      <c r="AH602" s="282"/>
      <c r="AJ602" s="344"/>
      <c r="AK602" s="344"/>
      <c r="AL602" s="346"/>
      <c r="AM602" s="346"/>
      <c r="AN602" s="346"/>
      <c r="AO602" s="346"/>
      <c r="AP602" s="346"/>
      <c r="AQ602" s="346"/>
      <c r="AS602" s="281" t="s">
        <v>167</v>
      </c>
      <c r="AT602" s="281" t="s">
        <v>1</v>
      </c>
      <c r="AU602" s="281" t="s">
        <v>300</v>
      </c>
      <c r="AV602" s="282">
        <v>158.80000000000001</v>
      </c>
      <c r="AW602" s="282">
        <v>40.5</v>
      </c>
      <c r="AY602" s="344"/>
      <c r="AZ602" s="344"/>
      <c r="BA602" s="345"/>
      <c r="BB602" s="345"/>
      <c r="BC602" s="345"/>
      <c r="BD602" s="345"/>
      <c r="BE602" s="345"/>
      <c r="BF602" s="345"/>
    </row>
    <row r="603" spans="30:58" x14ac:dyDescent="0.3">
      <c r="AD603" s="281"/>
      <c r="AE603" s="281"/>
      <c r="AF603" s="281"/>
      <c r="AG603" s="282"/>
      <c r="AH603" s="282"/>
      <c r="AJ603" s="344"/>
      <c r="AK603" s="344"/>
      <c r="AL603" s="346"/>
      <c r="AM603" s="346"/>
      <c r="AN603" s="346"/>
      <c r="AO603" s="346"/>
      <c r="AP603" s="346"/>
      <c r="AQ603" s="346"/>
      <c r="AS603" s="281" t="s">
        <v>167</v>
      </c>
      <c r="AT603" s="281" t="s">
        <v>1</v>
      </c>
      <c r="AU603" s="281" t="s">
        <v>301</v>
      </c>
      <c r="AV603" s="282">
        <v>122.3</v>
      </c>
      <c r="AW603" s="282">
        <v>29.8</v>
      </c>
      <c r="AY603" s="344"/>
      <c r="AZ603" s="344"/>
      <c r="BA603" s="345"/>
      <c r="BB603" s="345"/>
      <c r="BC603" s="345"/>
      <c r="BD603" s="345"/>
      <c r="BE603" s="345"/>
      <c r="BF603" s="345"/>
    </row>
    <row r="604" spans="30:58" x14ac:dyDescent="0.3">
      <c r="AD604" s="281"/>
      <c r="AE604" s="281"/>
      <c r="AF604" s="281"/>
      <c r="AG604" s="282"/>
      <c r="AH604" s="282"/>
      <c r="AJ604" s="344"/>
      <c r="AK604" s="344"/>
      <c r="AL604" s="346"/>
      <c r="AM604" s="346"/>
      <c r="AN604" s="346"/>
      <c r="AO604" s="346"/>
      <c r="AP604" s="346"/>
      <c r="AQ604" s="346"/>
      <c r="AS604" s="281" t="s">
        <v>167</v>
      </c>
      <c r="AT604" s="281" t="s">
        <v>1</v>
      </c>
      <c r="AU604" s="281" t="s">
        <v>280</v>
      </c>
      <c r="AV604" s="282">
        <v>105.5</v>
      </c>
      <c r="AW604" s="282">
        <v>6.1</v>
      </c>
      <c r="AY604" s="344"/>
      <c r="AZ604" s="344"/>
      <c r="BA604" s="345"/>
      <c r="BB604" s="345"/>
      <c r="BC604" s="345"/>
      <c r="BD604" s="345"/>
      <c r="BE604" s="345"/>
      <c r="BF604" s="345"/>
    </row>
    <row r="605" spans="30:58" x14ac:dyDescent="0.3">
      <c r="AD605" s="281"/>
      <c r="AE605" s="281"/>
      <c r="AF605" s="281"/>
      <c r="AG605" s="282"/>
      <c r="AH605" s="282"/>
      <c r="AJ605" s="344"/>
      <c r="AK605" s="344"/>
      <c r="AL605" s="346"/>
      <c r="AM605" s="346"/>
      <c r="AN605" s="346"/>
      <c r="AO605" s="346"/>
      <c r="AP605" s="346"/>
      <c r="AQ605" s="346"/>
      <c r="AS605" s="281" t="s">
        <v>167</v>
      </c>
      <c r="AT605" s="281" t="s">
        <v>1</v>
      </c>
      <c r="AU605" s="281" t="s">
        <v>281</v>
      </c>
      <c r="AV605" s="282">
        <v>119</v>
      </c>
      <c r="AW605" s="282">
        <v>18.7</v>
      </c>
      <c r="AY605" s="344"/>
      <c r="AZ605" s="344"/>
      <c r="BA605" s="345"/>
      <c r="BB605" s="345"/>
      <c r="BC605" s="345"/>
      <c r="BD605" s="345"/>
      <c r="BE605" s="345"/>
      <c r="BF605" s="345"/>
    </row>
    <row r="606" spans="30:58" x14ac:dyDescent="0.3">
      <c r="AD606" s="281"/>
      <c r="AE606" s="281"/>
      <c r="AF606" s="281"/>
      <c r="AG606" s="282"/>
      <c r="AH606" s="282"/>
      <c r="AJ606" s="344"/>
      <c r="AK606" s="344"/>
      <c r="AL606" s="346"/>
      <c r="AM606" s="346"/>
      <c r="AN606" s="346"/>
      <c r="AO606" s="346"/>
      <c r="AP606" s="346"/>
      <c r="AQ606" s="346"/>
      <c r="AS606" s="281" t="s">
        <v>167</v>
      </c>
      <c r="AT606" s="281" t="s">
        <v>1</v>
      </c>
      <c r="AU606" s="281" t="s">
        <v>302</v>
      </c>
      <c r="AV606" s="282">
        <v>187.9</v>
      </c>
      <c r="AW606" s="282">
        <v>103</v>
      </c>
      <c r="AY606" s="344"/>
      <c r="AZ606" s="344"/>
      <c r="BA606" s="345"/>
      <c r="BB606" s="345"/>
      <c r="BC606" s="345"/>
      <c r="BD606" s="345"/>
      <c r="BE606" s="345"/>
      <c r="BF606" s="345"/>
    </row>
    <row r="607" spans="30:58" x14ac:dyDescent="0.3">
      <c r="AD607" s="281"/>
      <c r="AE607" s="281"/>
      <c r="AF607" s="281"/>
      <c r="AG607" s="282"/>
      <c r="AH607" s="282"/>
      <c r="AJ607" s="344"/>
      <c r="AK607" s="344"/>
      <c r="AL607" s="346"/>
      <c r="AM607" s="346"/>
      <c r="AN607" s="345"/>
      <c r="AO607" s="346"/>
      <c r="AP607" s="345"/>
      <c r="AQ607" s="346"/>
      <c r="AS607" s="281" t="s">
        <v>167</v>
      </c>
      <c r="AT607" s="281" t="s">
        <v>1</v>
      </c>
      <c r="AU607" s="281" t="s">
        <v>303</v>
      </c>
      <c r="AV607" s="282">
        <v>88.9</v>
      </c>
      <c r="AW607" s="282">
        <v>5</v>
      </c>
      <c r="AY607" s="344"/>
      <c r="AZ607" s="344"/>
      <c r="BA607" s="345"/>
      <c r="BB607" s="345"/>
      <c r="BC607" s="345"/>
      <c r="BD607" s="345"/>
      <c r="BE607" s="345"/>
      <c r="BF607" s="345"/>
    </row>
    <row r="608" spans="30:58" x14ac:dyDescent="0.3">
      <c r="AD608" s="281"/>
      <c r="AE608" s="281"/>
      <c r="AF608" s="281"/>
      <c r="AG608" s="282"/>
      <c r="AH608" s="282"/>
      <c r="AJ608" s="344"/>
      <c r="AK608" s="344"/>
      <c r="AL608" s="346"/>
      <c r="AM608" s="346"/>
      <c r="AN608" s="346"/>
      <c r="AO608" s="346"/>
      <c r="AP608" s="346"/>
      <c r="AQ608" s="346"/>
      <c r="AS608" s="281" t="s">
        <v>167</v>
      </c>
      <c r="AT608" s="281" t="s">
        <v>1</v>
      </c>
      <c r="AU608" s="281" t="s">
        <v>304</v>
      </c>
      <c r="AV608" s="282">
        <v>93.4</v>
      </c>
      <c r="AW608" s="282">
        <v>-8.5</v>
      </c>
      <c r="AY608" s="344"/>
      <c r="AZ608" s="344"/>
      <c r="BA608" s="345"/>
      <c r="BB608" s="345"/>
      <c r="BC608" s="345"/>
      <c r="BD608" s="345"/>
      <c r="BE608" s="345"/>
      <c r="BF608" s="345"/>
    </row>
    <row r="609" spans="30:58" x14ac:dyDescent="0.3">
      <c r="AD609" s="281"/>
      <c r="AE609" s="281"/>
      <c r="AF609" s="281"/>
      <c r="AG609" s="282"/>
      <c r="AH609" s="282"/>
      <c r="AJ609" s="344"/>
      <c r="AK609" s="344"/>
      <c r="AL609" s="346"/>
      <c r="AM609" s="346"/>
      <c r="AN609" s="346"/>
      <c r="AO609" s="346"/>
      <c r="AP609" s="346"/>
      <c r="AQ609" s="346"/>
      <c r="AS609" s="281" t="s">
        <v>167</v>
      </c>
      <c r="AT609" s="281" t="s">
        <v>1</v>
      </c>
      <c r="AU609" s="281" t="s">
        <v>305</v>
      </c>
      <c r="AV609" s="282">
        <v>96.9</v>
      </c>
      <c r="AW609" s="282">
        <v>25.2</v>
      </c>
      <c r="AY609" s="344"/>
      <c r="AZ609" s="344"/>
      <c r="BA609" s="345"/>
      <c r="BB609" s="345"/>
      <c r="BC609" s="345"/>
      <c r="BD609" s="345"/>
      <c r="BE609" s="345"/>
      <c r="BF609" s="345"/>
    </row>
    <row r="610" spans="30:58" x14ac:dyDescent="0.3">
      <c r="AD610" s="281"/>
      <c r="AE610" s="281"/>
      <c r="AF610" s="281"/>
      <c r="AG610" s="282"/>
      <c r="AH610" s="282"/>
      <c r="AJ610" s="344"/>
      <c r="AK610" s="344"/>
      <c r="AL610" s="346"/>
      <c r="AM610" s="346"/>
      <c r="AN610" s="346"/>
      <c r="AO610" s="346"/>
      <c r="AP610" s="346"/>
      <c r="AQ610" s="346"/>
      <c r="AS610" s="281" t="s">
        <v>167</v>
      </c>
      <c r="AT610" s="281" t="s">
        <v>1</v>
      </c>
      <c r="AU610" s="281" t="s">
        <v>3620</v>
      </c>
      <c r="AV610" s="282">
        <v>103.1</v>
      </c>
      <c r="AW610" s="282">
        <v>26.1</v>
      </c>
      <c r="AY610" s="344"/>
      <c r="AZ610" s="344"/>
      <c r="BA610" s="345"/>
      <c r="BB610" s="345"/>
      <c r="BC610" s="345"/>
      <c r="BD610" s="345"/>
      <c r="BE610" s="345"/>
      <c r="BF610" s="345"/>
    </row>
    <row r="611" spans="30:58" x14ac:dyDescent="0.3">
      <c r="AD611" s="281"/>
      <c r="AE611" s="281"/>
      <c r="AF611" s="281"/>
      <c r="AG611" s="282"/>
      <c r="AH611" s="282"/>
      <c r="AJ611" s="344"/>
      <c r="AK611" s="344"/>
      <c r="AL611" s="346"/>
      <c r="AM611" s="345"/>
      <c r="AN611" s="346"/>
      <c r="AO611" s="346"/>
      <c r="AP611" s="346"/>
      <c r="AQ611" s="346"/>
      <c r="AS611" s="281" t="s">
        <v>167</v>
      </c>
      <c r="AT611" s="281" t="s">
        <v>39</v>
      </c>
      <c r="AU611" s="281" t="s">
        <v>284</v>
      </c>
      <c r="AV611" s="282">
        <v>100.5</v>
      </c>
      <c r="AW611" s="282">
        <v>35.1</v>
      </c>
      <c r="AY611" s="344"/>
      <c r="AZ611" s="344"/>
      <c r="BA611" s="345"/>
      <c r="BB611" s="345"/>
      <c r="BC611" s="345"/>
      <c r="BD611" s="345"/>
      <c r="BE611" s="345"/>
      <c r="BF611" s="345"/>
    </row>
    <row r="612" spans="30:58" x14ac:dyDescent="0.3">
      <c r="AD612" s="281"/>
      <c r="AE612" s="281"/>
      <c r="AF612" s="281"/>
      <c r="AG612" s="282"/>
      <c r="AH612" s="282"/>
      <c r="AJ612" s="344"/>
      <c r="AK612" s="344"/>
      <c r="AL612" s="346"/>
      <c r="AM612" s="346"/>
      <c r="AN612" s="346"/>
      <c r="AO612" s="346"/>
      <c r="AP612" s="346"/>
      <c r="AQ612" s="345"/>
      <c r="AS612" s="281" t="s">
        <v>167</v>
      </c>
      <c r="AT612" s="281" t="s">
        <v>39</v>
      </c>
      <c r="AU612" s="281" t="s">
        <v>285</v>
      </c>
      <c r="AV612" s="282">
        <v>107.4</v>
      </c>
      <c r="AW612" s="282">
        <v>7.3</v>
      </c>
      <c r="AY612" s="344"/>
      <c r="AZ612" s="344"/>
      <c r="BA612" s="345"/>
      <c r="BB612" s="345"/>
      <c r="BC612" s="345"/>
      <c r="BD612" s="345"/>
      <c r="BE612" s="345"/>
      <c r="BF612" s="345"/>
    </row>
    <row r="613" spans="30:58" x14ac:dyDescent="0.3">
      <c r="AD613" s="281"/>
      <c r="AE613" s="281"/>
      <c r="AF613" s="281"/>
      <c r="AG613" s="282"/>
      <c r="AH613" s="282"/>
      <c r="AJ613" s="344"/>
      <c r="AK613" s="344"/>
      <c r="AL613" s="346"/>
      <c r="AM613" s="346"/>
      <c r="AN613" s="346"/>
      <c r="AO613" s="346"/>
      <c r="AP613" s="346"/>
      <c r="AQ613" s="345"/>
      <c r="AS613" s="281" t="s">
        <v>167</v>
      </c>
      <c r="AT613" s="281" t="s">
        <v>39</v>
      </c>
      <c r="AU613" s="281" t="s">
        <v>286</v>
      </c>
      <c r="AV613" s="282">
        <v>65.5</v>
      </c>
      <c r="AW613" s="282">
        <v>-15.4</v>
      </c>
      <c r="AY613" s="344"/>
      <c r="AZ613" s="344"/>
      <c r="BA613" s="345"/>
      <c r="BB613" s="345"/>
      <c r="BC613" s="345"/>
      <c r="BD613" s="345"/>
      <c r="BE613" s="345"/>
      <c r="BF613" s="345"/>
    </row>
    <row r="614" spans="30:58" x14ac:dyDescent="0.3">
      <c r="AD614" s="281"/>
      <c r="AE614" s="281"/>
      <c r="AF614" s="281"/>
      <c r="AG614" s="282"/>
      <c r="AH614" s="282"/>
      <c r="AJ614" s="344"/>
      <c r="AK614" s="344"/>
      <c r="AL614" s="346"/>
      <c r="AM614" s="346"/>
      <c r="AN614" s="346"/>
      <c r="AO614" s="346"/>
      <c r="AP614" s="346"/>
      <c r="AQ614" s="346"/>
      <c r="AS614" s="281" t="s">
        <v>167</v>
      </c>
      <c r="AT614" s="281" t="s">
        <v>39</v>
      </c>
      <c r="AU614" s="281" t="s">
        <v>289</v>
      </c>
      <c r="AV614" s="282">
        <v>120.9</v>
      </c>
      <c r="AW614" s="282">
        <v>-7</v>
      </c>
      <c r="AY614" s="344"/>
      <c r="AZ614" s="344"/>
      <c r="BA614" s="345"/>
      <c r="BB614" s="345"/>
      <c r="BC614" s="345"/>
      <c r="BD614" s="345"/>
      <c r="BE614" s="345"/>
      <c r="BF614" s="345"/>
    </row>
    <row r="615" spans="30:58" x14ac:dyDescent="0.3">
      <c r="AD615" s="281"/>
      <c r="AE615" s="281"/>
      <c r="AF615" s="281"/>
      <c r="AG615" s="282"/>
      <c r="AH615" s="282"/>
      <c r="AJ615" s="344"/>
      <c r="AK615" s="344"/>
      <c r="AL615" s="346"/>
      <c r="AM615" s="346"/>
      <c r="AN615" s="346"/>
      <c r="AO615" s="346"/>
      <c r="AP615" s="346"/>
      <c r="AQ615" s="345"/>
      <c r="AS615" s="281" t="s">
        <v>167</v>
      </c>
      <c r="AT615" s="281" t="s">
        <v>39</v>
      </c>
      <c r="AU615" s="281" t="s">
        <v>290</v>
      </c>
      <c r="AV615" s="282">
        <v>123.4</v>
      </c>
      <c r="AW615" s="282">
        <v>23</v>
      </c>
      <c r="AY615" s="344"/>
      <c r="AZ615" s="344"/>
      <c r="BA615" s="345"/>
      <c r="BB615" s="345"/>
      <c r="BC615" s="345"/>
      <c r="BD615" s="345"/>
      <c r="BE615" s="345"/>
      <c r="BF615" s="345"/>
    </row>
    <row r="616" spans="30:58" x14ac:dyDescent="0.3">
      <c r="AD616" s="281"/>
      <c r="AE616" s="281"/>
      <c r="AF616" s="281"/>
      <c r="AG616" s="282"/>
      <c r="AH616" s="282"/>
      <c r="AJ616" s="344"/>
      <c r="AK616" s="344"/>
      <c r="AL616" s="346"/>
      <c r="AM616" s="346"/>
      <c r="AN616" s="345"/>
      <c r="AO616" s="346"/>
      <c r="AP616" s="346"/>
      <c r="AQ616" s="346"/>
      <c r="AS616" s="281" t="s">
        <v>167</v>
      </c>
      <c r="AT616" s="281" t="s">
        <v>39</v>
      </c>
      <c r="AU616" s="281" t="s">
        <v>292</v>
      </c>
      <c r="AV616" s="282">
        <v>110.6</v>
      </c>
      <c r="AW616" s="282">
        <v>6.6</v>
      </c>
      <c r="AY616" s="344"/>
      <c r="AZ616" s="344"/>
      <c r="BA616" s="345"/>
      <c r="BB616" s="345"/>
      <c r="BC616" s="345"/>
      <c r="BD616" s="345"/>
      <c r="BE616" s="345"/>
      <c r="BF616" s="345"/>
    </row>
    <row r="617" spans="30:58" x14ac:dyDescent="0.3">
      <c r="AD617" s="281"/>
      <c r="AE617" s="281"/>
      <c r="AF617" s="281"/>
      <c r="AG617" s="282"/>
      <c r="AH617" s="282"/>
      <c r="AJ617" s="344"/>
      <c r="AK617" s="344"/>
      <c r="AL617" s="346"/>
      <c r="AM617" s="346"/>
      <c r="AN617" s="346"/>
      <c r="AO617" s="346"/>
      <c r="AP617" s="346"/>
      <c r="AQ617" s="346"/>
      <c r="AS617" s="281" t="s">
        <v>167</v>
      </c>
      <c r="AT617" s="281" t="s">
        <v>39</v>
      </c>
      <c r="AU617" s="281" t="s">
        <v>293</v>
      </c>
      <c r="AV617" s="282">
        <v>81.8</v>
      </c>
      <c r="AW617" s="282">
        <v>-14.6</v>
      </c>
      <c r="AY617" s="344"/>
      <c r="AZ617" s="344"/>
      <c r="BA617" s="345"/>
      <c r="BB617" s="345"/>
      <c r="BC617" s="345"/>
      <c r="BD617" s="345"/>
      <c r="BE617" s="345"/>
      <c r="BF617" s="345"/>
    </row>
    <row r="618" spans="30:58" x14ac:dyDescent="0.3">
      <c r="AD618" s="281"/>
      <c r="AE618" s="281"/>
      <c r="AF618" s="281"/>
      <c r="AG618" s="282"/>
      <c r="AH618" s="282"/>
      <c r="AJ618" s="344"/>
      <c r="AK618" s="344"/>
      <c r="AL618" s="346"/>
      <c r="AM618" s="346"/>
      <c r="AN618" s="346"/>
      <c r="AO618" s="346"/>
      <c r="AP618" s="346"/>
      <c r="AQ618" s="346"/>
      <c r="AS618" s="281" t="s">
        <v>167</v>
      </c>
      <c r="AT618" s="281" t="s">
        <v>39</v>
      </c>
      <c r="AU618" s="281" t="s">
        <v>295</v>
      </c>
      <c r="AV618" s="282">
        <v>112.5</v>
      </c>
      <c r="AW618" s="282">
        <v>6.1</v>
      </c>
      <c r="AY618" s="344"/>
      <c r="AZ618" s="344"/>
      <c r="BA618" s="345"/>
      <c r="BB618" s="345"/>
      <c r="BC618" s="345"/>
      <c r="BD618" s="345"/>
      <c r="BE618" s="345"/>
      <c r="BF618" s="345"/>
    </row>
    <row r="619" spans="30:58" x14ac:dyDescent="0.3">
      <c r="AD619" s="281"/>
      <c r="AE619" s="281"/>
      <c r="AF619" s="281"/>
      <c r="AG619" s="282"/>
      <c r="AH619" s="283"/>
      <c r="AJ619" s="344"/>
      <c r="AK619" s="344"/>
      <c r="AL619" s="346"/>
      <c r="AM619" s="346"/>
      <c r="AN619" s="346"/>
      <c r="AO619" s="346"/>
      <c r="AP619" s="345"/>
      <c r="AQ619" s="346"/>
      <c r="AS619" s="281" t="s">
        <v>167</v>
      </c>
      <c r="AT619" s="281" t="s">
        <v>39</v>
      </c>
      <c r="AU619" s="281" t="s">
        <v>296</v>
      </c>
      <c r="AV619" s="282">
        <v>123.5</v>
      </c>
      <c r="AW619" s="282">
        <v>18.2</v>
      </c>
      <c r="AY619" s="344"/>
      <c r="AZ619" s="344"/>
      <c r="BA619" s="345"/>
      <c r="BB619" s="345"/>
      <c r="BC619" s="345"/>
      <c r="BD619" s="345"/>
      <c r="BE619" s="345"/>
      <c r="BF619" s="345"/>
    </row>
    <row r="620" spans="30:58" x14ac:dyDescent="0.3">
      <c r="AD620" s="281"/>
      <c r="AE620" s="281"/>
      <c r="AF620" s="281"/>
      <c r="AG620" s="282"/>
      <c r="AH620" s="282"/>
      <c r="AJ620" s="344"/>
      <c r="AK620" s="344"/>
      <c r="AL620" s="346"/>
      <c r="AM620" s="346"/>
      <c r="AN620" s="346"/>
      <c r="AO620" s="346"/>
      <c r="AP620" s="346"/>
      <c r="AQ620" s="346"/>
      <c r="AS620" s="281" t="s">
        <v>167</v>
      </c>
      <c r="AT620" s="281" t="s">
        <v>39</v>
      </c>
      <c r="AU620" s="281" t="s">
        <v>297</v>
      </c>
      <c r="AV620" s="282">
        <v>102.7</v>
      </c>
      <c r="AW620" s="282">
        <v>-1.5</v>
      </c>
      <c r="AY620" s="344"/>
      <c r="AZ620" s="344"/>
      <c r="BA620" s="345"/>
      <c r="BB620" s="345"/>
      <c r="BC620" s="345"/>
      <c r="BD620" s="345"/>
      <c r="BE620" s="345"/>
      <c r="BF620" s="345"/>
    </row>
    <row r="621" spans="30:58" x14ac:dyDescent="0.3">
      <c r="AD621" s="281"/>
      <c r="AE621" s="281"/>
      <c r="AF621" s="281"/>
      <c r="AG621" s="282"/>
      <c r="AH621" s="282"/>
      <c r="AJ621" s="344"/>
      <c r="AK621" s="344"/>
      <c r="AL621" s="346"/>
      <c r="AM621" s="346"/>
      <c r="AN621" s="346"/>
      <c r="AO621" s="346"/>
      <c r="AP621" s="346"/>
      <c r="AQ621" s="346"/>
      <c r="AS621" s="281" t="s">
        <v>167</v>
      </c>
      <c r="AT621" s="281" t="s">
        <v>39</v>
      </c>
      <c r="AU621" s="281" t="s">
        <v>298</v>
      </c>
      <c r="AV621" s="282">
        <v>77.3</v>
      </c>
      <c r="AW621" s="282">
        <v>14</v>
      </c>
      <c r="AY621" s="344"/>
      <c r="AZ621" s="344"/>
      <c r="BA621" s="345"/>
      <c r="BB621" s="345"/>
      <c r="BC621" s="345"/>
      <c r="BD621" s="345"/>
      <c r="BE621" s="345"/>
      <c r="BF621" s="345"/>
    </row>
    <row r="622" spans="30:58" x14ac:dyDescent="0.3">
      <c r="AD622" s="281"/>
      <c r="AE622" s="281"/>
      <c r="AF622" s="281"/>
      <c r="AG622" s="282"/>
      <c r="AH622" s="282"/>
      <c r="AJ622" s="344"/>
      <c r="AK622" s="344"/>
      <c r="AL622" s="346"/>
      <c r="AM622" s="346"/>
      <c r="AN622" s="346"/>
      <c r="AO622" s="346"/>
      <c r="AP622" s="346"/>
      <c r="AQ622" s="346"/>
      <c r="AS622" s="281" t="s">
        <v>167</v>
      </c>
      <c r="AT622" s="281" t="s">
        <v>39</v>
      </c>
      <c r="AU622" s="281" t="s">
        <v>301</v>
      </c>
      <c r="AV622" s="282">
        <v>128.4</v>
      </c>
      <c r="AW622" s="282">
        <v>0.3</v>
      </c>
      <c r="AY622" s="344"/>
      <c r="AZ622" s="344"/>
      <c r="BA622" s="345"/>
      <c r="BB622" s="345"/>
      <c r="BC622" s="345"/>
      <c r="BD622" s="345"/>
      <c r="BE622" s="345"/>
      <c r="BF622" s="345"/>
    </row>
    <row r="623" spans="30:58" x14ac:dyDescent="0.3">
      <c r="AD623" s="281"/>
      <c r="AE623" s="281"/>
      <c r="AF623" s="281"/>
      <c r="AG623" s="282"/>
      <c r="AH623" s="282"/>
      <c r="AJ623" s="344"/>
      <c r="AK623" s="344"/>
      <c r="AL623" s="346"/>
      <c r="AM623" s="346"/>
      <c r="AN623" s="346"/>
      <c r="AO623" s="346"/>
      <c r="AP623" s="346"/>
      <c r="AQ623" s="346"/>
      <c r="AS623" s="281" t="s">
        <v>167</v>
      </c>
      <c r="AT623" s="281" t="s">
        <v>39</v>
      </c>
      <c r="AU623" s="281" t="s">
        <v>280</v>
      </c>
      <c r="AV623" s="282">
        <v>95.1</v>
      </c>
      <c r="AW623" s="282">
        <v>-2.4</v>
      </c>
      <c r="AY623" s="344"/>
      <c r="AZ623" s="344"/>
      <c r="BA623" s="345"/>
      <c r="BB623" s="345"/>
      <c r="BC623" s="345"/>
      <c r="BD623" s="345"/>
      <c r="BE623" s="345"/>
      <c r="BF623" s="345"/>
    </row>
    <row r="624" spans="30:58" x14ac:dyDescent="0.3">
      <c r="AD624" s="281"/>
      <c r="AE624" s="281"/>
      <c r="AF624" s="281"/>
      <c r="AG624" s="282"/>
      <c r="AH624" s="282"/>
      <c r="AJ624" s="344"/>
      <c r="AK624" s="344"/>
      <c r="AL624" s="346"/>
      <c r="AM624" s="346"/>
      <c r="AN624" s="345"/>
      <c r="AO624" s="345"/>
      <c r="AP624" s="346"/>
      <c r="AQ624" s="346"/>
      <c r="AS624" s="281" t="s">
        <v>167</v>
      </c>
      <c r="AT624" s="281" t="s">
        <v>39</v>
      </c>
      <c r="AU624" s="281" t="s">
        <v>281</v>
      </c>
      <c r="AV624" s="282">
        <v>112.4</v>
      </c>
      <c r="AW624" s="282">
        <v>8.9</v>
      </c>
      <c r="AY624" s="344"/>
      <c r="AZ624" s="344"/>
      <c r="BA624" s="345"/>
      <c r="BB624" s="345"/>
      <c r="BC624" s="345"/>
      <c r="BD624" s="345"/>
      <c r="BE624" s="345"/>
      <c r="BF624" s="345"/>
    </row>
    <row r="625" spans="30:58" x14ac:dyDescent="0.3">
      <c r="AD625" s="281"/>
      <c r="AE625" s="281"/>
      <c r="AF625" s="281"/>
      <c r="AG625" s="282"/>
      <c r="AH625" s="282"/>
      <c r="AJ625" s="344"/>
      <c r="AK625" s="344"/>
      <c r="AL625" s="346"/>
      <c r="AM625" s="346"/>
      <c r="AN625" s="346"/>
      <c r="AO625" s="346"/>
      <c r="AP625" s="346"/>
      <c r="AQ625" s="346"/>
      <c r="AS625" s="281" t="s">
        <v>167</v>
      </c>
      <c r="AT625" s="281" t="s">
        <v>39</v>
      </c>
      <c r="AU625" s="281" t="s">
        <v>302</v>
      </c>
      <c r="AV625" s="282">
        <v>117.8</v>
      </c>
      <c r="AW625" s="282">
        <v>-61.6</v>
      </c>
      <c r="AY625" s="344"/>
      <c r="AZ625" s="344"/>
      <c r="BA625" s="345"/>
      <c r="BB625" s="345"/>
      <c r="BC625" s="345"/>
      <c r="BD625" s="345"/>
      <c r="BE625" s="345"/>
      <c r="BF625" s="345"/>
    </row>
    <row r="626" spans="30:58" x14ac:dyDescent="0.3">
      <c r="AD626" s="281"/>
      <c r="AE626" s="281"/>
      <c r="AF626" s="281"/>
      <c r="AG626" s="282"/>
      <c r="AH626" s="282"/>
      <c r="AJ626" s="344"/>
      <c r="AK626" s="344"/>
      <c r="AL626" s="346"/>
      <c r="AM626" s="346"/>
      <c r="AN626" s="346"/>
      <c r="AO626" s="346"/>
      <c r="AP626" s="346"/>
      <c r="AQ626" s="346"/>
      <c r="AS626" s="281" t="s">
        <v>167</v>
      </c>
      <c r="AT626" s="281" t="s">
        <v>39</v>
      </c>
      <c r="AU626" s="281" t="s">
        <v>304</v>
      </c>
      <c r="AV626" s="282">
        <v>153.4</v>
      </c>
      <c r="AW626" s="282">
        <v>39.5</v>
      </c>
      <c r="AY626" s="344"/>
      <c r="AZ626" s="344"/>
      <c r="BA626" s="345"/>
      <c r="BB626" s="345"/>
      <c r="BC626" s="345"/>
      <c r="BD626" s="345"/>
      <c r="BE626" s="345"/>
      <c r="BF626" s="345"/>
    </row>
    <row r="627" spans="30:58" x14ac:dyDescent="0.3">
      <c r="AD627" s="281"/>
      <c r="AE627" s="281"/>
      <c r="AF627" s="281"/>
      <c r="AG627" s="282"/>
      <c r="AH627" s="282"/>
      <c r="AJ627" s="344"/>
      <c r="AK627" s="344"/>
      <c r="AL627" s="346"/>
      <c r="AM627" s="346"/>
      <c r="AN627" s="346"/>
      <c r="AO627" s="346"/>
      <c r="AP627" s="346"/>
      <c r="AQ627" s="346"/>
      <c r="AS627" s="281" t="s">
        <v>167</v>
      </c>
      <c r="AT627" s="281" t="s">
        <v>39</v>
      </c>
      <c r="AU627" s="281" t="s">
        <v>3620</v>
      </c>
      <c r="AV627" s="282">
        <v>101.9</v>
      </c>
      <c r="AW627" s="282">
        <v>10.3</v>
      </c>
      <c r="AY627" s="344"/>
      <c r="AZ627" s="344"/>
      <c r="BA627" s="345"/>
      <c r="BB627" s="345"/>
      <c r="BC627" s="345"/>
      <c r="BD627" s="345"/>
      <c r="BE627" s="345"/>
      <c r="BF627" s="345"/>
    </row>
    <row r="628" spans="30:58" x14ac:dyDescent="0.3">
      <c r="AD628" s="281"/>
      <c r="AE628" s="281"/>
      <c r="AF628" s="281"/>
      <c r="AG628" s="282"/>
      <c r="AH628" s="282"/>
      <c r="AJ628" s="344"/>
      <c r="AK628" s="344"/>
      <c r="AL628" s="345"/>
      <c r="AM628" s="346"/>
      <c r="AN628" s="346"/>
      <c r="AO628" s="346"/>
      <c r="AP628" s="346"/>
      <c r="AQ628" s="346"/>
      <c r="AS628" s="281" t="s">
        <v>167</v>
      </c>
      <c r="AT628" s="281" t="s">
        <v>40</v>
      </c>
      <c r="AU628" s="281" t="s">
        <v>284</v>
      </c>
      <c r="AV628" s="282">
        <v>96.1</v>
      </c>
      <c r="AW628" s="282">
        <v>1.7</v>
      </c>
      <c r="AY628" s="344"/>
      <c r="AZ628" s="344"/>
      <c r="BA628" s="345"/>
      <c r="BB628" s="345"/>
      <c r="BC628" s="345"/>
      <c r="BD628" s="345"/>
      <c r="BE628" s="345"/>
      <c r="BF628" s="345"/>
    </row>
    <row r="629" spans="30:58" x14ac:dyDescent="0.3">
      <c r="AD629" s="281"/>
      <c r="AE629" s="281"/>
      <c r="AF629" s="281"/>
      <c r="AG629" s="283"/>
      <c r="AH629" s="282"/>
      <c r="AJ629" s="344"/>
      <c r="AK629" s="344"/>
      <c r="AL629" s="346"/>
      <c r="AM629" s="346"/>
      <c r="AN629" s="346"/>
      <c r="AO629" s="346"/>
      <c r="AP629" s="345"/>
      <c r="AQ629" s="346"/>
      <c r="AS629" s="281" t="s">
        <v>167</v>
      </c>
      <c r="AT629" s="281" t="s">
        <v>40</v>
      </c>
      <c r="AU629" s="281" t="s">
        <v>285</v>
      </c>
      <c r="AV629" s="282">
        <v>109.1</v>
      </c>
      <c r="AW629" s="282">
        <v>4.8</v>
      </c>
      <c r="AY629" s="344"/>
      <c r="AZ629" s="344"/>
      <c r="BA629" s="345"/>
      <c r="BB629" s="345"/>
      <c r="BC629" s="345"/>
      <c r="BD629" s="345"/>
      <c r="BE629" s="345"/>
      <c r="BF629" s="345"/>
    </row>
    <row r="630" spans="30:58" x14ac:dyDescent="0.3">
      <c r="AD630" s="281"/>
      <c r="AE630" s="281"/>
      <c r="AF630" s="281"/>
      <c r="AG630" s="282"/>
      <c r="AH630" s="283"/>
      <c r="AJ630" s="344"/>
      <c r="AK630" s="344"/>
      <c r="AL630" s="345"/>
      <c r="AM630" s="346"/>
      <c r="AN630" s="346"/>
      <c r="AO630" s="346"/>
      <c r="AP630" s="346"/>
      <c r="AQ630" s="346"/>
      <c r="AS630" s="281" t="s">
        <v>167</v>
      </c>
      <c r="AT630" s="281" t="s">
        <v>40</v>
      </c>
      <c r="AU630" s="281" t="s">
        <v>306</v>
      </c>
      <c r="AV630" s="282">
        <v>98.8</v>
      </c>
      <c r="AW630" s="282">
        <v>7.6</v>
      </c>
      <c r="AY630" s="344"/>
      <c r="AZ630" s="344"/>
      <c r="BA630" s="345"/>
      <c r="BB630" s="345"/>
      <c r="BC630" s="345"/>
      <c r="BD630" s="345"/>
      <c r="BE630" s="345"/>
      <c r="BF630" s="345"/>
    </row>
    <row r="631" spans="30:58" x14ac:dyDescent="0.3">
      <c r="AD631" s="281"/>
      <c r="AE631" s="281"/>
      <c r="AF631" s="281"/>
      <c r="AG631" s="282"/>
      <c r="AH631" s="282"/>
      <c r="AJ631" s="344"/>
      <c r="AK631" s="344"/>
      <c r="AL631" s="346"/>
      <c r="AM631" s="345"/>
      <c r="AN631" s="346"/>
      <c r="AO631" s="346"/>
      <c r="AP631" s="346"/>
      <c r="AQ631" s="346"/>
      <c r="AS631" s="281" t="s">
        <v>167</v>
      </c>
      <c r="AT631" s="281" t="s">
        <v>40</v>
      </c>
      <c r="AU631" s="281" t="s">
        <v>286</v>
      </c>
      <c r="AV631" s="282">
        <v>87.4</v>
      </c>
      <c r="AW631" s="282">
        <v>-0.6</v>
      </c>
      <c r="AY631" s="344"/>
      <c r="AZ631" s="344"/>
      <c r="BA631" s="345"/>
      <c r="BB631" s="345"/>
      <c r="BC631" s="345"/>
      <c r="BD631" s="345"/>
      <c r="BE631" s="345"/>
      <c r="BF631" s="345"/>
    </row>
    <row r="632" spans="30:58" x14ac:dyDescent="0.3">
      <c r="AD632" s="281"/>
      <c r="AE632" s="281"/>
      <c r="AF632" s="281"/>
      <c r="AG632" s="282"/>
      <c r="AH632" s="283"/>
      <c r="AJ632" s="344"/>
      <c r="AK632" s="344"/>
      <c r="AL632" s="345"/>
      <c r="AM632" s="346"/>
      <c r="AN632" s="346"/>
      <c r="AO632" s="346"/>
      <c r="AP632" s="346"/>
      <c r="AQ632" s="346"/>
      <c r="AS632" s="281" t="s">
        <v>167</v>
      </c>
      <c r="AT632" s="281" t="s">
        <v>40</v>
      </c>
      <c r="AU632" s="281" t="s">
        <v>289</v>
      </c>
      <c r="AV632" s="282">
        <v>95.9</v>
      </c>
      <c r="AW632" s="282">
        <v>3</v>
      </c>
      <c r="AY632" s="344"/>
      <c r="AZ632" s="344"/>
      <c r="BA632" s="345"/>
      <c r="BB632" s="345"/>
      <c r="BC632" s="345"/>
      <c r="BD632" s="345"/>
      <c r="BE632" s="345"/>
      <c r="BF632" s="345"/>
    </row>
    <row r="633" spans="30:58" x14ac:dyDescent="0.3">
      <c r="AD633" s="281"/>
      <c r="AE633" s="281"/>
      <c r="AF633" s="281"/>
      <c r="AG633" s="282"/>
      <c r="AH633" s="282"/>
      <c r="AJ633" s="344"/>
      <c r="AK633" s="344"/>
      <c r="AL633" s="345"/>
      <c r="AM633" s="346"/>
      <c r="AN633" s="346"/>
      <c r="AO633" s="346"/>
      <c r="AP633" s="346"/>
      <c r="AQ633" s="346"/>
      <c r="AS633" s="281" t="s">
        <v>167</v>
      </c>
      <c r="AT633" s="281" t="s">
        <v>40</v>
      </c>
      <c r="AU633" s="281" t="s">
        <v>290</v>
      </c>
      <c r="AV633" s="282">
        <v>115.3</v>
      </c>
      <c r="AW633" s="282">
        <v>7.9</v>
      </c>
      <c r="AY633" s="344"/>
      <c r="AZ633" s="344"/>
      <c r="BA633" s="345"/>
      <c r="BB633" s="345"/>
      <c r="BC633" s="345"/>
      <c r="BD633" s="345"/>
      <c r="BE633" s="345"/>
      <c r="BF633" s="345"/>
    </row>
    <row r="634" spans="30:58" x14ac:dyDescent="0.3">
      <c r="AD634" s="281"/>
      <c r="AE634" s="281"/>
      <c r="AF634" s="281"/>
      <c r="AG634" s="282"/>
      <c r="AH634" s="282"/>
      <c r="AJ634" s="344"/>
      <c r="AK634" s="344"/>
      <c r="AL634" s="346"/>
      <c r="AM634" s="346"/>
      <c r="AN634" s="346"/>
      <c r="AO634" s="346"/>
      <c r="AP634" s="346"/>
      <c r="AQ634" s="346"/>
      <c r="AS634" s="281" t="s">
        <v>167</v>
      </c>
      <c r="AT634" s="281" t="s">
        <v>40</v>
      </c>
      <c r="AU634" s="281" t="s">
        <v>291</v>
      </c>
      <c r="AV634" s="282">
        <v>49</v>
      </c>
      <c r="AW634" s="282">
        <v>-52.9</v>
      </c>
      <c r="AY634" s="344"/>
      <c r="AZ634" s="344"/>
      <c r="BA634" s="345"/>
      <c r="BB634" s="345"/>
      <c r="BC634" s="345"/>
      <c r="BD634" s="345"/>
      <c r="BE634" s="345"/>
      <c r="BF634" s="345"/>
    </row>
    <row r="635" spans="30:58" x14ac:dyDescent="0.3">
      <c r="AD635" s="281"/>
      <c r="AE635" s="281"/>
      <c r="AF635" s="281"/>
      <c r="AG635" s="282"/>
      <c r="AH635" s="282"/>
      <c r="AJ635" s="344"/>
      <c r="AK635" s="344"/>
      <c r="AL635" s="346"/>
      <c r="AM635" s="346"/>
      <c r="AN635" s="346"/>
      <c r="AO635" s="345"/>
      <c r="AP635" s="345"/>
      <c r="AQ635" s="346"/>
      <c r="AS635" s="281" t="s">
        <v>167</v>
      </c>
      <c r="AT635" s="281" t="s">
        <v>40</v>
      </c>
      <c r="AU635" s="281" t="s">
        <v>292</v>
      </c>
      <c r="AV635" s="282">
        <v>114.6</v>
      </c>
      <c r="AW635" s="282">
        <v>3.6</v>
      </c>
      <c r="AY635" s="344"/>
      <c r="AZ635" s="344"/>
      <c r="BA635" s="345"/>
      <c r="BB635" s="345"/>
      <c r="BC635" s="345"/>
      <c r="BD635" s="345"/>
      <c r="BE635" s="345"/>
      <c r="BF635" s="345"/>
    </row>
    <row r="636" spans="30:58" x14ac:dyDescent="0.3">
      <c r="AD636" s="281"/>
      <c r="AE636" s="281"/>
      <c r="AF636" s="281"/>
      <c r="AG636" s="282"/>
      <c r="AH636" s="282"/>
      <c r="AJ636" s="344"/>
      <c r="AK636" s="344"/>
      <c r="AL636" s="345"/>
      <c r="AM636" s="346"/>
      <c r="AN636" s="345"/>
      <c r="AO636" s="346"/>
      <c r="AP636" s="346"/>
      <c r="AQ636" s="346"/>
      <c r="AS636" s="281" t="s">
        <v>167</v>
      </c>
      <c r="AT636" s="281" t="s">
        <v>40</v>
      </c>
      <c r="AU636" s="281" t="s">
        <v>293</v>
      </c>
      <c r="AV636" s="282">
        <v>107.1</v>
      </c>
      <c r="AW636" s="282">
        <v>-6.4</v>
      </c>
      <c r="AY636" s="344"/>
      <c r="AZ636" s="344"/>
      <c r="BA636" s="345"/>
      <c r="BB636" s="345"/>
      <c r="BC636" s="345"/>
      <c r="BD636" s="345"/>
      <c r="BE636" s="345"/>
      <c r="BF636" s="345"/>
    </row>
    <row r="637" spans="30:58" x14ac:dyDescent="0.3">
      <c r="AD637" s="281"/>
      <c r="AE637" s="281"/>
      <c r="AF637" s="281"/>
      <c r="AG637" s="282"/>
      <c r="AH637" s="282"/>
      <c r="AJ637" s="344"/>
      <c r="AK637" s="344"/>
      <c r="AL637" s="346"/>
      <c r="AM637" s="346"/>
      <c r="AN637" s="346"/>
      <c r="AO637" s="346"/>
      <c r="AP637" s="346"/>
      <c r="AQ637" s="346"/>
      <c r="AS637" s="281" t="s">
        <v>167</v>
      </c>
      <c r="AT637" s="281" t="s">
        <v>40</v>
      </c>
      <c r="AU637" s="281" t="s">
        <v>295</v>
      </c>
      <c r="AV637" s="282">
        <v>101.7</v>
      </c>
      <c r="AW637" s="282">
        <v>1.9</v>
      </c>
      <c r="AY637" s="344"/>
      <c r="AZ637" s="344"/>
      <c r="BA637" s="345"/>
      <c r="BB637" s="345"/>
      <c r="BC637" s="345"/>
      <c r="BD637" s="345"/>
      <c r="BE637" s="345"/>
      <c r="BF637" s="345"/>
    </row>
    <row r="638" spans="30:58" x14ac:dyDescent="0.3">
      <c r="AD638" s="281"/>
      <c r="AE638" s="281"/>
      <c r="AF638" s="281"/>
      <c r="AG638" s="282"/>
      <c r="AH638" s="282"/>
      <c r="AJ638" s="344"/>
      <c r="AK638" s="344"/>
      <c r="AL638" s="346"/>
      <c r="AM638" s="346"/>
      <c r="AN638" s="346"/>
      <c r="AO638" s="346"/>
      <c r="AP638" s="346"/>
      <c r="AQ638" s="346"/>
      <c r="AS638" s="281" t="s">
        <v>167</v>
      </c>
      <c r="AT638" s="281" t="s">
        <v>40</v>
      </c>
      <c r="AU638" s="281" t="s">
        <v>296</v>
      </c>
      <c r="AV638" s="282">
        <v>97.8</v>
      </c>
      <c r="AW638" s="282">
        <v>-6.1</v>
      </c>
      <c r="AY638" s="344"/>
      <c r="AZ638" s="344"/>
      <c r="BA638" s="345"/>
      <c r="BB638" s="345"/>
      <c r="BC638" s="345"/>
      <c r="BD638" s="345"/>
      <c r="BE638" s="345"/>
      <c r="BF638" s="345"/>
    </row>
    <row r="639" spans="30:58" x14ac:dyDescent="0.3">
      <c r="AD639" s="281"/>
      <c r="AE639" s="281"/>
      <c r="AF639" s="281"/>
      <c r="AG639" s="282"/>
      <c r="AH639" s="282"/>
      <c r="AJ639" s="344"/>
      <c r="AK639" s="344"/>
      <c r="AL639" s="346"/>
      <c r="AM639" s="346"/>
      <c r="AN639" s="346"/>
      <c r="AO639" s="346"/>
      <c r="AP639" s="346"/>
      <c r="AQ639" s="346"/>
      <c r="AS639" s="281" t="s">
        <v>167</v>
      </c>
      <c r="AT639" s="281" t="s">
        <v>40</v>
      </c>
      <c r="AU639" s="281" t="s">
        <v>297</v>
      </c>
      <c r="AV639" s="282">
        <v>106.4</v>
      </c>
      <c r="AW639" s="282">
        <v>4.5999999999999996</v>
      </c>
      <c r="AY639" s="344"/>
      <c r="AZ639" s="344"/>
      <c r="BA639" s="345"/>
      <c r="BB639" s="345"/>
      <c r="BC639" s="345"/>
      <c r="BD639" s="345"/>
      <c r="BE639" s="345"/>
      <c r="BF639" s="345"/>
    </row>
    <row r="640" spans="30:58" x14ac:dyDescent="0.3">
      <c r="AD640" s="281"/>
      <c r="AE640" s="281"/>
      <c r="AF640" s="281"/>
      <c r="AG640" s="282"/>
      <c r="AH640" s="282"/>
      <c r="AJ640" s="344"/>
      <c r="AK640" s="344"/>
      <c r="AL640" s="346"/>
      <c r="AM640" s="346"/>
      <c r="AN640" s="346"/>
      <c r="AO640" s="346"/>
      <c r="AP640" s="346"/>
      <c r="AQ640" s="346"/>
      <c r="AS640" s="281" t="s">
        <v>167</v>
      </c>
      <c r="AT640" s="281" t="s">
        <v>40</v>
      </c>
      <c r="AU640" s="281" t="s">
        <v>298</v>
      </c>
      <c r="AV640" s="282">
        <v>113.9</v>
      </c>
      <c r="AW640" s="282">
        <v>22.5</v>
      </c>
      <c r="AY640" s="344"/>
      <c r="AZ640" s="344"/>
      <c r="BA640" s="345"/>
      <c r="BB640" s="345"/>
      <c r="BC640" s="345"/>
      <c r="BD640" s="345"/>
      <c r="BE640" s="345"/>
      <c r="BF640" s="345"/>
    </row>
    <row r="641" spans="30:58" x14ac:dyDescent="0.3">
      <c r="AD641" s="281"/>
      <c r="AE641" s="281"/>
      <c r="AF641" s="281"/>
      <c r="AG641" s="282"/>
      <c r="AH641" s="282"/>
      <c r="AJ641" s="344"/>
      <c r="AK641" s="344"/>
      <c r="AL641" s="346"/>
      <c r="AM641" s="346"/>
      <c r="AN641" s="346"/>
      <c r="AO641" s="346"/>
      <c r="AP641" s="346"/>
      <c r="AQ641" s="346"/>
      <c r="AS641" s="281" t="s">
        <v>167</v>
      </c>
      <c r="AT641" s="281" t="s">
        <v>40</v>
      </c>
      <c r="AU641" s="281" t="s">
        <v>299</v>
      </c>
      <c r="AV641" s="282">
        <v>139.30000000000001</v>
      </c>
      <c r="AW641" s="282">
        <v>15</v>
      </c>
      <c r="AY641" s="344"/>
      <c r="AZ641" s="344"/>
      <c r="BA641" s="345"/>
      <c r="BB641" s="345"/>
      <c r="BC641" s="345"/>
      <c r="BD641" s="345"/>
      <c r="BE641" s="345"/>
      <c r="BF641" s="345"/>
    </row>
    <row r="642" spans="30:58" x14ac:dyDescent="0.3">
      <c r="AD642" s="281"/>
      <c r="AE642" s="281"/>
      <c r="AF642" s="281"/>
      <c r="AG642" s="282"/>
      <c r="AH642" s="282"/>
      <c r="AJ642" s="344"/>
      <c r="AK642" s="344"/>
      <c r="AL642" s="346"/>
      <c r="AM642" s="346"/>
      <c r="AN642" s="346"/>
      <c r="AO642" s="346"/>
      <c r="AP642" s="346"/>
      <c r="AQ642" s="346"/>
      <c r="AS642" s="281" t="s">
        <v>167</v>
      </c>
      <c r="AT642" s="281" t="s">
        <v>40</v>
      </c>
      <c r="AU642" s="281" t="s">
        <v>300</v>
      </c>
      <c r="AV642" s="282">
        <v>159.1</v>
      </c>
      <c r="AW642" s="282">
        <v>15.1</v>
      </c>
      <c r="AY642" s="344"/>
      <c r="AZ642" s="344"/>
      <c r="BA642" s="345"/>
      <c r="BB642" s="345"/>
      <c r="BC642" s="345"/>
      <c r="BD642" s="345"/>
      <c r="BE642" s="345"/>
      <c r="BF642" s="345"/>
    </row>
    <row r="643" spans="30:58" x14ac:dyDescent="0.3">
      <c r="AD643" s="281"/>
      <c r="AE643" s="281"/>
      <c r="AF643" s="281"/>
      <c r="AG643" s="282"/>
      <c r="AH643" s="282"/>
      <c r="AJ643" s="344"/>
      <c r="AK643" s="344"/>
      <c r="AL643" s="346"/>
      <c r="AM643" s="346"/>
      <c r="AN643" s="346"/>
      <c r="AO643" s="346"/>
      <c r="AP643" s="346"/>
      <c r="AQ643" s="346"/>
      <c r="AS643" s="281" t="s">
        <v>167</v>
      </c>
      <c r="AT643" s="281" t="s">
        <v>40</v>
      </c>
      <c r="AU643" s="281" t="s">
        <v>301</v>
      </c>
      <c r="AV643" s="282">
        <v>96.9</v>
      </c>
      <c r="AW643" s="282">
        <v>-26</v>
      </c>
      <c r="AY643" s="344"/>
      <c r="AZ643" s="344"/>
      <c r="BA643" s="345"/>
      <c r="BB643" s="345"/>
      <c r="BC643" s="345"/>
      <c r="BD643" s="345"/>
      <c r="BE643" s="345"/>
      <c r="BF643" s="345"/>
    </row>
    <row r="644" spans="30:58" x14ac:dyDescent="0.3">
      <c r="AD644" s="281"/>
      <c r="AE644" s="281"/>
      <c r="AF644" s="281"/>
      <c r="AG644" s="282"/>
      <c r="AH644" s="282"/>
      <c r="AJ644" s="344"/>
      <c r="AK644" s="344"/>
      <c r="AL644" s="346"/>
      <c r="AM644" s="346"/>
      <c r="AN644" s="346"/>
      <c r="AO644" s="346"/>
      <c r="AP644" s="346"/>
      <c r="AQ644" s="346"/>
      <c r="AS644" s="281" t="s">
        <v>167</v>
      </c>
      <c r="AT644" s="281" t="s">
        <v>40</v>
      </c>
      <c r="AU644" s="281" t="s">
        <v>280</v>
      </c>
      <c r="AV644" s="282">
        <v>112.2</v>
      </c>
      <c r="AW644" s="282">
        <v>3.6</v>
      </c>
      <c r="AY644" s="344"/>
      <c r="AZ644" s="344"/>
      <c r="BA644" s="345"/>
      <c r="BB644" s="345"/>
      <c r="BC644" s="345"/>
      <c r="BD644" s="345"/>
      <c r="BE644" s="345"/>
      <c r="BF644" s="345"/>
    </row>
    <row r="645" spans="30:58" x14ac:dyDescent="0.3">
      <c r="AD645" s="281"/>
      <c r="AE645" s="281"/>
      <c r="AF645" s="281"/>
      <c r="AG645" s="282"/>
      <c r="AH645" s="282"/>
      <c r="AJ645" s="344"/>
      <c r="AK645" s="344"/>
      <c r="AL645" s="346"/>
      <c r="AM645" s="346"/>
      <c r="AN645" s="346"/>
      <c r="AO645" s="346"/>
      <c r="AP645" s="346"/>
      <c r="AQ645" s="346"/>
      <c r="AS645" s="281" t="s">
        <v>167</v>
      </c>
      <c r="AT645" s="281" t="s">
        <v>40</v>
      </c>
      <c r="AU645" s="281" t="s">
        <v>281</v>
      </c>
      <c r="AV645" s="282">
        <v>136.19999999999999</v>
      </c>
      <c r="AW645" s="282">
        <v>35.700000000000003</v>
      </c>
      <c r="AY645" s="344"/>
      <c r="AZ645" s="344"/>
      <c r="BA645" s="345"/>
      <c r="BB645" s="345"/>
      <c r="BC645" s="345"/>
      <c r="BD645" s="345"/>
      <c r="BE645" s="345"/>
      <c r="BF645" s="345"/>
    </row>
    <row r="646" spans="30:58" x14ac:dyDescent="0.3">
      <c r="AD646" s="281"/>
      <c r="AE646" s="281"/>
      <c r="AF646" s="281"/>
      <c r="AG646" s="282"/>
      <c r="AH646" s="282"/>
      <c r="AJ646" s="344"/>
      <c r="AK646" s="344"/>
      <c r="AL646" s="346"/>
      <c r="AM646" s="346"/>
      <c r="AN646" s="346"/>
      <c r="AO646" s="346"/>
      <c r="AP646" s="346"/>
      <c r="AQ646" s="346"/>
      <c r="AS646" s="281" t="s">
        <v>167</v>
      </c>
      <c r="AT646" s="281" t="s">
        <v>40</v>
      </c>
      <c r="AU646" s="281" t="s">
        <v>302</v>
      </c>
      <c r="AV646" s="282">
        <v>106</v>
      </c>
      <c r="AW646" s="282">
        <v>14.7</v>
      </c>
      <c r="AY646" s="344"/>
      <c r="AZ646" s="344"/>
      <c r="BA646" s="345"/>
      <c r="BB646" s="345"/>
      <c r="BC646" s="345"/>
      <c r="BD646" s="345"/>
      <c r="BE646" s="345"/>
      <c r="BF646" s="345"/>
    </row>
    <row r="647" spans="30:58" x14ac:dyDescent="0.3">
      <c r="AD647" s="281"/>
      <c r="AE647" s="281"/>
      <c r="AF647" s="281"/>
      <c r="AG647" s="282"/>
      <c r="AH647" s="283"/>
      <c r="AJ647" s="344"/>
      <c r="AK647" s="344"/>
      <c r="AL647" s="346"/>
      <c r="AM647" s="346"/>
      <c r="AN647" s="346"/>
      <c r="AO647" s="346"/>
      <c r="AP647" s="346"/>
      <c r="AQ647" s="346"/>
      <c r="AS647" s="281" t="s">
        <v>167</v>
      </c>
      <c r="AT647" s="281" t="s">
        <v>40</v>
      </c>
      <c r="AU647" s="281" t="s">
        <v>303</v>
      </c>
      <c r="AV647" s="282">
        <v>74.2</v>
      </c>
      <c r="AW647" s="282">
        <v>-81.400000000000006</v>
      </c>
      <c r="AY647" s="344"/>
      <c r="AZ647" s="344"/>
      <c r="BA647" s="345"/>
      <c r="BB647" s="345"/>
      <c r="BC647" s="345"/>
      <c r="BD647" s="345"/>
      <c r="BE647" s="345"/>
      <c r="BF647" s="345"/>
    </row>
    <row r="648" spans="30:58" x14ac:dyDescent="0.3">
      <c r="AD648" s="281"/>
      <c r="AE648" s="281"/>
      <c r="AF648" s="281"/>
      <c r="AG648" s="283"/>
      <c r="AH648" s="283"/>
      <c r="AJ648" s="344"/>
      <c r="AK648" s="344"/>
      <c r="AL648" s="346"/>
      <c r="AM648" s="346"/>
      <c r="AN648" s="346"/>
      <c r="AO648" s="346"/>
      <c r="AP648" s="346"/>
      <c r="AQ648" s="346"/>
      <c r="AS648" s="281" t="s">
        <v>167</v>
      </c>
      <c r="AT648" s="281" t="s">
        <v>40</v>
      </c>
      <c r="AU648" s="281" t="s">
        <v>304</v>
      </c>
      <c r="AV648" s="282">
        <v>95.3</v>
      </c>
      <c r="AW648" s="282">
        <v>-2.9</v>
      </c>
      <c r="AY648" s="344"/>
      <c r="AZ648" s="344"/>
      <c r="BA648" s="345"/>
      <c r="BB648" s="345"/>
      <c r="BC648" s="345"/>
      <c r="BD648" s="345"/>
      <c r="BE648" s="345"/>
      <c r="BF648" s="345"/>
    </row>
    <row r="649" spans="30:58" x14ac:dyDescent="0.3">
      <c r="AD649" s="281"/>
      <c r="AE649" s="281"/>
      <c r="AF649" s="281"/>
      <c r="AG649" s="282"/>
      <c r="AH649" s="282"/>
      <c r="AJ649" s="344"/>
      <c r="AK649" s="344"/>
      <c r="AL649" s="346"/>
      <c r="AM649" s="346"/>
      <c r="AN649" s="346"/>
      <c r="AO649" s="346"/>
      <c r="AP649" s="345"/>
      <c r="AQ649" s="346"/>
      <c r="AS649" s="281" t="s">
        <v>167</v>
      </c>
      <c r="AT649" s="281" t="s">
        <v>40</v>
      </c>
      <c r="AU649" s="281" t="s">
        <v>305</v>
      </c>
      <c r="AV649" s="282">
        <v>102.1</v>
      </c>
      <c r="AW649" s="282">
        <v>-10.3</v>
      </c>
      <c r="AY649" s="344"/>
      <c r="AZ649" s="344"/>
      <c r="BA649" s="345"/>
      <c r="BB649" s="345"/>
      <c r="BC649" s="345"/>
      <c r="BD649" s="345"/>
      <c r="BE649" s="345"/>
      <c r="BF649" s="345"/>
    </row>
    <row r="650" spans="30:58" x14ac:dyDescent="0.3">
      <c r="AD650" s="281"/>
      <c r="AE650" s="281"/>
      <c r="AF650" s="281"/>
      <c r="AG650" s="282"/>
      <c r="AH650" s="282"/>
      <c r="AJ650" s="344"/>
      <c r="AK650" s="344"/>
      <c r="AL650" s="346"/>
      <c r="AM650" s="346"/>
      <c r="AN650" s="346"/>
      <c r="AO650" s="345"/>
      <c r="AP650" s="346"/>
      <c r="AQ650" s="346"/>
      <c r="AS650" s="281" t="s">
        <v>167</v>
      </c>
      <c r="AT650" s="281" t="s">
        <v>40</v>
      </c>
      <c r="AU650" s="281" t="s">
        <v>3620</v>
      </c>
      <c r="AV650" s="282">
        <v>105</v>
      </c>
      <c r="AW650" s="282">
        <v>9.6999999999999993</v>
      </c>
      <c r="AY650" s="344"/>
      <c r="AZ650" s="344"/>
      <c r="BA650" s="345"/>
      <c r="BB650" s="345"/>
      <c r="BC650" s="345"/>
      <c r="BD650" s="345"/>
      <c r="BE650" s="345"/>
      <c r="BF650" s="345"/>
    </row>
    <row r="651" spans="30:58" x14ac:dyDescent="0.3">
      <c r="AD651" s="281"/>
      <c r="AE651" s="281"/>
      <c r="AF651" s="281"/>
      <c r="AG651" s="282"/>
      <c r="AH651" s="282"/>
      <c r="AJ651" s="344"/>
      <c r="AK651" s="344"/>
      <c r="AL651" s="346"/>
      <c r="AM651" s="346"/>
      <c r="AN651" s="346"/>
      <c r="AO651" s="346"/>
      <c r="AP651" s="346"/>
      <c r="AQ651" s="346"/>
      <c r="AS651" s="281" t="s">
        <v>168</v>
      </c>
      <c r="AT651" s="281" t="s">
        <v>1</v>
      </c>
      <c r="AU651" s="281" t="s">
        <v>284</v>
      </c>
      <c r="AV651" s="282">
        <v>102.3</v>
      </c>
      <c r="AW651" s="282">
        <v>-8.5</v>
      </c>
      <c r="AY651" s="344"/>
      <c r="AZ651" s="344"/>
      <c r="BA651" s="345"/>
      <c r="BB651" s="345"/>
      <c r="BC651" s="345"/>
      <c r="BD651" s="345"/>
      <c r="BE651" s="345"/>
      <c r="BF651" s="345"/>
    </row>
    <row r="652" spans="30:58" x14ac:dyDescent="0.3">
      <c r="AD652" s="281"/>
      <c r="AE652" s="281"/>
      <c r="AF652" s="281"/>
      <c r="AG652" s="283"/>
      <c r="AH652" s="282"/>
      <c r="AJ652" s="344"/>
      <c r="AK652" s="344"/>
      <c r="AL652" s="346"/>
      <c r="AM652" s="346"/>
      <c r="AN652" s="346"/>
      <c r="AO652" s="346"/>
      <c r="AP652" s="346"/>
      <c r="AQ652" s="346"/>
      <c r="AS652" s="281" t="s">
        <v>168</v>
      </c>
      <c r="AT652" s="281" t="s">
        <v>1</v>
      </c>
      <c r="AU652" s="281" t="s">
        <v>285</v>
      </c>
      <c r="AV652" s="282">
        <v>154.5</v>
      </c>
      <c r="AW652" s="282">
        <v>53.7</v>
      </c>
      <c r="AY652" s="344"/>
      <c r="AZ652" s="344"/>
      <c r="BA652" s="345"/>
      <c r="BB652" s="345"/>
      <c r="BC652" s="345"/>
      <c r="BD652" s="345"/>
      <c r="BE652" s="345"/>
      <c r="BF652" s="345"/>
    </row>
    <row r="653" spans="30:58" x14ac:dyDescent="0.3">
      <c r="AD653" s="281"/>
      <c r="AE653" s="281"/>
      <c r="AF653" s="281"/>
      <c r="AG653" s="283"/>
      <c r="AH653" s="282"/>
      <c r="AJ653" s="344"/>
      <c r="AK653" s="344"/>
      <c r="AL653" s="346"/>
      <c r="AM653" s="346"/>
      <c r="AN653" s="346"/>
      <c r="AO653" s="346"/>
      <c r="AP653" s="346"/>
      <c r="AQ653" s="346"/>
      <c r="AS653" s="281" t="s">
        <v>168</v>
      </c>
      <c r="AT653" s="281" t="s">
        <v>1</v>
      </c>
      <c r="AU653" s="281" t="s">
        <v>286</v>
      </c>
      <c r="AV653" s="282">
        <v>87.4</v>
      </c>
      <c r="AW653" s="282">
        <v>-9</v>
      </c>
      <c r="AY653" s="344"/>
      <c r="AZ653" s="344"/>
      <c r="BA653" s="345"/>
      <c r="BB653" s="345"/>
      <c r="BC653" s="345"/>
      <c r="BD653" s="345"/>
      <c r="BE653" s="345"/>
      <c r="BF653" s="345"/>
    </row>
    <row r="654" spans="30:58" x14ac:dyDescent="0.3">
      <c r="AD654" s="281"/>
      <c r="AE654" s="281"/>
      <c r="AF654" s="281"/>
      <c r="AG654" s="282"/>
      <c r="AH654" s="282"/>
      <c r="AJ654" s="344"/>
      <c r="AK654" s="344"/>
      <c r="AL654" s="346"/>
      <c r="AM654" s="346"/>
      <c r="AN654" s="346"/>
      <c r="AO654" s="345"/>
      <c r="AP654" s="346"/>
      <c r="AQ654" s="346"/>
      <c r="AS654" s="281" t="s">
        <v>168</v>
      </c>
      <c r="AT654" s="281" t="s">
        <v>1</v>
      </c>
      <c r="AU654" s="281" t="s">
        <v>287</v>
      </c>
      <c r="AV654" s="282">
        <v>113.7</v>
      </c>
      <c r="AW654" s="282">
        <v>-6.6</v>
      </c>
      <c r="AY654" s="344"/>
      <c r="AZ654" s="344"/>
      <c r="BA654" s="345"/>
      <c r="BB654" s="345"/>
      <c r="BC654" s="345"/>
      <c r="BD654" s="345"/>
      <c r="BE654" s="345"/>
      <c r="BF654" s="345"/>
    </row>
    <row r="655" spans="30:58" x14ac:dyDescent="0.3">
      <c r="AD655" s="281"/>
      <c r="AE655" s="281"/>
      <c r="AF655" s="281"/>
      <c r="AG655" s="282"/>
      <c r="AH655" s="282"/>
      <c r="AJ655" s="344"/>
      <c r="AK655" s="344"/>
      <c r="AL655" s="346"/>
      <c r="AM655" s="346"/>
      <c r="AN655" s="346"/>
      <c r="AO655" s="346"/>
      <c r="AP655" s="346"/>
      <c r="AQ655" s="346"/>
      <c r="AS655" s="281" t="s">
        <v>168</v>
      </c>
      <c r="AT655" s="281" t="s">
        <v>1</v>
      </c>
      <c r="AU655" s="281" t="s">
        <v>288</v>
      </c>
      <c r="AV655" s="282">
        <v>79.3</v>
      </c>
      <c r="AW655" s="282">
        <v>-38.9</v>
      </c>
      <c r="AY655" s="344"/>
      <c r="AZ655" s="344"/>
      <c r="BA655" s="345"/>
      <c r="BB655" s="345"/>
      <c r="BC655" s="345"/>
      <c r="BD655" s="345"/>
      <c r="BE655" s="345"/>
      <c r="BF655" s="345"/>
    </row>
    <row r="656" spans="30:58" x14ac:dyDescent="0.3">
      <c r="AD656" s="281"/>
      <c r="AE656" s="281"/>
      <c r="AF656" s="281"/>
      <c r="AG656" s="282"/>
      <c r="AH656" s="282"/>
      <c r="AJ656" s="344"/>
      <c r="AK656" s="344"/>
      <c r="AL656" s="346"/>
      <c r="AM656" s="346"/>
      <c r="AN656" s="346"/>
      <c r="AO656" s="346"/>
      <c r="AP656" s="346"/>
      <c r="AQ656" s="346"/>
      <c r="AS656" s="281" t="s">
        <v>168</v>
      </c>
      <c r="AT656" s="281" t="s">
        <v>1</v>
      </c>
      <c r="AU656" s="281" t="s">
        <v>289</v>
      </c>
      <c r="AV656" s="282">
        <v>80.900000000000006</v>
      </c>
      <c r="AW656" s="282">
        <v>-17.8</v>
      </c>
      <c r="AY656" s="344"/>
      <c r="AZ656" s="344"/>
      <c r="BA656" s="345"/>
      <c r="BB656" s="345"/>
      <c r="BC656" s="345"/>
      <c r="BD656" s="345"/>
      <c r="BE656" s="345"/>
      <c r="BF656" s="345"/>
    </row>
    <row r="657" spans="30:58" x14ac:dyDescent="0.3">
      <c r="AD657" s="281"/>
      <c r="AE657" s="281"/>
      <c r="AF657" s="281"/>
      <c r="AG657" s="282"/>
      <c r="AH657" s="282"/>
      <c r="AJ657" s="344"/>
      <c r="AK657" s="344"/>
      <c r="AL657" s="346"/>
      <c r="AM657" s="346"/>
      <c r="AN657" s="346"/>
      <c r="AO657" s="346"/>
      <c r="AP657" s="346"/>
      <c r="AQ657" s="346"/>
      <c r="AS657" s="281" t="s">
        <v>168</v>
      </c>
      <c r="AT657" s="281" t="s">
        <v>1</v>
      </c>
      <c r="AU657" s="281" t="s">
        <v>290</v>
      </c>
      <c r="AV657" s="282">
        <v>73.099999999999994</v>
      </c>
      <c r="AW657" s="282">
        <v>-23.9</v>
      </c>
      <c r="AY657" s="344"/>
      <c r="AZ657" s="344"/>
      <c r="BA657" s="345"/>
      <c r="BB657" s="345"/>
      <c r="BC657" s="345"/>
      <c r="BD657" s="345"/>
      <c r="BE657" s="345"/>
      <c r="BF657" s="345"/>
    </row>
    <row r="658" spans="30:58" x14ac:dyDescent="0.3">
      <c r="AD658" s="281"/>
      <c r="AE658" s="281"/>
      <c r="AF658" s="281"/>
      <c r="AG658" s="282"/>
      <c r="AH658" s="282"/>
      <c r="AJ658" s="344"/>
      <c r="AK658" s="344"/>
      <c r="AL658" s="346"/>
      <c r="AM658" s="346"/>
      <c r="AN658" s="346"/>
      <c r="AO658" s="346"/>
      <c r="AP658" s="346"/>
      <c r="AQ658" s="345"/>
      <c r="AS658" s="281" t="s">
        <v>168</v>
      </c>
      <c r="AT658" s="281" t="s">
        <v>1</v>
      </c>
      <c r="AU658" s="281" t="s">
        <v>291</v>
      </c>
      <c r="AV658" s="282">
        <v>94.3</v>
      </c>
      <c r="AW658" s="282">
        <v>-11.5</v>
      </c>
      <c r="AY658" s="344"/>
      <c r="AZ658" s="344"/>
      <c r="BA658" s="345"/>
      <c r="BB658" s="345"/>
      <c r="BC658" s="345"/>
      <c r="BD658" s="345"/>
      <c r="BE658" s="345"/>
      <c r="BF658" s="345"/>
    </row>
    <row r="659" spans="30:58" x14ac:dyDescent="0.3">
      <c r="AD659" s="281"/>
      <c r="AE659" s="281"/>
      <c r="AF659" s="281"/>
      <c r="AG659" s="282"/>
      <c r="AH659" s="282"/>
      <c r="AJ659" s="344"/>
      <c r="AK659" s="344"/>
      <c r="AL659" s="345"/>
      <c r="AM659" s="345"/>
      <c r="AN659" s="346"/>
      <c r="AO659" s="346"/>
      <c r="AP659" s="346"/>
      <c r="AQ659" s="346"/>
      <c r="AS659" s="281" t="s">
        <v>168</v>
      </c>
      <c r="AT659" s="281" t="s">
        <v>1</v>
      </c>
      <c r="AU659" s="281" t="s">
        <v>292</v>
      </c>
      <c r="AV659" s="282">
        <v>96.5</v>
      </c>
      <c r="AW659" s="282">
        <v>-25.1</v>
      </c>
      <c r="AY659" s="344"/>
      <c r="AZ659" s="344"/>
      <c r="BA659" s="345"/>
      <c r="BB659" s="345"/>
      <c r="BC659" s="345"/>
      <c r="BD659" s="345"/>
      <c r="BE659" s="345"/>
      <c r="BF659" s="345"/>
    </row>
    <row r="660" spans="30:58" x14ac:dyDescent="0.3">
      <c r="AD660" s="281"/>
      <c r="AE660" s="281"/>
      <c r="AF660" s="281"/>
      <c r="AG660" s="282"/>
      <c r="AH660" s="282"/>
      <c r="AJ660" s="344"/>
      <c r="AK660" s="344"/>
      <c r="AL660" s="346"/>
      <c r="AM660" s="346"/>
      <c r="AN660" s="346"/>
      <c r="AO660" s="346"/>
      <c r="AP660" s="346"/>
      <c r="AQ660" s="345"/>
      <c r="AS660" s="281" t="s">
        <v>168</v>
      </c>
      <c r="AT660" s="281" t="s">
        <v>1</v>
      </c>
      <c r="AU660" s="281" t="s">
        <v>293</v>
      </c>
      <c r="AV660" s="282">
        <v>111.6</v>
      </c>
      <c r="AW660" s="282">
        <v>-1.2</v>
      </c>
      <c r="AY660" s="344"/>
      <c r="AZ660" s="344"/>
      <c r="BA660" s="345"/>
      <c r="BB660" s="345"/>
      <c r="BC660" s="345"/>
      <c r="BD660" s="345"/>
      <c r="BE660" s="345"/>
      <c r="BF660" s="345"/>
    </row>
    <row r="661" spans="30:58" x14ac:dyDescent="0.3">
      <c r="AD661" s="281"/>
      <c r="AE661" s="281"/>
      <c r="AF661" s="281"/>
      <c r="AG661" s="282"/>
      <c r="AH661" s="283"/>
      <c r="AJ661" s="344"/>
      <c r="AK661" s="344"/>
      <c r="AL661" s="346"/>
      <c r="AM661" s="346"/>
      <c r="AN661" s="346"/>
      <c r="AO661" s="346"/>
      <c r="AP661" s="346"/>
      <c r="AQ661" s="346"/>
      <c r="AS661" s="281" t="s">
        <v>168</v>
      </c>
      <c r="AT661" s="281" t="s">
        <v>1</v>
      </c>
      <c r="AU661" s="281" t="s">
        <v>294</v>
      </c>
      <c r="AV661" s="282">
        <v>150.9</v>
      </c>
      <c r="AW661" s="282">
        <v>33.1</v>
      </c>
      <c r="AY661" s="344"/>
      <c r="AZ661" s="344"/>
      <c r="BA661" s="345"/>
      <c r="BB661" s="345"/>
      <c r="BC661" s="345"/>
      <c r="BD661" s="345"/>
      <c r="BE661" s="345"/>
      <c r="BF661" s="345"/>
    </row>
    <row r="662" spans="30:58" x14ac:dyDescent="0.3">
      <c r="AD662" s="281"/>
      <c r="AE662" s="281"/>
      <c r="AF662" s="281"/>
      <c r="AG662" s="282"/>
      <c r="AH662" s="282"/>
      <c r="AJ662" s="344"/>
      <c r="AK662" s="344"/>
      <c r="AL662" s="345"/>
      <c r="AM662" s="346"/>
      <c r="AN662" s="346"/>
      <c r="AO662" s="346"/>
      <c r="AP662" s="346"/>
      <c r="AQ662" s="346"/>
      <c r="AS662" s="281" t="s">
        <v>168</v>
      </c>
      <c r="AT662" s="281" t="s">
        <v>1</v>
      </c>
      <c r="AU662" s="281" t="s">
        <v>295</v>
      </c>
      <c r="AV662" s="282">
        <v>121.7</v>
      </c>
      <c r="AW662" s="282">
        <v>0.7</v>
      </c>
      <c r="AY662" s="344"/>
      <c r="AZ662" s="344"/>
      <c r="BA662" s="345"/>
      <c r="BB662" s="345"/>
      <c r="BC662" s="345"/>
      <c r="BD662" s="345"/>
      <c r="BE662" s="345"/>
      <c r="BF662" s="345"/>
    </row>
    <row r="663" spans="30:58" x14ac:dyDescent="0.3">
      <c r="AD663" s="281"/>
      <c r="AE663" s="281"/>
      <c r="AF663" s="281"/>
      <c r="AG663" s="282"/>
      <c r="AH663" s="282"/>
      <c r="AJ663" s="344"/>
      <c r="AK663" s="344"/>
      <c r="AL663" s="346"/>
      <c r="AM663" s="346"/>
      <c r="AN663" s="346"/>
      <c r="AO663" s="346"/>
      <c r="AP663" s="346"/>
      <c r="AQ663" s="346"/>
      <c r="AS663" s="281" t="s">
        <v>168</v>
      </c>
      <c r="AT663" s="281" t="s">
        <v>1</v>
      </c>
      <c r="AU663" s="281" t="s">
        <v>296</v>
      </c>
      <c r="AV663" s="282">
        <v>92.8</v>
      </c>
      <c r="AW663" s="282">
        <v>-20.8</v>
      </c>
      <c r="AY663" s="344"/>
      <c r="AZ663" s="344"/>
      <c r="BA663" s="345"/>
      <c r="BB663" s="345"/>
      <c r="BC663" s="345"/>
      <c r="BD663" s="345"/>
      <c r="BE663" s="345"/>
      <c r="BF663" s="345"/>
    </row>
    <row r="664" spans="30:58" x14ac:dyDescent="0.3">
      <c r="AD664" s="281"/>
      <c r="AE664" s="281"/>
      <c r="AF664" s="281"/>
      <c r="AG664" s="282"/>
      <c r="AH664" s="282"/>
      <c r="AJ664" s="344"/>
      <c r="AK664" s="344"/>
      <c r="AL664" s="346"/>
      <c r="AM664" s="346"/>
      <c r="AN664" s="346"/>
      <c r="AO664" s="346"/>
      <c r="AP664" s="346"/>
      <c r="AQ664" s="346"/>
      <c r="AS664" s="281" t="s">
        <v>168</v>
      </c>
      <c r="AT664" s="281" t="s">
        <v>1</v>
      </c>
      <c r="AU664" s="281" t="s">
        <v>297</v>
      </c>
      <c r="AV664" s="282">
        <v>101.8</v>
      </c>
      <c r="AW664" s="282">
        <v>1.1000000000000001</v>
      </c>
      <c r="AY664" s="344"/>
      <c r="AZ664" s="344"/>
      <c r="BA664" s="345"/>
      <c r="BB664" s="345"/>
      <c r="BC664" s="345"/>
      <c r="BD664" s="345"/>
      <c r="BE664" s="345"/>
      <c r="BF664" s="345"/>
    </row>
    <row r="665" spans="30:58" x14ac:dyDescent="0.3">
      <c r="AD665" s="281"/>
      <c r="AE665" s="281"/>
      <c r="AF665" s="281"/>
      <c r="AG665" s="282"/>
      <c r="AH665" s="282"/>
      <c r="AJ665" s="344"/>
      <c r="AK665" s="344"/>
      <c r="AL665" s="346"/>
      <c r="AM665" s="346"/>
      <c r="AN665" s="346"/>
      <c r="AO665" s="345"/>
      <c r="AP665" s="346"/>
      <c r="AQ665" s="346"/>
      <c r="AS665" s="281" t="s">
        <v>168</v>
      </c>
      <c r="AT665" s="281" t="s">
        <v>1</v>
      </c>
      <c r="AU665" s="281" t="s">
        <v>298</v>
      </c>
      <c r="AV665" s="282">
        <v>104.6</v>
      </c>
      <c r="AW665" s="282">
        <v>18.100000000000001</v>
      </c>
      <c r="AY665" s="344"/>
      <c r="AZ665" s="344"/>
      <c r="BA665" s="345"/>
      <c r="BB665" s="345"/>
      <c r="BC665" s="345"/>
      <c r="BD665" s="345"/>
      <c r="BE665" s="345"/>
      <c r="BF665" s="345"/>
    </row>
    <row r="666" spans="30:58" x14ac:dyDescent="0.3">
      <c r="AD666" s="281"/>
      <c r="AE666" s="281"/>
      <c r="AF666" s="281"/>
      <c r="AG666" s="282"/>
      <c r="AH666" s="283"/>
      <c r="AJ666" s="344"/>
      <c r="AK666" s="344"/>
      <c r="AL666" s="346"/>
      <c r="AM666" s="346"/>
      <c r="AN666" s="346"/>
      <c r="AO666" s="346"/>
      <c r="AP666" s="346"/>
      <c r="AQ666" s="346"/>
      <c r="AS666" s="281" t="s">
        <v>168</v>
      </c>
      <c r="AT666" s="281" t="s">
        <v>1</v>
      </c>
      <c r="AU666" s="281" t="s">
        <v>299</v>
      </c>
      <c r="AV666" s="282">
        <v>162.4</v>
      </c>
      <c r="AW666" s="282">
        <v>7.9</v>
      </c>
      <c r="AY666" s="344"/>
      <c r="AZ666" s="344"/>
      <c r="BA666" s="345"/>
      <c r="BB666" s="345"/>
      <c r="BC666" s="345"/>
      <c r="BD666" s="345"/>
      <c r="BE666" s="345"/>
      <c r="BF666" s="345"/>
    </row>
    <row r="667" spans="30:58" x14ac:dyDescent="0.3">
      <c r="AD667" s="281"/>
      <c r="AE667" s="281"/>
      <c r="AF667" s="281"/>
      <c r="AG667" s="283"/>
      <c r="AH667" s="282"/>
      <c r="AJ667" s="344"/>
      <c r="AK667" s="344"/>
      <c r="AL667" s="346"/>
      <c r="AM667" s="346"/>
      <c r="AN667" s="346"/>
      <c r="AO667" s="346"/>
      <c r="AP667" s="345"/>
      <c r="AQ667" s="346"/>
      <c r="AS667" s="281" t="s">
        <v>168</v>
      </c>
      <c r="AT667" s="281" t="s">
        <v>1</v>
      </c>
      <c r="AU667" s="281" t="s">
        <v>300</v>
      </c>
      <c r="AV667" s="282">
        <v>154.30000000000001</v>
      </c>
      <c r="AW667" s="282">
        <v>17.7</v>
      </c>
      <c r="AY667" s="344"/>
      <c r="AZ667" s="344"/>
      <c r="BA667" s="345"/>
      <c r="BB667" s="345"/>
      <c r="BC667" s="345"/>
      <c r="BD667" s="345"/>
      <c r="BE667" s="345"/>
      <c r="BF667" s="345"/>
    </row>
    <row r="668" spans="30:58" x14ac:dyDescent="0.3">
      <c r="AD668" s="281"/>
      <c r="AE668" s="281"/>
      <c r="AF668" s="281"/>
      <c r="AG668" s="283"/>
      <c r="AH668" s="282"/>
      <c r="AJ668" s="344"/>
      <c r="AK668" s="344"/>
      <c r="AL668" s="346"/>
      <c r="AM668" s="346"/>
      <c r="AN668" s="345"/>
      <c r="AO668" s="346"/>
      <c r="AP668" s="346"/>
      <c r="AQ668" s="346"/>
      <c r="AS668" s="281" t="s">
        <v>168</v>
      </c>
      <c r="AT668" s="281" t="s">
        <v>1</v>
      </c>
      <c r="AU668" s="281" t="s">
        <v>301</v>
      </c>
      <c r="AV668" s="282">
        <v>111.5</v>
      </c>
      <c r="AW668" s="282">
        <v>8.8000000000000007</v>
      </c>
      <c r="AY668" s="344"/>
      <c r="AZ668" s="344"/>
      <c r="BA668" s="345"/>
      <c r="BB668" s="345"/>
      <c r="BC668" s="345"/>
      <c r="BD668" s="345"/>
      <c r="BE668" s="345"/>
      <c r="BF668" s="345"/>
    </row>
    <row r="669" spans="30:58" x14ac:dyDescent="0.3">
      <c r="AD669" s="281"/>
      <c r="AE669" s="281"/>
      <c r="AF669" s="281"/>
      <c r="AG669" s="282"/>
      <c r="AH669" s="282"/>
      <c r="AJ669" s="344"/>
      <c r="AK669" s="344"/>
      <c r="AL669" s="346"/>
      <c r="AM669" s="346"/>
      <c r="AN669" s="346"/>
      <c r="AO669" s="346"/>
      <c r="AP669" s="346"/>
      <c r="AQ669" s="346"/>
      <c r="AS669" s="281" t="s">
        <v>168</v>
      </c>
      <c r="AT669" s="281" t="s">
        <v>1</v>
      </c>
      <c r="AU669" s="281" t="s">
        <v>280</v>
      </c>
      <c r="AV669" s="282">
        <v>112.5</v>
      </c>
      <c r="AW669" s="282">
        <v>6.7</v>
      </c>
      <c r="AY669" s="344"/>
      <c r="AZ669" s="344"/>
      <c r="BA669" s="345"/>
      <c r="BB669" s="345"/>
      <c r="BC669" s="345"/>
      <c r="BD669" s="345"/>
      <c r="BE669" s="345"/>
      <c r="BF669" s="345"/>
    </row>
    <row r="670" spans="30:58" x14ac:dyDescent="0.3">
      <c r="AD670" s="281"/>
      <c r="AE670" s="281"/>
      <c r="AF670" s="281"/>
      <c r="AG670" s="282"/>
      <c r="AH670" s="282"/>
      <c r="AJ670" s="344"/>
      <c r="AK670" s="344"/>
      <c r="AL670" s="346"/>
      <c r="AM670" s="346"/>
      <c r="AN670" s="346"/>
      <c r="AO670" s="346"/>
      <c r="AP670" s="346"/>
      <c r="AQ670" s="346"/>
      <c r="AS670" s="281" t="s">
        <v>168</v>
      </c>
      <c r="AT670" s="281" t="s">
        <v>1</v>
      </c>
      <c r="AU670" s="281" t="s">
        <v>281</v>
      </c>
      <c r="AV670" s="282">
        <v>135.5</v>
      </c>
      <c r="AW670" s="282">
        <v>25.9</v>
      </c>
      <c r="AY670" s="344"/>
      <c r="AZ670" s="344"/>
      <c r="BA670" s="345"/>
      <c r="BB670" s="345"/>
      <c r="BC670" s="345"/>
      <c r="BD670" s="345"/>
      <c r="BE670" s="345"/>
      <c r="BF670" s="345"/>
    </row>
    <row r="671" spans="30:58" x14ac:dyDescent="0.3">
      <c r="AD671" s="281"/>
      <c r="AE671" s="281"/>
      <c r="AF671" s="281"/>
      <c r="AG671" s="282"/>
      <c r="AH671" s="282"/>
      <c r="AJ671" s="344"/>
      <c r="AK671" s="344"/>
      <c r="AL671" s="346"/>
      <c r="AM671" s="346"/>
      <c r="AN671" s="346"/>
      <c r="AO671" s="346"/>
      <c r="AP671" s="345"/>
      <c r="AQ671" s="346"/>
      <c r="AS671" s="281" t="s">
        <v>168</v>
      </c>
      <c r="AT671" s="281" t="s">
        <v>1</v>
      </c>
      <c r="AU671" s="281" t="s">
        <v>302</v>
      </c>
      <c r="AV671" s="282">
        <v>209.1</v>
      </c>
      <c r="AW671" s="282">
        <v>120.3</v>
      </c>
      <c r="AY671" s="344"/>
      <c r="AZ671" s="344"/>
      <c r="BA671" s="345"/>
      <c r="BB671" s="345"/>
      <c r="BC671" s="345"/>
      <c r="BD671" s="345"/>
      <c r="BE671" s="345"/>
      <c r="BF671" s="345"/>
    </row>
    <row r="672" spans="30:58" x14ac:dyDescent="0.3">
      <c r="AD672" s="281"/>
      <c r="AE672" s="281"/>
      <c r="AF672" s="281"/>
      <c r="AG672" s="282"/>
      <c r="AH672" s="282"/>
      <c r="AJ672" s="344"/>
      <c r="AK672" s="344"/>
      <c r="AL672" s="346"/>
      <c r="AM672" s="346"/>
      <c r="AN672" s="345"/>
      <c r="AO672" s="346"/>
      <c r="AP672" s="346"/>
      <c r="AQ672" s="346"/>
      <c r="AS672" s="281" t="s">
        <v>168</v>
      </c>
      <c r="AT672" s="281" t="s">
        <v>1</v>
      </c>
      <c r="AU672" s="281" t="s">
        <v>303</v>
      </c>
      <c r="AV672" s="282">
        <v>40.9</v>
      </c>
      <c r="AW672" s="282">
        <v>-22.5</v>
      </c>
      <c r="AY672" s="344"/>
      <c r="AZ672" s="344"/>
      <c r="BA672" s="345"/>
      <c r="BB672" s="345"/>
      <c r="BC672" s="345"/>
      <c r="BD672" s="345"/>
      <c r="BE672" s="345"/>
      <c r="BF672" s="345"/>
    </row>
    <row r="673" spans="30:58" x14ac:dyDescent="0.3">
      <c r="AD673" s="281"/>
      <c r="AE673" s="281"/>
      <c r="AF673" s="281"/>
      <c r="AG673" s="282"/>
      <c r="AH673" s="282"/>
      <c r="AJ673" s="344"/>
      <c r="AK673" s="344"/>
      <c r="AL673" s="346"/>
      <c r="AM673" s="346"/>
      <c r="AN673" s="346"/>
      <c r="AO673" s="346"/>
      <c r="AP673" s="346"/>
      <c r="AQ673" s="346"/>
      <c r="AS673" s="281" t="s">
        <v>168</v>
      </c>
      <c r="AT673" s="281" t="s">
        <v>1</v>
      </c>
      <c r="AU673" s="281" t="s">
        <v>304</v>
      </c>
      <c r="AV673" s="282">
        <v>81.099999999999994</v>
      </c>
      <c r="AW673" s="282">
        <v>-21.7</v>
      </c>
      <c r="AY673" s="344"/>
      <c r="AZ673" s="344"/>
      <c r="BA673" s="345"/>
      <c r="BB673" s="345"/>
      <c r="BC673" s="345"/>
      <c r="BD673" s="345"/>
      <c r="BE673" s="345"/>
      <c r="BF673" s="345"/>
    </row>
    <row r="674" spans="30:58" x14ac:dyDescent="0.3">
      <c r="AD674" s="281"/>
      <c r="AE674" s="281"/>
      <c r="AF674" s="281"/>
      <c r="AG674" s="282"/>
      <c r="AH674" s="282"/>
      <c r="AJ674" s="344"/>
      <c r="AK674" s="344"/>
      <c r="AL674" s="346"/>
      <c r="AM674" s="346"/>
      <c r="AN674" s="346"/>
      <c r="AO674" s="345"/>
      <c r="AP674" s="346"/>
      <c r="AQ674" s="346"/>
      <c r="AS674" s="281" t="s">
        <v>168</v>
      </c>
      <c r="AT674" s="281" t="s">
        <v>1</v>
      </c>
      <c r="AU674" s="281" t="s">
        <v>305</v>
      </c>
      <c r="AV674" s="282">
        <v>99.6</v>
      </c>
      <c r="AW674" s="282">
        <v>30.1</v>
      </c>
      <c r="AY674" s="344"/>
      <c r="AZ674" s="344"/>
      <c r="BA674" s="345"/>
      <c r="BB674" s="345"/>
      <c r="BC674" s="345"/>
      <c r="BD674" s="345"/>
      <c r="BE674" s="345"/>
      <c r="BF674" s="345"/>
    </row>
    <row r="675" spans="30:58" x14ac:dyDescent="0.3">
      <c r="AD675" s="281"/>
      <c r="AE675" s="281"/>
      <c r="AF675" s="281"/>
      <c r="AG675" s="282"/>
      <c r="AH675" s="282"/>
      <c r="AJ675" s="344"/>
      <c r="AK675" s="344"/>
      <c r="AL675" s="346"/>
      <c r="AM675" s="346"/>
      <c r="AN675" s="346"/>
      <c r="AO675" s="346"/>
      <c r="AP675" s="346"/>
      <c r="AQ675" s="346"/>
      <c r="AS675" s="281" t="s">
        <v>168</v>
      </c>
      <c r="AT675" s="281" t="s">
        <v>1</v>
      </c>
      <c r="AU675" s="281" t="s">
        <v>3620</v>
      </c>
      <c r="AV675" s="282">
        <v>100.4</v>
      </c>
      <c r="AW675" s="282">
        <v>25.4</v>
      </c>
      <c r="AY675" s="344"/>
      <c r="AZ675" s="344"/>
      <c r="BA675" s="345"/>
      <c r="BB675" s="345"/>
      <c r="BC675" s="345"/>
      <c r="BD675" s="345"/>
      <c r="BE675" s="345"/>
      <c r="BF675" s="345"/>
    </row>
    <row r="676" spans="30:58" x14ac:dyDescent="0.3">
      <c r="AD676" s="281"/>
      <c r="AE676" s="281"/>
      <c r="AF676" s="281"/>
      <c r="AG676" s="282"/>
      <c r="AH676" s="282"/>
      <c r="AJ676" s="344"/>
      <c r="AK676" s="344"/>
      <c r="AL676" s="346"/>
      <c r="AM676" s="345"/>
      <c r="AN676" s="346"/>
      <c r="AO676" s="346"/>
      <c r="AP676" s="346"/>
      <c r="AQ676" s="346"/>
      <c r="AS676" s="281" t="s">
        <v>168</v>
      </c>
      <c r="AT676" s="281" t="s">
        <v>39</v>
      </c>
      <c r="AU676" s="281" t="s">
        <v>284</v>
      </c>
      <c r="AV676" s="282">
        <v>96.2</v>
      </c>
      <c r="AW676" s="282">
        <v>21</v>
      </c>
      <c r="AY676" s="344"/>
      <c r="AZ676" s="344"/>
      <c r="BA676" s="345"/>
      <c r="BB676" s="345"/>
      <c r="BC676" s="345"/>
      <c r="BD676" s="345"/>
      <c r="BE676" s="345"/>
      <c r="BF676" s="345"/>
    </row>
    <row r="677" spans="30:58" x14ac:dyDescent="0.3">
      <c r="AD677" s="281"/>
      <c r="AE677" s="281"/>
      <c r="AF677" s="281"/>
      <c r="AG677" s="282"/>
      <c r="AH677" s="282"/>
      <c r="AJ677" s="344"/>
      <c r="AK677" s="344"/>
      <c r="AL677" s="346"/>
      <c r="AM677" s="346"/>
      <c r="AN677" s="345"/>
      <c r="AO677" s="346"/>
      <c r="AP677" s="346"/>
      <c r="AQ677" s="346"/>
      <c r="AS677" s="281" t="s">
        <v>168</v>
      </c>
      <c r="AT677" s="281" t="s">
        <v>39</v>
      </c>
      <c r="AU677" s="281" t="s">
        <v>285</v>
      </c>
      <c r="AV677" s="282">
        <v>177.5</v>
      </c>
      <c r="AW677" s="282">
        <v>66.900000000000006</v>
      </c>
      <c r="AY677" s="344"/>
      <c r="AZ677" s="344"/>
      <c r="BA677" s="345"/>
      <c r="BB677" s="345"/>
      <c r="BC677" s="345"/>
      <c r="BD677" s="345"/>
      <c r="BE677" s="345"/>
      <c r="BF677" s="345"/>
    </row>
    <row r="678" spans="30:58" x14ac:dyDescent="0.3">
      <c r="AD678" s="281"/>
      <c r="AE678" s="281"/>
      <c r="AF678" s="281"/>
      <c r="AG678" s="282"/>
      <c r="AH678" s="282"/>
      <c r="AJ678" s="344"/>
      <c r="AK678" s="344"/>
      <c r="AL678" s="346"/>
      <c r="AM678" s="346"/>
      <c r="AN678" s="346"/>
      <c r="AO678" s="346"/>
      <c r="AP678" s="346"/>
      <c r="AQ678" s="346"/>
      <c r="AS678" s="281" t="s">
        <v>168</v>
      </c>
      <c r="AT678" s="281" t="s">
        <v>39</v>
      </c>
      <c r="AU678" s="281" t="s">
        <v>286</v>
      </c>
      <c r="AV678" s="282">
        <v>60.3</v>
      </c>
      <c r="AW678" s="282">
        <v>-35.200000000000003</v>
      </c>
      <c r="AY678" s="344"/>
      <c r="AZ678" s="344"/>
      <c r="BA678" s="345"/>
      <c r="BB678" s="345"/>
      <c r="BC678" s="345"/>
      <c r="BD678" s="345"/>
      <c r="BE678" s="345"/>
      <c r="BF678" s="345"/>
    </row>
    <row r="679" spans="30:58" x14ac:dyDescent="0.3">
      <c r="AD679" s="281"/>
      <c r="AE679" s="281"/>
      <c r="AF679" s="281"/>
      <c r="AG679" s="282"/>
      <c r="AH679" s="282"/>
      <c r="AJ679" s="344"/>
      <c r="AK679" s="344"/>
      <c r="AL679" s="345"/>
      <c r="AM679" s="346"/>
      <c r="AN679" s="346"/>
      <c r="AO679" s="345"/>
      <c r="AP679" s="346"/>
      <c r="AQ679" s="346"/>
      <c r="AS679" s="281" t="s">
        <v>168</v>
      </c>
      <c r="AT679" s="281" t="s">
        <v>39</v>
      </c>
      <c r="AU679" s="281" t="s">
        <v>289</v>
      </c>
      <c r="AV679" s="282">
        <v>122.2</v>
      </c>
      <c r="AW679" s="282">
        <v>-6.6</v>
      </c>
      <c r="AY679" s="344"/>
      <c r="AZ679" s="344"/>
      <c r="BA679" s="345"/>
      <c r="BB679" s="345"/>
      <c r="BC679" s="345"/>
      <c r="BD679" s="345"/>
      <c r="BE679" s="345"/>
      <c r="BF679" s="345"/>
    </row>
    <row r="680" spans="30:58" x14ac:dyDescent="0.3">
      <c r="AD680" s="281"/>
      <c r="AE680" s="281"/>
      <c r="AF680" s="281"/>
      <c r="AG680" s="282"/>
      <c r="AH680" s="282"/>
      <c r="AJ680" s="344"/>
      <c r="AK680" s="344"/>
      <c r="AL680" s="346"/>
      <c r="AM680" s="346"/>
      <c r="AN680" s="346"/>
      <c r="AO680" s="346"/>
      <c r="AP680" s="346"/>
      <c r="AQ680" s="346"/>
      <c r="AS680" s="281" t="s">
        <v>168</v>
      </c>
      <c r="AT680" s="281" t="s">
        <v>39</v>
      </c>
      <c r="AU680" s="281" t="s">
        <v>290</v>
      </c>
      <c r="AV680" s="282">
        <v>109.6</v>
      </c>
      <c r="AW680" s="282">
        <v>6.7</v>
      </c>
      <c r="AY680" s="344"/>
      <c r="AZ680" s="344"/>
      <c r="BA680" s="345"/>
      <c r="BB680" s="345"/>
      <c r="BC680" s="345"/>
      <c r="BD680" s="345"/>
      <c r="BE680" s="345"/>
      <c r="BF680" s="345"/>
    </row>
    <row r="681" spans="30:58" x14ac:dyDescent="0.3">
      <c r="AD681" s="281"/>
      <c r="AE681" s="281"/>
      <c r="AF681" s="281"/>
      <c r="AG681" s="282"/>
      <c r="AH681" s="282"/>
      <c r="AJ681" s="344"/>
      <c r="AK681" s="344"/>
      <c r="AL681" s="346"/>
      <c r="AM681" s="346"/>
      <c r="AN681" s="345"/>
      <c r="AO681" s="346"/>
      <c r="AP681" s="346"/>
      <c r="AQ681" s="346"/>
      <c r="AS681" s="281" t="s">
        <v>168</v>
      </c>
      <c r="AT681" s="281" t="s">
        <v>39</v>
      </c>
      <c r="AU681" s="281" t="s">
        <v>292</v>
      </c>
      <c r="AV681" s="282">
        <v>102.6</v>
      </c>
      <c r="AW681" s="282">
        <v>1</v>
      </c>
      <c r="AY681" s="344"/>
      <c r="AZ681" s="344"/>
      <c r="BA681" s="345"/>
      <c r="BB681" s="345"/>
      <c r="BC681" s="345"/>
      <c r="BD681" s="345"/>
      <c r="BE681" s="345"/>
      <c r="BF681" s="345"/>
    </row>
    <row r="682" spans="30:58" x14ac:dyDescent="0.3">
      <c r="AD682" s="281"/>
      <c r="AE682" s="281"/>
      <c r="AF682" s="281"/>
      <c r="AG682" s="282"/>
      <c r="AH682" s="282"/>
      <c r="AJ682" s="344"/>
      <c r="AK682" s="344"/>
      <c r="AL682" s="346"/>
      <c r="AM682" s="346"/>
      <c r="AN682" s="346"/>
      <c r="AO682" s="346"/>
      <c r="AP682" s="346"/>
      <c r="AQ682" s="346"/>
      <c r="AS682" s="281" t="s">
        <v>168</v>
      </c>
      <c r="AT682" s="281" t="s">
        <v>39</v>
      </c>
      <c r="AU682" s="281" t="s">
        <v>293</v>
      </c>
      <c r="AV682" s="282">
        <v>79.400000000000006</v>
      </c>
      <c r="AW682" s="282">
        <v>-17.3</v>
      </c>
      <c r="AY682" s="344"/>
      <c r="AZ682" s="344"/>
      <c r="BA682" s="345"/>
      <c r="BB682" s="345"/>
      <c r="BC682" s="345"/>
      <c r="BD682" s="345"/>
      <c r="BE682" s="345"/>
      <c r="BF682" s="345"/>
    </row>
    <row r="683" spans="30:58" x14ac:dyDescent="0.3">
      <c r="AD683" s="281"/>
      <c r="AE683" s="281"/>
      <c r="AF683" s="281"/>
      <c r="AG683" s="282"/>
      <c r="AH683" s="282"/>
      <c r="AJ683" s="344"/>
      <c r="AK683" s="344"/>
      <c r="AL683" s="346"/>
      <c r="AM683" s="346"/>
      <c r="AN683" s="346"/>
      <c r="AO683" s="346"/>
      <c r="AP683" s="346"/>
      <c r="AQ683" s="346"/>
      <c r="AS683" s="281" t="s">
        <v>168</v>
      </c>
      <c r="AT683" s="281" t="s">
        <v>39</v>
      </c>
      <c r="AU683" s="281" t="s">
        <v>295</v>
      </c>
      <c r="AV683" s="282">
        <v>115.8</v>
      </c>
      <c r="AW683" s="282">
        <v>14.1</v>
      </c>
      <c r="AY683" s="344"/>
      <c r="AZ683" s="344"/>
      <c r="BA683" s="345"/>
      <c r="BB683" s="345"/>
      <c r="BC683" s="345"/>
      <c r="BD683" s="345"/>
      <c r="BE683" s="345"/>
      <c r="BF683" s="345"/>
    </row>
    <row r="684" spans="30:58" x14ac:dyDescent="0.3">
      <c r="AD684" s="281"/>
      <c r="AE684" s="281"/>
      <c r="AF684" s="281"/>
      <c r="AG684" s="282"/>
      <c r="AH684" s="282"/>
      <c r="AJ684" s="344"/>
      <c r="AK684" s="344"/>
      <c r="AL684" s="346"/>
      <c r="AM684" s="346"/>
      <c r="AN684" s="346"/>
      <c r="AO684" s="346"/>
      <c r="AP684" s="346"/>
      <c r="AQ684" s="346"/>
      <c r="AS684" s="281" t="s">
        <v>168</v>
      </c>
      <c r="AT684" s="281" t="s">
        <v>39</v>
      </c>
      <c r="AU684" s="281" t="s">
        <v>296</v>
      </c>
      <c r="AV684" s="282">
        <v>131</v>
      </c>
      <c r="AW684" s="282">
        <v>-1.4</v>
      </c>
      <c r="AY684" s="344"/>
      <c r="AZ684" s="344"/>
      <c r="BA684" s="345"/>
      <c r="BB684" s="345"/>
      <c r="BC684" s="345"/>
      <c r="BD684" s="345"/>
      <c r="BE684" s="345"/>
      <c r="BF684" s="345"/>
    </row>
    <row r="685" spans="30:58" x14ac:dyDescent="0.3">
      <c r="AD685" s="281"/>
      <c r="AE685" s="281"/>
      <c r="AF685" s="281"/>
      <c r="AG685" s="282"/>
      <c r="AH685" s="282"/>
      <c r="AJ685" s="344"/>
      <c r="AK685" s="344"/>
      <c r="AL685" s="346"/>
      <c r="AM685" s="346"/>
      <c r="AN685" s="346"/>
      <c r="AO685" s="346"/>
      <c r="AP685" s="346"/>
      <c r="AQ685" s="346"/>
      <c r="AS685" s="281" t="s">
        <v>168</v>
      </c>
      <c r="AT685" s="281" t="s">
        <v>39</v>
      </c>
      <c r="AU685" s="281" t="s">
        <v>297</v>
      </c>
      <c r="AV685" s="282">
        <v>98.5</v>
      </c>
      <c r="AW685" s="282">
        <v>-3.9</v>
      </c>
      <c r="AY685" s="344"/>
      <c r="AZ685" s="344"/>
      <c r="BA685" s="345"/>
      <c r="BB685" s="345"/>
      <c r="BC685" s="345"/>
      <c r="BD685" s="345"/>
      <c r="BE685" s="345"/>
      <c r="BF685" s="345"/>
    </row>
    <row r="686" spans="30:58" x14ac:dyDescent="0.3">
      <c r="AD686" s="281"/>
      <c r="AE686" s="281"/>
      <c r="AF686" s="281"/>
      <c r="AG686" s="283"/>
      <c r="AH686" s="282"/>
      <c r="AJ686" s="344"/>
      <c r="AK686" s="344"/>
      <c r="AL686" s="345"/>
      <c r="AM686" s="346"/>
      <c r="AN686" s="346"/>
      <c r="AO686" s="346"/>
      <c r="AP686" s="346"/>
      <c r="AQ686" s="346"/>
      <c r="AS686" s="281" t="s">
        <v>168</v>
      </c>
      <c r="AT686" s="281" t="s">
        <v>39</v>
      </c>
      <c r="AU686" s="281" t="s">
        <v>298</v>
      </c>
      <c r="AV686" s="282">
        <v>85.9</v>
      </c>
      <c r="AW686" s="282">
        <v>-6</v>
      </c>
      <c r="AY686" s="344"/>
      <c r="AZ686" s="344"/>
      <c r="BA686" s="345"/>
      <c r="BB686" s="345"/>
      <c r="BC686" s="345"/>
      <c r="BD686" s="345"/>
      <c r="BE686" s="345"/>
      <c r="BF686" s="345"/>
    </row>
    <row r="687" spans="30:58" x14ac:dyDescent="0.3">
      <c r="AD687" s="281"/>
      <c r="AE687" s="281"/>
      <c r="AF687" s="281"/>
      <c r="AG687" s="282"/>
      <c r="AH687" s="282"/>
      <c r="AJ687" s="344"/>
      <c r="AK687" s="344"/>
      <c r="AL687" s="346"/>
      <c r="AM687" s="346"/>
      <c r="AN687" s="346"/>
      <c r="AO687" s="346"/>
      <c r="AP687" s="346"/>
      <c r="AQ687" s="346"/>
      <c r="AS687" s="281" t="s">
        <v>168</v>
      </c>
      <c r="AT687" s="281" t="s">
        <v>39</v>
      </c>
      <c r="AU687" s="281" t="s">
        <v>301</v>
      </c>
      <c r="AV687" s="282">
        <v>138.4</v>
      </c>
      <c r="AW687" s="282">
        <v>11.2</v>
      </c>
      <c r="AY687" s="344"/>
      <c r="AZ687" s="344"/>
      <c r="BA687" s="345"/>
      <c r="BB687" s="345"/>
      <c r="BC687" s="345"/>
      <c r="BD687" s="345"/>
      <c r="BE687" s="345"/>
      <c r="BF687" s="345"/>
    </row>
    <row r="688" spans="30:58" x14ac:dyDescent="0.3">
      <c r="AD688" s="281"/>
      <c r="AE688" s="281"/>
      <c r="AF688" s="281"/>
      <c r="AG688" s="282"/>
      <c r="AH688" s="282"/>
      <c r="AJ688" s="344"/>
      <c r="AK688" s="344"/>
      <c r="AL688" s="345"/>
      <c r="AM688" s="346"/>
      <c r="AN688" s="345"/>
      <c r="AO688" s="346"/>
      <c r="AP688" s="346"/>
      <c r="AQ688" s="346"/>
      <c r="AS688" s="281" t="s">
        <v>168</v>
      </c>
      <c r="AT688" s="281" t="s">
        <v>39</v>
      </c>
      <c r="AU688" s="281" t="s">
        <v>280</v>
      </c>
      <c r="AV688" s="282">
        <v>117.2</v>
      </c>
      <c r="AW688" s="282">
        <v>14.3</v>
      </c>
      <c r="AY688" s="344"/>
      <c r="AZ688" s="344"/>
      <c r="BA688" s="345"/>
      <c r="BB688" s="345"/>
      <c r="BC688" s="345"/>
      <c r="BD688" s="345"/>
      <c r="BE688" s="345"/>
      <c r="BF688" s="345"/>
    </row>
    <row r="689" spans="30:58" x14ac:dyDescent="0.3">
      <c r="AD689" s="281"/>
      <c r="AE689" s="281"/>
      <c r="AF689" s="281"/>
      <c r="AG689" s="282"/>
      <c r="AH689" s="282"/>
      <c r="AJ689" s="344"/>
      <c r="AK689" s="344"/>
      <c r="AL689" s="346"/>
      <c r="AM689" s="346"/>
      <c r="AN689" s="346"/>
      <c r="AO689" s="346"/>
      <c r="AP689" s="346"/>
      <c r="AQ689" s="346"/>
      <c r="AS689" s="281" t="s">
        <v>168</v>
      </c>
      <c r="AT689" s="281" t="s">
        <v>39</v>
      </c>
      <c r="AU689" s="281" t="s">
        <v>281</v>
      </c>
      <c r="AV689" s="282">
        <v>122.3</v>
      </c>
      <c r="AW689" s="282">
        <v>12</v>
      </c>
      <c r="AY689" s="344"/>
      <c r="AZ689" s="344"/>
      <c r="BA689" s="345"/>
      <c r="BB689" s="345"/>
      <c r="BC689" s="345"/>
      <c r="BD689" s="345"/>
      <c r="BE689" s="345"/>
      <c r="BF689" s="345"/>
    </row>
    <row r="690" spans="30:58" x14ac:dyDescent="0.3">
      <c r="AD690" s="281"/>
      <c r="AE690" s="281"/>
      <c r="AF690" s="281"/>
      <c r="AG690" s="282"/>
      <c r="AH690" s="282"/>
      <c r="AJ690" s="344"/>
      <c r="AK690" s="344"/>
      <c r="AL690" s="346"/>
      <c r="AM690" s="346"/>
      <c r="AN690" s="346"/>
      <c r="AO690" s="346"/>
      <c r="AP690" s="346"/>
      <c r="AQ690" s="346"/>
      <c r="AS690" s="281" t="s">
        <v>168</v>
      </c>
      <c r="AT690" s="281" t="s">
        <v>39</v>
      </c>
      <c r="AU690" s="281" t="s">
        <v>302</v>
      </c>
      <c r="AV690" s="282">
        <v>119.4</v>
      </c>
      <c r="AW690" s="282">
        <v>-81.599999999999994</v>
      </c>
      <c r="AY690" s="344"/>
      <c r="AZ690" s="344"/>
      <c r="BA690" s="345"/>
      <c r="BB690" s="345"/>
      <c r="BC690" s="345"/>
      <c r="BD690" s="345"/>
      <c r="BE690" s="345"/>
      <c r="BF690" s="345"/>
    </row>
    <row r="691" spans="30:58" x14ac:dyDescent="0.3">
      <c r="AD691" s="281"/>
      <c r="AE691" s="281"/>
      <c r="AF691" s="281"/>
      <c r="AG691" s="282"/>
      <c r="AH691" s="282"/>
      <c r="AS691" s="281" t="s">
        <v>168</v>
      </c>
      <c r="AT691" s="281" t="s">
        <v>39</v>
      </c>
      <c r="AU691" s="281" t="s">
        <v>304</v>
      </c>
      <c r="AV691" s="282">
        <v>143.69999999999999</v>
      </c>
      <c r="AW691" s="282">
        <v>12.2</v>
      </c>
      <c r="AY691" s="344"/>
      <c r="AZ691" s="344"/>
      <c r="BA691" s="345"/>
      <c r="BB691" s="345"/>
      <c r="BC691" s="345"/>
      <c r="BD691" s="345"/>
      <c r="BE691" s="345"/>
      <c r="BF691" s="345"/>
    </row>
    <row r="692" spans="30:58" x14ac:dyDescent="0.3">
      <c r="AD692" s="281"/>
      <c r="AE692" s="281"/>
      <c r="AF692" s="281"/>
      <c r="AG692" s="282"/>
      <c r="AH692" s="282"/>
      <c r="AS692" s="281" t="s">
        <v>168</v>
      </c>
      <c r="AT692" s="281" t="s">
        <v>39</v>
      </c>
      <c r="AU692" s="281" t="s">
        <v>3620</v>
      </c>
      <c r="AV692" s="282">
        <v>118.5</v>
      </c>
      <c r="AW692" s="282">
        <v>32.200000000000003</v>
      </c>
      <c r="AY692" s="344"/>
      <c r="AZ692" s="344"/>
      <c r="BA692" s="345"/>
      <c r="BB692" s="345"/>
      <c r="BC692" s="345"/>
      <c r="BD692" s="345"/>
      <c r="BE692" s="345"/>
      <c r="BF692" s="345"/>
    </row>
    <row r="693" spans="30:58" x14ac:dyDescent="0.3">
      <c r="AD693" s="281"/>
      <c r="AE693" s="281"/>
      <c r="AF693" s="281"/>
      <c r="AG693" s="282"/>
      <c r="AH693" s="282"/>
      <c r="AS693" s="281" t="s">
        <v>168</v>
      </c>
      <c r="AT693" s="281" t="s">
        <v>40</v>
      </c>
      <c r="AU693" s="281" t="s">
        <v>284</v>
      </c>
      <c r="AV693" s="282">
        <v>93.7</v>
      </c>
      <c r="AW693" s="282">
        <v>-2.5</v>
      </c>
      <c r="AY693" s="344"/>
      <c r="AZ693" s="344"/>
      <c r="BA693" s="345"/>
      <c r="BB693" s="345"/>
      <c r="BC693" s="345"/>
      <c r="BD693" s="345"/>
      <c r="BE693" s="345"/>
      <c r="BF693" s="345"/>
    </row>
    <row r="694" spans="30:58" x14ac:dyDescent="0.3">
      <c r="AD694" s="281"/>
      <c r="AE694" s="281"/>
      <c r="AF694" s="281"/>
      <c r="AG694" s="282"/>
      <c r="AH694" s="282"/>
      <c r="AS694" s="281" t="s">
        <v>168</v>
      </c>
      <c r="AT694" s="281" t="s">
        <v>40</v>
      </c>
      <c r="AU694" s="281" t="s">
        <v>285</v>
      </c>
      <c r="AV694" s="282">
        <v>119.9</v>
      </c>
      <c r="AW694" s="282">
        <v>13</v>
      </c>
      <c r="AY694" s="344"/>
      <c r="AZ694" s="344"/>
      <c r="BA694" s="345"/>
      <c r="BB694" s="345"/>
      <c r="BC694" s="345"/>
      <c r="BD694" s="345"/>
      <c r="BE694" s="345"/>
      <c r="BF694" s="345"/>
    </row>
    <row r="695" spans="30:58" x14ac:dyDescent="0.3">
      <c r="AD695" s="281"/>
      <c r="AE695" s="281"/>
      <c r="AF695" s="281"/>
      <c r="AG695" s="282"/>
      <c r="AH695" s="282"/>
      <c r="AS695" s="281" t="s">
        <v>168</v>
      </c>
      <c r="AT695" s="281" t="s">
        <v>40</v>
      </c>
      <c r="AU695" s="281" t="s">
        <v>306</v>
      </c>
      <c r="AV695" s="282">
        <v>101.2</v>
      </c>
      <c r="AW695" s="282">
        <v>-5.0999999999999996</v>
      </c>
      <c r="AY695" s="344"/>
      <c r="AZ695" s="344"/>
      <c r="BA695" s="345"/>
      <c r="BB695" s="345"/>
      <c r="BC695" s="345"/>
      <c r="BD695" s="345"/>
      <c r="BE695" s="345"/>
      <c r="BF695" s="345"/>
    </row>
    <row r="696" spans="30:58" x14ac:dyDescent="0.3">
      <c r="AD696" s="281"/>
      <c r="AE696" s="281"/>
      <c r="AF696" s="281"/>
      <c r="AG696" s="282"/>
      <c r="AH696" s="283"/>
      <c r="AS696" s="281" t="s">
        <v>168</v>
      </c>
      <c r="AT696" s="281" t="s">
        <v>40</v>
      </c>
      <c r="AU696" s="281" t="s">
        <v>286</v>
      </c>
      <c r="AV696" s="282">
        <v>69.400000000000006</v>
      </c>
      <c r="AW696" s="282">
        <v>-13.5</v>
      </c>
      <c r="AY696" s="344"/>
      <c r="AZ696" s="344"/>
      <c r="BA696" s="345"/>
      <c r="BB696" s="345"/>
      <c r="BC696" s="345"/>
      <c r="BD696" s="345"/>
      <c r="BE696" s="345"/>
      <c r="BF696" s="345"/>
    </row>
    <row r="697" spans="30:58" x14ac:dyDescent="0.3">
      <c r="AD697" s="281"/>
      <c r="AE697" s="281"/>
      <c r="AF697" s="281"/>
      <c r="AG697" s="282"/>
      <c r="AH697" s="282"/>
      <c r="AS697" s="281" t="s">
        <v>168</v>
      </c>
      <c r="AT697" s="281" t="s">
        <v>40</v>
      </c>
      <c r="AU697" s="281" t="s">
        <v>289</v>
      </c>
      <c r="AV697" s="282">
        <v>99.9</v>
      </c>
      <c r="AW697" s="282">
        <v>-0.8</v>
      </c>
      <c r="AY697" s="344"/>
      <c r="AZ697" s="344"/>
      <c r="BA697" s="345"/>
      <c r="BB697" s="345"/>
      <c r="BC697" s="345"/>
      <c r="BD697" s="345"/>
      <c r="BE697" s="345"/>
      <c r="BF697" s="345"/>
    </row>
    <row r="698" spans="30:58" x14ac:dyDescent="0.3">
      <c r="AD698" s="281"/>
      <c r="AE698" s="281"/>
      <c r="AF698" s="281"/>
      <c r="AG698" s="282"/>
      <c r="AH698" s="282"/>
      <c r="AS698" s="281" t="s">
        <v>168</v>
      </c>
      <c r="AT698" s="281" t="s">
        <v>40</v>
      </c>
      <c r="AU698" s="281" t="s">
        <v>290</v>
      </c>
      <c r="AV698" s="282">
        <v>123.6</v>
      </c>
      <c r="AW698" s="282">
        <v>17.399999999999999</v>
      </c>
      <c r="AY698" s="344"/>
      <c r="AZ698" s="344"/>
      <c r="BA698" s="345"/>
      <c r="BB698" s="345"/>
      <c r="BC698" s="345"/>
      <c r="BD698" s="345"/>
      <c r="BE698" s="345"/>
      <c r="BF698" s="345"/>
    </row>
    <row r="699" spans="30:58" x14ac:dyDescent="0.3">
      <c r="AD699" s="281"/>
      <c r="AE699" s="281"/>
      <c r="AF699" s="281"/>
      <c r="AG699" s="282"/>
      <c r="AH699" s="282"/>
      <c r="AS699" s="281" t="s">
        <v>168</v>
      </c>
      <c r="AT699" s="281" t="s">
        <v>40</v>
      </c>
      <c r="AU699" s="281" t="s">
        <v>291</v>
      </c>
      <c r="AV699" s="282">
        <v>43.1</v>
      </c>
      <c r="AW699" s="282">
        <v>-75.3</v>
      </c>
      <c r="AY699" s="344"/>
      <c r="AZ699" s="344"/>
      <c r="BA699" s="345"/>
      <c r="BB699" s="345"/>
      <c r="BC699" s="345"/>
      <c r="BD699" s="345"/>
      <c r="BE699" s="345"/>
      <c r="BF699" s="345"/>
    </row>
    <row r="700" spans="30:58" x14ac:dyDescent="0.3">
      <c r="AD700" s="281"/>
      <c r="AE700" s="281"/>
      <c r="AF700" s="281"/>
      <c r="AG700" s="282"/>
      <c r="AH700" s="283"/>
      <c r="AS700" s="281" t="s">
        <v>168</v>
      </c>
      <c r="AT700" s="281" t="s">
        <v>40</v>
      </c>
      <c r="AU700" s="281" t="s">
        <v>292</v>
      </c>
      <c r="AV700" s="282">
        <v>103.2</v>
      </c>
      <c r="AW700" s="282">
        <v>-15.5</v>
      </c>
      <c r="AY700" s="344"/>
      <c r="AZ700" s="344"/>
      <c r="BA700" s="345"/>
      <c r="BB700" s="345"/>
      <c r="BC700" s="345"/>
      <c r="BD700" s="345"/>
      <c r="BE700" s="345"/>
      <c r="BF700" s="345"/>
    </row>
    <row r="701" spans="30:58" x14ac:dyDescent="0.3">
      <c r="AD701" s="281"/>
      <c r="AE701" s="281"/>
      <c r="AF701" s="281"/>
      <c r="AG701" s="283"/>
      <c r="AH701" s="282"/>
      <c r="AS701" s="281" t="s">
        <v>168</v>
      </c>
      <c r="AT701" s="281" t="s">
        <v>40</v>
      </c>
      <c r="AU701" s="281" t="s">
        <v>293</v>
      </c>
      <c r="AV701" s="282">
        <v>115.6</v>
      </c>
      <c r="AW701" s="282">
        <v>1.2</v>
      </c>
      <c r="AY701" s="344"/>
      <c r="AZ701" s="344"/>
      <c r="BA701" s="345"/>
      <c r="BB701" s="345"/>
      <c r="BC701" s="345"/>
      <c r="BD701" s="345"/>
      <c r="BE701" s="345"/>
      <c r="BF701" s="345"/>
    </row>
    <row r="702" spans="30:58" x14ac:dyDescent="0.3">
      <c r="AD702" s="281"/>
      <c r="AE702" s="281"/>
      <c r="AF702" s="281"/>
      <c r="AG702" s="282"/>
      <c r="AH702" s="282"/>
      <c r="AS702" s="281" t="s">
        <v>168</v>
      </c>
      <c r="AT702" s="281" t="s">
        <v>40</v>
      </c>
      <c r="AU702" s="281" t="s">
        <v>295</v>
      </c>
      <c r="AV702" s="282">
        <v>102.6</v>
      </c>
      <c r="AW702" s="282">
        <v>-5.8</v>
      </c>
      <c r="AY702" s="344"/>
      <c r="AZ702" s="344"/>
      <c r="BA702" s="345"/>
      <c r="BB702" s="345"/>
      <c r="BC702" s="345"/>
      <c r="BD702" s="345"/>
      <c r="BE702" s="345"/>
      <c r="BF702" s="345"/>
    </row>
    <row r="703" spans="30:58" x14ac:dyDescent="0.3">
      <c r="AD703" s="281"/>
      <c r="AE703" s="281"/>
      <c r="AF703" s="281"/>
      <c r="AG703" s="282"/>
      <c r="AH703" s="282"/>
      <c r="AS703" s="281" t="s">
        <v>168</v>
      </c>
      <c r="AT703" s="281" t="s">
        <v>40</v>
      </c>
      <c r="AU703" s="281" t="s">
        <v>296</v>
      </c>
      <c r="AV703" s="282">
        <v>105.4</v>
      </c>
      <c r="AW703" s="282">
        <v>-13.4</v>
      </c>
      <c r="AY703" s="344"/>
      <c r="AZ703" s="344"/>
      <c r="BA703" s="345"/>
      <c r="BB703" s="345"/>
      <c r="BC703" s="345"/>
      <c r="BD703" s="345"/>
      <c r="BE703" s="345"/>
      <c r="BF703" s="345"/>
    </row>
    <row r="704" spans="30:58" x14ac:dyDescent="0.3">
      <c r="AD704" s="281"/>
      <c r="AE704" s="281"/>
      <c r="AF704" s="281"/>
      <c r="AG704" s="282"/>
      <c r="AH704" s="282"/>
      <c r="AS704" s="281" t="s">
        <v>168</v>
      </c>
      <c r="AT704" s="281" t="s">
        <v>40</v>
      </c>
      <c r="AU704" s="281" t="s">
        <v>297</v>
      </c>
      <c r="AV704" s="282">
        <v>103.1</v>
      </c>
      <c r="AW704" s="282">
        <v>-4.0999999999999996</v>
      </c>
      <c r="AY704" s="344"/>
      <c r="AZ704" s="344"/>
      <c r="BA704" s="345"/>
      <c r="BB704" s="345"/>
      <c r="BC704" s="345"/>
      <c r="BD704" s="345"/>
      <c r="BE704" s="345"/>
      <c r="BF704" s="345"/>
    </row>
    <row r="705" spans="30:58" x14ac:dyDescent="0.3">
      <c r="AD705" s="281"/>
      <c r="AE705" s="281"/>
      <c r="AF705" s="281"/>
      <c r="AG705" s="282"/>
      <c r="AH705" s="282"/>
      <c r="AS705" s="281" t="s">
        <v>168</v>
      </c>
      <c r="AT705" s="281" t="s">
        <v>40</v>
      </c>
      <c r="AU705" s="281" t="s">
        <v>298</v>
      </c>
      <c r="AV705" s="282">
        <v>103.7</v>
      </c>
      <c r="AW705" s="282">
        <v>6</v>
      </c>
      <c r="AY705" s="344"/>
      <c r="AZ705" s="344"/>
      <c r="BA705" s="345"/>
      <c r="BB705" s="345"/>
      <c r="BC705" s="345"/>
      <c r="BD705" s="345"/>
      <c r="BE705" s="345"/>
      <c r="BF705" s="345"/>
    </row>
    <row r="706" spans="30:58" x14ac:dyDescent="0.3">
      <c r="AD706" s="281"/>
      <c r="AE706" s="281"/>
      <c r="AF706" s="281"/>
      <c r="AG706" s="282"/>
      <c r="AH706" s="283"/>
      <c r="AS706" s="281" t="s">
        <v>168</v>
      </c>
      <c r="AT706" s="281" t="s">
        <v>40</v>
      </c>
      <c r="AU706" s="281" t="s">
        <v>299</v>
      </c>
      <c r="AV706" s="282">
        <v>122.9</v>
      </c>
      <c r="AW706" s="282">
        <v>-9.8000000000000007</v>
      </c>
      <c r="AY706" s="344"/>
      <c r="AZ706" s="344"/>
      <c r="BA706" s="345"/>
      <c r="BB706" s="345"/>
      <c r="BC706" s="345"/>
      <c r="BD706" s="345"/>
      <c r="BE706" s="345"/>
      <c r="BF706" s="345"/>
    </row>
    <row r="707" spans="30:58" x14ac:dyDescent="0.3">
      <c r="AD707" s="281"/>
      <c r="AE707" s="281"/>
      <c r="AF707" s="281"/>
      <c r="AG707" s="282"/>
      <c r="AH707" s="282"/>
      <c r="AS707" s="281" t="s">
        <v>168</v>
      </c>
      <c r="AT707" s="281" t="s">
        <v>40</v>
      </c>
      <c r="AU707" s="281" t="s">
        <v>300</v>
      </c>
      <c r="AV707" s="282">
        <v>166</v>
      </c>
      <c r="AW707" s="282">
        <v>3.1</v>
      </c>
      <c r="AY707" s="344"/>
      <c r="AZ707" s="344"/>
      <c r="BA707" s="345"/>
      <c r="BB707" s="345"/>
      <c r="BC707" s="345"/>
      <c r="BD707" s="345"/>
      <c r="BE707" s="345"/>
      <c r="BF707" s="345"/>
    </row>
    <row r="708" spans="30:58" x14ac:dyDescent="0.3">
      <c r="AD708" s="281"/>
      <c r="AE708" s="281"/>
      <c r="AF708" s="281"/>
      <c r="AG708" s="282"/>
      <c r="AH708" s="282"/>
      <c r="AS708" s="281" t="s">
        <v>168</v>
      </c>
      <c r="AT708" s="281" t="s">
        <v>40</v>
      </c>
      <c r="AU708" s="281" t="s">
        <v>301</v>
      </c>
      <c r="AV708" s="282">
        <v>95.4</v>
      </c>
      <c r="AW708" s="282">
        <v>-28.3</v>
      </c>
      <c r="AY708" s="344"/>
      <c r="AZ708" s="344"/>
      <c r="BA708" s="345"/>
      <c r="BB708" s="345"/>
      <c r="BC708" s="345"/>
      <c r="BD708" s="345"/>
      <c r="BE708" s="345"/>
      <c r="BF708" s="345"/>
    </row>
    <row r="709" spans="30:58" x14ac:dyDescent="0.3">
      <c r="AD709" s="281"/>
      <c r="AE709" s="281"/>
      <c r="AF709" s="281"/>
      <c r="AG709" s="282"/>
      <c r="AH709" s="283"/>
      <c r="AS709" s="281" t="s">
        <v>168</v>
      </c>
      <c r="AT709" s="281" t="s">
        <v>40</v>
      </c>
      <c r="AU709" s="281" t="s">
        <v>280</v>
      </c>
      <c r="AV709" s="282">
        <v>130.9</v>
      </c>
      <c r="AW709" s="282">
        <v>13.1</v>
      </c>
      <c r="AY709" s="344"/>
      <c r="AZ709" s="344"/>
      <c r="BA709" s="345"/>
      <c r="BB709" s="345"/>
      <c r="BC709" s="345"/>
      <c r="BD709" s="345"/>
      <c r="BE709" s="345"/>
      <c r="BF709" s="345"/>
    </row>
    <row r="710" spans="30:58" x14ac:dyDescent="0.3">
      <c r="AD710" s="281"/>
      <c r="AE710" s="281"/>
      <c r="AF710" s="281"/>
      <c r="AG710" s="282"/>
      <c r="AH710" s="282"/>
      <c r="AS710" s="281" t="s">
        <v>168</v>
      </c>
      <c r="AT710" s="281" t="s">
        <v>40</v>
      </c>
      <c r="AU710" s="281" t="s">
        <v>281</v>
      </c>
      <c r="AV710" s="282">
        <v>144.80000000000001</v>
      </c>
      <c r="AW710" s="282">
        <v>32.6</v>
      </c>
      <c r="AY710" s="344"/>
      <c r="AZ710" s="344"/>
      <c r="BA710" s="345"/>
      <c r="BB710" s="345"/>
      <c r="BC710" s="345"/>
      <c r="BD710" s="345"/>
      <c r="BE710" s="345"/>
      <c r="BF710" s="345"/>
    </row>
    <row r="711" spans="30:58" x14ac:dyDescent="0.3">
      <c r="AD711" s="281"/>
      <c r="AE711" s="281"/>
      <c r="AF711" s="281"/>
      <c r="AG711" s="282"/>
      <c r="AH711" s="283"/>
      <c r="AS711" s="281" t="s">
        <v>168</v>
      </c>
      <c r="AT711" s="281" t="s">
        <v>40</v>
      </c>
      <c r="AU711" s="281" t="s">
        <v>302</v>
      </c>
      <c r="AV711" s="282">
        <v>109.3</v>
      </c>
      <c r="AW711" s="282">
        <v>14</v>
      </c>
      <c r="AY711" s="344"/>
      <c r="AZ711" s="344"/>
      <c r="BA711" s="345"/>
      <c r="BB711" s="345"/>
      <c r="BC711" s="345"/>
      <c r="BD711" s="345"/>
      <c r="BE711" s="345"/>
      <c r="BF711" s="345"/>
    </row>
    <row r="712" spans="30:58" x14ac:dyDescent="0.3">
      <c r="AD712" s="281"/>
      <c r="AE712" s="281"/>
      <c r="AF712" s="281"/>
      <c r="AG712" s="283"/>
      <c r="AH712" s="282"/>
      <c r="AS712" s="281" t="s">
        <v>168</v>
      </c>
      <c r="AT712" s="281" t="s">
        <v>40</v>
      </c>
      <c r="AU712" s="281" t="s">
        <v>303</v>
      </c>
      <c r="AV712" s="282">
        <v>142.4</v>
      </c>
      <c r="AW712" s="282">
        <v>40.200000000000003</v>
      </c>
      <c r="AY712" s="344"/>
      <c r="AZ712" s="344"/>
      <c r="BA712" s="345"/>
      <c r="BB712" s="345"/>
      <c r="BC712" s="345"/>
      <c r="BD712" s="345"/>
      <c r="BE712" s="345"/>
      <c r="BF712" s="345"/>
    </row>
    <row r="713" spans="30:58" x14ac:dyDescent="0.3">
      <c r="AD713" s="281"/>
      <c r="AE713" s="281"/>
      <c r="AF713" s="281"/>
      <c r="AG713" s="282"/>
      <c r="AH713" s="282"/>
      <c r="AS713" s="281" t="s">
        <v>168</v>
      </c>
      <c r="AT713" s="281" t="s">
        <v>40</v>
      </c>
      <c r="AU713" s="281" t="s">
        <v>304</v>
      </c>
      <c r="AV713" s="282">
        <v>102.8</v>
      </c>
      <c r="AW713" s="282">
        <v>-15.9</v>
      </c>
      <c r="AY713" s="344"/>
      <c r="AZ713" s="344"/>
      <c r="BA713" s="345"/>
      <c r="BB713" s="345"/>
      <c r="BC713" s="345"/>
      <c r="BD713" s="345"/>
      <c r="BE713" s="345"/>
      <c r="BF713" s="345"/>
    </row>
    <row r="714" spans="30:58" x14ac:dyDescent="0.3">
      <c r="AD714" s="281"/>
      <c r="AE714" s="281"/>
      <c r="AF714" s="281"/>
      <c r="AG714" s="282"/>
      <c r="AH714" s="282"/>
      <c r="AS714" s="281" t="s">
        <v>168</v>
      </c>
      <c r="AT714" s="281" t="s">
        <v>40</v>
      </c>
      <c r="AU714" s="281" t="s">
        <v>305</v>
      </c>
      <c r="AV714" s="282">
        <v>165.2</v>
      </c>
      <c r="AW714" s="282">
        <v>63.7</v>
      </c>
      <c r="AY714" s="344"/>
      <c r="AZ714" s="344"/>
      <c r="BA714" s="345"/>
      <c r="BB714" s="345"/>
      <c r="BC714" s="345"/>
      <c r="BD714" s="345"/>
      <c r="BE714" s="345"/>
      <c r="BF714" s="345"/>
    </row>
    <row r="715" spans="30:58" x14ac:dyDescent="0.3">
      <c r="AD715" s="281"/>
      <c r="AE715" s="281"/>
      <c r="AF715" s="281"/>
      <c r="AG715" s="282"/>
      <c r="AH715" s="282"/>
      <c r="AS715" s="281" t="s">
        <v>168</v>
      </c>
      <c r="AT715" s="281" t="s">
        <v>40</v>
      </c>
      <c r="AU715" s="281" t="s">
        <v>3620</v>
      </c>
      <c r="AV715" s="282">
        <v>109.3</v>
      </c>
      <c r="AW715" s="282">
        <v>-12.4</v>
      </c>
      <c r="AY715" s="344"/>
      <c r="AZ715" s="344"/>
      <c r="BA715" s="345"/>
      <c r="BB715" s="345"/>
      <c r="BC715" s="345"/>
      <c r="BD715" s="345"/>
      <c r="BE715" s="345"/>
      <c r="BF715" s="345"/>
    </row>
    <row r="716" spans="30:58" x14ac:dyDescent="0.3">
      <c r="AD716" s="281"/>
      <c r="AE716" s="281"/>
      <c r="AF716" s="281"/>
      <c r="AG716" s="282"/>
      <c r="AH716" s="282"/>
      <c r="AS716" s="281" t="s">
        <v>170</v>
      </c>
      <c r="AT716" s="281" t="s">
        <v>1</v>
      </c>
      <c r="AU716" s="281" t="s">
        <v>284</v>
      </c>
      <c r="AV716" s="282">
        <v>103</v>
      </c>
      <c r="AW716" s="282">
        <v>-11.9</v>
      </c>
      <c r="AY716" s="344"/>
      <c r="AZ716" s="344"/>
      <c r="BA716" s="345"/>
      <c r="BB716" s="345"/>
      <c r="BC716" s="345"/>
      <c r="BD716" s="345"/>
      <c r="BE716" s="345"/>
      <c r="BF716" s="345"/>
    </row>
    <row r="717" spans="30:58" x14ac:dyDescent="0.3">
      <c r="AD717" s="281"/>
      <c r="AE717" s="281"/>
      <c r="AF717" s="281"/>
      <c r="AG717" s="282"/>
      <c r="AH717" s="282"/>
      <c r="AS717" s="281" t="s">
        <v>170</v>
      </c>
      <c r="AT717" s="281" t="s">
        <v>1</v>
      </c>
      <c r="AU717" s="281" t="s">
        <v>285</v>
      </c>
      <c r="AV717" s="282">
        <v>124</v>
      </c>
      <c r="AW717" s="282">
        <v>25.4</v>
      </c>
      <c r="AY717" s="344"/>
      <c r="AZ717" s="344"/>
      <c r="BA717" s="345"/>
      <c r="BB717" s="345"/>
      <c r="BC717" s="345"/>
      <c r="BD717" s="345"/>
      <c r="BE717" s="345"/>
      <c r="BF717" s="345"/>
    </row>
    <row r="718" spans="30:58" x14ac:dyDescent="0.3">
      <c r="AD718" s="281"/>
      <c r="AE718" s="281"/>
      <c r="AF718" s="281"/>
      <c r="AG718" s="283"/>
      <c r="AH718" s="282"/>
      <c r="AS718" s="281" t="s">
        <v>170</v>
      </c>
      <c r="AT718" s="281" t="s">
        <v>1</v>
      </c>
      <c r="AU718" s="281" t="s">
        <v>286</v>
      </c>
      <c r="AV718" s="282">
        <v>82.3</v>
      </c>
      <c r="AW718" s="282">
        <v>-18.7</v>
      </c>
      <c r="AY718" s="344"/>
      <c r="AZ718" s="344"/>
      <c r="BA718" s="345"/>
      <c r="BB718" s="345"/>
      <c r="BC718" s="345"/>
      <c r="BD718" s="345"/>
      <c r="BE718" s="345"/>
      <c r="BF718" s="345"/>
    </row>
    <row r="719" spans="30:58" x14ac:dyDescent="0.3">
      <c r="AD719" s="281"/>
      <c r="AE719" s="281"/>
      <c r="AF719" s="281"/>
      <c r="AG719" s="282"/>
      <c r="AH719" s="282"/>
      <c r="AS719" s="281" t="s">
        <v>170</v>
      </c>
      <c r="AT719" s="281" t="s">
        <v>1</v>
      </c>
      <c r="AU719" s="281" t="s">
        <v>287</v>
      </c>
      <c r="AV719" s="282">
        <v>104.7</v>
      </c>
      <c r="AW719" s="282">
        <v>3.8</v>
      </c>
      <c r="AY719" s="344"/>
      <c r="AZ719" s="344"/>
      <c r="BA719" s="345"/>
      <c r="BB719" s="345"/>
      <c r="BC719" s="345"/>
      <c r="BD719" s="345"/>
      <c r="BE719" s="345"/>
      <c r="BF719" s="345"/>
    </row>
    <row r="720" spans="30:58" x14ac:dyDescent="0.3">
      <c r="AD720" s="281"/>
      <c r="AE720" s="281"/>
      <c r="AF720" s="281"/>
      <c r="AG720" s="282"/>
      <c r="AH720" s="282"/>
      <c r="AS720" s="281" t="s">
        <v>170</v>
      </c>
      <c r="AT720" s="281" t="s">
        <v>1</v>
      </c>
      <c r="AU720" s="281" t="s">
        <v>288</v>
      </c>
      <c r="AV720" s="282">
        <v>79.5</v>
      </c>
      <c r="AW720" s="282">
        <v>-37</v>
      </c>
      <c r="AY720" s="344"/>
      <c r="AZ720" s="344"/>
      <c r="BA720" s="345"/>
      <c r="BB720" s="345"/>
      <c r="BC720" s="345"/>
      <c r="BD720" s="345"/>
      <c r="BE720" s="345"/>
      <c r="BF720" s="345"/>
    </row>
    <row r="721" spans="30:58" x14ac:dyDescent="0.3">
      <c r="AD721" s="281"/>
      <c r="AE721" s="281"/>
      <c r="AF721" s="281"/>
      <c r="AG721" s="282"/>
      <c r="AH721" s="282"/>
      <c r="AS721" s="281" t="s">
        <v>170</v>
      </c>
      <c r="AT721" s="281" t="s">
        <v>1</v>
      </c>
      <c r="AU721" s="281" t="s">
        <v>289</v>
      </c>
      <c r="AV721" s="282">
        <v>62.6</v>
      </c>
      <c r="AW721" s="282">
        <v>-29.8</v>
      </c>
      <c r="AY721" s="344"/>
      <c r="AZ721" s="344"/>
      <c r="BA721" s="345"/>
      <c r="BB721" s="345"/>
      <c r="BC721" s="345"/>
      <c r="BD721" s="345"/>
      <c r="BE721" s="345"/>
      <c r="BF721" s="345"/>
    </row>
    <row r="722" spans="30:58" x14ac:dyDescent="0.3">
      <c r="AD722" s="281"/>
      <c r="AE722" s="281"/>
      <c r="AF722" s="281"/>
      <c r="AG722" s="283"/>
      <c r="AH722" s="282"/>
      <c r="AS722" s="281" t="s">
        <v>170</v>
      </c>
      <c r="AT722" s="281" t="s">
        <v>1</v>
      </c>
      <c r="AU722" s="281" t="s">
        <v>290</v>
      </c>
      <c r="AV722" s="282">
        <v>86.6</v>
      </c>
      <c r="AW722" s="282">
        <v>-4</v>
      </c>
      <c r="AY722" s="344"/>
      <c r="AZ722" s="344"/>
      <c r="BA722" s="345"/>
      <c r="BB722" s="345"/>
      <c r="BC722" s="345"/>
      <c r="BD722" s="345"/>
      <c r="BE722" s="345"/>
      <c r="BF722" s="345"/>
    </row>
    <row r="723" spans="30:58" x14ac:dyDescent="0.3">
      <c r="AD723" s="281"/>
      <c r="AE723" s="281"/>
      <c r="AF723" s="281"/>
      <c r="AG723" s="282"/>
      <c r="AH723" s="282"/>
      <c r="AS723" s="281" t="s">
        <v>170</v>
      </c>
      <c r="AT723" s="281" t="s">
        <v>1</v>
      </c>
      <c r="AU723" s="281" t="s">
        <v>291</v>
      </c>
      <c r="AV723" s="282">
        <v>90.1</v>
      </c>
      <c r="AW723" s="282">
        <v>-25.7</v>
      </c>
      <c r="AY723" s="344"/>
      <c r="AZ723" s="344"/>
      <c r="BA723" s="345"/>
      <c r="BB723" s="345"/>
      <c r="BC723" s="345"/>
      <c r="BD723" s="345"/>
      <c r="BE723" s="345"/>
      <c r="BF723" s="345"/>
    </row>
    <row r="724" spans="30:58" x14ac:dyDescent="0.3">
      <c r="AD724" s="281"/>
      <c r="AE724" s="281"/>
      <c r="AF724" s="281"/>
      <c r="AG724" s="282"/>
      <c r="AH724" s="282"/>
      <c r="AS724" s="281" t="s">
        <v>170</v>
      </c>
      <c r="AT724" s="281" t="s">
        <v>1</v>
      </c>
      <c r="AU724" s="281" t="s">
        <v>292</v>
      </c>
      <c r="AV724" s="282">
        <v>82.7</v>
      </c>
      <c r="AW724" s="282">
        <v>-41.8</v>
      </c>
      <c r="AY724" s="344"/>
      <c r="AZ724" s="344"/>
      <c r="BA724" s="345"/>
      <c r="BB724" s="345"/>
      <c r="BC724" s="345"/>
      <c r="BD724" s="345"/>
      <c r="BE724" s="345"/>
      <c r="BF724" s="345"/>
    </row>
    <row r="725" spans="30:58" x14ac:dyDescent="0.3">
      <c r="AD725" s="281"/>
      <c r="AE725" s="281"/>
      <c r="AF725" s="281"/>
      <c r="AG725" s="282"/>
      <c r="AH725" s="282"/>
      <c r="AS725" s="281" t="s">
        <v>170</v>
      </c>
      <c r="AT725" s="281" t="s">
        <v>1</v>
      </c>
      <c r="AU725" s="281" t="s">
        <v>293</v>
      </c>
      <c r="AV725" s="282">
        <v>90.6</v>
      </c>
      <c r="AW725" s="282">
        <v>-21.7</v>
      </c>
      <c r="AY725" s="344"/>
      <c r="AZ725" s="344"/>
      <c r="BA725" s="345"/>
      <c r="BB725" s="345"/>
      <c r="BC725" s="345"/>
      <c r="BD725" s="345"/>
      <c r="BE725" s="345"/>
      <c r="BF725" s="345"/>
    </row>
    <row r="726" spans="30:58" x14ac:dyDescent="0.3">
      <c r="AD726" s="281"/>
      <c r="AE726" s="281"/>
      <c r="AF726" s="281"/>
      <c r="AG726" s="282"/>
      <c r="AH726" s="282"/>
      <c r="AS726" s="281" t="s">
        <v>170</v>
      </c>
      <c r="AT726" s="281" t="s">
        <v>1</v>
      </c>
      <c r="AU726" s="281" t="s">
        <v>294</v>
      </c>
      <c r="AV726" s="282">
        <v>146.69999999999999</v>
      </c>
      <c r="AW726" s="282">
        <v>20.3</v>
      </c>
      <c r="AY726" s="344"/>
      <c r="AZ726" s="344"/>
      <c r="BA726" s="345"/>
      <c r="BB726" s="345"/>
      <c r="BC726" s="345"/>
      <c r="BD726" s="345"/>
      <c r="BE726" s="345"/>
      <c r="BF726" s="345"/>
    </row>
    <row r="727" spans="30:58" x14ac:dyDescent="0.3">
      <c r="AD727" s="281"/>
      <c r="AE727" s="281"/>
      <c r="AF727" s="281"/>
      <c r="AG727" s="282"/>
      <c r="AH727" s="282"/>
      <c r="AS727" s="281" t="s">
        <v>170</v>
      </c>
      <c r="AT727" s="281" t="s">
        <v>1</v>
      </c>
      <c r="AU727" s="281" t="s">
        <v>295</v>
      </c>
      <c r="AV727" s="282">
        <v>120.9</v>
      </c>
      <c r="AW727" s="282">
        <v>-8.1999999999999993</v>
      </c>
      <c r="AY727" s="344"/>
      <c r="AZ727" s="344"/>
      <c r="BA727" s="345"/>
      <c r="BB727" s="345"/>
      <c r="BC727" s="345"/>
      <c r="BD727" s="345"/>
      <c r="BE727" s="345"/>
      <c r="BF727" s="345"/>
    </row>
    <row r="728" spans="30:58" x14ac:dyDescent="0.3">
      <c r="AD728" s="281"/>
      <c r="AE728" s="281"/>
      <c r="AF728" s="281"/>
      <c r="AG728" s="282"/>
      <c r="AH728" s="282"/>
      <c r="AS728" s="281" t="s">
        <v>170</v>
      </c>
      <c r="AT728" s="281" t="s">
        <v>1</v>
      </c>
      <c r="AU728" s="281" t="s">
        <v>296</v>
      </c>
      <c r="AV728" s="282">
        <v>96.8</v>
      </c>
      <c r="AW728" s="282">
        <v>-10.4</v>
      </c>
      <c r="AY728" s="344"/>
      <c r="AZ728" s="344"/>
      <c r="BA728" s="345"/>
      <c r="BB728" s="345"/>
      <c r="BC728" s="345"/>
      <c r="BD728" s="345"/>
      <c r="BE728" s="345"/>
      <c r="BF728" s="345"/>
    </row>
    <row r="729" spans="30:58" x14ac:dyDescent="0.3">
      <c r="AD729" s="281"/>
      <c r="AE729" s="281"/>
      <c r="AF729" s="281"/>
      <c r="AG729" s="282"/>
      <c r="AH729" s="282"/>
      <c r="AS729" s="281" t="s">
        <v>170</v>
      </c>
      <c r="AT729" s="281" t="s">
        <v>1</v>
      </c>
      <c r="AU729" s="281" t="s">
        <v>297</v>
      </c>
      <c r="AV729" s="282">
        <v>97</v>
      </c>
      <c r="AW729" s="282">
        <v>-4.9000000000000004</v>
      </c>
      <c r="AY729" s="344"/>
      <c r="AZ729" s="344"/>
      <c r="BA729" s="345"/>
      <c r="BB729" s="345"/>
      <c r="BC729" s="345"/>
      <c r="BD729" s="345"/>
      <c r="BE729" s="345"/>
      <c r="BF729" s="345"/>
    </row>
    <row r="730" spans="30:58" x14ac:dyDescent="0.3">
      <c r="AD730" s="281"/>
      <c r="AE730" s="281"/>
      <c r="AF730" s="281"/>
      <c r="AG730" s="282"/>
      <c r="AH730" s="282"/>
      <c r="AS730" s="281" t="s">
        <v>170</v>
      </c>
      <c r="AT730" s="281" t="s">
        <v>1</v>
      </c>
      <c r="AU730" s="281" t="s">
        <v>298</v>
      </c>
      <c r="AV730" s="282">
        <v>100.9</v>
      </c>
      <c r="AW730" s="282">
        <v>7.3</v>
      </c>
      <c r="AY730" s="344"/>
      <c r="AZ730" s="344"/>
      <c r="BA730" s="345"/>
      <c r="BB730" s="345"/>
      <c r="BC730" s="345"/>
      <c r="BD730" s="345"/>
      <c r="BE730" s="345"/>
      <c r="BF730" s="345"/>
    </row>
    <row r="731" spans="30:58" x14ac:dyDescent="0.3">
      <c r="AD731" s="281"/>
      <c r="AE731" s="281"/>
      <c r="AF731" s="281"/>
      <c r="AG731" s="282"/>
      <c r="AH731" s="282"/>
      <c r="AS731" s="281" t="s">
        <v>170</v>
      </c>
      <c r="AT731" s="281" t="s">
        <v>1</v>
      </c>
      <c r="AU731" s="281" t="s">
        <v>299</v>
      </c>
      <c r="AV731" s="282">
        <v>142.80000000000001</v>
      </c>
      <c r="AW731" s="282">
        <v>-2.8</v>
      </c>
      <c r="AY731" s="344"/>
      <c r="AZ731" s="344"/>
      <c r="BA731" s="345"/>
      <c r="BB731" s="345"/>
      <c r="BC731" s="345"/>
      <c r="BD731" s="345"/>
      <c r="BE731" s="345"/>
      <c r="BF731" s="345"/>
    </row>
    <row r="732" spans="30:58" x14ac:dyDescent="0.3">
      <c r="AD732" s="281"/>
      <c r="AE732" s="281"/>
      <c r="AF732" s="281"/>
      <c r="AG732" s="282"/>
      <c r="AH732" s="282"/>
      <c r="AS732" s="281" t="s">
        <v>170</v>
      </c>
      <c r="AT732" s="281" t="s">
        <v>1</v>
      </c>
      <c r="AU732" s="281" t="s">
        <v>300</v>
      </c>
      <c r="AV732" s="282">
        <v>144.69999999999999</v>
      </c>
      <c r="AW732" s="282">
        <v>13.4</v>
      </c>
      <c r="AY732" s="344"/>
      <c r="AZ732" s="344"/>
      <c r="BA732" s="345"/>
      <c r="BB732" s="345"/>
      <c r="BC732" s="345"/>
      <c r="BD732" s="345"/>
      <c r="BE732" s="345"/>
      <c r="BF732" s="345"/>
    </row>
    <row r="733" spans="30:58" x14ac:dyDescent="0.3">
      <c r="AD733" s="281"/>
      <c r="AE733" s="281"/>
      <c r="AF733" s="281"/>
      <c r="AG733" s="282"/>
      <c r="AH733" s="282"/>
      <c r="AS733" s="281" t="s">
        <v>170</v>
      </c>
      <c r="AT733" s="281" t="s">
        <v>1</v>
      </c>
      <c r="AU733" s="281" t="s">
        <v>301</v>
      </c>
      <c r="AV733" s="282">
        <v>130</v>
      </c>
      <c r="AW733" s="282">
        <v>22.6</v>
      </c>
      <c r="AY733" s="344"/>
      <c r="AZ733" s="344"/>
      <c r="BA733" s="345"/>
      <c r="BB733" s="345"/>
      <c r="BC733" s="345"/>
      <c r="BD733" s="345"/>
      <c r="BE733" s="345"/>
      <c r="BF733" s="345"/>
    </row>
    <row r="734" spans="30:58" x14ac:dyDescent="0.3">
      <c r="AD734" s="281"/>
      <c r="AE734" s="281"/>
      <c r="AF734" s="281"/>
      <c r="AG734" s="282"/>
      <c r="AH734" s="282"/>
      <c r="AS734" s="281" t="s">
        <v>170</v>
      </c>
      <c r="AT734" s="281" t="s">
        <v>1</v>
      </c>
      <c r="AU734" s="281" t="s">
        <v>280</v>
      </c>
      <c r="AV734" s="282">
        <v>123.4</v>
      </c>
      <c r="AW734" s="282">
        <v>-1.9</v>
      </c>
      <c r="AY734" s="344"/>
      <c r="AZ734" s="344"/>
      <c r="BA734" s="345"/>
      <c r="BB734" s="345"/>
      <c r="BC734" s="345"/>
      <c r="BD734" s="345"/>
      <c r="BE734" s="345"/>
      <c r="BF734" s="345"/>
    </row>
    <row r="735" spans="30:58" x14ac:dyDescent="0.3">
      <c r="AD735" s="281"/>
      <c r="AE735" s="281"/>
      <c r="AF735" s="281"/>
      <c r="AG735" s="283"/>
      <c r="AH735" s="283"/>
      <c r="AS735" s="281" t="s">
        <v>170</v>
      </c>
      <c r="AT735" s="281" t="s">
        <v>1</v>
      </c>
      <c r="AU735" s="281" t="s">
        <v>281</v>
      </c>
      <c r="AV735" s="282">
        <v>109.5</v>
      </c>
      <c r="AW735" s="282">
        <v>-6.8</v>
      </c>
      <c r="AY735" s="344"/>
      <c r="AZ735" s="344"/>
      <c r="BA735" s="345"/>
      <c r="BB735" s="345"/>
      <c r="BC735" s="345"/>
      <c r="BD735" s="345"/>
      <c r="BE735" s="345"/>
      <c r="BF735" s="345"/>
    </row>
    <row r="736" spans="30:58" x14ac:dyDescent="0.3">
      <c r="AD736" s="281"/>
      <c r="AE736" s="281"/>
      <c r="AF736" s="281"/>
      <c r="AG736" s="282"/>
      <c r="AH736" s="282"/>
      <c r="AS736" s="281" t="s">
        <v>170</v>
      </c>
      <c r="AT736" s="281" t="s">
        <v>1</v>
      </c>
      <c r="AU736" s="281" t="s">
        <v>302</v>
      </c>
      <c r="AV736" s="282">
        <v>155.5</v>
      </c>
      <c r="AW736" s="282">
        <v>57</v>
      </c>
      <c r="AY736" s="344"/>
      <c r="AZ736" s="344"/>
      <c r="BA736" s="345"/>
      <c r="BB736" s="345"/>
      <c r="BC736" s="345"/>
      <c r="BD736" s="345"/>
      <c r="BE736" s="345"/>
      <c r="BF736" s="345"/>
    </row>
    <row r="737" spans="30:58" x14ac:dyDescent="0.3">
      <c r="AD737" s="281"/>
      <c r="AE737" s="281"/>
      <c r="AF737" s="281"/>
      <c r="AG737" s="282"/>
      <c r="AH737" s="282"/>
      <c r="AS737" s="281" t="s">
        <v>170</v>
      </c>
      <c r="AT737" s="281" t="s">
        <v>1</v>
      </c>
      <c r="AU737" s="281" t="s">
        <v>303</v>
      </c>
      <c r="AV737" s="282">
        <v>35.1</v>
      </c>
      <c r="AW737" s="282">
        <v>-79</v>
      </c>
      <c r="AY737" s="344"/>
      <c r="AZ737" s="344"/>
      <c r="BA737" s="345"/>
      <c r="BB737" s="345"/>
      <c r="BC737" s="345"/>
      <c r="BD737" s="345"/>
      <c r="BE737" s="345"/>
      <c r="BF737" s="345"/>
    </row>
    <row r="738" spans="30:58" x14ac:dyDescent="0.3">
      <c r="AD738" s="281"/>
      <c r="AE738" s="281"/>
      <c r="AF738" s="281"/>
      <c r="AG738" s="282"/>
      <c r="AH738" s="282"/>
      <c r="AS738" s="281" t="s">
        <v>170</v>
      </c>
      <c r="AT738" s="281" t="s">
        <v>1</v>
      </c>
      <c r="AU738" s="281" t="s">
        <v>304</v>
      </c>
      <c r="AV738" s="282">
        <v>76.599999999999994</v>
      </c>
      <c r="AW738" s="282">
        <v>-14.4</v>
      </c>
      <c r="AY738" s="344"/>
      <c r="AZ738" s="344"/>
      <c r="BA738" s="345"/>
      <c r="BB738" s="345"/>
      <c r="BC738" s="345"/>
      <c r="BD738" s="345"/>
      <c r="BE738" s="345"/>
      <c r="BF738" s="345"/>
    </row>
    <row r="739" spans="30:58" x14ac:dyDescent="0.3">
      <c r="AD739" s="281"/>
      <c r="AE739" s="281"/>
      <c r="AF739" s="281"/>
      <c r="AG739" s="282"/>
      <c r="AH739" s="282"/>
      <c r="AS739" s="281" t="s">
        <v>170</v>
      </c>
      <c r="AT739" s="281" t="s">
        <v>1</v>
      </c>
      <c r="AU739" s="281" t="s">
        <v>305</v>
      </c>
      <c r="AV739" s="282">
        <v>94.3</v>
      </c>
      <c r="AW739" s="282">
        <v>-8.4</v>
      </c>
      <c r="AY739" s="344"/>
      <c r="AZ739" s="344"/>
      <c r="BA739" s="345"/>
      <c r="BB739" s="345"/>
      <c r="BC739" s="345"/>
      <c r="BD739" s="345"/>
      <c r="BE739" s="345"/>
      <c r="BF739" s="345"/>
    </row>
    <row r="740" spans="30:58" x14ac:dyDescent="0.3">
      <c r="AD740" s="281"/>
      <c r="AE740" s="281"/>
      <c r="AF740" s="281"/>
      <c r="AG740" s="282"/>
      <c r="AH740" s="282"/>
      <c r="AS740" s="281" t="s">
        <v>170</v>
      </c>
      <c r="AT740" s="281" t="s">
        <v>1</v>
      </c>
      <c r="AU740" s="281" t="s">
        <v>3620</v>
      </c>
      <c r="AV740" s="282">
        <v>114.2</v>
      </c>
      <c r="AW740" s="282">
        <v>-17.899999999999999</v>
      </c>
      <c r="AY740" s="344"/>
      <c r="AZ740" s="344"/>
      <c r="BA740" s="345"/>
      <c r="BB740" s="345"/>
      <c r="BC740" s="345"/>
      <c r="BD740" s="345"/>
      <c r="BE740" s="345"/>
      <c r="BF740" s="345"/>
    </row>
    <row r="741" spans="30:58" x14ac:dyDescent="0.3">
      <c r="AD741" s="281"/>
      <c r="AE741" s="281"/>
      <c r="AF741" s="281"/>
      <c r="AG741" s="282"/>
      <c r="AH741" s="283"/>
      <c r="AS741" s="281" t="s">
        <v>170</v>
      </c>
      <c r="AT741" s="281" t="s">
        <v>39</v>
      </c>
      <c r="AU741" s="281" t="s">
        <v>284</v>
      </c>
      <c r="AV741" s="282">
        <v>96</v>
      </c>
      <c r="AW741" s="282">
        <v>-13.1</v>
      </c>
      <c r="AY741" s="344"/>
      <c r="AZ741" s="344"/>
      <c r="BA741" s="345"/>
      <c r="BB741" s="345"/>
      <c r="BC741" s="345"/>
      <c r="BD741" s="345"/>
      <c r="BE741" s="345"/>
      <c r="BF741" s="345"/>
    </row>
    <row r="742" spans="30:58" x14ac:dyDescent="0.3">
      <c r="AD742" s="281"/>
      <c r="AE742" s="281"/>
      <c r="AF742" s="281"/>
      <c r="AG742" s="282"/>
      <c r="AH742" s="282"/>
      <c r="AS742" s="281" t="s">
        <v>170</v>
      </c>
      <c r="AT742" s="281" t="s">
        <v>39</v>
      </c>
      <c r="AU742" s="281" t="s">
        <v>285</v>
      </c>
      <c r="AV742" s="282">
        <v>89.4</v>
      </c>
      <c r="AW742" s="282">
        <v>-4.7</v>
      </c>
      <c r="AY742" s="344"/>
      <c r="AZ742" s="344"/>
      <c r="BA742" s="345"/>
      <c r="BB742" s="345"/>
      <c r="BC742" s="345"/>
      <c r="BD742" s="345"/>
      <c r="BE742" s="345"/>
      <c r="BF742" s="345"/>
    </row>
    <row r="743" spans="30:58" x14ac:dyDescent="0.3">
      <c r="AD743" s="281"/>
      <c r="AE743" s="281"/>
      <c r="AF743" s="281"/>
      <c r="AG743" s="282"/>
      <c r="AH743" s="282"/>
      <c r="AS743" s="281" t="s">
        <v>170</v>
      </c>
      <c r="AT743" s="281" t="s">
        <v>39</v>
      </c>
      <c r="AU743" s="281" t="s">
        <v>286</v>
      </c>
      <c r="AV743" s="282">
        <v>59.9</v>
      </c>
      <c r="AW743" s="282">
        <v>-23.3</v>
      </c>
      <c r="AY743" s="344"/>
      <c r="AZ743" s="344"/>
      <c r="BA743" s="345"/>
      <c r="BB743" s="345"/>
      <c r="BC743" s="345"/>
      <c r="BD743" s="345"/>
      <c r="BE743" s="345"/>
      <c r="BF743" s="345"/>
    </row>
    <row r="744" spans="30:58" x14ac:dyDescent="0.3">
      <c r="AD744" s="281"/>
      <c r="AE744" s="281"/>
      <c r="AF744" s="281"/>
      <c r="AG744" s="282"/>
      <c r="AH744" s="282"/>
      <c r="AS744" s="281" t="s">
        <v>170</v>
      </c>
      <c r="AT744" s="281" t="s">
        <v>39</v>
      </c>
      <c r="AU744" s="281" t="s">
        <v>289</v>
      </c>
      <c r="AV744" s="282">
        <v>107.9</v>
      </c>
      <c r="AW744" s="282">
        <v>-30.9</v>
      </c>
      <c r="AY744" s="344"/>
      <c r="AZ744" s="344"/>
      <c r="BA744" s="345"/>
      <c r="BB744" s="345"/>
      <c r="BC744" s="345"/>
      <c r="BD744" s="345"/>
      <c r="BE744" s="345"/>
      <c r="BF744" s="345"/>
    </row>
    <row r="745" spans="30:58" x14ac:dyDescent="0.3">
      <c r="AD745" s="281"/>
      <c r="AE745" s="281"/>
      <c r="AF745" s="281"/>
      <c r="AG745" s="282"/>
      <c r="AH745" s="282"/>
      <c r="AS745" s="281" t="s">
        <v>170</v>
      </c>
      <c r="AT745" s="281" t="s">
        <v>39</v>
      </c>
      <c r="AU745" s="281" t="s">
        <v>290</v>
      </c>
      <c r="AV745" s="282">
        <v>103.7</v>
      </c>
      <c r="AW745" s="282">
        <v>-6.4</v>
      </c>
      <c r="AY745" s="344"/>
      <c r="AZ745" s="344"/>
      <c r="BA745" s="345"/>
      <c r="BB745" s="345"/>
      <c r="BC745" s="345"/>
      <c r="BD745" s="345"/>
      <c r="BE745" s="345"/>
      <c r="BF745" s="345"/>
    </row>
    <row r="746" spans="30:58" x14ac:dyDescent="0.3">
      <c r="AD746" s="281"/>
      <c r="AE746" s="281"/>
      <c r="AF746" s="281"/>
      <c r="AG746" s="282"/>
      <c r="AH746" s="282"/>
      <c r="AS746" s="281" t="s">
        <v>170</v>
      </c>
      <c r="AT746" s="281" t="s">
        <v>39</v>
      </c>
      <c r="AU746" s="281" t="s">
        <v>292</v>
      </c>
      <c r="AV746" s="282">
        <v>102.3</v>
      </c>
      <c r="AW746" s="282">
        <v>-7</v>
      </c>
      <c r="AY746" s="344"/>
      <c r="AZ746" s="344"/>
      <c r="BA746" s="345"/>
      <c r="BB746" s="345"/>
      <c r="BC746" s="345"/>
      <c r="BD746" s="345"/>
      <c r="BE746" s="345"/>
      <c r="BF746" s="345"/>
    </row>
    <row r="747" spans="30:58" x14ac:dyDescent="0.3">
      <c r="AD747" s="281"/>
      <c r="AE747" s="281"/>
      <c r="AF747" s="281"/>
      <c r="AG747" s="282"/>
      <c r="AH747" s="282"/>
      <c r="AS747" s="281" t="s">
        <v>170</v>
      </c>
      <c r="AT747" s="281" t="s">
        <v>39</v>
      </c>
      <c r="AU747" s="281" t="s">
        <v>293</v>
      </c>
      <c r="AV747" s="282">
        <v>93.3</v>
      </c>
      <c r="AW747" s="282">
        <v>-17.2</v>
      </c>
      <c r="AY747" s="344"/>
      <c r="AZ747" s="344"/>
      <c r="BA747" s="345"/>
      <c r="BB747" s="345"/>
      <c r="BC747" s="345"/>
      <c r="BD747" s="345"/>
      <c r="BE747" s="345"/>
      <c r="BF747" s="345"/>
    </row>
    <row r="748" spans="30:58" x14ac:dyDescent="0.3">
      <c r="AD748" s="281"/>
      <c r="AE748" s="281"/>
      <c r="AF748" s="281"/>
      <c r="AG748" s="282"/>
      <c r="AH748" s="282"/>
      <c r="AS748" s="281" t="s">
        <v>170</v>
      </c>
      <c r="AT748" s="281" t="s">
        <v>39</v>
      </c>
      <c r="AU748" s="281" t="s">
        <v>295</v>
      </c>
      <c r="AV748" s="282">
        <v>100.3</v>
      </c>
      <c r="AW748" s="282">
        <v>-6.8</v>
      </c>
      <c r="AY748" s="344"/>
      <c r="AZ748" s="344"/>
      <c r="BA748" s="345"/>
      <c r="BB748" s="345"/>
      <c r="BC748" s="345"/>
      <c r="BD748" s="345"/>
      <c r="BE748" s="345"/>
      <c r="BF748" s="345"/>
    </row>
    <row r="749" spans="30:58" x14ac:dyDescent="0.3">
      <c r="AD749" s="281"/>
      <c r="AE749" s="281"/>
      <c r="AF749" s="281"/>
      <c r="AG749" s="282"/>
      <c r="AH749" s="282"/>
      <c r="AS749" s="281" t="s">
        <v>170</v>
      </c>
      <c r="AT749" s="281" t="s">
        <v>39</v>
      </c>
      <c r="AU749" s="281" t="s">
        <v>296</v>
      </c>
      <c r="AV749" s="282">
        <v>128.69999999999999</v>
      </c>
      <c r="AW749" s="282">
        <v>-10.6</v>
      </c>
      <c r="AY749" s="344"/>
      <c r="AZ749" s="344"/>
      <c r="BA749" s="345"/>
      <c r="BB749" s="345"/>
      <c r="BC749" s="345"/>
      <c r="BD749" s="345"/>
      <c r="BE749" s="345"/>
      <c r="BF749" s="345"/>
    </row>
    <row r="750" spans="30:58" x14ac:dyDescent="0.3">
      <c r="AD750" s="281"/>
      <c r="AE750" s="281"/>
      <c r="AF750" s="281"/>
      <c r="AG750" s="282"/>
      <c r="AH750" s="282"/>
      <c r="AS750" s="281" t="s">
        <v>170</v>
      </c>
      <c r="AT750" s="281" t="s">
        <v>39</v>
      </c>
      <c r="AU750" s="281" t="s">
        <v>297</v>
      </c>
      <c r="AV750" s="282">
        <v>99.3</v>
      </c>
      <c r="AW750" s="282">
        <v>-2.4</v>
      </c>
      <c r="AY750" s="344"/>
      <c r="AZ750" s="344"/>
      <c r="BA750" s="345"/>
      <c r="BB750" s="345"/>
      <c r="BC750" s="345"/>
      <c r="BD750" s="345"/>
      <c r="BE750" s="345"/>
      <c r="BF750" s="345"/>
    </row>
    <row r="751" spans="30:58" x14ac:dyDescent="0.3">
      <c r="AD751" s="281"/>
      <c r="AE751" s="281"/>
      <c r="AF751" s="281"/>
      <c r="AG751" s="282"/>
      <c r="AH751" s="282"/>
      <c r="AS751" s="281" t="s">
        <v>170</v>
      </c>
      <c r="AT751" s="281" t="s">
        <v>39</v>
      </c>
      <c r="AU751" s="281" t="s">
        <v>298</v>
      </c>
      <c r="AV751" s="282">
        <v>89.4</v>
      </c>
      <c r="AW751" s="282">
        <v>12</v>
      </c>
      <c r="AY751" s="344"/>
      <c r="AZ751" s="344"/>
      <c r="BA751" s="345"/>
      <c r="BB751" s="345"/>
      <c r="BC751" s="345"/>
      <c r="BD751" s="345"/>
      <c r="BE751" s="345"/>
      <c r="BF751" s="345"/>
    </row>
    <row r="752" spans="30:58" x14ac:dyDescent="0.3">
      <c r="AD752" s="281"/>
      <c r="AE752" s="281"/>
      <c r="AF752" s="281"/>
      <c r="AG752" s="282"/>
      <c r="AH752" s="282"/>
      <c r="AS752" s="281" t="s">
        <v>170</v>
      </c>
      <c r="AT752" s="281" t="s">
        <v>39</v>
      </c>
      <c r="AU752" s="281" t="s">
        <v>301</v>
      </c>
      <c r="AV752" s="282">
        <v>151.4</v>
      </c>
      <c r="AW752" s="282">
        <v>-5.7</v>
      </c>
      <c r="AY752" s="344"/>
      <c r="AZ752" s="344"/>
      <c r="BA752" s="345"/>
      <c r="BB752" s="345"/>
      <c r="BC752" s="345"/>
      <c r="BD752" s="345"/>
      <c r="BE752" s="345"/>
      <c r="BF752" s="345"/>
    </row>
    <row r="753" spans="30:58" x14ac:dyDescent="0.3">
      <c r="AD753" s="281"/>
      <c r="AE753" s="281"/>
      <c r="AF753" s="281"/>
      <c r="AG753" s="283"/>
      <c r="AH753" s="282"/>
      <c r="AS753" s="281" t="s">
        <v>170</v>
      </c>
      <c r="AT753" s="281" t="s">
        <v>39</v>
      </c>
      <c r="AU753" s="281" t="s">
        <v>280</v>
      </c>
      <c r="AV753" s="282">
        <v>133.69999999999999</v>
      </c>
      <c r="AW753" s="282">
        <v>-6.9</v>
      </c>
      <c r="AY753" s="344"/>
      <c r="AZ753" s="344"/>
      <c r="BA753" s="345"/>
      <c r="BB753" s="345"/>
      <c r="BC753" s="345"/>
      <c r="BD753" s="345"/>
      <c r="BE753" s="345"/>
      <c r="BF753" s="345"/>
    </row>
    <row r="754" spans="30:58" x14ac:dyDescent="0.3">
      <c r="AD754" s="281"/>
      <c r="AE754" s="281"/>
      <c r="AF754" s="281"/>
      <c r="AG754" s="282"/>
      <c r="AH754" s="282"/>
      <c r="AS754" s="281" t="s">
        <v>170</v>
      </c>
      <c r="AT754" s="281" t="s">
        <v>39</v>
      </c>
      <c r="AU754" s="281" t="s">
        <v>281</v>
      </c>
      <c r="AV754" s="282">
        <v>124.1</v>
      </c>
      <c r="AW754" s="282">
        <v>12.1</v>
      </c>
      <c r="AY754" s="344"/>
      <c r="AZ754" s="344"/>
      <c r="BA754" s="345"/>
      <c r="BB754" s="345"/>
      <c r="BC754" s="345"/>
      <c r="BD754" s="345"/>
      <c r="BE754" s="345"/>
      <c r="BF754" s="345"/>
    </row>
    <row r="755" spans="30:58" x14ac:dyDescent="0.3">
      <c r="AD755" s="281"/>
      <c r="AE755" s="281"/>
      <c r="AF755" s="281"/>
      <c r="AG755" s="282"/>
      <c r="AH755" s="282"/>
      <c r="AS755" s="281" t="s">
        <v>170</v>
      </c>
      <c r="AT755" s="281" t="s">
        <v>39</v>
      </c>
      <c r="AU755" s="281" t="s">
        <v>302</v>
      </c>
      <c r="AV755" s="282">
        <v>116.9</v>
      </c>
      <c r="AW755" s="282">
        <v>-77.400000000000006</v>
      </c>
      <c r="AY755" s="344"/>
      <c r="AZ755" s="344"/>
      <c r="BA755" s="345"/>
      <c r="BB755" s="345"/>
      <c r="BC755" s="345"/>
      <c r="BD755" s="345"/>
      <c r="BE755" s="345"/>
      <c r="BF755" s="345"/>
    </row>
    <row r="756" spans="30:58" x14ac:dyDescent="0.3">
      <c r="AD756" s="281"/>
      <c r="AE756" s="281"/>
      <c r="AF756" s="281"/>
      <c r="AG756" s="282"/>
      <c r="AH756" s="283"/>
      <c r="AS756" s="281" t="s">
        <v>170</v>
      </c>
      <c r="AT756" s="281" t="s">
        <v>39</v>
      </c>
      <c r="AU756" s="281" t="s">
        <v>304</v>
      </c>
      <c r="AV756" s="282">
        <v>159.5</v>
      </c>
      <c r="AW756" s="282">
        <v>25.7</v>
      </c>
      <c r="AY756" s="344"/>
      <c r="AZ756" s="344"/>
      <c r="BA756" s="345"/>
      <c r="BB756" s="345"/>
      <c r="BC756" s="345"/>
      <c r="BD756" s="345"/>
      <c r="BE756" s="345"/>
      <c r="BF756" s="345"/>
    </row>
    <row r="757" spans="30:58" x14ac:dyDescent="0.3">
      <c r="AD757" s="281"/>
      <c r="AE757" s="281"/>
      <c r="AF757" s="281"/>
      <c r="AG757" s="282"/>
      <c r="AH757" s="282"/>
      <c r="AS757" s="281" t="s">
        <v>170</v>
      </c>
      <c r="AT757" s="281" t="s">
        <v>39</v>
      </c>
      <c r="AU757" s="281" t="s">
        <v>3620</v>
      </c>
      <c r="AV757" s="282">
        <v>123.8</v>
      </c>
      <c r="AW757" s="282">
        <v>9.6</v>
      </c>
      <c r="AY757" s="344"/>
      <c r="AZ757" s="344"/>
      <c r="BA757" s="345"/>
      <c r="BB757" s="345"/>
      <c r="BC757" s="345"/>
      <c r="BD757" s="345"/>
      <c r="BE757" s="345"/>
      <c r="BF757" s="345"/>
    </row>
    <row r="758" spans="30:58" x14ac:dyDescent="0.3">
      <c r="AD758" s="281"/>
      <c r="AE758" s="281"/>
      <c r="AF758" s="281"/>
      <c r="AG758" s="282"/>
      <c r="AH758" s="283"/>
      <c r="AS758" s="281" t="s">
        <v>170</v>
      </c>
      <c r="AT758" s="281" t="s">
        <v>40</v>
      </c>
      <c r="AU758" s="281" t="s">
        <v>284</v>
      </c>
      <c r="AV758" s="282">
        <v>93.7</v>
      </c>
      <c r="AW758" s="282">
        <v>-6.3</v>
      </c>
      <c r="AY758" s="344"/>
      <c r="AZ758" s="344"/>
      <c r="BA758" s="345"/>
      <c r="BB758" s="345"/>
      <c r="BC758" s="345"/>
      <c r="BD758" s="345"/>
      <c r="BE758" s="345"/>
      <c r="BF758" s="345"/>
    </row>
    <row r="759" spans="30:58" x14ac:dyDescent="0.3">
      <c r="AD759" s="281"/>
      <c r="AE759" s="281"/>
      <c r="AF759" s="281"/>
      <c r="AG759" s="282"/>
      <c r="AH759" s="282"/>
      <c r="AS759" s="281" t="s">
        <v>170</v>
      </c>
      <c r="AT759" s="281" t="s">
        <v>40</v>
      </c>
      <c r="AU759" s="281" t="s">
        <v>285</v>
      </c>
      <c r="AV759" s="282">
        <v>112.9</v>
      </c>
      <c r="AW759" s="282">
        <v>4.5999999999999996</v>
      </c>
      <c r="AY759" s="344"/>
      <c r="AZ759" s="344"/>
      <c r="BA759" s="345"/>
      <c r="BB759" s="345"/>
      <c r="BC759" s="345"/>
      <c r="BD759" s="345"/>
      <c r="BE759" s="345"/>
      <c r="BF759" s="345"/>
    </row>
    <row r="760" spans="30:58" x14ac:dyDescent="0.3">
      <c r="AD760" s="281"/>
      <c r="AE760" s="281"/>
      <c r="AF760" s="281"/>
      <c r="AG760" s="282"/>
      <c r="AH760" s="282"/>
      <c r="AS760" s="281" t="s">
        <v>170</v>
      </c>
      <c r="AT760" s="281" t="s">
        <v>40</v>
      </c>
      <c r="AU760" s="281" t="s">
        <v>306</v>
      </c>
      <c r="AV760" s="282">
        <v>57.3</v>
      </c>
      <c r="AW760" s="282">
        <v>-16.8</v>
      </c>
      <c r="AY760" s="344"/>
      <c r="AZ760" s="344"/>
      <c r="BA760" s="345"/>
      <c r="BB760" s="345"/>
      <c r="BC760" s="345"/>
      <c r="BD760" s="345"/>
      <c r="BE760" s="345"/>
      <c r="BF760" s="345"/>
    </row>
    <row r="761" spans="30:58" x14ac:dyDescent="0.3">
      <c r="AD761" s="281"/>
      <c r="AE761" s="281"/>
      <c r="AF761" s="281"/>
      <c r="AG761" s="282"/>
      <c r="AH761" s="282"/>
      <c r="AS761" s="281" t="s">
        <v>170</v>
      </c>
      <c r="AT761" s="281" t="s">
        <v>40</v>
      </c>
      <c r="AU761" s="281" t="s">
        <v>286</v>
      </c>
      <c r="AV761" s="282">
        <v>69.599999999999994</v>
      </c>
      <c r="AW761" s="282">
        <v>1.4</v>
      </c>
      <c r="AY761" s="344"/>
      <c r="AZ761" s="344"/>
      <c r="BA761" s="345"/>
      <c r="BB761" s="345"/>
      <c r="BC761" s="345"/>
      <c r="BD761" s="345"/>
      <c r="BE761" s="345"/>
      <c r="BF761" s="345"/>
    </row>
    <row r="762" spans="30:58" x14ac:dyDescent="0.3">
      <c r="AD762" s="281"/>
      <c r="AE762" s="281"/>
      <c r="AF762" s="281"/>
      <c r="AG762" s="282"/>
      <c r="AH762" s="282"/>
      <c r="AS762" s="281" t="s">
        <v>170</v>
      </c>
      <c r="AT762" s="281" t="s">
        <v>40</v>
      </c>
      <c r="AU762" s="281" t="s">
        <v>289</v>
      </c>
      <c r="AV762" s="282">
        <v>91.5</v>
      </c>
      <c r="AW762" s="282">
        <v>-9.4</v>
      </c>
      <c r="AY762" s="344"/>
      <c r="AZ762" s="344"/>
      <c r="BA762" s="345"/>
      <c r="BB762" s="345"/>
      <c r="BC762" s="345"/>
      <c r="BD762" s="345"/>
      <c r="BE762" s="345"/>
      <c r="BF762" s="345"/>
    </row>
    <row r="763" spans="30:58" x14ac:dyDescent="0.3">
      <c r="AD763" s="281"/>
      <c r="AE763" s="281"/>
      <c r="AF763" s="281"/>
      <c r="AG763" s="282"/>
      <c r="AH763" s="282"/>
      <c r="AS763" s="281" t="s">
        <v>170</v>
      </c>
      <c r="AT763" s="281" t="s">
        <v>40</v>
      </c>
      <c r="AU763" s="281" t="s">
        <v>290</v>
      </c>
      <c r="AV763" s="282">
        <v>116</v>
      </c>
      <c r="AW763" s="282">
        <v>6.4</v>
      </c>
      <c r="AY763" s="344"/>
      <c r="AZ763" s="344"/>
      <c r="BA763" s="345"/>
      <c r="BB763" s="345"/>
      <c r="BC763" s="345"/>
      <c r="BD763" s="345"/>
      <c r="BE763" s="345"/>
      <c r="BF763" s="345"/>
    </row>
    <row r="764" spans="30:58" x14ac:dyDescent="0.3">
      <c r="AD764" s="281"/>
      <c r="AE764" s="281"/>
      <c r="AF764" s="281"/>
      <c r="AG764" s="282"/>
      <c r="AH764" s="282"/>
      <c r="AS764" s="281" t="s">
        <v>170</v>
      </c>
      <c r="AT764" s="281" t="s">
        <v>40</v>
      </c>
      <c r="AU764" s="281" t="s">
        <v>291</v>
      </c>
      <c r="AV764" s="282">
        <v>33.299999999999997</v>
      </c>
      <c r="AW764" s="282">
        <v>-44.2</v>
      </c>
      <c r="AY764" s="344"/>
      <c r="AZ764" s="344"/>
      <c r="BA764" s="345"/>
      <c r="BB764" s="345"/>
      <c r="BC764" s="345"/>
      <c r="BD764" s="345"/>
      <c r="BE764" s="345"/>
      <c r="BF764" s="345"/>
    </row>
    <row r="765" spans="30:58" x14ac:dyDescent="0.3">
      <c r="AD765" s="281"/>
      <c r="AE765" s="281"/>
      <c r="AF765" s="281"/>
      <c r="AG765" s="283"/>
      <c r="AH765" s="283"/>
      <c r="AS765" s="281" t="s">
        <v>170</v>
      </c>
      <c r="AT765" s="281" t="s">
        <v>40</v>
      </c>
      <c r="AU765" s="281" t="s">
        <v>292</v>
      </c>
      <c r="AV765" s="282">
        <v>127.5</v>
      </c>
      <c r="AW765" s="282">
        <v>0.7</v>
      </c>
      <c r="AY765" s="344"/>
      <c r="AZ765" s="344"/>
      <c r="BA765" s="345"/>
      <c r="BB765" s="345"/>
      <c r="BC765" s="345"/>
      <c r="BD765" s="345"/>
      <c r="BE765" s="345"/>
      <c r="BF765" s="345"/>
    </row>
    <row r="766" spans="30:58" x14ac:dyDescent="0.3">
      <c r="AD766" s="281"/>
      <c r="AE766" s="281"/>
      <c r="AF766" s="281"/>
      <c r="AG766" s="282"/>
      <c r="AH766" s="282"/>
      <c r="AS766" s="281" t="s">
        <v>170</v>
      </c>
      <c r="AT766" s="281" t="s">
        <v>40</v>
      </c>
      <c r="AU766" s="281" t="s">
        <v>293</v>
      </c>
      <c r="AV766" s="282">
        <v>96.1</v>
      </c>
      <c r="AW766" s="282">
        <v>-0.6</v>
      </c>
      <c r="AY766" s="344"/>
      <c r="AZ766" s="344"/>
      <c r="BA766" s="345"/>
      <c r="BB766" s="345"/>
      <c r="BC766" s="345"/>
      <c r="BD766" s="345"/>
      <c r="BE766" s="345"/>
      <c r="BF766" s="345"/>
    </row>
    <row r="767" spans="30:58" x14ac:dyDescent="0.3">
      <c r="AD767" s="281"/>
      <c r="AE767" s="281"/>
      <c r="AF767" s="281"/>
      <c r="AG767" s="282"/>
      <c r="AH767" s="283"/>
      <c r="AS767" s="281" t="s">
        <v>170</v>
      </c>
      <c r="AT767" s="281" t="s">
        <v>40</v>
      </c>
      <c r="AU767" s="281" t="s">
        <v>295</v>
      </c>
      <c r="AV767" s="282">
        <v>98.7</v>
      </c>
      <c r="AW767" s="282">
        <v>-7.9</v>
      </c>
      <c r="AY767" s="344"/>
      <c r="AZ767" s="344"/>
      <c r="BA767" s="345"/>
      <c r="BB767" s="345"/>
      <c r="BC767" s="345"/>
      <c r="BD767" s="345"/>
      <c r="BE767" s="345"/>
      <c r="BF767" s="345"/>
    </row>
    <row r="768" spans="30:58" x14ac:dyDescent="0.3">
      <c r="AD768" s="281"/>
      <c r="AE768" s="281"/>
      <c r="AF768" s="281"/>
      <c r="AG768" s="282"/>
      <c r="AH768" s="282"/>
      <c r="AS768" s="281" t="s">
        <v>170</v>
      </c>
      <c r="AT768" s="281" t="s">
        <v>40</v>
      </c>
      <c r="AU768" s="281" t="s">
        <v>296</v>
      </c>
      <c r="AV768" s="282">
        <v>101.4</v>
      </c>
      <c r="AW768" s="282">
        <v>-14.8</v>
      </c>
      <c r="AY768" s="344"/>
      <c r="AZ768" s="344"/>
      <c r="BA768" s="345"/>
      <c r="BB768" s="345"/>
      <c r="BC768" s="345"/>
      <c r="BD768" s="345"/>
      <c r="BE768" s="345"/>
      <c r="BF768" s="345"/>
    </row>
    <row r="769" spans="30:58" x14ac:dyDescent="0.3">
      <c r="AD769" s="281"/>
      <c r="AE769" s="281"/>
      <c r="AF769" s="281"/>
      <c r="AG769" s="283"/>
      <c r="AH769" s="282"/>
      <c r="AS769" s="281" t="s">
        <v>170</v>
      </c>
      <c r="AT769" s="281" t="s">
        <v>40</v>
      </c>
      <c r="AU769" s="281" t="s">
        <v>297</v>
      </c>
      <c r="AV769" s="282">
        <v>101.3</v>
      </c>
      <c r="AW769" s="282">
        <v>-4</v>
      </c>
      <c r="AY769" s="344"/>
      <c r="AZ769" s="344"/>
      <c r="BA769" s="345"/>
      <c r="BB769" s="345"/>
      <c r="BC769" s="345"/>
      <c r="BD769" s="345"/>
      <c r="BE769" s="345"/>
      <c r="BF769" s="345"/>
    </row>
    <row r="770" spans="30:58" x14ac:dyDescent="0.3">
      <c r="AD770" s="281"/>
      <c r="AE770" s="281"/>
      <c r="AF770" s="281"/>
      <c r="AG770" s="282"/>
      <c r="AH770" s="283"/>
      <c r="AS770" s="281" t="s">
        <v>170</v>
      </c>
      <c r="AT770" s="281" t="s">
        <v>40</v>
      </c>
      <c r="AU770" s="281" t="s">
        <v>298</v>
      </c>
      <c r="AV770" s="282">
        <v>133.19999999999999</v>
      </c>
      <c r="AW770" s="282">
        <v>26.4</v>
      </c>
      <c r="AY770" s="344"/>
      <c r="AZ770" s="344"/>
      <c r="BA770" s="345"/>
      <c r="BB770" s="345"/>
      <c r="BC770" s="345"/>
      <c r="BD770" s="345"/>
      <c r="BE770" s="345"/>
      <c r="BF770" s="345"/>
    </row>
    <row r="771" spans="30:58" x14ac:dyDescent="0.3">
      <c r="AD771" s="281"/>
      <c r="AE771" s="281"/>
      <c r="AF771" s="281"/>
      <c r="AG771" s="282"/>
      <c r="AH771" s="282"/>
      <c r="AS771" s="281" t="s">
        <v>170</v>
      </c>
      <c r="AT771" s="281" t="s">
        <v>40</v>
      </c>
      <c r="AU771" s="281" t="s">
        <v>299</v>
      </c>
      <c r="AV771" s="282">
        <v>115.1</v>
      </c>
      <c r="AW771" s="282">
        <v>-6.7</v>
      </c>
      <c r="AY771" s="344"/>
      <c r="AZ771" s="344"/>
      <c r="BA771" s="345"/>
      <c r="BB771" s="345"/>
      <c r="BC771" s="345"/>
      <c r="BD771" s="345"/>
      <c r="BE771" s="345"/>
      <c r="BF771" s="345"/>
    </row>
    <row r="772" spans="30:58" x14ac:dyDescent="0.3">
      <c r="AD772" s="281"/>
      <c r="AE772" s="281"/>
      <c r="AF772" s="281"/>
      <c r="AG772" s="282"/>
      <c r="AH772" s="282"/>
      <c r="AS772" s="281" t="s">
        <v>170</v>
      </c>
      <c r="AT772" s="281" t="s">
        <v>40</v>
      </c>
      <c r="AU772" s="281" t="s">
        <v>300</v>
      </c>
      <c r="AV772" s="282">
        <v>164.8</v>
      </c>
      <c r="AW772" s="282">
        <v>-11.1</v>
      </c>
      <c r="AY772" s="344"/>
      <c r="AZ772" s="344"/>
      <c r="BA772" s="345"/>
      <c r="BB772" s="345"/>
      <c r="BC772" s="345"/>
      <c r="BD772" s="345"/>
      <c r="BE772" s="345"/>
      <c r="BF772" s="345"/>
    </row>
    <row r="773" spans="30:58" x14ac:dyDescent="0.3">
      <c r="AD773" s="281"/>
      <c r="AE773" s="281"/>
      <c r="AF773" s="281"/>
      <c r="AG773" s="282"/>
      <c r="AH773" s="282"/>
      <c r="AS773" s="281" t="s">
        <v>170</v>
      </c>
      <c r="AT773" s="281" t="s">
        <v>40</v>
      </c>
      <c r="AU773" s="281" t="s">
        <v>301</v>
      </c>
      <c r="AV773" s="282">
        <v>94.8</v>
      </c>
      <c r="AW773" s="282">
        <v>-22.4</v>
      </c>
      <c r="AY773" s="344"/>
      <c r="AZ773" s="344"/>
      <c r="BA773" s="345"/>
      <c r="BB773" s="345"/>
      <c r="BC773" s="345"/>
      <c r="BD773" s="345"/>
      <c r="BE773" s="345"/>
      <c r="BF773" s="345"/>
    </row>
    <row r="774" spans="30:58" x14ac:dyDescent="0.3">
      <c r="AD774" s="281"/>
      <c r="AE774" s="281"/>
      <c r="AF774" s="281"/>
      <c r="AG774" s="283"/>
      <c r="AH774" s="282"/>
      <c r="AS774" s="281" t="s">
        <v>170</v>
      </c>
      <c r="AT774" s="281" t="s">
        <v>40</v>
      </c>
      <c r="AU774" s="281" t="s">
        <v>280</v>
      </c>
      <c r="AV774" s="282">
        <v>139.4</v>
      </c>
      <c r="AW774" s="282">
        <v>13.1</v>
      </c>
      <c r="AY774" s="344"/>
      <c r="AZ774" s="344"/>
      <c r="BA774" s="345"/>
      <c r="BB774" s="345"/>
      <c r="BC774" s="345"/>
      <c r="BD774" s="345"/>
      <c r="BE774" s="345"/>
      <c r="BF774" s="345"/>
    </row>
    <row r="775" spans="30:58" x14ac:dyDescent="0.3">
      <c r="AD775" s="281"/>
      <c r="AE775" s="281"/>
      <c r="AF775" s="281"/>
      <c r="AG775" s="282"/>
      <c r="AH775" s="282"/>
      <c r="AS775" s="281" t="s">
        <v>170</v>
      </c>
      <c r="AT775" s="281" t="s">
        <v>40</v>
      </c>
      <c r="AU775" s="281" t="s">
        <v>281</v>
      </c>
      <c r="AV775" s="282">
        <v>133.5</v>
      </c>
      <c r="AW775" s="282">
        <v>18.100000000000001</v>
      </c>
      <c r="AY775" s="344"/>
      <c r="AZ775" s="344"/>
      <c r="BA775" s="345"/>
      <c r="BB775" s="345"/>
      <c r="BC775" s="345"/>
      <c r="BD775" s="345"/>
      <c r="BE775" s="345"/>
      <c r="BF775" s="345"/>
    </row>
    <row r="776" spans="30:58" x14ac:dyDescent="0.3">
      <c r="AD776" s="281"/>
      <c r="AE776" s="281"/>
      <c r="AF776" s="281"/>
      <c r="AG776" s="282"/>
      <c r="AH776" s="282"/>
      <c r="AS776" s="281" t="s">
        <v>170</v>
      </c>
      <c r="AT776" s="281" t="s">
        <v>40</v>
      </c>
      <c r="AU776" s="281" t="s">
        <v>302</v>
      </c>
      <c r="AV776" s="282">
        <v>122.2</v>
      </c>
      <c r="AW776" s="282">
        <v>10.8</v>
      </c>
      <c r="AY776" s="344"/>
      <c r="AZ776" s="344"/>
      <c r="BA776" s="345"/>
      <c r="BB776" s="345"/>
      <c r="BC776" s="345"/>
      <c r="BD776" s="345"/>
      <c r="BE776" s="345"/>
      <c r="BF776" s="345"/>
    </row>
    <row r="777" spans="30:58" x14ac:dyDescent="0.3">
      <c r="AD777" s="281"/>
      <c r="AE777" s="281"/>
      <c r="AF777" s="281"/>
      <c r="AG777" s="282"/>
      <c r="AH777" s="282"/>
      <c r="AS777" s="281" t="s">
        <v>170</v>
      </c>
      <c r="AT777" s="281" t="s">
        <v>40</v>
      </c>
      <c r="AU777" s="281" t="s">
        <v>303</v>
      </c>
      <c r="AV777" s="282">
        <v>149.30000000000001</v>
      </c>
      <c r="AW777" s="282">
        <v>47</v>
      </c>
      <c r="AY777" s="344"/>
      <c r="AZ777" s="344"/>
      <c r="BA777" s="345"/>
      <c r="BB777" s="345"/>
      <c r="BC777" s="345"/>
      <c r="BD777" s="345"/>
      <c r="BE777" s="345"/>
      <c r="BF777" s="345"/>
    </row>
    <row r="778" spans="30:58" x14ac:dyDescent="0.3">
      <c r="AD778" s="281"/>
      <c r="AE778" s="281"/>
      <c r="AF778" s="281"/>
      <c r="AG778" s="282"/>
      <c r="AH778" s="282"/>
      <c r="AS778" s="281" t="s">
        <v>170</v>
      </c>
      <c r="AT778" s="281" t="s">
        <v>40</v>
      </c>
      <c r="AU778" s="281" t="s">
        <v>304</v>
      </c>
      <c r="AV778" s="282">
        <v>83.4</v>
      </c>
      <c r="AW778" s="282">
        <v>-11.7</v>
      </c>
      <c r="AY778" s="344"/>
      <c r="AZ778" s="344"/>
      <c r="BA778" s="345"/>
      <c r="BB778" s="345"/>
      <c r="BC778" s="345"/>
      <c r="BD778" s="345"/>
      <c r="BE778" s="345"/>
      <c r="BF778" s="345"/>
    </row>
    <row r="779" spans="30:58" x14ac:dyDescent="0.3">
      <c r="AD779" s="281"/>
      <c r="AE779" s="281"/>
      <c r="AF779" s="281"/>
      <c r="AG779" s="282"/>
      <c r="AH779" s="282"/>
      <c r="AS779" s="281" t="s">
        <v>170</v>
      </c>
      <c r="AT779" s="281" t="s">
        <v>40</v>
      </c>
      <c r="AU779" s="281" t="s">
        <v>305</v>
      </c>
      <c r="AV779" s="282">
        <v>131.30000000000001</v>
      </c>
      <c r="AW779" s="282">
        <v>12.4</v>
      </c>
      <c r="AY779" s="344"/>
      <c r="AZ779" s="344"/>
      <c r="BA779" s="345"/>
      <c r="BB779" s="345"/>
      <c r="BC779" s="345"/>
      <c r="BD779" s="345"/>
      <c r="BE779" s="345"/>
      <c r="BF779" s="345"/>
    </row>
    <row r="780" spans="30:58" x14ac:dyDescent="0.3">
      <c r="AD780" s="281"/>
      <c r="AE780" s="281"/>
      <c r="AF780" s="281"/>
      <c r="AG780" s="282"/>
      <c r="AH780" s="282"/>
      <c r="AS780" s="281" t="s">
        <v>170</v>
      </c>
      <c r="AT780" s="281" t="s">
        <v>40</v>
      </c>
      <c r="AU780" s="281" t="s">
        <v>3620</v>
      </c>
      <c r="AV780" s="282">
        <v>145.4</v>
      </c>
      <c r="AW780" s="282">
        <v>3.7</v>
      </c>
      <c r="AY780" s="344"/>
      <c r="AZ780" s="344"/>
      <c r="BA780" s="345"/>
      <c r="BB780" s="345"/>
      <c r="BC780" s="345"/>
      <c r="BD780" s="345"/>
      <c r="BE780" s="345"/>
      <c r="BF780" s="345"/>
    </row>
    <row r="781" spans="30:58" x14ac:dyDescent="0.3">
      <c r="AD781" s="281"/>
      <c r="AE781" s="281"/>
      <c r="AF781" s="281"/>
      <c r="AG781" s="283"/>
      <c r="AH781" s="282"/>
      <c r="AS781" s="281" t="s">
        <v>174</v>
      </c>
      <c r="AT781" s="281" t="s">
        <v>1</v>
      </c>
      <c r="AU781" s="281" t="s">
        <v>284</v>
      </c>
      <c r="AV781" s="282">
        <v>96.6</v>
      </c>
      <c r="AW781" s="282">
        <v>-17.2</v>
      </c>
      <c r="AY781" s="344"/>
      <c r="AZ781" s="344"/>
      <c r="BA781" s="345"/>
      <c r="BB781" s="345"/>
      <c r="BC781" s="345"/>
      <c r="BD781" s="345"/>
      <c r="BE781" s="345"/>
      <c r="BF781" s="345"/>
    </row>
    <row r="782" spans="30:58" x14ac:dyDescent="0.3">
      <c r="AD782" s="281"/>
      <c r="AE782" s="281"/>
      <c r="AF782" s="281"/>
      <c r="AG782" s="282"/>
      <c r="AH782" s="282"/>
      <c r="AS782" s="281" t="s">
        <v>174</v>
      </c>
      <c r="AT782" s="281" t="s">
        <v>1</v>
      </c>
      <c r="AU782" s="281" t="s">
        <v>285</v>
      </c>
      <c r="AV782" s="282">
        <v>141.9</v>
      </c>
      <c r="AW782" s="282">
        <v>69.7</v>
      </c>
      <c r="AY782" s="344"/>
      <c r="AZ782" s="344"/>
      <c r="BA782" s="345"/>
      <c r="BB782" s="345"/>
      <c r="BC782" s="345"/>
      <c r="BD782" s="345"/>
      <c r="BE782" s="345"/>
      <c r="BF782" s="345"/>
    </row>
    <row r="783" spans="30:58" x14ac:dyDescent="0.3">
      <c r="AD783" s="281"/>
      <c r="AE783" s="281"/>
      <c r="AF783" s="281"/>
      <c r="AG783" s="282"/>
      <c r="AH783" s="282"/>
      <c r="AS783" s="281" t="s">
        <v>174</v>
      </c>
      <c r="AT783" s="281" t="s">
        <v>1</v>
      </c>
      <c r="AU783" s="281" t="s">
        <v>286</v>
      </c>
      <c r="AV783" s="282">
        <v>73.7</v>
      </c>
      <c r="AW783" s="282">
        <v>-24</v>
      </c>
      <c r="AY783" s="344"/>
      <c r="AZ783" s="344"/>
      <c r="BA783" s="345"/>
      <c r="BB783" s="345"/>
      <c r="BC783" s="345"/>
      <c r="BD783" s="345"/>
      <c r="BE783" s="345"/>
      <c r="BF783" s="345"/>
    </row>
    <row r="784" spans="30:58" x14ac:dyDescent="0.3">
      <c r="AD784" s="281"/>
      <c r="AE784" s="281"/>
      <c r="AF784" s="281"/>
      <c r="AG784" s="282"/>
      <c r="AH784" s="283"/>
      <c r="AS784" s="281" t="s">
        <v>174</v>
      </c>
      <c r="AT784" s="281" t="s">
        <v>1</v>
      </c>
      <c r="AU784" s="281" t="s">
        <v>287</v>
      </c>
      <c r="AV784" s="282">
        <v>81</v>
      </c>
      <c r="AW784" s="282">
        <v>-3.3</v>
      </c>
      <c r="AY784" s="344"/>
      <c r="AZ784" s="344"/>
      <c r="BA784" s="345"/>
      <c r="BB784" s="345"/>
      <c r="BC784" s="345"/>
      <c r="BD784" s="345"/>
      <c r="BE784" s="345"/>
      <c r="BF784" s="345"/>
    </row>
    <row r="785" spans="30:58" x14ac:dyDescent="0.3">
      <c r="AD785" s="281"/>
      <c r="AE785" s="281"/>
      <c r="AF785" s="281"/>
      <c r="AG785" s="282"/>
      <c r="AH785" s="282"/>
      <c r="AS785" s="281" t="s">
        <v>174</v>
      </c>
      <c r="AT785" s="281" t="s">
        <v>1</v>
      </c>
      <c r="AU785" s="281" t="s">
        <v>288</v>
      </c>
      <c r="AV785" s="282">
        <v>73.900000000000006</v>
      </c>
      <c r="AW785" s="282">
        <v>-44.3</v>
      </c>
      <c r="AY785" s="344"/>
      <c r="AZ785" s="344"/>
      <c r="BA785" s="345"/>
      <c r="BB785" s="345"/>
      <c r="BC785" s="345"/>
      <c r="BD785" s="345"/>
      <c r="BE785" s="345"/>
      <c r="BF785" s="345"/>
    </row>
    <row r="786" spans="30:58" x14ac:dyDescent="0.3">
      <c r="AD786" s="281"/>
      <c r="AE786" s="281"/>
      <c r="AF786" s="281"/>
      <c r="AG786" s="282"/>
      <c r="AH786" s="282"/>
      <c r="AS786" s="281" t="s">
        <v>174</v>
      </c>
      <c r="AT786" s="281" t="s">
        <v>1</v>
      </c>
      <c r="AU786" s="281" t="s">
        <v>289</v>
      </c>
      <c r="AV786" s="282">
        <v>61.1</v>
      </c>
      <c r="AW786" s="282">
        <v>-17.100000000000001</v>
      </c>
      <c r="AY786" s="344"/>
      <c r="AZ786" s="344"/>
      <c r="BA786" s="345"/>
      <c r="BB786" s="345"/>
      <c r="BC786" s="345"/>
      <c r="BD786" s="345"/>
      <c r="BE786" s="345"/>
      <c r="BF786" s="345"/>
    </row>
    <row r="787" spans="30:58" x14ac:dyDescent="0.3">
      <c r="AD787" s="281"/>
      <c r="AE787" s="281"/>
      <c r="AF787" s="281"/>
      <c r="AG787" s="282"/>
      <c r="AH787" s="282"/>
      <c r="AS787" s="281" t="s">
        <v>174</v>
      </c>
      <c r="AT787" s="281" t="s">
        <v>1</v>
      </c>
      <c r="AU787" s="281" t="s">
        <v>290</v>
      </c>
      <c r="AV787" s="282">
        <v>83</v>
      </c>
      <c r="AW787" s="282">
        <v>1.4</v>
      </c>
      <c r="AY787" s="344"/>
      <c r="AZ787" s="344"/>
      <c r="BA787" s="345"/>
      <c r="BB787" s="345"/>
      <c r="BC787" s="345"/>
      <c r="BD787" s="345"/>
      <c r="BE787" s="345"/>
      <c r="BF787" s="345"/>
    </row>
    <row r="788" spans="30:58" x14ac:dyDescent="0.3">
      <c r="AD788" s="281"/>
      <c r="AE788" s="281"/>
      <c r="AF788" s="281"/>
      <c r="AG788" s="282"/>
      <c r="AH788" s="283"/>
      <c r="AS788" s="281" t="s">
        <v>174</v>
      </c>
      <c r="AT788" s="281" t="s">
        <v>1</v>
      </c>
      <c r="AU788" s="281" t="s">
        <v>291</v>
      </c>
      <c r="AV788" s="282">
        <v>85.8</v>
      </c>
      <c r="AW788" s="282">
        <v>-20.399999999999999</v>
      </c>
      <c r="AY788" s="344"/>
      <c r="AZ788" s="344"/>
      <c r="BA788" s="345"/>
      <c r="BB788" s="345"/>
      <c r="BC788" s="345"/>
      <c r="BD788" s="345"/>
      <c r="BE788" s="345"/>
      <c r="BF788" s="345"/>
    </row>
    <row r="789" spans="30:58" x14ac:dyDescent="0.3">
      <c r="AD789" s="281"/>
      <c r="AE789" s="281"/>
      <c r="AF789" s="281"/>
      <c r="AG789" s="282"/>
      <c r="AH789" s="282"/>
      <c r="AS789" s="281" t="s">
        <v>174</v>
      </c>
      <c r="AT789" s="281" t="s">
        <v>1</v>
      </c>
      <c r="AU789" s="281" t="s">
        <v>292</v>
      </c>
      <c r="AV789" s="282">
        <v>85.3</v>
      </c>
      <c r="AW789" s="282">
        <v>-33.299999999999997</v>
      </c>
      <c r="AY789" s="344"/>
      <c r="AZ789" s="344"/>
      <c r="BA789" s="345"/>
      <c r="BB789" s="345"/>
      <c r="BC789" s="345"/>
      <c r="BD789" s="345"/>
      <c r="BE789" s="345"/>
      <c r="BF789" s="345"/>
    </row>
    <row r="790" spans="30:58" x14ac:dyDescent="0.3">
      <c r="AD790" s="281"/>
      <c r="AE790" s="281"/>
      <c r="AF790" s="281"/>
      <c r="AG790" s="282"/>
      <c r="AH790" s="282"/>
      <c r="AS790" s="281" t="s">
        <v>174</v>
      </c>
      <c r="AT790" s="281" t="s">
        <v>1</v>
      </c>
      <c r="AU790" s="281" t="s">
        <v>293</v>
      </c>
      <c r="AV790" s="282">
        <v>87.6</v>
      </c>
      <c r="AW790" s="282">
        <v>-15.5</v>
      </c>
      <c r="AY790" s="344"/>
      <c r="AZ790" s="344"/>
      <c r="BA790" s="345"/>
      <c r="BB790" s="345"/>
      <c r="BC790" s="345"/>
      <c r="BD790" s="345"/>
      <c r="BE790" s="345"/>
      <c r="BF790" s="345"/>
    </row>
    <row r="791" spans="30:58" x14ac:dyDescent="0.3">
      <c r="AD791" s="281"/>
      <c r="AE791" s="281"/>
      <c r="AF791" s="281"/>
      <c r="AG791" s="282"/>
      <c r="AH791" s="282"/>
      <c r="AS791" s="281" t="s">
        <v>174</v>
      </c>
      <c r="AT791" s="281" t="s">
        <v>1</v>
      </c>
      <c r="AU791" s="281" t="s">
        <v>294</v>
      </c>
      <c r="AV791" s="282">
        <v>116.6</v>
      </c>
      <c r="AW791" s="282">
        <v>2.5</v>
      </c>
      <c r="AY791" s="344"/>
      <c r="AZ791" s="344"/>
      <c r="BA791" s="345"/>
      <c r="BB791" s="345"/>
      <c r="BC791" s="345"/>
      <c r="BD791" s="345"/>
      <c r="BE791" s="345"/>
      <c r="BF791" s="345"/>
    </row>
    <row r="792" spans="30:58" x14ac:dyDescent="0.3">
      <c r="AD792" s="281"/>
      <c r="AE792" s="281"/>
      <c r="AF792" s="281"/>
      <c r="AG792" s="282"/>
      <c r="AH792" s="282"/>
      <c r="AS792" s="281" t="s">
        <v>174</v>
      </c>
      <c r="AT792" s="281" t="s">
        <v>1</v>
      </c>
      <c r="AU792" s="281" t="s">
        <v>295</v>
      </c>
      <c r="AV792" s="282">
        <v>109.7</v>
      </c>
      <c r="AW792" s="282">
        <v>-2.2000000000000002</v>
      </c>
      <c r="AY792" s="344"/>
      <c r="AZ792" s="344"/>
      <c r="BA792" s="345"/>
      <c r="BB792" s="345"/>
      <c r="BC792" s="345"/>
      <c r="BD792" s="345"/>
      <c r="BE792" s="345"/>
      <c r="BF792" s="345"/>
    </row>
    <row r="793" spans="30:58" x14ac:dyDescent="0.3">
      <c r="AD793" s="281"/>
      <c r="AE793" s="281"/>
      <c r="AF793" s="281"/>
      <c r="AG793" s="282"/>
      <c r="AH793" s="282"/>
      <c r="AS793" s="281" t="s">
        <v>174</v>
      </c>
      <c r="AT793" s="281" t="s">
        <v>1</v>
      </c>
      <c r="AU793" s="281" t="s">
        <v>296</v>
      </c>
      <c r="AV793" s="282">
        <v>79.7</v>
      </c>
      <c r="AW793" s="282">
        <v>1.5</v>
      </c>
      <c r="AY793" s="344"/>
      <c r="AZ793" s="344"/>
      <c r="BA793" s="345"/>
      <c r="BB793" s="345"/>
      <c r="BC793" s="345"/>
      <c r="BD793" s="345"/>
      <c r="BE793" s="345"/>
      <c r="BF793" s="345"/>
    </row>
    <row r="794" spans="30:58" x14ac:dyDescent="0.3">
      <c r="AD794" s="281"/>
      <c r="AE794" s="281"/>
      <c r="AF794" s="281"/>
      <c r="AG794" s="282"/>
      <c r="AH794" s="282"/>
      <c r="AS794" s="281" t="s">
        <v>174</v>
      </c>
      <c r="AT794" s="281" t="s">
        <v>1</v>
      </c>
      <c r="AU794" s="281" t="s">
        <v>297</v>
      </c>
      <c r="AV794" s="282">
        <v>103.9</v>
      </c>
      <c r="AW794" s="282">
        <v>3.8</v>
      </c>
      <c r="AY794" s="344"/>
      <c r="AZ794" s="344"/>
      <c r="BA794" s="345"/>
      <c r="BB794" s="345"/>
      <c r="BC794" s="345"/>
      <c r="BD794" s="345"/>
      <c r="BE794" s="345"/>
      <c r="BF794" s="345"/>
    </row>
    <row r="795" spans="30:58" x14ac:dyDescent="0.3">
      <c r="AD795" s="281"/>
      <c r="AE795" s="281"/>
      <c r="AF795" s="281"/>
      <c r="AG795" s="282"/>
      <c r="AH795" s="282"/>
      <c r="AS795" s="281" t="s">
        <v>174</v>
      </c>
      <c r="AT795" s="281" t="s">
        <v>1</v>
      </c>
      <c r="AU795" s="281" t="s">
        <v>298</v>
      </c>
      <c r="AV795" s="282">
        <v>86.9</v>
      </c>
      <c r="AW795" s="282">
        <v>2.9</v>
      </c>
      <c r="AY795" s="344"/>
      <c r="AZ795" s="344"/>
      <c r="BA795" s="345"/>
      <c r="BB795" s="345"/>
      <c r="BC795" s="345"/>
      <c r="BD795" s="345"/>
      <c r="BE795" s="345"/>
      <c r="BF795" s="345"/>
    </row>
    <row r="796" spans="30:58" x14ac:dyDescent="0.3">
      <c r="AD796" s="281"/>
      <c r="AE796" s="281"/>
      <c r="AF796" s="281"/>
      <c r="AG796" s="282"/>
      <c r="AH796" s="282"/>
      <c r="AS796" s="281" t="s">
        <v>174</v>
      </c>
      <c r="AT796" s="281" t="s">
        <v>1</v>
      </c>
      <c r="AU796" s="281" t="s">
        <v>299</v>
      </c>
      <c r="AV796" s="282">
        <v>153.19999999999999</v>
      </c>
      <c r="AW796" s="282">
        <v>-10</v>
      </c>
      <c r="AY796" s="344"/>
      <c r="AZ796" s="344"/>
      <c r="BA796" s="345"/>
      <c r="BB796" s="345"/>
      <c r="BC796" s="345"/>
      <c r="BD796" s="345"/>
      <c r="BE796" s="345"/>
      <c r="BF796" s="345"/>
    </row>
    <row r="797" spans="30:58" x14ac:dyDescent="0.3">
      <c r="AD797" s="281"/>
      <c r="AE797" s="281"/>
      <c r="AF797" s="281"/>
      <c r="AG797" s="282"/>
      <c r="AH797" s="283"/>
      <c r="AS797" s="281" t="s">
        <v>174</v>
      </c>
      <c r="AT797" s="281" t="s">
        <v>1</v>
      </c>
      <c r="AU797" s="281" t="s">
        <v>300</v>
      </c>
      <c r="AV797" s="282">
        <v>111</v>
      </c>
      <c r="AW797" s="282">
        <v>-1</v>
      </c>
      <c r="AY797" s="344"/>
      <c r="AZ797" s="344"/>
      <c r="BA797" s="345"/>
      <c r="BB797" s="345"/>
      <c r="BC797" s="345"/>
      <c r="BD797" s="345"/>
      <c r="BE797" s="345"/>
      <c r="BF797" s="345"/>
    </row>
    <row r="798" spans="30:58" x14ac:dyDescent="0.3">
      <c r="AD798" s="281"/>
      <c r="AE798" s="281"/>
      <c r="AF798" s="281"/>
      <c r="AG798" s="282"/>
      <c r="AH798" s="282"/>
      <c r="AS798" s="281" t="s">
        <v>174</v>
      </c>
      <c r="AT798" s="281" t="s">
        <v>1</v>
      </c>
      <c r="AU798" s="281" t="s">
        <v>301</v>
      </c>
      <c r="AV798" s="282">
        <v>88.5</v>
      </c>
      <c r="AW798" s="282">
        <v>1.7</v>
      </c>
      <c r="AY798" s="344"/>
      <c r="AZ798" s="344"/>
      <c r="BA798" s="345"/>
      <c r="BB798" s="345"/>
      <c r="BC798" s="345"/>
      <c r="BD798" s="345"/>
      <c r="BE798" s="345"/>
      <c r="BF798" s="345"/>
    </row>
    <row r="799" spans="30:58" x14ac:dyDescent="0.3">
      <c r="AD799" s="281"/>
      <c r="AE799" s="281"/>
      <c r="AF799" s="281"/>
      <c r="AG799" s="282"/>
      <c r="AH799" s="282"/>
      <c r="AS799" s="281" t="s">
        <v>174</v>
      </c>
      <c r="AT799" s="281" t="s">
        <v>1</v>
      </c>
      <c r="AU799" s="281" t="s">
        <v>280</v>
      </c>
      <c r="AV799" s="282">
        <v>86.1</v>
      </c>
      <c r="AW799" s="282">
        <v>-3.4</v>
      </c>
      <c r="AY799" s="344"/>
      <c r="AZ799" s="344"/>
      <c r="BA799" s="345"/>
      <c r="BB799" s="345"/>
      <c r="BC799" s="345"/>
      <c r="BD799" s="345"/>
      <c r="BE799" s="345"/>
      <c r="BF799" s="345"/>
    </row>
    <row r="800" spans="30:58" x14ac:dyDescent="0.3">
      <c r="AD800" s="281"/>
      <c r="AE800" s="281"/>
      <c r="AF800" s="281"/>
      <c r="AG800" s="282"/>
      <c r="AH800" s="282"/>
      <c r="AS800" s="281" t="s">
        <v>174</v>
      </c>
      <c r="AT800" s="281" t="s">
        <v>1</v>
      </c>
      <c r="AU800" s="281" t="s">
        <v>281</v>
      </c>
      <c r="AV800" s="282">
        <v>99</v>
      </c>
      <c r="AW800" s="282">
        <v>-9.4</v>
      </c>
      <c r="AY800" s="344"/>
      <c r="AZ800" s="344"/>
      <c r="BA800" s="345"/>
      <c r="BB800" s="345"/>
      <c r="BC800" s="345"/>
      <c r="BD800" s="345"/>
      <c r="BE800" s="345"/>
      <c r="BF800" s="345"/>
    </row>
    <row r="801" spans="30:58" x14ac:dyDescent="0.3">
      <c r="AD801" s="281"/>
      <c r="AE801" s="281"/>
      <c r="AF801" s="281"/>
      <c r="AG801" s="282"/>
      <c r="AH801" s="282"/>
      <c r="AS801" s="281" t="s">
        <v>174</v>
      </c>
      <c r="AT801" s="281" t="s">
        <v>1</v>
      </c>
      <c r="AU801" s="281" t="s">
        <v>302</v>
      </c>
      <c r="AV801" s="282">
        <v>139.4</v>
      </c>
      <c r="AW801" s="282">
        <v>50.3</v>
      </c>
      <c r="AY801" s="344"/>
      <c r="AZ801" s="344"/>
      <c r="BA801" s="345"/>
      <c r="BB801" s="345"/>
      <c r="BC801" s="345"/>
      <c r="BD801" s="345"/>
      <c r="BE801" s="345"/>
      <c r="BF801" s="345"/>
    </row>
    <row r="802" spans="30:58" x14ac:dyDescent="0.3">
      <c r="AD802" s="281"/>
      <c r="AE802" s="281"/>
      <c r="AF802" s="281"/>
      <c r="AG802" s="282"/>
      <c r="AH802" s="282"/>
      <c r="AS802" s="281" t="s">
        <v>174</v>
      </c>
      <c r="AT802" s="281" t="s">
        <v>1</v>
      </c>
      <c r="AU802" s="281" t="s">
        <v>303</v>
      </c>
      <c r="AV802" s="282">
        <v>45.1</v>
      </c>
      <c r="AW802" s="282">
        <v>-42</v>
      </c>
      <c r="AY802" s="344"/>
      <c r="AZ802" s="344"/>
      <c r="BA802" s="345"/>
      <c r="BB802" s="345"/>
      <c r="BC802" s="345"/>
      <c r="BD802" s="345"/>
      <c r="BE802" s="345"/>
      <c r="BF802" s="345"/>
    </row>
    <row r="803" spans="30:58" x14ac:dyDescent="0.3">
      <c r="AD803" s="281"/>
      <c r="AE803" s="281"/>
      <c r="AF803" s="281"/>
      <c r="AG803" s="283"/>
      <c r="AH803" s="282"/>
      <c r="AS803" s="281" t="s">
        <v>174</v>
      </c>
      <c r="AT803" s="281" t="s">
        <v>1</v>
      </c>
      <c r="AU803" s="281" t="s">
        <v>304</v>
      </c>
      <c r="AV803" s="282">
        <v>63.5</v>
      </c>
      <c r="AW803" s="282">
        <v>-21.5</v>
      </c>
      <c r="AY803" s="344"/>
      <c r="AZ803" s="344"/>
      <c r="BA803" s="345"/>
      <c r="BB803" s="345"/>
      <c r="BC803" s="345"/>
      <c r="BD803" s="345"/>
      <c r="BE803" s="345"/>
      <c r="BF803" s="345"/>
    </row>
    <row r="804" spans="30:58" x14ac:dyDescent="0.3">
      <c r="AD804" s="281"/>
      <c r="AE804" s="281"/>
      <c r="AF804" s="281"/>
      <c r="AG804" s="282"/>
      <c r="AH804" s="282"/>
      <c r="AS804" s="281" t="s">
        <v>174</v>
      </c>
      <c r="AT804" s="281" t="s">
        <v>1</v>
      </c>
      <c r="AU804" s="281" t="s">
        <v>305</v>
      </c>
      <c r="AV804" s="282">
        <v>83.5</v>
      </c>
      <c r="AW804" s="282">
        <v>4.0999999999999996</v>
      </c>
      <c r="AY804" s="344"/>
      <c r="AZ804" s="344"/>
      <c r="BA804" s="345"/>
      <c r="BB804" s="345"/>
      <c r="BC804" s="345"/>
      <c r="BD804" s="345"/>
      <c r="BE804" s="345"/>
      <c r="BF804" s="345"/>
    </row>
    <row r="805" spans="30:58" x14ac:dyDescent="0.3">
      <c r="AD805" s="281"/>
      <c r="AE805" s="281"/>
      <c r="AF805" s="281"/>
      <c r="AG805" s="282"/>
      <c r="AH805" s="282"/>
      <c r="AS805" s="281" t="s">
        <v>174</v>
      </c>
      <c r="AT805" s="281" t="s">
        <v>1</v>
      </c>
      <c r="AU805" s="281" t="s">
        <v>3620</v>
      </c>
      <c r="AV805" s="282">
        <v>126.2</v>
      </c>
      <c r="AW805" s="282">
        <v>-4.3</v>
      </c>
      <c r="AY805" s="344"/>
      <c r="AZ805" s="344"/>
      <c r="BA805" s="345"/>
      <c r="BB805" s="345"/>
      <c r="BC805" s="345"/>
      <c r="BD805" s="345"/>
      <c r="BE805" s="345"/>
      <c r="BF805" s="345"/>
    </row>
    <row r="806" spans="30:58" x14ac:dyDescent="0.3">
      <c r="AD806" s="281"/>
      <c r="AE806" s="281"/>
      <c r="AF806" s="281"/>
      <c r="AG806" s="282"/>
      <c r="AH806" s="282"/>
      <c r="AS806" s="281" t="s">
        <v>174</v>
      </c>
      <c r="AT806" s="281" t="s">
        <v>39</v>
      </c>
      <c r="AU806" s="281" t="s">
        <v>284</v>
      </c>
      <c r="AV806" s="282">
        <v>127.9</v>
      </c>
      <c r="AW806" s="282">
        <v>18.399999999999999</v>
      </c>
      <c r="AY806" s="344"/>
      <c r="AZ806" s="344"/>
      <c r="BA806" s="345"/>
      <c r="BB806" s="345"/>
      <c r="BC806" s="345"/>
      <c r="BD806" s="345"/>
      <c r="BE806" s="345"/>
      <c r="BF806" s="345"/>
    </row>
    <row r="807" spans="30:58" x14ac:dyDescent="0.3">
      <c r="AD807" s="281"/>
      <c r="AE807" s="281"/>
      <c r="AF807" s="281"/>
      <c r="AG807" s="282"/>
      <c r="AH807" s="282"/>
      <c r="AS807" s="281" t="s">
        <v>174</v>
      </c>
      <c r="AT807" s="281" t="s">
        <v>39</v>
      </c>
      <c r="AU807" s="281" t="s">
        <v>285</v>
      </c>
      <c r="AV807" s="282">
        <v>165</v>
      </c>
      <c r="AW807" s="282">
        <v>32.799999999999997</v>
      </c>
      <c r="AY807" s="344"/>
      <c r="AZ807" s="344"/>
      <c r="BA807" s="345"/>
      <c r="BB807" s="345"/>
      <c r="BC807" s="345"/>
      <c r="BD807" s="345"/>
      <c r="BE807" s="345"/>
      <c r="BF807" s="345"/>
    </row>
    <row r="808" spans="30:58" x14ac:dyDescent="0.3">
      <c r="AD808" s="281"/>
      <c r="AE808" s="281"/>
      <c r="AF808" s="281"/>
      <c r="AG808" s="282"/>
      <c r="AH808" s="282"/>
      <c r="AS808" s="281" t="s">
        <v>174</v>
      </c>
      <c r="AT808" s="281" t="s">
        <v>39</v>
      </c>
      <c r="AU808" s="281" t="s">
        <v>286</v>
      </c>
      <c r="AV808" s="282">
        <v>63.1</v>
      </c>
      <c r="AW808" s="282">
        <v>-22.6</v>
      </c>
      <c r="AY808" s="344"/>
      <c r="AZ808" s="344"/>
      <c r="BA808" s="345"/>
      <c r="BB808" s="345"/>
      <c r="BC808" s="345"/>
      <c r="BD808" s="345"/>
      <c r="BE808" s="345"/>
      <c r="BF808" s="345"/>
    </row>
    <row r="809" spans="30:58" x14ac:dyDescent="0.3">
      <c r="AD809" s="281"/>
      <c r="AE809" s="281"/>
      <c r="AF809" s="281"/>
      <c r="AG809" s="282"/>
      <c r="AH809" s="282"/>
      <c r="AS809" s="281" t="s">
        <v>174</v>
      </c>
      <c r="AT809" s="281" t="s">
        <v>39</v>
      </c>
      <c r="AU809" s="281" t="s">
        <v>289</v>
      </c>
      <c r="AV809" s="282">
        <v>101.1</v>
      </c>
      <c r="AW809" s="282">
        <v>-40.200000000000003</v>
      </c>
      <c r="AY809" s="344"/>
      <c r="AZ809" s="344"/>
      <c r="BA809" s="345"/>
      <c r="BB809" s="345"/>
      <c r="BC809" s="345"/>
      <c r="BD809" s="345"/>
      <c r="BE809" s="345"/>
      <c r="BF809" s="345"/>
    </row>
    <row r="810" spans="30:58" x14ac:dyDescent="0.3">
      <c r="AD810" s="281"/>
      <c r="AE810" s="281"/>
      <c r="AF810" s="281"/>
      <c r="AG810" s="282"/>
      <c r="AH810" s="282"/>
      <c r="AS810" s="281" t="s">
        <v>174</v>
      </c>
      <c r="AT810" s="281" t="s">
        <v>39</v>
      </c>
      <c r="AU810" s="281" t="s">
        <v>290</v>
      </c>
      <c r="AV810" s="282">
        <v>103.5</v>
      </c>
      <c r="AW810" s="282">
        <v>-13.6</v>
      </c>
      <c r="AY810" s="344"/>
      <c r="AZ810" s="344"/>
      <c r="BA810" s="345"/>
      <c r="BB810" s="345"/>
      <c r="BC810" s="345"/>
      <c r="BD810" s="345"/>
      <c r="BE810" s="345"/>
      <c r="BF810" s="345"/>
    </row>
    <row r="811" spans="30:58" x14ac:dyDescent="0.3">
      <c r="AD811" s="281"/>
      <c r="AE811" s="281"/>
      <c r="AF811" s="281"/>
      <c r="AG811" s="282"/>
      <c r="AH811" s="282"/>
      <c r="AS811" s="281" t="s">
        <v>174</v>
      </c>
      <c r="AT811" s="281" t="s">
        <v>39</v>
      </c>
      <c r="AU811" s="281" t="s">
        <v>292</v>
      </c>
      <c r="AV811" s="282">
        <v>105.7</v>
      </c>
      <c r="AW811" s="282">
        <v>-8.5</v>
      </c>
      <c r="AY811" s="344"/>
      <c r="AZ811" s="344"/>
      <c r="BA811" s="345"/>
      <c r="BB811" s="345"/>
      <c r="BC811" s="345"/>
      <c r="BD811" s="345"/>
      <c r="BE811" s="345"/>
      <c r="BF811" s="345"/>
    </row>
    <row r="812" spans="30:58" x14ac:dyDescent="0.3">
      <c r="AD812" s="281"/>
      <c r="AE812" s="281"/>
      <c r="AF812" s="281"/>
      <c r="AG812" s="283"/>
      <c r="AH812" s="282"/>
      <c r="AS812" s="281" t="s">
        <v>174</v>
      </c>
      <c r="AT812" s="281" t="s">
        <v>39</v>
      </c>
      <c r="AU812" s="281" t="s">
        <v>293</v>
      </c>
      <c r="AV812" s="282">
        <v>92.9</v>
      </c>
      <c r="AW812" s="282">
        <v>-17.3</v>
      </c>
      <c r="AY812" s="344"/>
      <c r="AZ812" s="344"/>
      <c r="BA812" s="345"/>
      <c r="BB812" s="345"/>
      <c r="BC812" s="345"/>
      <c r="BD812" s="345"/>
      <c r="BE812" s="345"/>
      <c r="BF812" s="345"/>
    </row>
    <row r="813" spans="30:58" x14ac:dyDescent="0.3">
      <c r="AD813" s="281"/>
      <c r="AE813" s="281"/>
      <c r="AF813" s="281"/>
      <c r="AG813" s="282"/>
      <c r="AH813" s="283"/>
      <c r="AS813" s="281" t="s">
        <v>174</v>
      </c>
      <c r="AT813" s="281" t="s">
        <v>39</v>
      </c>
      <c r="AU813" s="281" t="s">
        <v>295</v>
      </c>
      <c r="AV813" s="282">
        <v>100.9</v>
      </c>
      <c r="AW813" s="282">
        <v>-12.3</v>
      </c>
      <c r="AY813" s="344"/>
      <c r="AZ813" s="344"/>
      <c r="BA813" s="345"/>
      <c r="BB813" s="345"/>
      <c r="BC813" s="345"/>
      <c r="BD813" s="345"/>
      <c r="BE813" s="345"/>
      <c r="BF813" s="345"/>
    </row>
    <row r="814" spans="30:58" x14ac:dyDescent="0.3">
      <c r="AD814" s="281"/>
      <c r="AE814" s="281"/>
      <c r="AF814" s="281"/>
      <c r="AG814" s="282"/>
      <c r="AH814" s="282"/>
      <c r="AS814" s="281" t="s">
        <v>174</v>
      </c>
      <c r="AT814" s="281" t="s">
        <v>39</v>
      </c>
      <c r="AU814" s="281" t="s">
        <v>296</v>
      </c>
      <c r="AV814" s="282">
        <v>122</v>
      </c>
      <c r="AW814" s="282">
        <v>8.6</v>
      </c>
      <c r="AY814" s="344"/>
      <c r="AZ814" s="344"/>
      <c r="BA814" s="345"/>
      <c r="BB814" s="345"/>
      <c r="BC814" s="345"/>
      <c r="BD814" s="345"/>
      <c r="BE814" s="345"/>
      <c r="BF814" s="345"/>
    </row>
    <row r="815" spans="30:58" x14ac:dyDescent="0.3">
      <c r="AD815" s="281"/>
      <c r="AE815" s="281"/>
      <c r="AF815" s="281"/>
      <c r="AG815" s="283"/>
      <c r="AH815" s="282"/>
      <c r="AS815" s="281" t="s">
        <v>174</v>
      </c>
      <c r="AT815" s="281" t="s">
        <v>39</v>
      </c>
      <c r="AU815" s="281" t="s">
        <v>297</v>
      </c>
      <c r="AV815" s="282">
        <v>97.1</v>
      </c>
      <c r="AW815" s="282">
        <v>-5.0999999999999996</v>
      </c>
      <c r="AY815" s="344"/>
      <c r="AZ815" s="344"/>
      <c r="BA815" s="345"/>
      <c r="BB815" s="345"/>
      <c r="BC815" s="345"/>
      <c r="BD815" s="345"/>
      <c r="BE815" s="345"/>
      <c r="BF815" s="345"/>
    </row>
    <row r="816" spans="30:58" x14ac:dyDescent="0.3">
      <c r="AD816" s="281"/>
      <c r="AE816" s="281"/>
      <c r="AF816" s="281"/>
      <c r="AG816" s="282"/>
      <c r="AH816" s="283"/>
      <c r="AS816" s="281" t="s">
        <v>174</v>
      </c>
      <c r="AT816" s="281" t="s">
        <v>39</v>
      </c>
      <c r="AU816" s="281" t="s">
        <v>298</v>
      </c>
      <c r="AV816" s="282">
        <v>70.8</v>
      </c>
      <c r="AW816" s="282">
        <v>-12.4</v>
      </c>
      <c r="AY816" s="344"/>
      <c r="AZ816" s="344"/>
      <c r="BA816" s="345"/>
      <c r="BB816" s="345"/>
      <c r="BC816" s="345"/>
      <c r="BD816" s="345"/>
      <c r="BE816" s="345"/>
      <c r="BF816" s="345"/>
    </row>
    <row r="817" spans="30:58" x14ac:dyDescent="0.3">
      <c r="AD817" s="281"/>
      <c r="AE817" s="281"/>
      <c r="AF817" s="281"/>
      <c r="AG817" s="282"/>
      <c r="AH817" s="282"/>
      <c r="AS817" s="281" t="s">
        <v>174</v>
      </c>
      <c r="AT817" s="281" t="s">
        <v>39</v>
      </c>
      <c r="AU817" s="281" t="s">
        <v>301</v>
      </c>
      <c r="AV817" s="282">
        <v>120.4</v>
      </c>
      <c r="AW817" s="282">
        <v>4.7</v>
      </c>
      <c r="AY817" s="344"/>
      <c r="AZ817" s="344"/>
      <c r="BA817" s="345"/>
      <c r="BB817" s="345"/>
      <c r="BC817" s="345"/>
      <c r="BD817" s="345"/>
      <c r="BE817" s="345"/>
      <c r="BF817" s="345"/>
    </row>
    <row r="818" spans="30:58" x14ac:dyDescent="0.3">
      <c r="AD818" s="281"/>
      <c r="AE818" s="281"/>
      <c r="AF818" s="281"/>
      <c r="AG818" s="282"/>
      <c r="AH818" s="282"/>
      <c r="AS818" s="281" t="s">
        <v>174</v>
      </c>
      <c r="AT818" s="281" t="s">
        <v>39</v>
      </c>
      <c r="AU818" s="281" t="s">
        <v>280</v>
      </c>
      <c r="AV818" s="282">
        <v>89.1</v>
      </c>
      <c r="AW818" s="282">
        <v>-15.7</v>
      </c>
      <c r="AY818" s="344"/>
      <c r="AZ818" s="344"/>
      <c r="BA818" s="345"/>
      <c r="BB818" s="345"/>
      <c r="BC818" s="345"/>
      <c r="BD818" s="345"/>
      <c r="BE818" s="345"/>
      <c r="BF818" s="345"/>
    </row>
    <row r="819" spans="30:58" x14ac:dyDescent="0.3">
      <c r="AD819" s="281"/>
      <c r="AE819" s="281"/>
      <c r="AF819" s="281"/>
      <c r="AG819" s="282"/>
      <c r="AH819" s="282"/>
      <c r="AS819" s="281" t="s">
        <v>174</v>
      </c>
      <c r="AT819" s="281" t="s">
        <v>39</v>
      </c>
      <c r="AU819" s="281" t="s">
        <v>281</v>
      </c>
      <c r="AV819" s="282">
        <v>98</v>
      </c>
      <c r="AW819" s="282">
        <v>-0.5</v>
      </c>
      <c r="AY819" s="344"/>
      <c r="AZ819" s="344"/>
      <c r="BA819" s="345"/>
      <c r="BB819" s="345"/>
      <c r="BC819" s="345"/>
      <c r="BD819" s="345"/>
      <c r="BE819" s="345"/>
      <c r="BF819" s="345"/>
    </row>
    <row r="820" spans="30:58" x14ac:dyDescent="0.3">
      <c r="AD820" s="281"/>
      <c r="AE820" s="281"/>
      <c r="AF820" s="281"/>
      <c r="AG820" s="282"/>
      <c r="AH820" s="282"/>
      <c r="AS820" s="281" t="s">
        <v>174</v>
      </c>
      <c r="AT820" s="281" t="s">
        <v>39</v>
      </c>
      <c r="AU820" s="281" t="s">
        <v>302</v>
      </c>
      <c r="AV820" s="282">
        <v>93.8</v>
      </c>
      <c r="AW820" s="282">
        <v>-101.6</v>
      </c>
      <c r="AY820" s="344"/>
      <c r="AZ820" s="344"/>
      <c r="BA820" s="345"/>
      <c r="BB820" s="345"/>
      <c r="BC820" s="345"/>
      <c r="BD820" s="345"/>
      <c r="BE820" s="345"/>
      <c r="BF820" s="345"/>
    </row>
    <row r="821" spans="30:58" x14ac:dyDescent="0.3">
      <c r="AD821" s="281"/>
      <c r="AE821" s="281"/>
      <c r="AF821" s="281"/>
      <c r="AG821" s="282"/>
      <c r="AH821" s="282"/>
      <c r="AS821" s="281" t="s">
        <v>174</v>
      </c>
      <c r="AT821" s="281" t="s">
        <v>39</v>
      </c>
      <c r="AU821" s="281" t="s">
        <v>304</v>
      </c>
      <c r="AV821" s="282">
        <v>115.5</v>
      </c>
      <c r="AW821" s="282">
        <v>-15.5</v>
      </c>
      <c r="AY821" s="344"/>
      <c r="AZ821" s="344"/>
      <c r="BA821" s="345"/>
      <c r="BB821" s="345"/>
      <c r="BC821" s="345"/>
      <c r="BD821" s="345"/>
      <c r="BE821" s="345"/>
      <c r="BF821" s="345"/>
    </row>
    <row r="822" spans="30:58" x14ac:dyDescent="0.3">
      <c r="AD822" s="281"/>
      <c r="AE822" s="281"/>
      <c r="AF822" s="281"/>
      <c r="AG822" s="282"/>
      <c r="AH822" s="282"/>
      <c r="AS822" s="281" t="s">
        <v>174</v>
      </c>
      <c r="AT822" s="281" t="s">
        <v>39</v>
      </c>
      <c r="AU822" s="281" t="s">
        <v>3620</v>
      </c>
      <c r="AV822" s="282">
        <v>116.3</v>
      </c>
      <c r="AW822" s="282">
        <v>-16.899999999999999</v>
      </c>
      <c r="AY822" s="344"/>
      <c r="AZ822" s="344"/>
      <c r="BA822" s="345"/>
      <c r="BB822" s="345"/>
      <c r="BC822" s="345"/>
      <c r="BD822" s="345"/>
      <c r="BE822" s="345"/>
      <c r="BF822" s="345"/>
    </row>
    <row r="823" spans="30:58" x14ac:dyDescent="0.3">
      <c r="AD823" s="281"/>
      <c r="AE823" s="281"/>
      <c r="AF823" s="281"/>
      <c r="AG823" s="282"/>
      <c r="AH823" s="282"/>
      <c r="AS823" s="281" t="s">
        <v>174</v>
      </c>
      <c r="AT823" s="281" t="s">
        <v>40</v>
      </c>
      <c r="AU823" s="281" t="s">
        <v>284</v>
      </c>
      <c r="AV823" s="282">
        <v>98.8</v>
      </c>
      <c r="AW823" s="282">
        <v>-3.7</v>
      </c>
      <c r="AY823" s="344"/>
      <c r="AZ823" s="344"/>
      <c r="BA823" s="345"/>
      <c r="BB823" s="345"/>
      <c r="BC823" s="345"/>
      <c r="BD823" s="345"/>
      <c r="BE823" s="345"/>
      <c r="BF823" s="345"/>
    </row>
    <row r="824" spans="30:58" x14ac:dyDescent="0.3">
      <c r="AD824" s="281"/>
      <c r="AE824" s="281"/>
      <c r="AF824" s="281"/>
      <c r="AG824" s="282"/>
      <c r="AH824" s="282"/>
      <c r="AS824" s="281" t="s">
        <v>174</v>
      </c>
      <c r="AT824" s="281" t="s">
        <v>40</v>
      </c>
      <c r="AU824" s="281" t="s">
        <v>285</v>
      </c>
      <c r="AV824" s="282">
        <v>120.7</v>
      </c>
      <c r="AW824" s="282">
        <v>7.9</v>
      </c>
      <c r="AY824" s="344"/>
      <c r="AZ824" s="344"/>
      <c r="BA824" s="345"/>
      <c r="BB824" s="345"/>
      <c r="BC824" s="345"/>
      <c r="BD824" s="345"/>
      <c r="BE824" s="345"/>
      <c r="BF824" s="345"/>
    </row>
    <row r="825" spans="30:58" x14ac:dyDescent="0.3">
      <c r="AD825" s="281"/>
      <c r="AE825" s="281"/>
      <c r="AF825" s="281"/>
      <c r="AG825" s="282"/>
      <c r="AH825" s="282"/>
      <c r="AS825" s="281" t="s">
        <v>174</v>
      </c>
      <c r="AT825" s="281" t="s">
        <v>40</v>
      </c>
      <c r="AU825" s="281" t="s">
        <v>306</v>
      </c>
      <c r="AV825" s="282">
        <v>92.2</v>
      </c>
      <c r="AW825" s="282">
        <v>5.4</v>
      </c>
      <c r="AY825" s="344"/>
      <c r="AZ825" s="344"/>
      <c r="BA825" s="345"/>
      <c r="BB825" s="345"/>
      <c r="BC825" s="345"/>
      <c r="BD825" s="345"/>
      <c r="BE825" s="345"/>
      <c r="BF825" s="345"/>
    </row>
    <row r="826" spans="30:58" x14ac:dyDescent="0.3">
      <c r="AD826" s="281"/>
      <c r="AE826" s="281"/>
      <c r="AF826" s="281"/>
      <c r="AG826" s="282"/>
      <c r="AH826" s="282"/>
      <c r="AS826" s="281" t="s">
        <v>174</v>
      </c>
      <c r="AT826" s="281" t="s">
        <v>40</v>
      </c>
      <c r="AU826" s="281" t="s">
        <v>286</v>
      </c>
      <c r="AV826" s="282">
        <v>70.400000000000006</v>
      </c>
      <c r="AW826" s="282">
        <v>-5.2</v>
      </c>
      <c r="AY826" s="344"/>
      <c r="AZ826" s="344"/>
      <c r="BA826" s="345"/>
      <c r="BB826" s="345"/>
      <c r="BC826" s="345"/>
      <c r="BD826" s="345"/>
      <c r="BE826" s="345"/>
      <c r="BF826" s="345"/>
    </row>
    <row r="827" spans="30:58" x14ac:dyDescent="0.3">
      <c r="AD827" s="281"/>
      <c r="AE827" s="281"/>
      <c r="AF827" s="281"/>
      <c r="AG827" s="282"/>
      <c r="AH827" s="283"/>
      <c r="AS827" s="281" t="s">
        <v>174</v>
      </c>
      <c r="AT827" s="281" t="s">
        <v>40</v>
      </c>
      <c r="AU827" s="281" t="s">
        <v>289</v>
      </c>
      <c r="AV827" s="282">
        <v>71.599999999999994</v>
      </c>
      <c r="AW827" s="282">
        <v>-31.9</v>
      </c>
      <c r="AY827" s="344"/>
      <c r="AZ827" s="344"/>
      <c r="BA827" s="345"/>
      <c r="BB827" s="345"/>
      <c r="BC827" s="345"/>
      <c r="BD827" s="345"/>
      <c r="BE827" s="345"/>
      <c r="BF827" s="345"/>
    </row>
    <row r="828" spans="30:58" x14ac:dyDescent="0.3">
      <c r="AD828" s="281"/>
      <c r="AE828" s="281"/>
      <c r="AF828" s="281"/>
      <c r="AG828" s="282"/>
      <c r="AH828" s="282"/>
      <c r="AS828" s="281" t="s">
        <v>174</v>
      </c>
      <c r="AT828" s="281" t="s">
        <v>40</v>
      </c>
      <c r="AU828" s="281" t="s">
        <v>290</v>
      </c>
      <c r="AV828" s="282">
        <v>115.6</v>
      </c>
      <c r="AW828" s="282">
        <v>9</v>
      </c>
      <c r="AY828" s="344"/>
      <c r="AZ828" s="344"/>
      <c r="BA828" s="345"/>
      <c r="BB828" s="345"/>
      <c r="BC828" s="345"/>
      <c r="BD828" s="345"/>
      <c r="BE828" s="345"/>
      <c r="BF828" s="345"/>
    </row>
    <row r="829" spans="30:58" x14ac:dyDescent="0.3">
      <c r="AD829" s="281"/>
      <c r="AE829" s="281"/>
      <c r="AF829" s="281"/>
      <c r="AG829" s="282"/>
      <c r="AH829" s="282"/>
      <c r="AS829" s="281" t="s">
        <v>174</v>
      </c>
      <c r="AT829" s="281" t="s">
        <v>40</v>
      </c>
      <c r="AU829" s="281" t="s">
        <v>291</v>
      </c>
      <c r="AV829" s="282">
        <v>68.900000000000006</v>
      </c>
      <c r="AW829" s="282">
        <v>-27.8</v>
      </c>
      <c r="AY829" s="344"/>
      <c r="AZ829" s="344"/>
      <c r="BA829" s="345"/>
      <c r="BB829" s="345"/>
      <c r="BC829" s="345"/>
      <c r="BD829" s="345"/>
      <c r="BE829" s="345"/>
      <c r="BF829" s="345"/>
    </row>
    <row r="830" spans="30:58" x14ac:dyDescent="0.3">
      <c r="AD830" s="281"/>
      <c r="AE830" s="281"/>
      <c r="AF830" s="281"/>
      <c r="AG830" s="282"/>
      <c r="AH830" s="282"/>
      <c r="AS830" s="281" t="s">
        <v>174</v>
      </c>
      <c r="AT830" s="281" t="s">
        <v>40</v>
      </c>
      <c r="AU830" s="281" t="s">
        <v>292</v>
      </c>
      <c r="AV830" s="282">
        <v>111.7</v>
      </c>
      <c r="AW830" s="282">
        <v>17.3</v>
      </c>
      <c r="AY830" s="344"/>
      <c r="AZ830" s="344"/>
      <c r="BA830" s="345"/>
      <c r="BB830" s="345"/>
      <c r="BC830" s="345"/>
      <c r="BD830" s="345"/>
      <c r="BE830" s="345"/>
      <c r="BF830" s="345"/>
    </row>
    <row r="831" spans="30:58" x14ac:dyDescent="0.3">
      <c r="AD831" s="281"/>
      <c r="AE831" s="281"/>
      <c r="AF831" s="281"/>
      <c r="AG831" s="282"/>
      <c r="AH831" s="282"/>
      <c r="AS831" s="281" t="s">
        <v>174</v>
      </c>
      <c r="AT831" s="281" t="s">
        <v>40</v>
      </c>
      <c r="AU831" s="281" t="s">
        <v>293</v>
      </c>
      <c r="AV831" s="282">
        <v>88.2</v>
      </c>
      <c r="AW831" s="282">
        <v>-19.8</v>
      </c>
      <c r="AY831" s="344"/>
      <c r="AZ831" s="344"/>
      <c r="BA831" s="345"/>
      <c r="BB831" s="345"/>
      <c r="BC831" s="345"/>
      <c r="BD831" s="345"/>
      <c r="BE831" s="345"/>
      <c r="BF831" s="345"/>
    </row>
    <row r="832" spans="30:58" x14ac:dyDescent="0.3">
      <c r="AD832" s="281"/>
      <c r="AE832" s="281"/>
      <c r="AF832" s="281"/>
      <c r="AG832" s="282"/>
      <c r="AH832" s="282"/>
      <c r="AS832" s="281" t="s">
        <v>174</v>
      </c>
      <c r="AT832" s="281" t="s">
        <v>40</v>
      </c>
      <c r="AU832" s="281" t="s">
        <v>295</v>
      </c>
      <c r="AV832" s="282">
        <v>95.5</v>
      </c>
      <c r="AW832" s="282">
        <v>-7.1</v>
      </c>
      <c r="AY832" s="344"/>
      <c r="AZ832" s="344"/>
      <c r="BA832" s="345"/>
      <c r="BB832" s="345"/>
      <c r="BC832" s="345"/>
      <c r="BD832" s="345"/>
      <c r="BE832" s="345"/>
      <c r="BF832" s="345"/>
    </row>
    <row r="833" spans="30:58" x14ac:dyDescent="0.3">
      <c r="AD833" s="281"/>
      <c r="AE833" s="281"/>
      <c r="AF833" s="281"/>
      <c r="AG833" s="282"/>
      <c r="AH833" s="282"/>
      <c r="AS833" s="281" t="s">
        <v>174</v>
      </c>
      <c r="AT833" s="281" t="s">
        <v>40</v>
      </c>
      <c r="AU833" s="281" t="s">
        <v>296</v>
      </c>
      <c r="AV833" s="282">
        <v>72.5</v>
      </c>
      <c r="AW833" s="282">
        <v>-6.3</v>
      </c>
      <c r="AY833" s="344"/>
      <c r="AZ833" s="344"/>
      <c r="BA833" s="345"/>
      <c r="BB833" s="345"/>
      <c r="BC833" s="345"/>
      <c r="BD833" s="345"/>
      <c r="BE833" s="345"/>
      <c r="BF833" s="345"/>
    </row>
    <row r="834" spans="30:58" x14ac:dyDescent="0.3">
      <c r="AD834" s="281"/>
      <c r="AE834" s="281"/>
      <c r="AF834" s="281"/>
      <c r="AG834" s="282"/>
      <c r="AH834" s="282"/>
      <c r="AS834" s="281" t="s">
        <v>174</v>
      </c>
      <c r="AT834" s="281" t="s">
        <v>40</v>
      </c>
      <c r="AU834" s="281" t="s">
        <v>297</v>
      </c>
      <c r="AV834" s="282">
        <v>98.2</v>
      </c>
      <c r="AW834" s="282">
        <v>-4</v>
      </c>
      <c r="AY834" s="344"/>
      <c r="AZ834" s="344"/>
      <c r="BA834" s="345"/>
      <c r="BB834" s="345"/>
      <c r="BC834" s="345"/>
      <c r="BD834" s="345"/>
      <c r="BE834" s="345"/>
      <c r="BF834" s="345"/>
    </row>
    <row r="835" spans="30:58" x14ac:dyDescent="0.3">
      <c r="AD835" s="281"/>
      <c r="AE835" s="281"/>
      <c r="AF835" s="281"/>
      <c r="AG835" s="282"/>
      <c r="AH835" s="282"/>
      <c r="AS835" s="281" t="s">
        <v>174</v>
      </c>
      <c r="AT835" s="281" t="s">
        <v>40</v>
      </c>
      <c r="AU835" s="281" t="s">
        <v>298</v>
      </c>
      <c r="AV835" s="282">
        <v>98.4</v>
      </c>
      <c r="AW835" s="282">
        <v>8</v>
      </c>
      <c r="AY835" s="344"/>
      <c r="AZ835" s="344"/>
      <c r="BA835" s="345"/>
      <c r="BB835" s="345"/>
      <c r="BC835" s="345"/>
      <c r="BD835" s="345"/>
      <c r="BE835" s="345"/>
      <c r="BF835" s="345"/>
    </row>
    <row r="836" spans="30:58" x14ac:dyDescent="0.3">
      <c r="AD836" s="281"/>
      <c r="AE836" s="281"/>
      <c r="AF836" s="281"/>
      <c r="AG836" s="282"/>
      <c r="AH836" s="282"/>
      <c r="AS836" s="281" t="s">
        <v>174</v>
      </c>
      <c r="AT836" s="281" t="s">
        <v>40</v>
      </c>
      <c r="AU836" s="281" t="s">
        <v>299</v>
      </c>
      <c r="AV836" s="282">
        <v>118.7</v>
      </c>
      <c r="AW836" s="282">
        <v>-4</v>
      </c>
      <c r="AY836" s="344"/>
      <c r="AZ836" s="344"/>
      <c r="BA836" s="345"/>
      <c r="BB836" s="345"/>
      <c r="BC836" s="345"/>
      <c r="BD836" s="345"/>
      <c r="BE836" s="345"/>
      <c r="BF836" s="345"/>
    </row>
    <row r="837" spans="30:58" x14ac:dyDescent="0.3">
      <c r="AD837" s="281"/>
      <c r="AE837" s="281"/>
      <c r="AF837" s="281"/>
      <c r="AG837" s="282"/>
      <c r="AH837" s="282"/>
      <c r="AS837" s="281" t="s">
        <v>174</v>
      </c>
      <c r="AT837" s="281" t="s">
        <v>40</v>
      </c>
      <c r="AU837" s="281" t="s">
        <v>300</v>
      </c>
      <c r="AV837" s="282">
        <v>150.19999999999999</v>
      </c>
      <c r="AW837" s="282">
        <v>-15.2</v>
      </c>
      <c r="AY837" s="344"/>
      <c r="AZ837" s="344"/>
      <c r="BA837" s="345"/>
      <c r="BB837" s="345"/>
      <c r="BC837" s="345"/>
      <c r="BD837" s="345"/>
      <c r="BE837" s="345"/>
      <c r="BF837" s="345"/>
    </row>
    <row r="838" spans="30:58" x14ac:dyDescent="0.3">
      <c r="AD838" s="281"/>
      <c r="AE838" s="281"/>
      <c r="AF838" s="281"/>
      <c r="AG838" s="282"/>
      <c r="AH838" s="283"/>
      <c r="AS838" s="281" t="s">
        <v>174</v>
      </c>
      <c r="AT838" s="281" t="s">
        <v>40</v>
      </c>
      <c r="AU838" s="281" t="s">
        <v>301</v>
      </c>
      <c r="AV838" s="282">
        <v>91.1</v>
      </c>
      <c r="AW838" s="282">
        <v>-27.8</v>
      </c>
      <c r="AY838" s="344"/>
      <c r="AZ838" s="344"/>
      <c r="BA838" s="345"/>
      <c r="BB838" s="345"/>
      <c r="BC838" s="345"/>
      <c r="BD838" s="345"/>
      <c r="BE838" s="345"/>
      <c r="BF838" s="345"/>
    </row>
    <row r="839" spans="30:58" x14ac:dyDescent="0.3">
      <c r="AD839" s="281"/>
      <c r="AE839" s="281"/>
      <c r="AF839" s="281"/>
      <c r="AG839" s="282"/>
      <c r="AH839" s="282"/>
      <c r="AS839" s="281" t="s">
        <v>174</v>
      </c>
      <c r="AT839" s="281" t="s">
        <v>40</v>
      </c>
      <c r="AU839" s="281" t="s">
        <v>280</v>
      </c>
      <c r="AV839" s="282">
        <v>103</v>
      </c>
      <c r="AW839" s="282">
        <v>-10.1</v>
      </c>
      <c r="AY839" s="344"/>
      <c r="AZ839" s="344"/>
      <c r="BA839" s="345"/>
      <c r="BB839" s="345"/>
      <c r="BC839" s="345"/>
      <c r="BD839" s="345"/>
      <c r="BE839" s="345"/>
      <c r="BF839" s="345"/>
    </row>
    <row r="840" spans="30:58" x14ac:dyDescent="0.3">
      <c r="AD840" s="281"/>
      <c r="AE840" s="281"/>
      <c r="AF840" s="281"/>
      <c r="AG840" s="282"/>
      <c r="AH840" s="282"/>
      <c r="AS840" s="281" t="s">
        <v>174</v>
      </c>
      <c r="AT840" s="281" t="s">
        <v>40</v>
      </c>
      <c r="AU840" s="281" t="s">
        <v>281</v>
      </c>
      <c r="AV840" s="282">
        <v>124.8</v>
      </c>
      <c r="AW840" s="282">
        <v>10.8</v>
      </c>
      <c r="AY840" s="344"/>
      <c r="AZ840" s="344"/>
      <c r="BA840" s="345"/>
      <c r="BB840" s="345"/>
      <c r="BC840" s="345"/>
      <c r="BD840" s="345"/>
      <c r="BE840" s="345"/>
      <c r="BF840" s="345"/>
    </row>
    <row r="841" spans="30:58" x14ac:dyDescent="0.3">
      <c r="AD841" s="281"/>
      <c r="AE841" s="281"/>
      <c r="AF841" s="281"/>
      <c r="AG841" s="282"/>
      <c r="AH841" s="282"/>
      <c r="AS841" s="281" t="s">
        <v>174</v>
      </c>
      <c r="AT841" s="281" t="s">
        <v>40</v>
      </c>
      <c r="AU841" s="281" t="s">
        <v>302</v>
      </c>
      <c r="AV841" s="282">
        <v>91.8</v>
      </c>
      <c r="AW841" s="282">
        <v>2.1</v>
      </c>
      <c r="AY841" s="344"/>
      <c r="AZ841" s="344"/>
      <c r="BA841" s="345"/>
      <c r="BB841" s="345"/>
      <c r="BC841" s="345"/>
      <c r="BD841" s="345"/>
      <c r="BE841" s="345"/>
      <c r="BF841" s="345"/>
    </row>
    <row r="842" spans="30:58" x14ac:dyDescent="0.3">
      <c r="AD842" s="281"/>
      <c r="AE842" s="281"/>
      <c r="AF842" s="281"/>
      <c r="AG842" s="282"/>
      <c r="AH842" s="282"/>
      <c r="AS842" s="281" t="s">
        <v>174</v>
      </c>
      <c r="AT842" s="281" t="s">
        <v>40</v>
      </c>
      <c r="AU842" s="281" t="s">
        <v>303</v>
      </c>
      <c r="AV842" s="282">
        <v>104.7</v>
      </c>
      <c r="AW842" s="282">
        <v>40.1</v>
      </c>
      <c r="AY842" s="344"/>
      <c r="AZ842" s="344"/>
      <c r="BA842" s="345"/>
      <c r="BB842" s="345"/>
      <c r="BC842" s="345"/>
      <c r="BD842" s="345"/>
      <c r="BE842" s="345"/>
      <c r="BF842" s="345"/>
    </row>
    <row r="843" spans="30:58" x14ac:dyDescent="0.3">
      <c r="AD843" s="281"/>
      <c r="AE843" s="281"/>
      <c r="AF843" s="281"/>
      <c r="AG843" s="282"/>
      <c r="AH843" s="282"/>
      <c r="AS843" s="281" t="s">
        <v>174</v>
      </c>
      <c r="AT843" s="281" t="s">
        <v>40</v>
      </c>
      <c r="AU843" s="281" t="s">
        <v>304</v>
      </c>
      <c r="AV843" s="282">
        <v>52.5</v>
      </c>
      <c r="AW843" s="282">
        <v>-82</v>
      </c>
      <c r="AY843" s="344"/>
      <c r="AZ843" s="344"/>
      <c r="BA843" s="345"/>
      <c r="BB843" s="345"/>
      <c r="BC843" s="345"/>
      <c r="BD843" s="345"/>
      <c r="BE843" s="345"/>
      <c r="BF843" s="345"/>
    </row>
    <row r="844" spans="30:58" x14ac:dyDescent="0.3">
      <c r="AD844" s="281"/>
      <c r="AE844" s="281"/>
      <c r="AF844" s="281"/>
      <c r="AG844" s="282"/>
      <c r="AH844" s="282"/>
      <c r="AS844" s="281" t="s">
        <v>174</v>
      </c>
      <c r="AT844" s="281" t="s">
        <v>40</v>
      </c>
      <c r="AU844" s="281" t="s">
        <v>305</v>
      </c>
      <c r="AV844" s="282">
        <v>89.7</v>
      </c>
      <c r="AW844" s="282">
        <v>-11.2</v>
      </c>
      <c r="AY844" s="344"/>
      <c r="AZ844" s="344"/>
      <c r="BA844" s="345"/>
      <c r="BB844" s="345"/>
      <c r="BC844" s="345"/>
      <c r="BD844" s="345"/>
      <c r="BE844" s="345"/>
      <c r="BF844" s="345"/>
    </row>
    <row r="845" spans="30:58" x14ac:dyDescent="0.3">
      <c r="AD845" s="281"/>
      <c r="AE845" s="281"/>
      <c r="AF845" s="281"/>
      <c r="AG845" s="282"/>
      <c r="AH845" s="282"/>
      <c r="AS845" s="281" t="s">
        <v>174</v>
      </c>
      <c r="AT845" s="281" t="s">
        <v>40</v>
      </c>
      <c r="AU845" s="281" t="s">
        <v>3620</v>
      </c>
      <c r="AV845" s="282">
        <v>164.2</v>
      </c>
      <c r="AW845" s="282">
        <v>17</v>
      </c>
      <c r="AY845" s="344"/>
      <c r="AZ845" s="344"/>
      <c r="BA845" s="345"/>
      <c r="BB845" s="345"/>
      <c r="BC845" s="345"/>
      <c r="BD845" s="345"/>
      <c r="BE845" s="345"/>
      <c r="BF845" s="345"/>
    </row>
    <row r="846" spans="30:58" x14ac:dyDescent="0.3">
      <c r="AD846" s="281"/>
      <c r="AE846" s="281"/>
      <c r="AF846" s="281"/>
      <c r="AG846" s="282"/>
      <c r="AH846" s="282"/>
      <c r="AS846" s="281" t="s">
        <v>176</v>
      </c>
      <c r="AT846" s="281" t="s">
        <v>1</v>
      </c>
      <c r="AU846" s="281" t="s">
        <v>284</v>
      </c>
      <c r="AV846" s="282">
        <v>91</v>
      </c>
      <c r="AW846" s="282">
        <v>-5.4</v>
      </c>
      <c r="AY846" s="344"/>
      <c r="AZ846" s="344"/>
      <c r="BA846" s="345"/>
      <c r="BB846" s="345"/>
      <c r="BC846" s="345"/>
      <c r="BD846" s="345"/>
      <c r="BE846" s="345"/>
      <c r="BF846" s="345"/>
    </row>
    <row r="847" spans="30:58" x14ac:dyDescent="0.3">
      <c r="AD847" s="281"/>
      <c r="AE847" s="281"/>
      <c r="AF847" s="281"/>
      <c r="AG847" s="282"/>
      <c r="AH847" s="282"/>
      <c r="AS847" s="281" t="s">
        <v>176</v>
      </c>
      <c r="AT847" s="281" t="s">
        <v>1</v>
      </c>
      <c r="AU847" s="281" t="s">
        <v>285</v>
      </c>
      <c r="AV847" s="282">
        <v>126.1</v>
      </c>
      <c r="AW847" s="282">
        <v>46.6</v>
      </c>
      <c r="AY847" s="344"/>
      <c r="AZ847" s="344"/>
      <c r="BA847" s="345"/>
      <c r="BB847" s="345"/>
      <c r="BC847" s="345"/>
      <c r="BD847" s="345"/>
      <c r="BE847" s="345"/>
      <c r="BF847" s="345"/>
    </row>
    <row r="848" spans="30:58" x14ac:dyDescent="0.3">
      <c r="AD848" s="281"/>
      <c r="AE848" s="281"/>
      <c r="AF848" s="281"/>
      <c r="AG848" s="282"/>
      <c r="AH848" s="282"/>
      <c r="AS848" s="281" t="s">
        <v>176</v>
      </c>
      <c r="AT848" s="281" t="s">
        <v>1</v>
      </c>
      <c r="AU848" s="281" t="s">
        <v>286</v>
      </c>
      <c r="AV848" s="282">
        <v>79.099999999999994</v>
      </c>
      <c r="AW848" s="282">
        <v>-12</v>
      </c>
      <c r="AY848" s="344"/>
      <c r="AZ848" s="344"/>
      <c r="BA848" s="345"/>
      <c r="BB848" s="345"/>
      <c r="BC848" s="345"/>
      <c r="BD848" s="345"/>
      <c r="BE848" s="345"/>
      <c r="BF848" s="345"/>
    </row>
    <row r="849" spans="30:58" x14ac:dyDescent="0.3">
      <c r="AD849" s="281"/>
      <c r="AE849" s="281"/>
      <c r="AF849" s="281"/>
      <c r="AG849" s="282"/>
      <c r="AH849" s="282"/>
      <c r="AS849" s="281" t="s">
        <v>176</v>
      </c>
      <c r="AT849" s="281" t="s">
        <v>1</v>
      </c>
      <c r="AU849" s="281" t="s">
        <v>287</v>
      </c>
      <c r="AV849" s="282">
        <v>86.4</v>
      </c>
      <c r="AW849" s="282">
        <v>16.7</v>
      </c>
      <c r="AY849" s="344"/>
      <c r="AZ849" s="344"/>
      <c r="BA849" s="345"/>
      <c r="BB849" s="345"/>
      <c r="BC849" s="345"/>
      <c r="BD849" s="345"/>
      <c r="BE849" s="345"/>
      <c r="BF849" s="345"/>
    </row>
    <row r="850" spans="30:58" x14ac:dyDescent="0.3">
      <c r="AD850" s="281"/>
      <c r="AE850" s="281"/>
      <c r="AF850" s="281"/>
      <c r="AG850" s="282"/>
      <c r="AH850" s="282"/>
      <c r="AS850" s="281" t="s">
        <v>176</v>
      </c>
      <c r="AT850" s="281" t="s">
        <v>1</v>
      </c>
      <c r="AU850" s="281" t="s">
        <v>288</v>
      </c>
      <c r="AV850" s="282">
        <v>73.599999999999994</v>
      </c>
      <c r="AW850" s="282">
        <v>-25.8</v>
      </c>
      <c r="AY850" s="344"/>
      <c r="AZ850" s="344"/>
      <c r="BA850" s="345"/>
      <c r="BB850" s="345"/>
      <c r="BC850" s="345"/>
      <c r="BD850" s="345"/>
      <c r="BE850" s="345"/>
      <c r="BF850" s="345"/>
    </row>
    <row r="851" spans="30:58" x14ac:dyDescent="0.3">
      <c r="AD851" s="281"/>
      <c r="AE851" s="281"/>
      <c r="AF851" s="281"/>
      <c r="AG851" s="282"/>
      <c r="AH851" s="282"/>
      <c r="AS851" s="281" t="s">
        <v>176</v>
      </c>
      <c r="AT851" s="281" t="s">
        <v>1</v>
      </c>
      <c r="AU851" s="281" t="s">
        <v>289</v>
      </c>
      <c r="AV851" s="282">
        <v>65.2</v>
      </c>
      <c r="AW851" s="282">
        <v>-17</v>
      </c>
      <c r="AY851" s="344"/>
      <c r="AZ851" s="344"/>
      <c r="BA851" s="345"/>
      <c r="BB851" s="345"/>
      <c r="BC851" s="345"/>
      <c r="BD851" s="345"/>
      <c r="BE851" s="345"/>
      <c r="BF851" s="345"/>
    </row>
    <row r="852" spans="30:58" x14ac:dyDescent="0.3">
      <c r="AD852" s="281"/>
      <c r="AE852" s="281"/>
      <c r="AF852" s="281"/>
      <c r="AG852" s="282"/>
      <c r="AH852" s="282"/>
      <c r="AS852" s="281" t="s">
        <v>176</v>
      </c>
      <c r="AT852" s="281" t="s">
        <v>1</v>
      </c>
      <c r="AU852" s="281" t="s">
        <v>290</v>
      </c>
      <c r="AV852" s="282">
        <v>78.099999999999994</v>
      </c>
      <c r="AW852" s="282">
        <v>-5.9</v>
      </c>
      <c r="AY852" s="344"/>
      <c r="AZ852" s="344"/>
      <c r="BA852" s="345"/>
      <c r="BB852" s="345"/>
      <c r="BC852" s="345"/>
      <c r="BD852" s="345"/>
      <c r="BE852" s="345"/>
      <c r="BF852" s="345"/>
    </row>
    <row r="853" spans="30:58" x14ac:dyDescent="0.3">
      <c r="AD853" s="281"/>
      <c r="AE853" s="281"/>
      <c r="AF853" s="281"/>
      <c r="AG853" s="283"/>
      <c r="AH853" s="282"/>
      <c r="AS853" s="281" t="s">
        <v>176</v>
      </c>
      <c r="AT853" s="281" t="s">
        <v>1</v>
      </c>
      <c r="AU853" s="281" t="s">
        <v>291</v>
      </c>
      <c r="AV853" s="282">
        <v>103.1</v>
      </c>
      <c r="AW853" s="282">
        <v>5.5</v>
      </c>
      <c r="AY853" s="344"/>
      <c r="AZ853" s="344"/>
      <c r="BA853" s="345"/>
      <c r="BB853" s="345"/>
      <c r="BC853" s="345"/>
      <c r="BD853" s="345"/>
      <c r="BE853" s="345"/>
      <c r="BF853" s="345"/>
    </row>
    <row r="854" spans="30:58" x14ac:dyDescent="0.3">
      <c r="AD854" s="281"/>
      <c r="AE854" s="281"/>
      <c r="AF854" s="281"/>
      <c r="AG854" s="282"/>
      <c r="AH854" s="282"/>
      <c r="AS854" s="281" t="s">
        <v>176</v>
      </c>
      <c r="AT854" s="281" t="s">
        <v>1</v>
      </c>
      <c r="AU854" s="281" t="s">
        <v>292</v>
      </c>
      <c r="AV854" s="282">
        <v>90.7</v>
      </c>
      <c r="AW854" s="282">
        <v>-22.5</v>
      </c>
      <c r="AY854" s="344"/>
      <c r="AZ854" s="344"/>
      <c r="BA854" s="345"/>
      <c r="BB854" s="345"/>
      <c r="BC854" s="345"/>
      <c r="BD854" s="345"/>
      <c r="BE854" s="345"/>
      <c r="BF854" s="345"/>
    </row>
    <row r="855" spans="30:58" x14ac:dyDescent="0.3">
      <c r="AD855" s="281"/>
      <c r="AE855" s="281"/>
      <c r="AF855" s="281"/>
      <c r="AG855" s="282"/>
      <c r="AH855" s="282"/>
      <c r="AS855" s="281" t="s">
        <v>176</v>
      </c>
      <c r="AT855" s="281" t="s">
        <v>1</v>
      </c>
      <c r="AU855" s="281" t="s">
        <v>293</v>
      </c>
      <c r="AV855" s="282">
        <v>93.4</v>
      </c>
      <c r="AW855" s="282">
        <v>-3.3</v>
      </c>
      <c r="AY855" s="344"/>
      <c r="AZ855" s="344"/>
      <c r="BA855" s="345"/>
      <c r="BB855" s="345"/>
      <c r="BC855" s="345"/>
      <c r="BD855" s="345"/>
      <c r="BE855" s="345"/>
      <c r="BF855" s="345"/>
    </row>
    <row r="856" spans="30:58" x14ac:dyDescent="0.3">
      <c r="AD856" s="281"/>
      <c r="AE856" s="281"/>
      <c r="AF856" s="281"/>
      <c r="AG856" s="282"/>
      <c r="AH856" s="282"/>
      <c r="AS856" s="281" t="s">
        <v>176</v>
      </c>
      <c r="AT856" s="281" t="s">
        <v>1</v>
      </c>
      <c r="AU856" s="281" t="s">
        <v>294</v>
      </c>
      <c r="AV856" s="282">
        <v>132.5</v>
      </c>
      <c r="AW856" s="282">
        <v>15.5</v>
      </c>
      <c r="AY856" s="344"/>
      <c r="AZ856" s="344"/>
      <c r="BA856" s="345"/>
      <c r="BB856" s="345"/>
      <c r="BC856" s="345"/>
      <c r="BD856" s="345"/>
      <c r="BE856" s="345"/>
      <c r="BF856" s="345"/>
    </row>
    <row r="857" spans="30:58" x14ac:dyDescent="0.3">
      <c r="AD857" s="281"/>
      <c r="AE857" s="281"/>
      <c r="AF857" s="281"/>
      <c r="AG857" s="283"/>
      <c r="AH857" s="282"/>
      <c r="AS857" s="281" t="s">
        <v>176</v>
      </c>
      <c r="AT857" s="281" t="s">
        <v>1</v>
      </c>
      <c r="AU857" s="281" t="s">
        <v>295</v>
      </c>
      <c r="AV857" s="282">
        <v>117.3</v>
      </c>
      <c r="AW857" s="282">
        <v>5</v>
      </c>
      <c r="AY857" s="344"/>
      <c r="AZ857" s="344"/>
      <c r="BA857" s="345"/>
      <c r="BB857" s="345"/>
      <c r="BC857" s="345"/>
      <c r="BD857" s="345"/>
      <c r="BE857" s="345"/>
      <c r="BF857" s="345"/>
    </row>
    <row r="858" spans="30:58" x14ac:dyDescent="0.3">
      <c r="AD858" s="281"/>
      <c r="AE858" s="281"/>
      <c r="AF858" s="281"/>
      <c r="AG858" s="282"/>
      <c r="AH858" s="282"/>
      <c r="AS858" s="281" t="s">
        <v>176</v>
      </c>
      <c r="AT858" s="281" t="s">
        <v>1</v>
      </c>
      <c r="AU858" s="281" t="s">
        <v>296</v>
      </c>
      <c r="AV858" s="282">
        <v>83.5</v>
      </c>
      <c r="AW858" s="282">
        <v>2.1</v>
      </c>
      <c r="AY858" s="344"/>
      <c r="AZ858" s="344"/>
      <c r="BA858" s="345"/>
      <c r="BB858" s="345"/>
      <c r="BC858" s="345"/>
      <c r="BD858" s="345"/>
      <c r="BE858" s="345"/>
      <c r="BF858" s="345"/>
    </row>
    <row r="859" spans="30:58" x14ac:dyDescent="0.3">
      <c r="AD859" s="281"/>
      <c r="AE859" s="281"/>
      <c r="AF859" s="281"/>
      <c r="AG859" s="282"/>
      <c r="AH859" s="282"/>
      <c r="AS859" s="281" t="s">
        <v>176</v>
      </c>
      <c r="AT859" s="281" t="s">
        <v>1</v>
      </c>
      <c r="AU859" s="281" t="s">
        <v>297</v>
      </c>
      <c r="AV859" s="282">
        <v>110.9</v>
      </c>
      <c r="AW859" s="282">
        <v>18.2</v>
      </c>
      <c r="AY859" s="344"/>
      <c r="AZ859" s="344"/>
      <c r="BA859" s="345"/>
      <c r="BB859" s="345"/>
      <c r="BC859" s="345"/>
      <c r="BD859" s="345"/>
      <c r="BE859" s="345"/>
      <c r="BF859" s="345"/>
    </row>
    <row r="860" spans="30:58" x14ac:dyDescent="0.3">
      <c r="AD860" s="281"/>
      <c r="AE860" s="281"/>
      <c r="AF860" s="281"/>
      <c r="AG860" s="282"/>
      <c r="AH860" s="282"/>
      <c r="AS860" s="281" t="s">
        <v>176</v>
      </c>
      <c r="AT860" s="281" t="s">
        <v>1</v>
      </c>
      <c r="AU860" s="281" t="s">
        <v>298</v>
      </c>
      <c r="AV860" s="282">
        <v>97.1</v>
      </c>
      <c r="AW860" s="282">
        <v>20.9</v>
      </c>
      <c r="AY860" s="344"/>
      <c r="AZ860" s="344"/>
      <c r="BA860" s="345"/>
      <c r="BB860" s="345"/>
      <c r="BC860" s="345"/>
      <c r="BD860" s="345"/>
      <c r="BE860" s="345"/>
      <c r="BF860" s="345"/>
    </row>
    <row r="861" spans="30:58" x14ac:dyDescent="0.3">
      <c r="AD861" s="281"/>
      <c r="AE861" s="281"/>
      <c r="AF861" s="281"/>
      <c r="AG861" s="282"/>
      <c r="AH861" s="282"/>
      <c r="AS861" s="281" t="s">
        <v>176</v>
      </c>
      <c r="AT861" s="281" t="s">
        <v>1</v>
      </c>
      <c r="AU861" s="281" t="s">
        <v>299</v>
      </c>
      <c r="AV861" s="282">
        <v>157.5</v>
      </c>
      <c r="AW861" s="282">
        <v>4.8</v>
      </c>
      <c r="AY861" s="344"/>
      <c r="AZ861" s="344"/>
      <c r="BA861" s="345"/>
      <c r="BB861" s="345"/>
      <c r="BC861" s="345"/>
      <c r="BD861" s="345"/>
      <c r="BE861" s="345"/>
      <c r="BF861" s="345"/>
    </row>
    <row r="862" spans="30:58" x14ac:dyDescent="0.3">
      <c r="AD862" s="281"/>
      <c r="AE862" s="281"/>
      <c r="AF862" s="281"/>
      <c r="AG862" s="282"/>
      <c r="AH862" s="283"/>
      <c r="AS862" s="281" t="s">
        <v>176</v>
      </c>
      <c r="AT862" s="281" t="s">
        <v>1</v>
      </c>
      <c r="AU862" s="281" t="s">
        <v>300</v>
      </c>
      <c r="AV862" s="282">
        <v>123.1</v>
      </c>
      <c r="AW862" s="282">
        <v>-5.3</v>
      </c>
      <c r="AY862" s="344"/>
      <c r="AZ862" s="344"/>
      <c r="BA862" s="345"/>
      <c r="BB862" s="345"/>
      <c r="BC862" s="345"/>
      <c r="BD862" s="345"/>
      <c r="BE862" s="345"/>
      <c r="BF862" s="345"/>
    </row>
    <row r="863" spans="30:58" x14ac:dyDescent="0.3">
      <c r="AD863" s="281"/>
      <c r="AE863" s="281"/>
      <c r="AF863" s="281"/>
      <c r="AG863" s="283"/>
      <c r="AH863" s="282"/>
      <c r="AS863" s="281" t="s">
        <v>176</v>
      </c>
      <c r="AT863" s="281" t="s">
        <v>1</v>
      </c>
      <c r="AU863" s="281" t="s">
        <v>301</v>
      </c>
      <c r="AV863" s="282">
        <v>105.4</v>
      </c>
      <c r="AW863" s="282">
        <v>20.6</v>
      </c>
      <c r="AY863" s="344"/>
      <c r="AZ863" s="344"/>
      <c r="BA863" s="345"/>
      <c r="BB863" s="345"/>
      <c r="BC863" s="345"/>
      <c r="BD863" s="345"/>
      <c r="BE863" s="345"/>
      <c r="BF863" s="345"/>
    </row>
    <row r="864" spans="30:58" x14ac:dyDescent="0.3">
      <c r="AD864" s="281"/>
      <c r="AE864" s="281"/>
      <c r="AF864" s="281"/>
      <c r="AG864" s="282"/>
      <c r="AH864" s="282"/>
      <c r="AS864" s="281" t="s">
        <v>176</v>
      </c>
      <c r="AT864" s="281" t="s">
        <v>1</v>
      </c>
      <c r="AU864" s="281" t="s">
        <v>280</v>
      </c>
      <c r="AV864" s="282">
        <v>96.9</v>
      </c>
      <c r="AW864" s="282">
        <v>16.100000000000001</v>
      </c>
      <c r="AY864" s="344"/>
      <c r="AZ864" s="344"/>
      <c r="BA864" s="345"/>
      <c r="BB864" s="345"/>
      <c r="BC864" s="345"/>
      <c r="BD864" s="345"/>
      <c r="BE864" s="345"/>
      <c r="BF864" s="345"/>
    </row>
    <row r="865" spans="30:58" x14ac:dyDescent="0.3">
      <c r="AD865" s="281"/>
      <c r="AE865" s="281"/>
      <c r="AF865" s="281"/>
      <c r="AG865" s="282"/>
      <c r="AH865" s="282"/>
      <c r="AS865" s="281" t="s">
        <v>176</v>
      </c>
      <c r="AT865" s="281" t="s">
        <v>1</v>
      </c>
      <c r="AU865" s="281" t="s">
        <v>281</v>
      </c>
      <c r="AV865" s="282">
        <v>102.9</v>
      </c>
      <c r="AW865" s="282">
        <v>5.7</v>
      </c>
      <c r="AY865" s="344"/>
      <c r="AZ865" s="344"/>
      <c r="BA865" s="345"/>
      <c r="BB865" s="345"/>
      <c r="BC865" s="345"/>
      <c r="BD865" s="345"/>
      <c r="BE865" s="345"/>
      <c r="BF865" s="345"/>
    </row>
    <row r="866" spans="30:58" x14ac:dyDescent="0.3">
      <c r="AD866" s="281"/>
      <c r="AE866" s="281"/>
      <c r="AF866" s="281"/>
      <c r="AG866" s="282"/>
      <c r="AH866" s="283"/>
      <c r="AS866" s="281" t="s">
        <v>176</v>
      </c>
      <c r="AT866" s="281" t="s">
        <v>1</v>
      </c>
      <c r="AU866" s="281" t="s">
        <v>302</v>
      </c>
      <c r="AV866" s="282">
        <v>131.9</v>
      </c>
      <c r="AW866" s="282">
        <v>52.6</v>
      </c>
      <c r="AY866" s="344"/>
      <c r="AZ866" s="344"/>
      <c r="BA866" s="345"/>
      <c r="BB866" s="345"/>
      <c r="BC866" s="345"/>
      <c r="BD866" s="345"/>
      <c r="BE866" s="345"/>
      <c r="BF866" s="345"/>
    </row>
    <row r="867" spans="30:58" x14ac:dyDescent="0.3">
      <c r="AD867" s="281"/>
      <c r="AE867" s="281"/>
      <c r="AF867" s="281"/>
      <c r="AG867" s="282"/>
      <c r="AH867" s="282"/>
      <c r="AS867" s="281" t="s">
        <v>176</v>
      </c>
      <c r="AT867" s="281" t="s">
        <v>1</v>
      </c>
      <c r="AU867" s="281" t="s">
        <v>303</v>
      </c>
      <c r="AV867" s="282">
        <v>57.2</v>
      </c>
      <c r="AW867" s="282">
        <v>-28.7</v>
      </c>
      <c r="AY867" s="344"/>
      <c r="AZ867" s="344"/>
      <c r="BA867" s="345"/>
      <c r="BB867" s="345"/>
      <c r="BC867" s="345"/>
      <c r="BD867" s="345"/>
      <c r="BE867" s="345"/>
      <c r="BF867" s="345"/>
    </row>
    <row r="868" spans="30:58" x14ac:dyDescent="0.3">
      <c r="AD868" s="281"/>
      <c r="AE868" s="281"/>
      <c r="AF868" s="281"/>
      <c r="AG868" s="282"/>
      <c r="AH868" s="282"/>
      <c r="AS868" s="281" t="s">
        <v>176</v>
      </c>
      <c r="AT868" s="281" t="s">
        <v>1</v>
      </c>
      <c r="AU868" s="281" t="s">
        <v>304</v>
      </c>
      <c r="AV868" s="282">
        <v>99.4</v>
      </c>
      <c r="AW868" s="282">
        <v>20.6</v>
      </c>
      <c r="AY868" s="344"/>
      <c r="AZ868" s="344"/>
      <c r="BA868" s="345"/>
      <c r="BB868" s="345"/>
      <c r="BC868" s="345"/>
      <c r="BD868" s="345"/>
      <c r="BE868" s="345"/>
      <c r="BF868" s="345"/>
    </row>
    <row r="869" spans="30:58" x14ac:dyDescent="0.3">
      <c r="AD869" s="281"/>
      <c r="AE869" s="281"/>
      <c r="AF869" s="281"/>
      <c r="AG869" s="282"/>
      <c r="AH869" s="282"/>
      <c r="AS869" s="281" t="s">
        <v>176</v>
      </c>
      <c r="AT869" s="281" t="s">
        <v>1</v>
      </c>
      <c r="AU869" s="281" t="s">
        <v>305</v>
      </c>
      <c r="AV869" s="282">
        <v>95.7</v>
      </c>
      <c r="AW869" s="282">
        <v>-216.3</v>
      </c>
      <c r="AY869" s="344"/>
      <c r="AZ869" s="344"/>
      <c r="BA869" s="345"/>
      <c r="BB869" s="345"/>
      <c r="BC869" s="345"/>
      <c r="BD869" s="345"/>
      <c r="BE869" s="345"/>
      <c r="BF869" s="345"/>
    </row>
    <row r="870" spans="30:58" x14ac:dyDescent="0.3">
      <c r="AD870" s="281"/>
      <c r="AE870" s="281"/>
      <c r="AF870" s="281"/>
      <c r="AG870" s="282"/>
      <c r="AH870" s="282"/>
      <c r="AS870" s="281" t="s">
        <v>176</v>
      </c>
      <c r="AT870" s="281" t="s">
        <v>1</v>
      </c>
      <c r="AU870" s="281" t="s">
        <v>3620</v>
      </c>
      <c r="AV870" s="282">
        <v>118.6</v>
      </c>
      <c r="AW870" s="282">
        <v>3.6</v>
      </c>
      <c r="AY870" s="344"/>
      <c r="AZ870" s="344"/>
      <c r="BA870" s="345"/>
      <c r="BB870" s="345"/>
      <c r="BC870" s="345"/>
      <c r="BD870" s="345"/>
      <c r="BE870" s="345"/>
      <c r="BF870" s="345"/>
    </row>
    <row r="871" spans="30:58" x14ac:dyDescent="0.3">
      <c r="AD871" s="281"/>
      <c r="AE871" s="281"/>
      <c r="AF871" s="281"/>
      <c r="AG871" s="282"/>
      <c r="AH871" s="282"/>
      <c r="AS871" s="281" t="s">
        <v>176</v>
      </c>
      <c r="AT871" s="281" t="s">
        <v>39</v>
      </c>
      <c r="AU871" s="281" t="s">
        <v>284</v>
      </c>
      <c r="AV871" s="282">
        <v>70.599999999999994</v>
      </c>
      <c r="AW871" s="282">
        <v>-13.9</v>
      </c>
      <c r="AY871" s="344"/>
      <c r="AZ871" s="344"/>
      <c r="BA871" s="345"/>
      <c r="BB871" s="345"/>
      <c r="BC871" s="345"/>
      <c r="BD871" s="345"/>
      <c r="BE871" s="345"/>
      <c r="BF871" s="345"/>
    </row>
    <row r="872" spans="30:58" x14ac:dyDescent="0.3">
      <c r="AD872" s="281"/>
      <c r="AE872" s="281"/>
      <c r="AF872" s="281"/>
      <c r="AG872" s="282"/>
      <c r="AH872" s="282"/>
      <c r="AS872" s="281" t="s">
        <v>176</v>
      </c>
      <c r="AT872" s="281" t="s">
        <v>39</v>
      </c>
      <c r="AU872" s="281" t="s">
        <v>285</v>
      </c>
      <c r="AV872" s="282">
        <v>165.5</v>
      </c>
      <c r="AW872" s="282">
        <v>29</v>
      </c>
      <c r="AY872" s="344"/>
      <c r="AZ872" s="344"/>
      <c r="BA872" s="345"/>
      <c r="BB872" s="345"/>
      <c r="BC872" s="345"/>
      <c r="BD872" s="345"/>
      <c r="BE872" s="345"/>
      <c r="BF872" s="345"/>
    </row>
    <row r="873" spans="30:58" x14ac:dyDescent="0.3">
      <c r="AD873" s="281"/>
      <c r="AE873" s="281"/>
      <c r="AF873" s="281"/>
      <c r="AG873" s="282"/>
      <c r="AH873" s="282"/>
      <c r="AS873" s="281" t="s">
        <v>176</v>
      </c>
      <c r="AT873" s="281" t="s">
        <v>39</v>
      </c>
      <c r="AU873" s="281" t="s">
        <v>286</v>
      </c>
      <c r="AV873" s="282">
        <v>63.2</v>
      </c>
      <c r="AW873" s="282">
        <v>-8.3000000000000007</v>
      </c>
      <c r="AY873" s="344"/>
      <c r="AZ873" s="344"/>
      <c r="BA873" s="345"/>
      <c r="BB873" s="345"/>
      <c r="BC873" s="345"/>
      <c r="BD873" s="345"/>
      <c r="BE873" s="345"/>
      <c r="BF873" s="345"/>
    </row>
    <row r="874" spans="30:58" x14ac:dyDescent="0.3">
      <c r="AD874" s="281"/>
      <c r="AE874" s="281"/>
      <c r="AF874" s="281"/>
      <c r="AG874" s="282"/>
      <c r="AH874" s="282"/>
      <c r="AS874" s="281" t="s">
        <v>176</v>
      </c>
      <c r="AT874" s="281" t="s">
        <v>39</v>
      </c>
      <c r="AU874" s="281" t="s">
        <v>289</v>
      </c>
      <c r="AV874" s="282">
        <v>102.1</v>
      </c>
      <c r="AW874" s="282">
        <v>-23.4</v>
      </c>
      <c r="AY874" s="344"/>
      <c r="AZ874" s="344"/>
      <c r="BA874" s="345"/>
      <c r="BB874" s="345"/>
      <c r="BC874" s="345"/>
      <c r="BD874" s="345"/>
      <c r="BE874" s="345"/>
      <c r="BF874" s="345"/>
    </row>
    <row r="875" spans="30:58" x14ac:dyDescent="0.3">
      <c r="AD875" s="281"/>
      <c r="AE875" s="281"/>
      <c r="AF875" s="281"/>
      <c r="AG875" s="282"/>
      <c r="AH875" s="282"/>
      <c r="AS875" s="281" t="s">
        <v>176</v>
      </c>
      <c r="AT875" s="281" t="s">
        <v>39</v>
      </c>
      <c r="AU875" s="281" t="s">
        <v>290</v>
      </c>
      <c r="AV875" s="282">
        <v>100.3</v>
      </c>
      <c r="AW875" s="282">
        <v>-4.2</v>
      </c>
      <c r="AY875" s="344"/>
      <c r="AZ875" s="344"/>
      <c r="BA875" s="345"/>
      <c r="BB875" s="345"/>
      <c r="BC875" s="345"/>
      <c r="BD875" s="345"/>
      <c r="BE875" s="345"/>
      <c r="BF875" s="345"/>
    </row>
    <row r="876" spans="30:58" x14ac:dyDescent="0.3">
      <c r="AD876" s="281"/>
      <c r="AE876" s="281"/>
      <c r="AF876" s="281"/>
      <c r="AG876" s="282"/>
      <c r="AH876" s="282"/>
      <c r="AS876" s="281" t="s">
        <v>176</v>
      </c>
      <c r="AT876" s="281" t="s">
        <v>39</v>
      </c>
      <c r="AU876" s="281" t="s">
        <v>292</v>
      </c>
      <c r="AV876" s="282">
        <v>96.3</v>
      </c>
      <c r="AW876" s="282">
        <v>-4.7</v>
      </c>
      <c r="AY876" s="344"/>
      <c r="AZ876" s="344"/>
      <c r="BA876" s="345"/>
      <c r="BB876" s="345"/>
      <c r="BC876" s="345"/>
      <c r="BD876" s="345"/>
      <c r="BE876" s="345"/>
      <c r="BF876" s="345"/>
    </row>
    <row r="877" spans="30:58" x14ac:dyDescent="0.3">
      <c r="AD877" s="281"/>
      <c r="AE877" s="281"/>
      <c r="AF877" s="281"/>
      <c r="AG877" s="283"/>
      <c r="AH877" s="282"/>
      <c r="AS877" s="281" t="s">
        <v>176</v>
      </c>
      <c r="AT877" s="281" t="s">
        <v>39</v>
      </c>
      <c r="AU877" s="281" t="s">
        <v>293</v>
      </c>
      <c r="AV877" s="282">
        <v>88.2</v>
      </c>
      <c r="AW877" s="282">
        <v>-11.5</v>
      </c>
      <c r="AY877" s="344"/>
      <c r="AZ877" s="344"/>
      <c r="BA877" s="345"/>
      <c r="BB877" s="345"/>
      <c r="BC877" s="345"/>
      <c r="BD877" s="345"/>
      <c r="BE877" s="345"/>
      <c r="BF877" s="345"/>
    </row>
    <row r="878" spans="30:58" x14ac:dyDescent="0.3">
      <c r="AD878" s="281"/>
      <c r="AE878" s="281"/>
      <c r="AF878" s="281"/>
      <c r="AG878" s="282"/>
      <c r="AH878" s="282"/>
      <c r="AS878" s="281" t="s">
        <v>176</v>
      </c>
      <c r="AT878" s="281" t="s">
        <v>39</v>
      </c>
      <c r="AU878" s="281" t="s">
        <v>295</v>
      </c>
      <c r="AV878" s="282">
        <v>111.1</v>
      </c>
      <c r="AW878" s="282">
        <v>8.9</v>
      </c>
      <c r="AY878" s="344"/>
      <c r="AZ878" s="344"/>
      <c r="BA878" s="345"/>
      <c r="BB878" s="345"/>
      <c r="BC878" s="345"/>
      <c r="BD878" s="345"/>
      <c r="BE878" s="345"/>
      <c r="BF878" s="345"/>
    </row>
    <row r="879" spans="30:58" x14ac:dyDescent="0.3">
      <c r="AD879" s="281"/>
      <c r="AE879" s="281"/>
      <c r="AF879" s="281"/>
      <c r="AG879" s="282"/>
      <c r="AH879" s="282"/>
      <c r="AS879" s="281" t="s">
        <v>176</v>
      </c>
      <c r="AT879" s="281" t="s">
        <v>39</v>
      </c>
      <c r="AU879" s="281" t="s">
        <v>296</v>
      </c>
      <c r="AV879" s="282">
        <v>99.3</v>
      </c>
      <c r="AW879" s="282">
        <v>0.8</v>
      </c>
      <c r="AY879" s="344"/>
      <c r="AZ879" s="344"/>
      <c r="BA879" s="345"/>
      <c r="BB879" s="345"/>
      <c r="BC879" s="345"/>
      <c r="BD879" s="345"/>
      <c r="BE879" s="345"/>
      <c r="BF879" s="345"/>
    </row>
    <row r="880" spans="30:58" x14ac:dyDescent="0.3">
      <c r="AD880" s="281"/>
      <c r="AE880" s="281"/>
      <c r="AF880" s="281"/>
      <c r="AG880" s="282"/>
      <c r="AH880" s="282"/>
      <c r="AS880" s="281" t="s">
        <v>176</v>
      </c>
      <c r="AT880" s="281" t="s">
        <v>39</v>
      </c>
      <c r="AU880" s="281" t="s">
        <v>297</v>
      </c>
      <c r="AV880" s="282">
        <v>92.3</v>
      </c>
      <c r="AW880" s="282">
        <v>-0.1</v>
      </c>
      <c r="AY880" s="344"/>
      <c r="AZ880" s="344"/>
      <c r="BA880" s="345"/>
      <c r="BB880" s="345"/>
      <c r="BC880" s="345"/>
      <c r="BD880" s="345"/>
      <c r="BE880" s="345"/>
      <c r="BF880" s="345"/>
    </row>
    <row r="881" spans="30:58" x14ac:dyDescent="0.3">
      <c r="AD881" s="281"/>
      <c r="AE881" s="281"/>
      <c r="AF881" s="281"/>
      <c r="AG881" s="282"/>
      <c r="AH881" s="282"/>
      <c r="AS881" s="281" t="s">
        <v>176</v>
      </c>
      <c r="AT881" s="281" t="s">
        <v>39</v>
      </c>
      <c r="AU881" s="281" t="s">
        <v>298</v>
      </c>
      <c r="AV881" s="282">
        <v>71.099999999999994</v>
      </c>
      <c r="AW881" s="282">
        <v>-5.8</v>
      </c>
      <c r="AY881" s="344"/>
      <c r="AZ881" s="344"/>
      <c r="BA881" s="345"/>
      <c r="BB881" s="345"/>
      <c r="BC881" s="345"/>
      <c r="BD881" s="345"/>
      <c r="BE881" s="345"/>
      <c r="BF881" s="345"/>
    </row>
    <row r="882" spans="30:58" x14ac:dyDescent="0.3">
      <c r="AD882" s="281"/>
      <c r="AE882" s="281"/>
      <c r="AF882" s="281"/>
      <c r="AG882" s="282"/>
      <c r="AH882" s="282"/>
      <c r="AS882" s="281" t="s">
        <v>176</v>
      </c>
      <c r="AT882" s="281" t="s">
        <v>39</v>
      </c>
      <c r="AU882" s="281" t="s">
        <v>301</v>
      </c>
      <c r="AV882" s="282">
        <v>115.9</v>
      </c>
      <c r="AW882" s="282">
        <v>4</v>
      </c>
      <c r="AY882" s="344"/>
      <c r="AZ882" s="344"/>
      <c r="BA882" s="345"/>
      <c r="BB882" s="345"/>
      <c r="BC882" s="345"/>
      <c r="BD882" s="345"/>
      <c r="BE882" s="345"/>
      <c r="BF882" s="345"/>
    </row>
    <row r="883" spans="30:58" x14ac:dyDescent="0.3">
      <c r="AD883" s="281"/>
      <c r="AE883" s="281"/>
      <c r="AF883" s="281"/>
      <c r="AG883" s="282"/>
      <c r="AH883" s="282"/>
      <c r="AS883" s="281" t="s">
        <v>176</v>
      </c>
      <c r="AT883" s="281" t="s">
        <v>39</v>
      </c>
      <c r="AU883" s="281" t="s">
        <v>280</v>
      </c>
      <c r="AV883" s="282">
        <v>109.5</v>
      </c>
      <c r="AW883" s="282">
        <v>16</v>
      </c>
      <c r="AY883" s="344"/>
      <c r="AZ883" s="344"/>
      <c r="BA883" s="345"/>
      <c r="BB883" s="345"/>
      <c r="BC883" s="345"/>
      <c r="BD883" s="345"/>
      <c r="BE883" s="345"/>
      <c r="BF883" s="345"/>
    </row>
    <row r="884" spans="30:58" x14ac:dyDescent="0.3">
      <c r="AD884" s="281"/>
      <c r="AE884" s="281"/>
      <c r="AF884" s="281"/>
      <c r="AG884" s="282"/>
      <c r="AH884" s="282"/>
      <c r="AS884" s="281" t="s">
        <v>176</v>
      </c>
      <c r="AT884" s="281" t="s">
        <v>39</v>
      </c>
      <c r="AU884" s="281" t="s">
        <v>281</v>
      </c>
      <c r="AV884" s="282">
        <v>112.9</v>
      </c>
      <c r="AW884" s="282">
        <v>23.4</v>
      </c>
      <c r="AY884" s="344"/>
      <c r="AZ884" s="344"/>
      <c r="BA884" s="345"/>
      <c r="BB884" s="345"/>
      <c r="BC884" s="345"/>
      <c r="BD884" s="345"/>
      <c r="BE884" s="345"/>
      <c r="BF884" s="345"/>
    </row>
    <row r="885" spans="30:58" x14ac:dyDescent="0.3">
      <c r="AD885" s="281"/>
      <c r="AE885" s="281"/>
      <c r="AF885" s="281"/>
      <c r="AG885" s="282"/>
      <c r="AH885" s="282"/>
      <c r="AS885" s="281" t="s">
        <v>176</v>
      </c>
      <c r="AT885" s="281" t="s">
        <v>39</v>
      </c>
      <c r="AU885" s="281" t="s">
        <v>302</v>
      </c>
      <c r="AV885" s="282">
        <v>102.1</v>
      </c>
      <c r="AW885" s="282">
        <v>-2.4</v>
      </c>
      <c r="AY885" s="344"/>
      <c r="AZ885" s="344"/>
      <c r="BA885" s="345"/>
      <c r="BB885" s="345"/>
      <c r="BC885" s="345"/>
      <c r="BD885" s="345"/>
      <c r="BE885" s="345"/>
      <c r="BF885" s="345"/>
    </row>
    <row r="886" spans="30:58" x14ac:dyDescent="0.3">
      <c r="AD886" s="281"/>
      <c r="AE886" s="281"/>
      <c r="AF886" s="281"/>
      <c r="AG886" s="282"/>
      <c r="AH886" s="282"/>
      <c r="AS886" s="281" t="s">
        <v>176</v>
      </c>
      <c r="AT886" s="281" t="s">
        <v>39</v>
      </c>
      <c r="AU886" s="281" t="s">
        <v>304</v>
      </c>
      <c r="AV886" s="282">
        <v>118.1</v>
      </c>
      <c r="AW886" s="282">
        <v>29.3</v>
      </c>
      <c r="AY886" s="344"/>
      <c r="AZ886" s="344"/>
      <c r="BA886" s="345"/>
      <c r="BB886" s="345"/>
      <c r="BC886" s="345"/>
      <c r="BD886" s="345"/>
      <c r="BE886" s="345"/>
      <c r="BF886" s="345"/>
    </row>
    <row r="887" spans="30:58" x14ac:dyDescent="0.3">
      <c r="AD887" s="281"/>
      <c r="AE887" s="281"/>
      <c r="AF887" s="281"/>
      <c r="AG887" s="282"/>
      <c r="AH887" s="282"/>
      <c r="AS887" s="281" t="s">
        <v>176</v>
      </c>
      <c r="AT887" s="281" t="s">
        <v>39</v>
      </c>
      <c r="AU887" s="281" t="s">
        <v>3620</v>
      </c>
      <c r="AV887" s="282">
        <v>113.6</v>
      </c>
      <c r="AW887" s="282">
        <v>5.8</v>
      </c>
      <c r="AY887" s="344"/>
      <c r="AZ887" s="344"/>
      <c r="BA887" s="345"/>
      <c r="BB887" s="345"/>
      <c r="BC887" s="345"/>
      <c r="BD887" s="345"/>
      <c r="BE887" s="345"/>
      <c r="BF887" s="345"/>
    </row>
    <row r="888" spans="30:58" x14ac:dyDescent="0.3">
      <c r="AD888" s="281"/>
      <c r="AE888" s="281"/>
      <c r="AF888" s="281"/>
      <c r="AG888" s="282"/>
      <c r="AH888" s="282"/>
      <c r="AS888" s="281" t="s">
        <v>176</v>
      </c>
      <c r="AT888" s="281" t="s">
        <v>40</v>
      </c>
      <c r="AU888" s="281" t="s">
        <v>284</v>
      </c>
      <c r="AV888" s="282">
        <v>99.4</v>
      </c>
      <c r="AW888" s="282">
        <v>15.2</v>
      </c>
      <c r="AY888" s="344"/>
      <c r="AZ888" s="344"/>
      <c r="BA888" s="345"/>
      <c r="BB888" s="345"/>
      <c r="BC888" s="345"/>
      <c r="BD888" s="345"/>
      <c r="BE888" s="345"/>
      <c r="BF888" s="345"/>
    </row>
    <row r="889" spans="30:58" x14ac:dyDescent="0.3">
      <c r="AD889" s="281"/>
      <c r="AE889" s="281"/>
      <c r="AF889" s="281"/>
      <c r="AG889" s="282"/>
      <c r="AH889" s="282"/>
      <c r="AS889" s="281" t="s">
        <v>176</v>
      </c>
      <c r="AT889" s="281" t="s">
        <v>40</v>
      </c>
      <c r="AU889" s="281" t="s">
        <v>285</v>
      </c>
      <c r="AV889" s="282">
        <v>115.6</v>
      </c>
      <c r="AW889" s="282">
        <v>9.6</v>
      </c>
      <c r="AY889" s="344"/>
      <c r="AZ889" s="344"/>
      <c r="BA889" s="345"/>
      <c r="BB889" s="345"/>
      <c r="BC889" s="345"/>
      <c r="BD889" s="345"/>
      <c r="BE889" s="345"/>
      <c r="BF889" s="345"/>
    </row>
    <row r="890" spans="30:58" x14ac:dyDescent="0.3">
      <c r="AD890" s="281"/>
      <c r="AE890" s="281"/>
      <c r="AF890" s="281"/>
      <c r="AG890" s="282"/>
      <c r="AH890" s="282"/>
      <c r="AS890" s="281" t="s">
        <v>176</v>
      </c>
      <c r="AT890" s="281" t="s">
        <v>40</v>
      </c>
      <c r="AU890" s="281" t="s">
        <v>306</v>
      </c>
      <c r="AV890" s="282">
        <v>96.6</v>
      </c>
      <c r="AW890" s="282">
        <v>20.6</v>
      </c>
      <c r="AY890" s="344"/>
      <c r="AZ890" s="344"/>
      <c r="BA890" s="345"/>
      <c r="BB890" s="345"/>
      <c r="BC890" s="345"/>
      <c r="BD890" s="345"/>
      <c r="BE890" s="345"/>
      <c r="BF890" s="345"/>
    </row>
    <row r="891" spans="30:58" x14ac:dyDescent="0.3">
      <c r="AD891" s="281"/>
      <c r="AE891" s="281"/>
      <c r="AF891" s="281"/>
      <c r="AG891" s="282"/>
      <c r="AH891" s="282"/>
      <c r="AS891" s="281" t="s">
        <v>176</v>
      </c>
      <c r="AT891" s="281" t="s">
        <v>40</v>
      </c>
      <c r="AU891" s="281" t="s">
        <v>286</v>
      </c>
      <c r="AV891" s="282">
        <v>75.400000000000006</v>
      </c>
      <c r="AW891" s="282">
        <v>13.4</v>
      </c>
      <c r="AY891" s="344"/>
      <c r="AZ891" s="344"/>
      <c r="BA891" s="345"/>
      <c r="BB891" s="345"/>
      <c r="BC891" s="345"/>
      <c r="BD891" s="345"/>
      <c r="BE891" s="345"/>
      <c r="BF891" s="345"/>
    </row>
    <row r="892" spans="30:58" x14ac:dyDescent="0.3">
      <c r="AD892" s="281"/>
      <c r="AE892" s="281"/>
      <c r="AF892" s="281"/>
      <c r="AG892" s="282"/>
      <c r="AH892" s="282"/>
      <c r="AS892" s="281" t="s">
        <v>176</v>
      </c>
      <c r="AT892" s="281" t="s">
        <v>40</v>
      </c>
      <c r="AU892" s="281" t="s">
        <v>289</v>
      </c>
      <c r="AV892" s="282">
        <v>73.599999999999994</v>
      </c>
      <c r="AW892" s="282">
        <v>-13.9</v>
      </c>
      <c r="AY892" s="344"/>
      <c r="AZ892" s="344"/>
      <c r="BA892" s="345"/>
      <c r="BB892" s="345"/>
      <c r="BC892" s="345"/>
      <c r="BD892" s="345"/>
      <c r="BE892" s="345"/>
      <c r="BF892" s="345"/>
    </row>
    <row r="893" spans="30:58" x14ac:dyDescent="0.3">
      <c r="AD893" s="281"/>
      <c r="AE893" s="281"/>
      <c r="AF893" s="281"/>
      <c r="AG893" s="282"/>
      <c r="AH893" s="282"/>
      <c r="AS893" s="281" t="s">
        <v>176</v>
      </c>
      <c r="AT893" s="281" t="s">
        <v>40</v>
      </c>
      <c r="AU893" s="281" t="s">
        <v>290</v>
      </c>
      <c r="AV893" s="282">
        <v>111.3</v>
      </c>
      <c r="AW893" s="282">
        <v>13.5</v>
      </c>
      <c r="AY893" s="344"/>
      <c r="AZ893" s="344"/>
      <c r="BA893" s="345"/>
      <c r="BB893" s="345"/>
      <c r="BC893" s="345"/>
      <c r="BD893" s="345"/>
      <c r="BE893" s="345"/>
      <c r="BF893" s="345"/>
    </row>
    <row r="894" spans="30:58" x14ac:dyDescent="0.3">
      <c r="AD894" s="281"/>
      <c r="AE894" s="281"/>
      <c r="AF894" s="281"/>
      <c r="AG894" s="282"/>
      <c r="AH894" s="282"/>
      <c r="AS894" s="281" t="s">
        <v>176</v>
      </c>
      <c r="AT894" s="281" t="s">
        <v>40</v>
      </c>
      <c r="AU894" s="281" t="s">
        <v>291</v>
      </c>
      <c r="AV894" s="282">
        <v>53.2</v>
      </c>
      <c r="AW894" s="282">
        <v>-25.5</v>
      </c>
      <c r="AY894" s="344"/>
      <c r="AZ894" s="344"/>
      <c r="BA894" s="345"/>
      <c r="BB894" s="345"/>
      <c r="BC894" s="345"/>
      <c r="BD894" s="345"/>
      <c r="BE894" s="345"/>
      <c r="BF894" s="345"/>
    </row>
    <row r="895" spans="30:58" x14ac:dyDescent="0.3">
      <c r="AD895" s="281"/>
      <c r="AE895" s="281"/>
      <c r="AF895" s="281"/>
      <c r="AG895" s="282"/>
      <c r="AH895" s="282"/>
      <c r="AJ895" s="344"/>
      <c r="AK895" s="344"/>
      <c r="AL895" s="346"/>
      <c r="AM895" s="346"/>
      <c r="AN895" s="346"/>
      <c r="AO895" s="346"/>
      <c r="AP895" s="346"/>
      <c r="AQ895" s="346"/>
      <c r="AS895" s="281" t="s">
        <v>176</v>
      </c>
      <c r="AT895" s="281" t="s">
        <v>40</v>
      </c>
      <c r="AU895" s="281" t="s">
        <v>292</v>
      </c>
      <c r="AV895" s="282">
        <v>115.5</v>
      </c>
      <c r="AW895" s="282">
        <v>5.7</v>
      </c>
      <c r="AY895" s="344"/>
      <c r="AZ895" s="344"/>
      <c r="BA895" s="345"/>
      <c r="BB895" s="345"/>
      <c r="BC895" s="345"/>
      <c r="BD895" s="345"/>
      <c r="BE895" s="345"/>
      <c r="BF895" s="345"/>
    </row>
    <row r="896" spans="30:58" x14ac:dyDescent="0.3">
      <c r="AD896" s="281"/>
      <c r="AE896" s="281"/>
      <c r="AF896" s="281"/>
      <c r="AG896" s="282"/>
      <c r="AH896" s="282"/>
      <c r="AJ896" s="344"/>
      <c r="AK896" s="344"/>
      <c r="AL896" s="346"/>
      <c r="AM896" s="346"/>
      <c r="AN896" s="346"/>
      <c r="AO896" s="346"/>
      <c r="AP896" s="346"/>
      <c r="AQ896" s="346"/>
      <c r="AS896" s="281" t="s">
        <v>176</v>
      </c>
      <c r="AT896" s="281" t="s">
        <v>40</v>
      </c>
      <c r="AU896" s="281" t="s">
        <v>293</v>
      </c>
      <c r="AV896" s="282">
        <v>97.3</v>
      </c>
      <c r="AW896" s="282">
        <v>-1</v>
      </c>
      <c r="AY896" s="344"/>
      <c r="AZ896" s="344"/>
      <c r="BA896" s="345"/>
      <c r="BB896" s="345"/>
      <c r="BC896" s="345"/>
      <c r="BD896" s="345"/>
      <c r="BE896" s="345"/>
      <c r="BF896" s="345"/>
    </row>
    <row r="897" spans="30:58" x14ac:dyDescent="0.3">
      <c r="AD897" s="281"/>
      <c r="AE897" s="281"/>
      <c r="AF897" s="281"/>
      <c r="AG897" s="283"/>
      <c r="AH897" s="282"/>
      <c r="AJ897" s="344"/>
      <c r="AK897" s="344"/>
      <c r="AL897" s="346"/>
      <c r="AM897" s="346"/>
      <c r="AN897" s="346"/>
      <c r="AO897" s="346"/>
      <c r="AP897" s="346"/>
      <c r="AQ897" s="346"/>
      <c r="AS897" s="281" t="s">
        <v>176</v>
      </c>
      <c r="AT897" s="281" t="s">
        <v>40</v>
      </c>
      <c r="AU897" s="281" t="s">
        <v>295</v>
      </c>
      <c r="AV897" s="282">
        <v>98.3</v>
      </c>
      <c r="AW897" s="282">
        <v>2.9</v>
      </c>
      <c r="AY897" s="344"/>
      <c r="AZ897" s="344"/>
      <c r="BA897" s="345"/>
      <c r="BB897" s="345"/>
      <c r="BC897" s="345"/>
      <c r="BD897" s="345"/>
      <c r="BE897" s="345"/>
      <c r="BF897" s="345"/>
    </row>
    <row r="898" spans="30:58" x14ac:dyDescent="0.3">
      <c r="AD898" s="281"/>
      <c r="AE898" s="281"/>
      <c r="AF898" s="281"/>
      <c r="AG898" s="283"/>
      <c r="AH898" s="283"/>
      <c r="AJ898" s="344"/>
      <c r="AK898" s="344"/>
      <c r="AL898" s="346"/>
      <c r="AM898" s="346"/>
      <c r="AN898" s="346"/>
      <c r="AO898" s="346"/>
      <c r="AP898" s="346"/>
      <c r="AQ898" s="346"/>
      <c r="AS898" s="281" t="s">
        <v>176</v>
      </c>
      <c r="AT898" s="281" t="s">
        <v>40</v>
      </c>
      <c r="AU898" s="281" t="s">
        <v>296</v>
      </c>
      <c r="AV898" s="282">
        <v>85.1</v>
      </c>
      <c r="AW898" s="282">
        <v>16</v>
      </c>
      <c r="AY898" s="344"/>
      <c r="AZ898" s="344"/>
      <c r="BA898" s="345"/>
      <c r="BB898" s="345"/>
      <c r="BC898" s="345"/>
      <c r="BD898" s="345"/>
      <c r="BE898" s="345"/>
      <c r="BF898" s="345"/>
    </row>
    <row r="899" spans="30:58" x14ac:dyDescent="0.3">
      <c r="AD899" s="281"/>
      <c r="AE899" s="281"/>
      <c r="AF899" s="281"/>
      <c r="AG899" s="282"/>
      <c r="AH899" s="282"/>
      <c r="AJ899" s="344"/>
      <c r="AK899" s="344"/>
      <c r="AL899" s="346"/>
      <c r="AM899" s="346"/>
      <c r="AN899" s="346"/>
      <c r="AO899" s="346"/>
      <c r="AP899" s="346"/>
      <c r="AQ899" s="346"/>
      <c r="AS899" s="281" t="s">
        <v>176</v>
      </c>
      <c r="AT899" s="281" t="s">
        <v>40</v>
      </c>
      <c r="AU899" s="281" t="s">
        <v>297</v>
      </c>
      <c r="AV899" s="282">
        <v>98.9</v>
      </c>
      <c r="AW899" s="282">
        <v>10.5</v>
      </c>
      <c r="AY899" s="344"/>
      <c r="AZ899" s="344"/>
      <c r="BA899" s="345"/>
      <c r="BB899" s="345"/>
      <c r="BC899" s="345"/>
      <c r="BD899" s="345"/>
      <c r="BE899" s="345"/>
      <c r="BF899" s="345"/>
    </row>
    <row r="900" spans="30:58" x14ac:dyDescent="0.3">
      <c r="AD900" s="281"/>
      <c r="AE900" s="281"/>
      <c r="AF900" s="281"/>
      <c r="AG900" s="282"/>
      <c r="AH900" s="282"/>
      <c r="AJ900" s="344"/>
      <c r="AK900" s="344"/>
      <c r="AL900" s="346"/>
      <c r="AM900" s="346"/>
      <c r="AN900" s="346"/>
      <c r="AO900" s="346"/>
      <c r="AP900" s="346"/>
      <c r="AQ900" s="346"/>
      <c r="AS900" s="281" t="s">
        <v>176</v>
      </c>
      <c r="AT900" s="281" t="s">
        <v>40</v>
      </c>
      <c r="AU900" s="281" t="s">
        <v>298</v>
      </c>
      <c r="AV900" s="282">
        <v>106.5</v>
      </c>
      <c r="AW900" s="282">
        <v>19.899999999999999</v>
      </c>
      <c r="AY900" s="344"/>
      <c r="AZ900" s="344"/>
      <c r="BA900" s="345"/>
      <c r="BB900" s="345"/>
      <c r="BC900" s="345"/>
      <c r="BD900" s="345"/>
      <c r="BE900" s="345"/>
      <c r="BF900" s="345"/>
    </row>
    <row r="901" spans="30:58" x14ac:dyDescent="0.3">
      <c r="AD901" s="281"/>
      <c r="AE901" s="281"/>
      <c r="AF901" s="281"/>
      <c r="AG901" s="282"/>
      <c r="AH901" s="282"/>
      <c r="AJ901" s="344"/>
      <c r="AK901" s="344"/>
      <c r="AL901" s="346"/>
      <c r="AM901" s="346"/>
      <c r="AN901" s="346"/>
      <c r="AO901" s="346"/>
      <c r="AP901" s="346"/>
      <c r="AQ901" s="346"/>
      <c r="AS901" s="281" t="s">
        <v>176</v>
      </c>
      <c r="AT901" s="281" t="s">
        <v>40</v>
      </c>
      <c r="AU901" s="281" t="s">
        <v>299</v>
      </c>
      <c r="AV901" s="282">
        <v>115.7</v>
      </c>
      <c r="AW901" s="282">
        <v>-1.4</v>
      </c>
      <c r="AY901" s="344"/>
      <c r="AZ901" s="344"/>
      <c r="BA901" s="345"/>
      <c r="BB901" s="345"/>
      <c r="BC901" s="345"/>
      <c r="BD901" s="345"/>
      <c r="BE901" s="345"/>
      <c r="BF901" s="345"/>
    </row>
    <row r="902" spans="30:58" x14ac:dyDescent="0.3">
      <c r="AD902" s="281"/>
      <c r="AE902" s="281"/>
      <c r="AF902" s="281"/>
      <c r="AG902" s="282"/>
      <c r="AH902" s="282"/>
      <c r="AJ902" s="344"/>
      <c r="AK902" s="344"/>
      <c r="AL902" s="346"/>
      <c r="AM902" s="346"/>
      <c r="AN902" s="346"/>
      <c r="AO902" s="346"/>
      <c r="AP902" s="346"/>
      <c r="AQ902" s="346"/>
      <c r="AS902" s="281" t="s">
        <v>176</v>
      </c>
      <c r="AT902" s="281" t="s">
        <v>40</v>
      </c>
      <c r="AU902" s="281" t="s">
        <v>300</v>
      </c>
      <c r="AV902" s="282">
        <v>155.19999999999999</v>
      </c>
      <c r="AW902" s="282">
        <v>19.100000000000001</v>
      </c>
      <c r="AY902" s="344"/>
      <c r="AZ902" s="344"/>
      <c r="BA902" s="345"/>
      <c r="BB902" s="345"/>
      <c r="BC902" s="345"/>
      <c r="BD902" s="345"/>
      <c r="BE902" s="345"/>
      <c r="BF902" s="345"/>
    </row>
    <row r="903" spans="30:58" x14ac:dyDescent="0.3">
      <c r="AD903" s="281"/>
      <c r="AE903" s="281"/>
      <c r="AF903" s="281"/>
      <c r="AG903" s="282"/>
      <c r="AH903" s="283"/>
      <c r="AJ903" s="344"/>
      <c r="AK903" s="344"/>
      <c r="AL903" s="346"/>
      <c r="AM903" s="346"/>
      <c r="AN903" s="346"/>
      <c r="AO903" s="346"/>
      <c r="AP903" s="346"/>
      <c r="AQ903" s="346"/>
      <c r="AS903" s="281" t="s">
        <v>176</v>
      </c>
      <c r="AT903" s="281" t="s">
        <v>40</v>
      </c>
      <c r="AU903" s="281" t="s">
        <v>301</v>
      </c>
      <c r="AV903" s="282">
        <v>93.8</v>
      </c>
      <c r="AW903" s="282">
        <v>-17.5</v>
      </c>
      <c r="AY903" s="344"/>
      <c r="AZ903" s="344"/>
      <c r="BA903" s="345"/>
      <c r="BB903" s="345"/>
      <c r="BC903" s="345"/>
      <c r="BD903" s="345"/>
      <c r="BE903" s="345"/>
      <c r="BF903" s="345"/>
    </row>
    <row r="904" spans="30:58" x14ac:dyDescent="0.3">
      <c r="AD904" s="281"/>
      <c r="AE904" s="281"/>
      <c r="AF904" s="281"/>
      <c r="AG904" s="282"/>
      <c r="AH904" s="282"/>
      <c r="AJ904" s="344"/>
      <c r="AK904" s="344"/>
      <c r="AL904" s="346"/>
      <c r="AM904" s="346"/>
      <c r="AN904" s="346"/>
      <c r="AO904" s="346"/>
      <c r="AP904" s="346"/>
      <c r="AQ904" s="346"/>
      <c r="AS904" s="281" t="s">
        <v>176</v>
      </c>
      <c r="AT904" s="281" t="s">
        <v>40</v>
      </c>
      <c r="AU904" s="281" t="s">
        <v>280</v>
      </c>
      <c r="AV904" s="282">
        <v>111.3</v>
      </c>
      <c r="AW904" s="282">
        <v>8.8000000000000007</v>
      </c>
      <c r="AY904" s="344"/>
      <c r="AZ904" s="344"/>
      <c r="BA904" s="345"/>
      <c r="BB904" s="345"/>
      <c r="BC904" s="345"/>
      <c r="BD904" s="345"/>
      <c r="BE904" s="345"/>
      <c r="BF904" s="345"/>
    </row>
    <row r="905" spans="30:58" x14ac:dyDescent="0.3">
      <c r="AD905" s="281"/>
      <c r="AE905" s="281"/>
      <c r="AF905" s="281"/>
      <c r="AG905" s="282"/>
      <c r="AH905" s="282"/>
      <c r="AJ905" s="344"/>
      <c r="AK905" s="344"/>
      <c r="AL905" s="346"/>
      <c r="AM905" s="346"/>
      <c r="AN905" s="346"/>
      <c r="AO905" s="346"/>
      <c r="AP905" s="346"/>
      <c r="AQ905" s="346"/>
      <c r="AS905" s="281" t="s">
        <v>176</v>
      </c>
      <c r="AT905" s="281" t="s">
        <v>40</v>
      </c>
      <c r="AU905" s="281" t="s">
        <v>281</v>
      </c>
      <c r="AV905" s="282">
        <v>132.80000000000001</v>
      </c>
      <c r="AW905" s="282">
        <v>22.8</v>
      </c>
      <c r="AY905" s="344"/>
      <c r="AZ905" s="344"/>
      <c r="BA905" s="345"/>
      <c r="BB905" s="345"/>
      <c r="BC905" s="345"/>
      <c r="BD905" s="345"/>
      <c r="BE905" s="345"/>
      <c r="BF905" s="345"/>
    </row>
    <row r="906" spans="30:58" x14ac:dyDescent="0.3">
      <c r="AD906" s="281"/>
      <c r="AE906" s="281"/>
      <c r="AF906" s="281"/>
      <c r="AG906" s="282"/>
      <c r="AH906" s="282"/>
      <c r="AJ906" s="344"/>
      <c r="AK906" s="344"/>
      <c r="AL906" s="346"/>
      <c r="AM906" s="346"/>
      <c r="AN906" s="346"/>
      <c r="AO906" s="346"/>
      <c r="AP906" s="346"/>
      <c r="AQ906" s="346"/>
      <c r="AS906" s="281" t="s">
        <v>176</v>
      </c>
      <c r="AT906" s="281" t="s">
        <v>40</v>
      </c>
      <c r="AU906" s="281" t="s">
        <v>302</v>
      </c>
      <c r="AV906" s="282">
        <v>104.6</v>
      </c>
      <c r="AW906" s="282">
        <v>14.1</v>
      </c>
      <c r="AY906" s="344"/>
      <c r="AZ906" s="344"/>
      <c r="BA906" s="345"/>
      <c r="BB906" s="345"/>
      <c r="BC906" s="345"/>
      <c r="BD906" s="345"/>
      <c r="BE906" s="345"/>
      <c r="BF906" s="345"/>
    </row>
    <row r="907" spans="30:58" x14ac:dyDescent="0.3">
      <c r="AD907" s="281"/>
      <c r="AE907" s="281"/>
      <c r="AF907" s="281"/>
      <c r="AG907" s="282"/>
      <c r="AH907" s="282"/>
      <c r="AJ907" s="344"/>
      <c r="AK907" s="344"/>
      <c r="AL907" s="346"/>
      <c r="AM907" s="346"/>
      <c r="AN907" s="346"/>
      <c r="AO907" s="346"/>
      <c r="AP907" s="346"/>
      <c r="AQ907" s="346"/>
      <c r="AS907" s="281" t="s">
        <v>176</v>
      </c>
      <c r="AT907" s="281" t="s">
        <v>40</v>
      </c>
      <c r="AU907" s="281" t="s">
        <v>303</v>
      </c>
      <c r="AV907" s="282">
        <v>124.1</v>
      </c>
      <c r="AW907" s="282">
        <v>36.200000000000003</v>
      </c>
      <c r="AY907" s="344"/>
      <c r="AZ907" s="344"/>
      <c r="BA907" s="345"/>
      <c r="BB907" s="345"/>
      <c r="BC907" s="345"/>
      <c r="BD907" s="345"/>
      <c r="BE907" s="345"/>
      <c r="BF907" s="345"/>
    </row>
    <row r="908" spans="30:58" x14ac:dyDescent="0.3">
      <c r="AD908" s="281"/>
      <c r="AE908" s="281"/>
      <c r="AF908" s="281"/>
      <c r="AG908" s="282"/>
      <c r="AH908" s="282"/>
      <c r="AJ908" s="344"/>
      <c r="AK908" s="344"/>
      <c r="AL908" s="346"/>
      <c r="AM908" s="346"/>
      <c r="AN908" s="346"/>
      <c r="AO908" s="346"/>
      <c r="AP908" s="346"/>
      <c r="AQ908" s="346"/>
      <c r="AS908" s="281" t="s">
        <v>176</v>
      </c>
      <c r="AT908" s="281" t="s">
        <v>40</v>
      </c>
      <c r="AU908" s="281" t="s">
        <v>304</v>
      </c>
      <c r="AV908" s="282">
        <v>60.8</v>
      </c>
      <c r="AW908" s="282">
        <v>-18.3</v>
      </c>
      <c r="AY908" s="344"/>
      <c r="AZ908" s="344"/>
      <c r="BA908" s="345"/>
      <c r="BB908" s="345"/>
      <c r="BC908" s="345"/>
      <c r="BD908" s="345"/>
      <c r="BE908" s="345"/>
      <c r="BF908" s="345"/>
    </row>
    <row r="909" spans="30:58" x14ac:dyDescent="0.3">
      <c r="AD909" s="281"/>
      <c r="AE909" s="281"/>
      <c r="AF909" s="281"/>
      <c r="AG909" s="282"/>
      <c r="AH909" s="282"/>
      <c r="AJ909" s="344"/>
      <c r="AK909" s="344"/>
      <c r="AL909" s="346"/>
      <c r="AM909" s="346"/>
      <c r="AN909" s="346"/>
      <c r="AO909" s="346"/>
      <c r="AP909" s="346"/>
      <c r="AQ909" s="346"/>
      <c r="AS909" s="281" t="s">
        <v>176</v>
      </c>
      <c r="AT909" s="281" t="s">
        <v>40</v>
      </c>
      <c r="AU909" s="281" t="s">
        <v>305</v>
      </c>
      <c r="AV909" s="282">
        <v>58.6</v>
      </c>
      <c r="AW909" s="282">
        <v>-46.8</v>
      </c>
      <c r="AY909" s="344"/>
      <c r="AZ909" s="344"/>
      <c r="BA909" s="345"/>
      <c r="BB909" s="345"/>
      <c r="BC909" s="345"/>
      <c r="BD909" s="345"/>
      <c r="BE909" s="345"/>
      <c r="BF909" s="345"/>
    </row>
    <row r="910" spans="30:58" x14ac:dyDescent="0.3">
      <c r="AD910" s="281"/>
      <c r="AE910" s="281"/>
      <c r="AF910" s="281"/>
      <c r="AG910" s="283"/>
      <c r="AH910" s="282"/>
      <c r="AJ910" s="344"/>
      <c r="AK910" s="344"/>
      <c r="AL910" s="346"/>
      <c r="AM910" s="346"/>
      <c r="AN910" s="346"/>
      <c r="AO910" s="346"/>
      <c r="AP910" s="346"/>
      <c r="AQ910" s="346"/>
      <c r="AS910" s="281" t="s">
        <v>176</v>
      </c>
      <c r="AT910" s="281" t="s">
        <v>40</v>
      </c>
      <c r="AU910" s="281" t="s">
        <v>3620</v>
      </c>
      <c r="AV910" s="282">
        <v>129.69999999999999</v>
      </c>
      <c r="AW910" s="282">
        <v>-14.8</v>
      </c>
      <c r="AY910" s="344"/>
      <c r="AZ910" s="344"/>
      <c r="BA910" s="345"/>
      <c r="BB910" s="345"/>
      <c r="BC910" s="345"/>
      <c r="BD910" s="345"/>
      <c r="BE910" s="345"/>
      <c r="BF910" s="345"/>
    </row>
    <row r="911" spans="30:58" x14ac:dyDescent="0.3">
      <c r="AD911" s="281"/>
      <c r="AE911" s="281"/>
      <c r="AF911" s="281"/>
      <c r="AG911" s="282"/>
      <c r="AH911" s="282"/>
      <c r="AJ911" s="344"/>
      <c r="AK911" s="344"/>
      <c r="AL911" s="346"/>
      <c r="AM911" s="346"/>
      <c r="AN911" s="346"/>
      <c r="AO911" s="346"/>
      <c r="AP911" s="346"/>
      <c r="AQ911" s="346"/>
      <c r="AS911" s="338" t="s">
        <v>191</v>
      </c>
      <c r="AT911" s="338" t="s">
        <v>1</v>
      </c>
      <c r="AU911" s="338" t="s">
        <v>284</v>
      </c>
      <c r="AV911" s="343">
        <v>96.3</v>
      </c>
      <c r="AW911" s="343">
        <v>-13.8</v>
      </c>
      <c r="AY911" s="344"/>
      <c r="AZ911" s="344"/>
      <c r="BA911" s="345"/>
      <c r="BB911" s="345"/>
      <c r="BC911" s="345"/>
      <c r="BD911" s="345"/>
      <c r="BE911" s="345"/>
      <c r="BF911" s="345"/>
    </row>
    <row r="912" spans="30:58" x14ac:dyDescent="0.3">
      <c r="AD912" s="281"/>
      <c r="AE912" s="281"/>
      <c r="AF912" s="281"/>
      <c r="AG912" s="282"/>
      <c r="AH912" s="282"/>
      <c r="AJ912" s="344"/>
      <c r="AK912" s="344"/>
      <c r="AL912" s="346"/>
      <c r="AM912" s="346"/>
      <c r="AN912" s="346"/>
      <c r="AO912" s="346"/>
      <c r="AP912" s="346"/>
      <c r="AQ912" s="346"/>
      <c r="AS912" s="338" t="s">
        <v>191</v>
      </c>
      <c r="AT912" s="338" t="s">
        <v>1</v>
      </c>
      <c r="AU912" s="338" t="s">
        <v>285</v>
      </c>
      <c r="AV912" s="343">
        <v>155.19999999999999</v>
      </c>
      <c r="AW912" s="343">
        <v>34.9</v>
      </c>
      <c r="AY912" s="344"/>
      <c r="AZ912" s="344"/>
      <c r="BA912" s="345"/>
      <c r="BB912" s="345"/>
      <c r="BC912" s="345"/>
      <c r="BD912" s="345"/>
      <c r="BE912" s="345"/>
      <c r="BF912" s="345"/>
    </row>
    <row r="913" spans="30:58" x14ac:dyDescent="0.3">
      <c r="AD913" s="281"/>
      <c r="AE913" s="281"/>
      <c r="AF913" s="281"/>
      <c r="AG913" s="282"/>
      <c r="AH913" s="282"/>
      <c r="AJ913" s="344"/>
      <c r="AK913" s="344"/>
      <c r="AL913" s="346"/>
      <c r="AM913" s="346"/>
      <c r="AN913" s="346"/>
      <c r="AO913" s="346"/>
      <c r="AP913" s="346"/>
      <c r="AQ913" s="346"/>
      <c r="AS913" s="338" t="s">
        <v>191</v>
      </c>
      <c r="AT913" s="338" t="s">
        <v>1</v>
      </c>
      <c r="AU913" s="338" t="s">
        <v>286</v>
      </c>
      <c r="AV913" s="343">
        <v>81.8</v>
      </c>
      <c r="AW913" s="343">
        <v>-19.600000000000001</v>
      </c>
      <c r="AY913" s="344"/>
      <c r="AZ913" s="344"/>
      <c r="BA913" s="345"/>
      <c r="BB913" s="345"/>
      <c r="BC913" s="345"/>
      <c r="BD913" s="345"/>
      <c r="BE913" s="345"/>
      <c r="BF913" s="345"/>
    </row>
    <row r="914" spans="30:58" x14ac:dyDescent="0.3">
      <c r="AD914" s="281"/>
      <c r="AE914" s="281"/>
      <c r="AF914" s="281"/>
      <c r="AG914" s="282"/>
      <c r="AH914" s="282"/>
      <c r="AJ914" s="344"/>
      <c r="AK914" s="344"/>
      <c r="AL914" s="346"/>
      <c r="AM914" s="346"/>
      <c r="AN914" s="346"/>
      <c r="AO914" s="346"/>
      <c r="AP914" s="346"/>
      <c r="AQ914" s="346"/>
      <c r="AS914" s="338" t="s">
        <v>191</v>
      </c>
      <c r="AT914" s="338" t="s">
        <v>1</v>
      </c>
      <c r="AU914" s="338" t="s">
        <v>287</v>
      </c>
      <c r="AV914" s="343">
        <v>102.6</v>
      </c>
      <c r="AW914" s="343">
        <v>18.3</v>
      </c>
      <c r="AY914" s="344"/>
      <c r="AZ914" s="344"/>
      <c r="BA914" s="345"/>
      <c r="BB914" s="345"/>
      <c r="BC914" s="345"/>
      <c r="BD914" s="345"/>
      <c r="BE914" s="345"/>
      <c r="BF914" s="345"/>
    </row>
    <row r="915" spans="30:58" x14ac:dyDescent="0.3">
      <c r="AD915" s="281"/>
      <c r="AE915" s="281"/>
      <c r="AF915" s="281"/>
      <c r="AG915" s="282"/>
      <c r="AH915" s="282"/>
      <c r="AJ915" s="344"/>
      <c r="AK915" s="344"/>
      <c r="AL915" s="346"/>
      <c r="AM915" s="346"/>
      <c r="AN915" s="346"/>
      <c r="AO915" s="346"/>
      <c r="AP915" s="346"/>
      <c r="AQ915" s="346"/>
      <c r="AS915" s="338" t="s">
        <v>191</v>
      </c>
      <c r="AT915" s="338" t="s">
        <v>1</v>
      </c>
      <c r="AU915" s="338" t="s">
        <v>288</v>
      </c>
      <c r="AV915" s="343">
        <v>75.099999999999994</v>
      </c>
      <c r="AW915" s="343">
        <v>-55.7</v>
      </c>
      <c r="AY915" s="344"/>
      <c r="AZ915" s="344"/>
      <c r="BA915" s="345"/>
      <c r="BB915" s="345"/>
      <c r="BC915" s="345"/>
      <c r="BD915" s="345"/>
      <c r="BE915" s="345"/>
      <c r="BF915" s="345"/>
    </row>
    <row r="916" spans="30:58" x14ac:dyDescent="0.3">
      <c r="AD916" s="281"/>
      <c r="AE916" s="281"/>
      <c r="AF916" s="281"/>
      <c r="AG916" s="283"/>
      <c r="AH916" s="282"/>
      <c r="AJ916" s="344"/>
      <c r="AK916" s="344"/>
      <c r="AL916" s="346"/>
      <c r="AM916" s="346"/>
      <c r="AN916" s="346"/>
      <c r="AO916" s="346"/>
      <c r="AP916" s="346"/>
      <c r="AQ916" s="346"/>
      <c r="AS916" s="338" t="s">
        <v>191</v>
      </c>
      <c r="AT916" s="338" t="s">
        <v>1</v>
      </c>
      <c r="AU916" s="338" t="s">
        <v>289</v>
      </c>
      <c r="AV916" s="343">
        <v>80.2</v>
      </c>
      <c r="AW916" s="343">
        <v>-20.2</v>
      </c>
      <c r="AY916" s="344"/>
      <c r="AZ916" s="344"/>
      <c r="BA916" s="345"/>
      <c r="BB916" s="345"/>
      <c r="BC916" s="345"/>
      <c r="BD916" s="345"/>
      <c r="BE916" s="345"/>
      <c r="BF916" s="345"/>
    </row>
    <row r="917" spans="30:58" x14ac:dyDescent="0.3">
      <c r="AD917" s="281"/>
      <c r="AE917" s="281"/>
      <c r="AF917" s="281"/>
      <c r="AG917" s="282"/>
      <c r="AH917" s="282"/>
      <c r="AJ917" s="344"/>
      <c r="AK917" s="344"/>
      <c r="AL917" s="346"/>
      <c r="AM917" s="346"/>
      <c r="AN917" s="346"/>
      <c r="AO917" s="346"/>
      <c r="AP917" s="346"/>
      <c r="AQ917" s="346"/>
      <c r="AS917" s="338" t="s">
        <v>191</v>
      </c>
      <c r="AT917" s="338" t="s">
        <v>1</v>
      </c>
      <c r="AU917" s="338" t="s">
        <v>290</v>
      </c>
      <c r="AV917" s="343">
        <v>82.8</v>
      </c>
      <c r="AW917" s="343">
        <v>1.5</v>
      </c>
      <c r="AY917" s="344"/>
      <c r="AZ917" s="344"/>
      <c r="BA917" s="345"/>
      <c r="BB917" s="345"/>
      <c r="BC917" s="345"/>
      <c r="BD917" s="345"/>
      <c r="BE917" s="345"/>
      <c r="BF917" s="345"/>
    </row>
    <row r="918" spans="30:58" x14ac:dyDescent="0.3">
      <c r="AD918" s="281"/>
      <c r="AE918" s="281"/>
      <c r="AF918" s="281"/>
      <c r="AG918" s="282"/>
      <c r="AH918" s="282"/>
      <c r="AJ918" s="344"/>
      <c r="AK918" s="344"/>
      <c r="AL918" s="346"/>
      <c r="AM918" s="346"/>
      <c r="AN918" s="346"/>
      <c r="AO918" s="346"/>
      <c r="AP918" s="346"/>
      <c r="AQ918" s="346"/>
      <c r="AS918" s="338" t="s">
        <v>191</v>
      </c>
      <c r="AT918" s="338" t="s">
        <v>1</v>
      </c>
      <c r="AU918" s="338" t="s">
        <v>291</v>
      </c>
      <c r="AV918" s="343">
        <v>107.9</v>
      </c>
      <c r="AW918" s="343">
        <v>10.199999999999999</v>
      </c>
      <c r="AY918" s="344"/>
      <c r="AZ918" s="344"/>
      <c r="BA918" s="345"/>
      <c r="BB918" s="345"/>
      <c r="BC918" s="345"/>
      <c r="BD918" s="345"/>
      <c r="BE918" s="345"/>
      <c r="BF918" s="345"/>
    </row>
    <row r="919" spans="30:58" x14ac:dyDescent="0.3">
      <c r="AD919" s="281"/>
      <c r="AE919" s="281"/>
      <c r="AF919" s="281"/>
      <c r="AG919" s="282"/>
      <c r="AH919" s="282"/>
      <c r="AJ919" s="344"/>
      <c r="AK919" s="344"/>
      <c r="AL919" s="346"/>
      <c r="AM919" s="346"/>
      <c r="AN919" s="346"/>
      <c r="AO919" s="346"/>
      <c r="AP919" s="346"/>
      <c r="AQ919" s="346"/>
      <c r="AS919" s="338" t="s">
        <v>191</v>
      </c>
      <c r="AT919" s="338" t="s">
        <v>1</v>
      </c>
      <c r="AU919" s="338" t="s">
        <v>292</v>
      </c>
      <c r="AV919" s="343">
        <v>104.6</v>
      </c>
      <c r="AW919" s="343">
        <v>-45.1</v>
      </c>
      <c r="AY919" s="344"/>
      <c r="AZ919" s="344"/>
      <c r="BA919" s="345"/>
      <c r="BB919" s="345"/>
      <c r="BC919" s="345"/>
      <c r="BD919" s="345"/>
      <c r="BE919" s="345"/>
      <c r="BF919" s="345"/>
    </row>
    <row r="920" spans="30:58" x14ac:dyDescent="0.3">
      <c r="AD920" s="281"/>
      <c r="AE920" s="281"/>
      <c r="AF920" s="281"/>
      <c r="AG920" s="282"/>
      <c r="AH920" s="282"/>
      <c r="AJ920" s="344"/>
      <c r="AK920" s="344"/>
      <c r="AL920" s="346"/>
      <c r="AM920" s="346"/>
      <c r="AN920" s="346"/>
      <c r="AO920" s="346"/>
      <c r="AP920" s="346"/>
      <c r="AQ920" s="346"/>
      <c r="AS920" s="338" t="s">
        <v>191</v>
      </c>
      <c r="AT920" s="338" t="s">
        <v>1</v>
      </c>
      <c r="AU920" s="338" t="s">
        <v>293</v>
      </c>
      <c r="AV920" s="343">
        <v>95.5</v>
      </c>
      <c r="AW920" s="343">
        <v>-25.7</v>
      </c>
      <c r="AY920" s="344"/>
      <c r="AZ920" s="344"/>
      <c r="BA920" s="345"/>
      <c r="BB920" s="345"/>
      <c r="BC920" s="345"/>
      <c r="BD920" s="345"/>
      <c r="BE920" s="345"/>
      <c r="BF920" s="345"/>
    </row>
    <row r="921" spans="30:58" x14ac:dyDescent="0.3">
      <c r="AD921" s="281"/>
      <c r="AE921" s="281"/>
      <c r="AF921" s="281"/>
      <c r="AG921" s="282"/>
      <c r="AH921" s="282"/>
      <c r="AJ921" s="344"/>
      <c r="AK921" s="344"/>
      <c r="AL921" s="346"/>
      <c r="AM921" s="346"/>
      <c r="AN921" s="346"/>
      <c r="AO921" s="346"/>
      <c r="AP921" s="346"/>
      <c r="AQ921" s="346"/>
      <c r="AS921" s="338" t="s">
        <v>191</v>
      </c>
      <c r="AT921" s="338" t="s">
        <v>1</v>
      </c>
      <c r="AU921" s="338" t="s">
        <v>294</v>
      </c>
      <c r="AV921" s="343">
        <v>152.19999999999999</v>
      </c>
      <c r="AW921" s="343">
        <v>14.5</v>
      </c>
      <c r="AY921" s="344"/>
      <c r="AZ921" s="344"/>
      <c r="BA921" s="345"/>
      <c r="BB921" s="345"/>
      <c r="BC921" s="345"/>
      <c r="BD921" s="345"/>
      <c r="BE921" s="345"/>
      <c r="BF921" s="345"/>
    </row>
    <row r="922" spans="30:58" x14ac:dyDescent="0.3">
      <c r="AD922" s="281"/>
      <c r="AE922" s="281"/>
      <c r="AF922" s="281"/>
      <c r="AG922" s="282"/>
      <c r="AH922" s="283"/>
      <c r="AJ922" s="344"/>
      <c r="AK922" s="344"/>
      <c r="AL922" s="346"/>
      <c r="AM922" s="346"/>
      <c r="AN922" s="346"/>
      <c r="AO922" s="346"/>
      <c r="AP922" s="346"/>
      <c r="AQ922" s="346"/>
      <c r="AS922" s="338" t="s">
        <v>191</v>
      </c>
      <c r="AT922" s="338" t="s">
        <v>1</v>
      </c>
      <c r="AU922" s="338" t="s">
        <v>295</v>
      </c>
      <c r="AV922" s="343">
        <v>130.19999999999999</v>
      </c>
      <c r="AW922" s="343">
        <v>7.7</v>
      </c>
      <c r="AY922" s="344"/>
      <c r="AZ922" s="344"/>
      <c r="BA922" s="345"/>
      <c r="BB922" s="345"/>
      <c r="BC922" s="345"/>
      <c r="BD922" s="345"/>
      <c r="BE922" s="345"/>
      <c r="BF922" s="345"/>
    </row>
    <row r="923" spans="30:58" x14ac:dyDescent="0.3">
      <c r="AD923" s="281"/>
      <c r="AE923" s="281"/>
      <c r="AF923" s="281"/>
      <c r="AG923" s="282"/>
      <c r="AH923" s="282"/>
      <c r="AJ923" s="344"/>
      <c r="AK923" s="344"/>
      <c r="AL923" s="346"/>
      <c r="AM923" s="346"/>
      <c r="AN923" s="346"/>
      <c r="AO923" s="346"/>
      <c r="AP923" s="346"/>
      <c r="AQ923" s="346"/>
      <c r="AS923" s="338" t="s">
        <v>191</v>
      </c>
      <c r="AT923" s="338" t="s">
        <v>1</v>
      </c>
      <c r="AU923" s="338" t="s">
        <v>296</v>
      </c>
      <c r="AV923" s="343">
        <v>105.9</v>
      </c>
      <c r="AW923" s="343">
        <v>11.3</v>
      </c>
      <c r="AY923" s="344"/>
      <c r="AZ923" s="344"/>
      <c r="BA923" s="345"/>
      <c r="BB923" s="345"/>
      <c r="BC923" s="345"/>
      <c r="BD923" s="345"/>
      <c r="BE923" s="345"/>
      <c r="BF923" s="345"/>
    </row>
    <row r="924" spans="30:58" x14ac:dyDescent="0.3">
      <c r="AD924" s="281"/>
      <c r="AE924" s="281"/>
      <c r="AF924" s="281"/>
      <c r="AG924" s="282"/>
      <c r="AH924" s="282"/>
      <c r="AJ924" s="344"/>
      <c r="AK924" s="344"/>
      <c r="AL924" s="346"/>
      <c r="AM924" s="346"/>
      <c r="AN924" s="346"/>
      <c r="AO924" s="346"/>
      <c r="AP924" s="346"/>
      <c r="AQ924" s="346"/>
      <c r="AS924" s="338" t="s">
        <v>191</v>
      </c>
      <c r="AT924" s="338" t="s">
        <v>1</v>
      </c>
      <c r="AU924" s="338" t="s">
        <v>297</v>
      </c>
      <c r="AV924" s="343">
        <v>121.3</v>
      </c>
      <c r="AW924" s="343">
        <v>15.6</v>
      </c>
      <c r="AY924" s="344"/>
      <c r="AZ924" s="344"/>
      <c r="BA924" s="345"/>
      <c r="BB924" s="345"/>
      <c r="BC924" s="345"/>
      <c r="BD924" s="345"/>
      <c r="BE924" s="345"/>
      <c r="BF924" s="345"/>
    </row>
    <row r="925" spans="30:58" x14ac:dyDescent="0.3">
      <c r="AD925" s="281"/>
      <c r="AE925" s="281"/>
      <c r="AF925" s="281"/>
      <c r="AG925" s="283"/>
      <c r="AH925" s="282"/>
      <c r="AJ925" s="344"/>
      <c r="AK925" s="344"/>
      <c r="AL925" s="346"/>
      <c r="AM925" s="346"/>
      <c r="AN925" s="346"/>
      <c r="AO925" s="346"/>
      <c r="AP925" s="346"/>
      <c r="AQ925" s="346"/>
      <c r="AS925" s="338" t="s">
        <v>191</v>
      </c>
      <c r="AT925" s="338" t="s">
        <v>1</v>
      </c>
      <c r="AU925" s="338" t="s">
        <v>298</v>
      </c>
      <c r="AV925" s="343">
        <v>104.9</v>
      </c>
      <c r="AW925" s="343">
        <v>15.6</v>
      </c>
      <c r="AY925" s="344"/>
      <c r="AZ925" s="344"/>
      <c r="BA925" s="345"/>
      <c r="BB925" s="345"/>
      <c r="BC925" s="345"/>
      <c r="BD925" s="345"/>
      <c r="BE925" s="345"/>
      <c r="BF925" s="345"/>
    </row>
    <row r="926" spans="30:58" x14ac:dyDescent="0.3">
      <c r="AD926" s="281"/>
      <c r="AE926" s="281"/>
      <c r="AF926" s="281"/>
      <c r="AG926" s="282"/>
      <c r="AH926" s="283"/>
      <c r="AJ926" s="344"/>
      <c r="AK926" s="344"/>
      <c r="AL926" s="346"/>
      <c r="AM926" s="346"/>
      <c r="AN926" s="346"/>
      <c r="AO926" s="346"/>
      <c r="AP926" s="346"/>
      <c r="AQ926" s="346"/>
      <c r="AS926" s="338" t="s">
        <v>191</v>
      </c>
      <c r="AT926" s="338" t="s">
        <v>1</v>
      </c>
      <c r="AU926" s="338" t="s">
        <v>299</v>
      </c>
      <c r="AV926" s="343">
        <v>156.5</v>
      </c>
      <c r="AW926" s="343">
        <v>-10.5</v>
      </c>
      <c r="AY926" s="344"/>
      <c r="AZ926" s="344"/>
      <c r="BA926" s="345"/>
      <c r="BB926" s="345"/>
      <c r="BC926" s="345"/>
      <c r="BD926" s="345"/>
      <c r="BE926" s="345"/>
      <c r="BF926" s="345"/>
    </row>
    <row r="927" spans="30:58" x14ac:dyDescent="0.3">
      <c r="AD927" s="281"/>
      <c r="AE927" s="281"/>
      <c r="AF927" s="281"/>
      <c r="AG927" s="282"/>
      <c r="AH927" s="282"/>
      <c r="AJ927" s="344"/>
      <c r="AK927" s="344"/>
      <c r="AL927" s="346"/>
      <c r="AM927" s="346"/>
      <c r="AN927" s="346"/>
      <c r="AO927" s="346"/>
      <c r="AP927" s="346"/>
      <c r="AQ927" s="346"/>
      <c r="AS927" s="338" t="s">
        <v>191</v>
      </c>
      <c r="AT927" s="338" t="s">
        <v>1</v>
      </c>
      <c r="AU927" s="338" t="s">
        <v>300</v>
      </c>
      <c r="AV927" s="343">
        <v>151.19999999999999</v>
      </c>
      <c r="AW927" s="343">
        <v>-8.1</v>
      </c>
      <c r="AY927" s="344"/>
      <c r="AZ927" s="344"/>
      <c r="BA927" s="345"/>
      <c r="BB927" s="345"/>
      <c r="BC927" s="345"/>
      <c r="BD927" s="345"/>
      <c r="BE927" s="345"/>
      <c r="BF927" s="345"/>
    </row>
    <row r="928" spans="30:58" x14ac:dyDescent="0.3">
      <c r="AD928" s="281"/>
      <c r="AE928" s="281"/>
      <c r="AF928" s="281"/>
      <c r="AG928" s="282"/>
      <c r="AH928" s="283"/>
      <c r="AJ928" s="344"/>
      <c r="AK928" s="344"/>
      <c r="AL928" s="346"/>
      <c r="AM928" s="346"/>
      <c r="AN928" s="346"/>
      <c r="AO928" s="346"/>
      <c r="AP928" s="346"/>
      <c r="AQ928" s="346"/>
      <c r="AS928" s="338" t="s">
        <v>191</v>
      </c>
      <c r="AT928" s="338" t="s">
        <v>1</v>
      </c>
      <c r="AU928" s="338" t="s">
        <v>301</v>
      </c>
      <c r="AV928" s="343">
        <v>119.2</v>
      </c>
      <c r="AW928" s="343">
        <v>17.899999999999999</v>
      </c>
      <c r="AY928" s="344"/>
      <c r="AZ928" s="344"/>
      <c r="BA928" s="345"/>
      <c r="BB928" s="345"/>
      <c r="BC928" s="345"/>
      <c r="BD928" s="345"/>
      <c r="BE928" s="345"/>
      <c r="BF928" s="345"/>
    </row>
    <row r="929" spans="30:58" x14ac:dyDescent="0.3">
      <c r="AD929" s="281"/>
      <c r="AE929" s="281"/>
      <c r="AF929" s="281"/>
      <c r="AG929" s="282"/>
      <c r="AH929" s="282"/>
      <c r="AJ929" s="344"/>
      <c r="AK929" s="344"/>
      <c r="AL929" s="346"/>
      <c r="AM929" s="346"/>
      <c r="AN929" s="346"/>
      <c r="AO929" s="346"/>
      <c r="AP929" s="346"/>
      <c r="AQ929" s="346"/>
      <c r="AS929" s="338" t="s">
        <v>191</v>
      </c>
      <c r="AT929" s="338" t="s">
        <v>1</v>
      </c>
      <c r="AU929" s="338" t="s">
        <v>280</v>
      </c>
      <c r="AV929" s="343">
        <v>105.9</v>
      </c>
      <c r="AW929" s="343">
        <v>14.6</v>
      </c>
      <c r="AY929" s="344"/>
      <c r="AZ929" s="344"/>
      <c r="BA929" s="345"/>
      <c r="BB929" s="345"/>
      <c r="BC929" s="345"/>
      <c r="BD929" s="345"/>
      <c r="BE929" s="345"/>
      <c r="BF929" s="345"/>
    </row>
    <row r="930" spans="30:58" x14ac:dyDescent="0.3">
      <c r="AD930" s="281"/>
      <c r="AE930" s="281"/>
      <c r="AF930" s="281"/>
      <c r="AG930" s="282"/>
      <c r="AH930" s="282"/>
      <c r="AJ930" s="344"/>
      <c r="AK930" s="344"/>
      <c r="AL930" s="346"/>
      <c r="AM930" s="346"/>
      <c r="AN930" s="346"/>
      <c r="AO930" s="346"/>
      <c r="AP930" s="346"/>
      <c r="AQ930" s="346"/>
      <c r="AS930" s="338" t="s">
        <v>191</v>
      </c>
      <c r="AT930" s="338" t="s">
        <v>1</v>
      </c>
      <c r="AU930" s="338" t="s">
        <v>281</v>
      </c>
      <c r="AV930" s="343">
        <v>120.2</v>
      </c>
      <c r="AW930" s="343">
        <v>10.199999999999999</v>
      </c>
      <c r="AY930" s="344"/>
      <c r="AZ930" s="344"/>
      <c r="BA930" s="345"/>
      <c r="BB930" s="345"/>
      <c r="BC930" s="345"/>
      <c r="BD930" s="345"/>
      <c r="BE930" s="345"/>
      <c r="BF930" s="345"/>
    </row>
    <row r="931" spans="30:58" x14ac:dyDescent="0.3">
      <c r="AD931" s="281"/>
      <c r="AE931" s="281"/>
      <c r="AF931" s="281"/>
      <c r="AG931" s="282"/>
      <c r="AH931" s="282"/>
      <c r="AJ931" s="344"/>
      <c r="AK931" s="344"/>
      <c r="AL931" s="346"/>
      <c r="AM931" s="346"/>
      <c r="AN931" s="346"/>
      <c r="AO931" s="346"/>
      <c r="AP931" s="346"/>
      <c r="AQ931" s="346"/>
      <c r="AS931" s="338" t="s">
        <v>191</v>
      </c>
      <c r="AT931" s="338" t="s">
        <v>1</v>
      </c>
      <c r="AU931" s="338" t="s">
        <v>302</v>
      </c>
      <c r="AV931" s="343">
        <v>141.1</v>
      </c>
      <c r="AW931" s="343">
        <v>22.7</v>
      </c>
      <c r="AY931" s="344"/>
      <c r="AZ931" s="344"/>
      <c r="BA931" s="345"/>
      <c r="BB931" s="345"/>
      <c r="BC931" s="345"/>
      <c r="BD931" s="345"/>
      <c r="BE931" s="345"/>
      <c r="BF931" s="345"/>
    </row>
    <row r="932" spans="30:58" x14ac:dyDescent="0.3">
      <c r="AD932" s="281"/>
      <c r="AE932" s="281"/>
      <c r="AF932" s="281"/>
      <c r="AG932" s="282"/>
      <c r="AH932" s="282"/>
      <c r="AJ932" s="344"/>
      <c r="AK932" s="344"/>
      <c r="AL932" s="346"/>
      <c r="AM932" s="346"/>
      <c r="AN932" s="346"/>
      <c r="AO932" s="346"/>
      <c r="AP932" s="346"/>
      <c r="AQ932" s="346"/>
      <c r="AS932" s="338" t="s">
        <v>191</v>
      </c>
      <c r="AT932" s="338" t="s">
        <v>1</v>
      </c>
      <c r="AU932" s="338" t="s">
        <v>303</v>
      </c>
      <c r="AV932" s="343">
        <v>50.6</v>
      </c>
      <c r="AW932" s="343">
        <v>-29.9</v>
      </c>
      <c r="AY932" s="344"/>
      <c r="AZ932" s="344"/>
      <c r="BA932" s="345"/>
      <c r="BB932" s="345"/>
      <c r="BC932" s="345"/>
      <c r="BD932" s="345"/>
      <c r="BE932" s="345"/>
      <c r="BF932" s="345"/>
    </row>
    <row r="933" spans="30:58" x14ac:dyDescent="0.3">
      <c r="AD933" s="281"/>
      <c r="AE933" s="281"/>
      <c r="AF933" s="281"/>
      <c r="AG933" s="282"/>
      <c r="AH933" s="282"/>
      <c r="AJ933" s="344"/>
      <c r="AK933" s="344"/>
      <c r="AL933" s="346"/>
      <c r="AM933" s="346"/>
      <c r="AN933" s="346"/>
      <c r="AO933" s="346"/>
      <c r="AP933" s="346"/>
      <c r="AQ933" s="346"/>
      <c r="AS933" s="338" t="s">
        <v>191</v>
      </c>
      <c r="AT933" s="338" t="s">
        <v>1</v>
      </c>
      <c r="AU933" s="338" t="s">
        <v>304</v>
      </c>
      <c r="AV933" s="343">
        <v>85.5</v>
      </c>
      <c r="AW933" s="343">
        <v>-9.5</v>
      </c>
      <c r="AY933" s="344"/>
      <c r="AZ933" s="344"/>
      <c r="BA933" s="345"/>
      <c r="BB933" s="345"/>
      <c r="BC933" s="345"/>
      <c r="BD933" s="345"/>
      <c r="BE933" s="345"/>
      <c r="BF933" s="345"/>
    </row>
    <row r="934" spans="30:58" x14ac:dyDescent="0.3">
      <c r="AD934" s="281"/>
      <c r="AE934" s="281"/>
      <c r="AF934" s="281"/>
      <c r="AG934" s="282"/>
      <c r="AH934" s="282"/>
      <c r="AJ934" s="344"/>
      <c r="AK934" s="344"/>
      <c r="AL934" s="346"/>
      <c r="AM934" s="346"/>
      <c r="AN934" s="346"/>
      <c r="AO934" s="346"/>
      <c r="AP934" s="346"/>
      <c r="AQ934" s="346"/>
      <c r="AS934" s="338" t="s">
        <v>191</v>
      </c>
      <c r="AT934" s="338" t="s">
        <v>1</v>
      </c>
      <c r="AU934" s="338" t="s">
        <v>305</v>
      </c>
      <c r="AV934" s="343">
        <v>102.4</v>
      </c>
      <c r="AW934" s="343">
        <v>-395.8</v>
      </c>
      <c r="AY934" s="344"/>
      <c r="AZ934" s="344"/>
      <c r="BA934" s="345"/>
      <c r="BB934" s="345"/>
      <c r="BC934" s="345"/>
      <c r="BD934" s="345"/>
      <c r="BE934" s="345"/>
      <c r="BF934" s="345"/>
    </row>
    <row r="935" spans="30:58" x14ac:dyDescent="0.3">
      <c r="AD935" s="281"/>
      <c r="AE935" s="281"/>
      <c r="AF935" s="281"/>
      <c r="AG935" s="283"/>
      <c r="AH935" s="282"/>
      <c r="AJ935" s="344"/>
      <c r="AK935" s="344"/>
      <c r="AL935" s="346"/>
      <c r="AM935" s="346"/>
      <c r="AN935" s="346"/>
      <c r="AO935" s="346"/>
      <c r="AP935" s="346"/>
      <c r="AQ935" s="346"/>
      <c r="AS935" s="338" t="s">
        <v>191</v>
      </c>
      <c r="AT935" s="338" t="s">
        <v>1</v>
      </c>
      <c r="AU935" s="170" t="s">
        <v>3620</v>
      </c>
      <c r="AV935" s="343">
        <v>104.3</v>
      </c>
      <c r="AW935" s="343">
        <v>-13.6</v>
      </c>
      <c r="AY935" s="344"/>
      <c r="AZ935" s="344"/>
      <c r="BA935" s="345"/>
      <c r="BB935" s="345"/>
      <c r="BC935" s="345"/>
      <c r="BD935" s="345"/>
      <c r="BE935" s="345"/>
      <c r="BF935" s="345"/>
    </row>
    <row r="936" spans="30:58" x14ac:dyDescent="0.3">
      <c r="AD936" s="281"/>
      <c r="AE936" s="281"/>
      <c r="AF936" s="281"/>
      <c r="AG936" s="282"/>
      <c r="AH936" s="282"/>
      <c r="AJ936" s="344"/>
      <c r="AK936" s="344"/>
      <c r="AL936" s="346"/>
      <c r="AM936" s="346"/>
      <c r="AN936" s="346"/>
      <c r="AO936" s="346"/>
      <c r="AP936" s="346"/>
      <c r="AQ936" s="346"/>
      <c r="AS936" s="338" t="s">
        <v>191</v>
      </c>
      <c r="AT936" s="338" t="s">
        <v>39</v>
      </c>
      <c r="AU936" s="338" t="s">
        <v>284</v>
      </c>
      <c r="AV936" s="343">
        <v>102.9</v>
      </c>
      <c r="AW936" s="343">
        <v>22.6</v>
      </c>
      <c r="AY936" s="344"/>
      <c r="AZ936" s="344"/>
      <c r="BA936" s="345"/>
      <c r="BB936" s="345"/>
      <c r="BC936" s="345"/>
      <c r="BD936" s="345"/>
      <c r="BE936" s="345"/>
      <c r="BF936" s="345"/>
    </row>
    <row r="937" spans="30:58" x14ac:dyDescent="0.3">
      <c r="AD937" s="281"/>
      <c r="AE937" s="281"/>
      <c r="AF937" s="281"/>
      <c r="AG937" s="282"/>
      <c r="AH937" s="283"/>
      <c r="AJ937" s="344"/>
      <c r="AK937" s="344"/>
      <c r="AL937" s="346"/>
      <c r="AM937" s="346"/>
      <c r="AN937" s="346"/>
      <c r="AO937" s="346"/>
      <c r="AP937" s="346"/>
      <c r="AQ937" s="346"/>
      <c r="AS937" s="338" t="s">
        <v>191</v>
      </c>
      <c r="AT937" s="338" t="s">
        <v>39</v>
      </c>
      <c r="AU937" s="338" t="s">
        <v>285</v>
      </c>
      <c r="AV937" s="343">
        <v>114.4</v>
      </c>
      <c r="AW937" s="343">
        <v>63</v>
      </c>
      <c r="AY937" s="344"/>
      <c r="AZ937" s="344"/>
      <c r="BA937" s="345"/>
      <c r="BB937" s="345"/>
      <c r="BC937" s="345"/>
      <c r="BD937" s="345"/>
      <c r="BE937" s="345"/>
      <c r="BF937" s="345"/>
    </row>
    <row r="938" spans="30:58" x14ac:dyDescent="0.3">
      <c r="AD938" s="281"/>
      <c r="AE938" s="281"/>
      <c r="AF938" s="281"/>
      <c r="AG938" s="282"/>
      <c r="AH938" s="282"/>
      <c r="AJ938" s="344"/>
      <c r="AK938" s="344"/>
      <c r="AL938" s="346"/>
      <c r="AM938" s="346"/>
      <c r="AN938" s="346"/>
      <c r="AO938" s="346"/>
      <c r="AP938" s="346"/>
      <c r="AQ938" s="346"/>
      <c r="AS938" s="338" t="s">
        <v>191</v>
      </c>
      <c r="AT938" s="338" t="s">
        <v>39</v>
      </c>
      <c r="AU938" s="338" t="s">
        <v>286</v>
      </c>
      <c r="AV938" s="343">
        <v>70.400000000000006</v>
      </c>
      <c r="AW938" s="343">
        <v>-7.8</v>
      </c>
      <c r="AY938" s="344"/>
      <c r="AZ938" s="344"/>
      <c r="BA938" s="345"/>
      <c r="BB938" s="345"/>
      <c r="BC938" s="345"/>
      <c r="BD938" s="345"/>
      <c r="BE938" s="345"/>
      <c r="BF938" s="345"/>
    </row>
    <row r="939" spans="30:58" x14ac:dyDescent="0.3">
      <c r="AD939" s="281"/>
      <c r="AE939" s="281"/>
      <c r="AF939" s="281"/>
      <c r="AG939" s="282"/>
      <c r="AH939" s="282"/>
      <c r="AJ939" s="344"/>
      <c r="AK939" s="344"/>
      <c r="AL939" s="346"/>
      <c r="AM939" s="346"/>
      <c r="AN939" s="346"/>
      <c r="AO939" s="346"/>
      <c r="AP939" s="346"/>
      <c r="AQ939" s="346"/>
      <c r="AS939" s="338" t="s">
        <v>191</v>
      </c>
      <c r="AT939" s="338" t="s">
        <v>39</v>
      </c>
      <c r="AU939" s="338" t="s">
        <v>289</v>
      </c>
      <c r="AV939" s="343">
        <v>116.9</v>
      </c>
      <c r="AW939" s="343">
        <v>-19</v>
      </c>
      <c r="AY939" s="344"/>
      <c r="AZ939" s="344"/>
      <c r="BA939" s="345"/>
      <c r="BB939" s="345"/>
      <c r="BC939" s="345"/>
      <c r="BD939" s="345"/>
      <c r="BE939" s="345"/>
      <c r="BF939" s="345"/>
    </row>
    <row r="940" spans="30:58" x14ac:dyDescent="0.3">
      <c r="AD940" s="281"/>
      <c r="AE940" s="281"/>
      <c r="AF940" s="281"/>
      <c r="AG940" s="282"/>
      <c r="AH940" s="282"/>
      <c r="AJ940" s="344"/>
      <c r="AK940" s="344"/>
      <c r="AL940" s="346"/>
      <c r="AM940" s="346"/>
      <c r="AN940" s="346"/>
      <c r="AO940" s="346"/>
      <c r="AP940" s="346"/>
      <c r="AQ940" s="346"/>
      <c r="AS940" s="338" t="s">
        <v>191</v>
      </c>
      <c r="AT940" s="338" t="s">
        <v>39</v>
      </c>
      <c r="AU940" s="338" t="s">
        <v>290</v>
      </c>
      <c r="AV940" s="343">
        <v>113.4</v>
      </c>
      <c r="AW940" s="343">
        <v>-2.1</v>
      </c>
      <c r="AY940" s="344"/>
      <c r="AZ940" s="344"/>
      <c r="BA940" s="345"/>
      <c r="BB940" s="345"/>
      <c r="BC940" s="345"/>
      <c r="BD940" s="345"/>
      <c r="BE940" s="345"/>
      <c r="BF940" s="345"/>
    </row>
    <row r="941" spans="30:58" x14ac:dyDescent="0.3">
      <c r="AD941" s="281"/>
      <c r="AE941" s="281"/>
      <c r="AF941" s="281"/>
      <c r="AG941" s="282"/>
      <c r="AH941" s="282"/>
      <c r="AJ941" s="344"/>
      <c r="AK941" s="344"/>
      <c r="AL941" s="346"/>
      <c r="AM941" s="346"/>
      <c r="AN941" s="346"/>
      <c r="AO941" s="346"/>
      <c r="AP941" s="346"/>
      <c r="AQ941" s="346"/>
      <c r="AS941" s="338" t="s">
        <v>191</v>
      </c>
      <c r="AT941" s="338" t="s">
        <v>39</v>
      </c>
      <c r="AU941" s="338" t="s">
        <v>292</v>
      </c>
      <c r="AV941" s="343">
        <v>106.7</v>
      </c>
      <c r="AW941" s="343">
        <v>-4.7</v>
      </c>
      <c r="AY941" s="344"/>
      <c r="AZ941" s="344"/>
      <c r="BA941" s="345"/>
      <c r="BB941" s="345"/>
      <c r="BC941" s="345"/>
      <c r="BD941" s="345"/>
      <c r="BE941" s="345"/>
      <c r="BF941" s="345"/>
    </row>
    <row r="942" spans="30:58" x14ac:dyDescent="0.3">
      <c r="AD942" s="281"/>
      <c r="AE942" s="281"/>
      <c r="AF942" s="281"/>
      <c r="AG942" s="282"/>
      <c r="AH942" s="282"/>
      <c r="AJ942" s="344"/>
      <c r="AK942" s="344"/>
      <c r="AL942" s="346"/>
      <c r="AM942" s="346"/>
      <c r="AN942" s="346"/>
      <c r="AO942" s="346"/>
      <c r="AP942" s="346"/>
      <c r="AQ942" s="346"/>
      <c r="AS942" s="338" t="s">
        <v>191</v>
      </c>
      <c r="AT942" s="338" t="s">
        <v>39</v>
      </c>
      <c r="AU942" s="338" t="s">
        <v>293</v>
      </c>
      <c r="AV942" s="343">
        <v>95.6</v>
      </c>
      <c r="AW942" s="343">
        <v>-13.5</v>
      </c>
      <c r="AY942" s="344"/>
      <c r="AZ942" s="344"/>
      <c r="BA942" s="345"/>
      <c r="BB942" s="345"/>
      <c r="BC942" s="345"/>
      <c r="BD942" s="345"/>
      <c r="BE942" s="345"/>
      <c r="BF942" s="345"/>
    </row>
    <row r="943" spans="30:58" x14ac:dyDescent="0.3">
      <c r="AD943" s="281"/>
      <c r="AE943" s="281"/>
      <c r="AF943" s="281"/>
      <c r="AG943" s="282"/>
      <c r="AH943" s="282"/>
      <c r="AJ943" s="344"/>
      <c r="AK943" s="344"/>
      <c r="AL943" s="346"/>
      <c r="AM943" s="346"/>
      <c r="AN943" s="346"/>
      <c r="AO943" s="346"/>
      <c r="AP943" s="346"/>
      <c r="AQ943" s="346"/>
      <c r="AS943" s="338" t="s">
        <v>191</v>
      </c>
      <c r="AT943" s="338" t="s">
        <v>39</v>
      </c>
      <c r="AU943" s="338" t="s">
        <v>295</v>
      </c>
      <c r="AV943" s="343">
        <v>129.80000000000001</v>
      </c>
      <c r="AW943" s="343">
        <v>18.399999999999999</v>
      </c>
      <c r="AY943" s="344"/>
      <c r="AZ943" s="344"/>
      <c r="BA943" s="345"/>
      <c r="BB943" s="345"/>
      <c r="BC943" s="345"/>
      <c r="BD943" s="345"/>
      <c r="BE943" s="345"/>
      <c r="BF943" s="345"/>
    </row>
    <row r="944" spans="30:58" x14ac:dyDescent="0.3">
      <c r="AD944" s="281"/>
      <c r="AE944" s="281"/>
      <c r="AF944" s="281"/>
      <c r="AG944" s="282"/>
      <c r="AH944" s="282"/>
      <c r="AJ944" s="344"/>
      <c r="AK944" s="344"/>
      <c r="AL944" s="346"/>
      <c r="AM944" s="346"/>
      <c r="AN944" s="346"/>
      <c r="AO944" s="346"/>
      <c r="AP944" s="346"/>
      <c r="AQ944" s="346"/>
      <c r="AS944" s="338" t="s">
        <v>191</v>
      </c>
      <c r="AT944" s="338" t="s">
        <v>39</v>
      </c>
      <c r="AU944" s="338" t="s">
        <v>296</v>
      </c>
      <c r="AV944" s="343">
        <v>121.4</v>
      </c>
      <c r="AW944" s="343">
        <v>-0.5</v>
      </c>
      <c r="AY944" s="344"/>
      <c r="AZ944" s="344"/>
      <c r="BA944" s="345"/>
      <c r="BB944" s="345"/>
      <c r="BC944" s="345"/>
      <c r="BD944" s="345"/>
      <c r="BE944" s="345"/>
      <c r="BF944" s="345"/>
    </row>
    <row r="945" spans="30:58" x14ac:dyDescent="0.3">
      <c r="AD945" s="281"/>
      <c r="AE945" s="281"/>
      <c r="AF945" s="281"/>
      <c r="AG945" s="282"/>
      <c r="AH945" s="282"/>
      <c r="AJ945" s="344"/>
      <c r="AK945" s="344"/>
      <c r="AL945" s="346"/>
      <c r="AM945" s="346"/>
      <c r="AN945" s="346"/>
      <c r="AO945" s="346"/>
      <c r="AP945" s="346"/>
      <c r="AQ945" s="346"/>
      <c r="AS945" s="338" t="s">
        <v>191</v>
      </c>
      <c r="AT945" s="338" t="s">
        <v>39</v>
      </c>
      <c r="AU945" s="338" t="s">
        <v>297</v>
      </c>
      <c r="AV945" s="343">
        <v>88.6</v>
      </c>
      <c r="AW945" s="343">
        <v>-14.4</v>
      </c>
      <c r="AY945" s="344"/>
      <c r="AZ945" s="344"/>
      <c r="BA945" s="345"/>
      <c r="BB945" s="345"/>
      <c r="BC945" s="345"/>
      <c r="BD945" s="345"/>
      <c r="BE945" s="345"/>
      <c r="BF945" s="345"/>
    </row>
    <row r="946" spans="30:58" x14ac:dyDescent="0.3">
      <c r="AD946" s="281"/>
      <c r="AE946" s="281"/>
      <c r="AF946" s="281"/>
      <c r="AG946" s="282"/>
      <c r="AH946" s="282"/>
      <c r="AJ946" s="344"/>
      <c r="AK946" s="344"/>
      <c r="AL946" s="346"/>
      <c r="AM946" s="346"/>
      <c r="AN946" s="346"/>
      <c r="AO946" s="346"/>
      <c r="AP946" s="346"/>
      <c r="AQ946" s="346"/>
      <c r="AS946" s="338" t="s">
        <v>191</v>
      </c>
      <c r="AT946" s="338" t="s">
        <v>39</v>
      </c>
      <c r="AU946" s="338" t="s">
        <v>298</v>
      </c>
      <c r="AV946" s="343">
        <v>71.7</v>
      </c>
      <c r="AW946" s="343">
        <v>-7.1</v>
      </c>
      <c r="AY946" s="344"/>
      <c r="AZ946" s="344"/>
      <c r="BA946" s="345"/>
      <c r="BB946" s="345"/>
      <c r="BC946" s="345"/>
      <c r="BD946" s="345"/>
      <c r="BE946" s="345"/>
      <c r="BF946" s="345"/>
    </row>
    <row r="947" spans="30:58" x14ac:dyDescent="0.3">
      <c r="AD947" s="281"/>
      <c r="AE947" s="281"/>
      <c r="AF947" s="281"/>
      <c r="AG947" s="282"/>
      <c r="AH947" s="282"/>
      <c r="AJ947" s="344"/>
      <c r="AK947" s="344"/>
      <c r="AL947" s="346"/>
      <c r="AM947" s="346"/>
      <c r="AN947" s="346"/>
      <c r="AO947" s="346"/>
      <c r="AP947" s="346"/>
      <c r="AQ947" s="346"/>
      <c r="AS947" s="338" t="s">
        <v>191</v>
      </c>
      <c r="AT947" s="338" t="s">
        <v>39</v>
      </c>
      <c r="AU947" s="338" t="s">
        <v>301</v>
      </c>
      <c r="AV947" s="343">
        <v>127.8</v>
      </c>
      <c r="AW947" s="343">
        <v>-3.7</v>
      </c>
      <c r="AY947" s="344"/>
      <c r="AZ947" s="344"/>
      <c r="BA947" s="345"/>
      <c r="BB947" s="345"/>
      <c r="BC947" s="345"/>
      <c r="BD947" s="345"/>
      <c r="BE947" s="345"/>
      <c r="BF947" s="345"/>
    </row>
    <row r="948" spans="30:58" x14ac:dyDescent="0.3">
      <c r="AD948" s="281"/>
      <c r="AE948" s="281"/>
      <c r="AF948" s="281"/>
      <c r="AG948" s="283"/>
      <c r="AH948" s="282"/>
      <c r="AJ948" s="344"/>
      <c r="AK948" s="344"/>
      <c r="AL948" s="346"/>
      <c r="AM948" s="346"/>
      <c r="AN948" s="346"/>
      <c r="AO948" s="346"/>
      <c r="AP948" s="346"/>
      <c r="AQ948" s="346"/>
      <c r="AS948" s="338" t="s">
        <v>191</v>
      </c>
      <c r="AT948" s="338" t="s">
        <v>39</v>
      </c>
      <c r="AU948" s="338" t="s">
        <v>280</v>
      </c>
      <c r="AV948" s="343">
        <v>129.6</v>
      </c>
      <c r="AW948" s="343">
        <v>21.6</v>
      </c>
      <c r="AY948" s="344"/>
      <c r="AZ948" s="344"/>
      <c r="BA948" s="345"/>
      <c r="BB948" s="345"/>
      <c r="BC948" s="345"/>
      <c r="BD948" s="345"/>
      <c r="BE948" s="345"/>
      <c r="BF948" s="345"/>
    </row>
    <row r="949" spans="30:58" x14ac:dyDescent="0.3">
      <c r="AD949" s="281"/>
      <c r="AE949" s="281"/>
      <c r="AF949" s="281"/>
      <c r="AG949" s="282"/>
      <c r="AH949" s="282"/>
      <c r="AJ949" s="344"/>
      <c r="AK949" s="344"/>
      <c r="AL949" s="346"/>
      <c r="AM949" s="346"/>
      <c r="AN949" s="346"/>
      <c r="AO949" s="346"/>
      <c r="AP949" s="346"/>
      <c r="AQ949" s="346"/>
      <c r="AS949" s="338" t="s">
        <v>191</v>
      </c>
      <c r="AT949" s="338" t="s">
        <v>39</v>
      </c>
      <c r="AU949" s="338" t="s">
        <v>281</v>
      </c>
      <c r="AV949" s="343">
        <v>127.5</v>
      </c>
      <c r="AW949" s="343">
        <v>29.7</v>
      </c>
      <c r="AY949" s="344"/>
      <c r="AZ949" s="344"/>
      <c r="BA949" s="345"/>
      <c r="BB949" s="345"/>
      <c r="BC949" s="345"/>
      <c r="BD949" s="345"/>
      <c r="BE949" s="345"/>
      <c r="BF949" s="345"/>
    </row>
    <row r="950" spans="30:58" x14ac:dyDescent="0.3">
      <c r="AD950" s="281"/>
      <c r="AE950" s="281"/>
      <c r="AF950" s="281"/>
      <c r="AG950" s="283"/>
      <c r="AH950" s="282"/>
      <c r="AJ950" s="344"/>
      <c r="AK950" s="344"/>
      <c r="AL950" s="346"/>
      <c r="AM950" s="346"/>
      <c r="AN950" s="346"/>
      <c r="AO950" s="346"/>
      <c r="AP950" s="346"/>
      <c r="AQ950" s="346"/>
      <c r="AS950" s="338" t="s">
        <v>191</v>
      </c>
      <c r="AT950" s="338" t="s">
        <v>39</v>
      </c>
      <c r="AU950" s="338" t="s">
        <v>302</v>
      </c>
      <c r="AV950" s="343">
        <v>106.7</v>
      </c>
      <c r="AW950" s="343">
        <v>-21.5</v>
      </c>
      <c r="AY950" s="344"/>
      <c r="AZ950" s="344"/>
      <c r="BA950" s="345"/>
      <c r="BB950" s="345"/>
      <c r="BC950" s="345"/>
      <c r="BD950" s="345"/>
      <c r="BE950" s="345"/>
      <c r="BF950" s="345"/>
    </row>
    <row r="951" spans="30:58" x14ac:dyDescent="0.3">
      <c r="AD951" s="281"/>
      <c r="AE951" s="281"/>
      <c r="AF951" s="281"/>
      <c r="AG951" s="282"/>
      <c r="AH951" s="282"/>
      <c r="AJ951" s="344"/>
      <c r="AK951" s="344"/>
      <c r="AL951" s="346"/>
      <c r="AM951" s="346"/>
      <c r="AN951" s="346"/>
      <c r="AO951" s="346"/>
      <c r="AP951" s="346"/>
      <c r="AQ951" s="346"/>
      <c r="AS951" s="338" t="s">
        <v>191</v>
      </c>
      <c r="AT951" s="338" t="s">
        <v>39</v>
      </c>
      <c r="AU951" s="338" t="s">
        <v>304</v>
      </c>
      <c r="AV951" s="343">
        <v>111.1</v>
      </c>
      <c r="AW951" s="343">
        <v>-5</v>
      </c>
      <c r="AY951" s="344"/>
      <c r="AZ951" s="344"/>
      <c r="BA951" s="345"/>
      <c r="BB951" s="345"/>
      <c r="BC951" s="345"/>
      <c r="BD951" s="345"/>
      <c r="BE951" s="345"/>
      <c r="BF951" s="345"/>
    </row>
    <row r="952" spans="30:58" x14ac:dyDescent="0.3">
      <c r="AD952" s="281"/>
      <c r="AE952" s="281"/>
      <c r="AF952" s="281"/>
      <c r="AG952" s="282"/>
      <c r="AH952" s="282"/>
      <c r="AJ952" s="344"/>
      <c r="AK952" s="344"/>
      <c r="AL952" s="346"/>
      <c r="AM952" s="346"/>
      <c r="AN952" s="346"/>
      <c r="AO952" s="346"/>
      <c r="AP952" s="346"/>
      <c r="AQ952" s="346"/>
      <c r="AS952" s="338" t="s">
        <v>191</v>
      </c>
      <c r="AT952" s="338" t="s">
        <v>39</v>
      </c>
      <c r="AU952" s="170" t="s">
        <v>3620</v>
      </c>
      <c r="AV952" s="343">
        <v>116.5</v>
      </c>
      <c r="AW952" s="343">
        <v>-8.6999999999999993</v>
      </c>
      <c r="AY952" s="344"/>
      <c r="AZ952" s="344"/>
      <c r="BA952" s="345"/>
      <c r="BB952" s="345"/>
      <c r="BC952" s="345"/>
      <c r="BD952" s="345"/>
      <c r="BE952" s="345"/>
      <c r="BF952" s="345"/>
    </row>
    <row r="953" spans="30:58" x14ac:dyDescent="0.3">
      <c r="AD953" s="281"/>
      <c r="AE953" s="281"/>
      <c r="AF953" s="281"/>
      <c r="AG953" s="283"/>
      <c r="AH953" s="283"/>
      <c r="AJ953" s="344"/>
      <c r="AK953" s="344"/>
      <c r="AL953" s="346"/>
      <c r="AM953" s="346"/>
      <c r="AN953" s="346"/>
      <c r="AO953" s="346"/>
      <c r="AP953" s="346"/>
      <c r="AQ953" s="346"/>
      <c r="AS953" s="338" t="s">
        <v>191</v>
      </c>
      <c r="AT953" s="338" t="s">
        <v>40</v>
      </c>
      <c r="AU953" s="338" t="s">
        <v>284</v>
      </c>
      <c r="AV953" s="343">
        <v>109.3</v>
      </c>
      <c r="AW953" s="343">
        <v>4.0999999999999996</v>
      </c>
      <c r="AY953" s="344"/>
      <c r="AZ953" s="344"/>
      <c r="BA953" s="345"/>
      <c r="BB953" s="345"/>
      <c r="BC953" s="345"/>
      <c r="BD953" s="345"/>
      <c r="BE953" s="345"/>
      <c r="BF953" s="345"/>
    </row>
    <row r="954" spans="30:58" x14ac:dyDescent="0.3">
      <c r="AD954" s="281"/>
      <c r="AE954" s="281"/>
      <c r="AF954" s="281"/>
      <c r="AG954" s="282"/>
      <c r="AH954" s="283"/>
      <c r="AJ954" s="344"/>
      <c r="AK954" s="344"/>
      <c r="AL954" s="346"/>
      <c r="AM954" s="346"/>
      <c r="AN954" s="346"/>
      <c r="AO954" s="346"/>
      <c r="AP954" s="346"/>
      <c r="AQ954" s="346"/>
      <c r="AS954" s="338" t="s">
        <v>191</v>
      </c>
      <c r="AT954" s="338" t="s">
        <v>40</v>
      </c>
      <c r="AU954" s="338" t="s">
        <v>285</v>
      </c>
      <c r="AV954" s="343">
        <v>121.6</v>
      </c>
      <c r="AW954" s="343">
        <v>-1.4</v>
      </c>
      <c r="AY954" s="344"/>
      <c r="AZ954" s="344"/>
      <c r="BA954" s="345"/>
      <c r="BB954" s="345"/>
      <c r="BC954" s="345"/>
      <c r="BD954" s="345"/>
      <c r="BE954" s="345"/>
      <c r="BF954" s="345"/>
    </row>
    <row r="955" spans="30:58" x14ac:dyDescent="0.3">
      <c r="AD955" s="281"/>
      <c r="AE955" s="281"/>
      <c r="AF955" s="281"/>
      <c r="AG955" s="282"/>
      <c r="AH955" s="282"/>
      <c r="AJ955" s="344"/>
      <c r="AK955" s="344"/>
      <c r="AL955" s="346"/>
      <c r="AM955" s="346"/>
      <c r="AN955" s="346"/>
      <c r="AO955" s="346"/>
      <c r="AP955" s="346"/>
      <c r="AQ955" s="346"/>
      <c r="AS955" s="338" t="s">
        <v>191</v>
      </c>
      <c r="AT955" s="338" t="s">
        <v>40</v>
      </c>
      <c r="AU955" s="338" t="s">
        <v>306</v>
      </c>
      <c r="AV955" s="343">
        <v>106.4</v>
      </c>
      <c r="AW955" s="343">
        <v>9.1</v>
      </c>
      <c r="AY955" s="344"/>
      <c r="AZ955" s="344"/>
      <c r="BA955" s="345"/>
      <c r="BB955" s="345"/>
      <c r="BC955" s="345"/>
      <c r="BD955" s="345"/>
      <c r="BE955" s="345"/>
      <c r="BF955" s="345"/>
    </row>
    <row r="956" spans="30:58" x14ac:dyDescent="0.3">
      <c r="AD956" s="281"/>
      <c r="AE956" s="281"/>
      <c r="AF956" s="281"/>
      <c r="AG956" s="282"/>
      <c r="AH956" s="282"/>
      <c r="AJ956" s="344"/>
      <c r="AK956" s="344"/>
      <c r="AL956" s="346"/>
      <c r="AM956" s="346"/>
      <c r="AN956" s="346"/>
      <c r="AO956" s="346"/>
      <c r="AP956" s="346"/>
      <c r="AQ956" s="346"/>
      <c r="AS956" s="338" t="s">
        <v>191</v>
      </c>
      <c r="AT956" s="338" t="s">
        <v>40</v>
      </c>
      <c r="AU956" s="338" t="s">
        <v>286</v>
      </c>
      <c r="AV956" s="343">
        <v>82.1</v>
      </c>
      <c r="AW956" s="343">
        <v>-45.7</v>
      </c>
      <c r="AY956" s="344"/>
      <c r="AZ956" s="344"/>
      <c r="BA956" s="345"/>
      <c r="BB956" s="345"/>
      <c r="BC956" s="345"/>
      <c r="BD956" s="345"/>
      <c r="BE956" s="345"/>
      <c r="BF956" s="345"/>
    </row>
    <row r="957" spans="30:58" x14ac:dyDescent="0.3">
      <c r="AD957" s="281"/>
      <c r="AE957" s="281"/>
      <c r="AF957" s="281"/>
      <c r="AG957" s="282"/>
      <c r="AH957" s="282"/>
      <c r="AJ957" s="344"/>
      <c r="AK957" s="344"/>
      <c r="AL957" s="346"/>
      <c r="AM957" s="346"/>
      <c r="AN957" s="346"/>
      <c r="AO957" s="346"/>
      <c r="AP957" s="346"/>
      <c r="AQ957" s="346"/>
      <c r="AS957" s="338" t="s">
        <v>191</v>
      </c>
      <c r="AT957" s="338" t="s">
        <v>40</v>
      </c>
      <c r="AU957" s="338" t="s">
        <v>289</v>
      </c>
      <c r="AV957" s="343">
        <v>79</v>
      </c>
      <c r="AW957" s="343">
        <v>-28.7</v>
      </c>
      <c r="AY957" s="344"/>
      <c r="AZ957" s="344"/>
      <c r="BA957" s="345"/>
      <c r="BB957" s="345"/>
      <c r="BC957" s="345"/>
      <c r="BD957" s="345"/>
      <c r="BE957" s="345"/>
      <c r="BF957" s="345"/>
    </row>
    <row r="958" spans="30:58" x14ac:dyDescent="0.3">
      <c r="AD958" s="281"/>
      <c r="AE958" s="281"/>
      <c r="AF958" s="281"/>
      <c r="AG958" s="283"/>
      <c r="AH958" s="282"/>
      <c r="AJ958" s="344"/>
      <c r="AK958" s="344"/>
      <c r="AL958" s="346"/>
      <c r="AM958" s="346"/>
      <c r="AN958" s="346"/>
      <c r="AO958" s="346"/>
      <c r="AP958" s="346"/>
      <c r="AQ958" s="346"/>
      <c r="AS958" s="338" t="s">
        <v>191</v>
      </c>
      <c r="AT958" s="338" t="s">
        <v>40</v>
      </c>
      <c r="AU958" s="338" t="s">
        <v>290</v>
      </c>
      <c r="AV958" s="343">
        <v>115.4</v>
      </c>
      <c r="AW958" s="343">
        <v>4.5999999999999996</v>
      </c>
      <c r="AY958" s="344"/>
      <c r="AZ958" s="344"/>
      <c r="BA958" s="345"/>
      <c r="BB958" s="345"/>
      <c r="BC958" s="345"/>
      <c r="BD958" s="345"/>
      <c r="BE958" s="345"/>
      <c r="BF958" s="345"/>
    </row>
    <row r="959" spans="30:58" x14ac:dyDescent="0.3">
      <c r="AD959" s="281"/>
      <c r="AE959" s="281"/>
      <c r="AF959" s="281"/>
      <c r="AG959" s="282"/>
      <c r="AH959" s="282"/>
      <c r="AS959" s="338" t="s">
        <v>191</v>
      </c>
      <c r="AT959" s="338" t="s">
        <v>40</v>
      </c>
      <c r="AU959" s="338" t="s">
        <v>291</v>
      </c>
      <c r="AV959" s="343">
        <v>64.2</v>
      </c>
      <c r="AW959" s="343">
        <v>0.6</v>
      </c>
      <c r="AY959" s="344"/>
      <c r="AZ959" s="344"/>
      <c r="BA959" s="345"/>
      <c r="BB959" s="345"/>
      <c r="BC959" s="345"/>
      <c r="BD959" s="345"/>
      <c r="BE959" s="345"/>
      <c r="BF959" s="345"/>
    </row>
    <row r="960" spans="30:58" x14ac:dyDescent="0.3">
      <c r="AD960" s="281"/>
      <c r="AE960" s="281"/>
      <c r="AF960" s="281"/>
      <c r="AG960" s="282"/>
      <c r="AH960" s="282"/>
      <c r="AS960" s="338" t="s">
        <v>191</v>
      </c>
      <c r="AT960" s="338" t="s">
        <v>40</v>
      </c>
      <c r="AU960" s="338" t="s">
        <v>292</v>
      </c>
      <c r="AV960" s="343">
        <v>126.5</v>
      </c>
      <c r="AW960" s="343">
        <v>-4.3</v>
      </c>
      <c r="AY960" s="344"/>
      <c r="AZ960" s="344"/>
      <c r="BA960" s="345"/>
      <c r="BB960" s="345"/>
      <c r="BC960" s="345"/>
      <c r="BD960" s="345"/>
      <c r="BE960" s="345"/>
      <c r="BF960" s="345"/>
    </row>
    <row r="961" spans="30:58" x14ac:dyDescent="0.3">
      <c r="AD961" s="281"/>
      <c r="AE961" s="281"/>
      <c r="AF961" s="281"/>
      <c r="AG961" s="282"/>
      <c r="AH961" s="282"/>
      <c r="AS961" s="338" t="s">
        <v>191</v>
      </c>
      <c r="AT961" s="338" t="s">
        <v>40</v>
      </c>
      <c r="AU961" s="338" t="s">
        <v>293</v>
      </c>
      <c r="AV961" s="343">
        <v>121.5</v>
      </c>
      <c r="AW961" s="343">
        <v>1.9</v>
      </c>
      <c r="AY961" s="344"/>
      <c r="AZ961" s="344"/>
      <c r="BA961" s="345"/>
      <c r="BB961" s="345"/>
      <c r="BC961" s="345"/>
      <c r="BD961" s="345"/>
      <c r="BE961" s="345"/>
      <c r="BF961" s="345"/>
    </row>
    <row r="962" spans="30:58" x14ac:dyDescent="0.3">
      <c r="AD962" s="281"/>
      <c r="AE962" s="281"/>
      <c r="AF962" s="281"/>
      <c r="AG962" s="283"/>
      <c r="AH962" s="282"/>
      <c r="AS962" s="338" t="s">
        <v>191</v>
      </c>
      <c r="AT962" s="338" t="s">
        <v>40</v>
      </c>
      <c r="AU962" s="338" t="s">
        <v>295</v>
      </c>
      <c r="AV962" s="343">
        <v>106.4</v>
      </c>
      <c r="AW962" s="343">
        <v>-1.5</v>
      </c>
      <c r="AY962" s="344"/>
      <c r="AZ962" s="344"/>
      <c r="BA962" s="345"/>
      <c r="BB962" s="345"/>
      <c r="BC962" s="345"/>
      <c r="BD962" s="345"/>
      <c r="BE962" s="345"/>
      <c r="BF962" s="345"/>
    </row>
    <row r="963" spans="30:58" x14ac:dyDescent="0.3">
      <c r="AD963" s="281"/>
      <c r="AE963" s="281"/>
      <c r="AF963" s="281"/>
      <c r="AG963" s="282"/>
      <c r="AH963" s="282"/>
      <c r="AS963" s="338" t="s">
        <v>191</v>
      </c>
      <c r="AT963" s="338" t="s">
        <v>40</v>
      </c>
      <c r="AU963" s="338" t="s">
        <v>296</v>
      </c>
      <c r="AV963" s="343">
        <v>112.7</v>
      </c>
      <c r="AW963" s="343">
        <v>13.6</v>
      </c>
      <c r="AY963" s="344"/>
      <c r="AZ963" s="344"/>
      <c r="BA963" s="345"/>
      <c r="BB963" s="345"/>
      <c r="BC963" s="345"/>
      <c r="BD963" s="345"/>
      <c r="BE963" s="345"/>
      <c r="BF963" s="345"/>
    </row>
    <row r="964" spans="30:58" x14ac:dyDescent="0.3">
      <c r="AD964" s="281"/>
      <c r="AE964" s="281"/>
      <c r="AF964" s="281"/>
      <c r="AG964" s="282"/>
      <c r="AH964" s="282"/>
      <c r="AS964" s="338" t="s">
        <v>191</v>
      </c>
      <c r="AT964" s="338" t="s">
        <v>40</v>
      </c>
      <c r="AU964" s="338" t="s">
        <v>297</v>
      </c>
      <c r="AV964" s="343">
        <v>112.3</v>
      </c>
      <c r="AW964" s="343">
        <v>-5.2</v>
      </c>
      <c r="AY964" s="344"/>
      <c r="AZ964" s="344"/>
      <c r="BA964" s="345"/>
      <c r="BB964" s="345"/>
      <c r="BC964" s="345"/>
      <c r="BD964" s="345"/>
      <c r="BE964" s="345"/>
      <c r="BF964" s="345"/>
    </row>
    <row r="965" spans="30:58" x14ac:dyDescent="0.3">
      <c r="AD965" s="281"/>
      <c r="AE965" s="281"/>
      <c r="AF965" s="281"/>
      <c r="AG965" s="282"/>
      <c r="AH965" s="283"/>
      <c r="AS965" s="338" t="s">
        <v>191</v>
      </c>
      <c r="AT965" s="338" t="s">
        <v>40</v>
      </c>
      <c r="AU965" s="338" t="s">
        <v>298</v>
      </c>
      <c r="AV965" s="343">
        <v>121.8</v>
      </c>
      <c r="AW965" s="343">
        <v>24.6</v>
      </c>
      <c r="AY965" s="344"/>
      <c r="AZ965" s="344"/>
      <c r="BA965" s="345"/>
      <c r="BB965" s="345"/>
      <c r="BC965" s="345"/>
      <c r="BD965" s="345"/>
      <c r="BE965" s="345"/>
      <c r="BF965" s="345"/>
    </row>
    <row r="966" spans="30:58" x14ac:dyDescent="0.3">
      <c r="AD966" s="281"/>
      <c r="AE966" s="281"/>
      <c r="AF966" s="281"/>
      <c r="AG966" s="282"/>
      <c r="AH966" s="282"/>
      <c r="AS966" s="338" t="s">
        <v>191</v>
      </c>
      <c r="AT966" s="338" t="s">
        <v>40</v>
      </c>
      <c r="AU966" s="338" t="s">
        <v>299</v>
      </c>
      <c r="AV966" s="343">
        <v>126.9</v>
      </c>
      <c r="AW966" s="343">
        <v>-2.5</v>
      </c>
      <c r="AY966" s="344"/>
      <c r="AZ966" s="344"/>
      <c r="BA966" s="345"/>
      <c r="BB966" s="345"/>
      <c r="BC966" s="345"/>
      <c r="BD966" s="345"/>
      <c r="BE966" s="345"/>
      <c r="BF966" s="345"/>
    </row>
    <row r="967" spans="30:58" x14ac:dyDescent="0.3">
      <c r="AD967" s="281"/>
      <c r="AE967" s="281"/>
      <c r="AF967" s="281"/>
      <c r="AG967" s="282"/>
      <c r="AH967" s="282"/>
      <c r="AS967" s="338" t="s">
        <v>191</v>
      </c>
      <c r="AT967" s="338" t="s">
        <v>40</v>
      </c>
      <c r="AU967" s="338" t="s">
        <v>300</v>
      </c>
      <c r="AV967" s="343">
        <v>178.9</v>
      </c>
      <c r="AW967" s="343">
        <v>27.7</v>
      </c>
      <c r="AY967" s="344"/>
      <c r="AZ967" s="344"/>
      <c r="BA967" s="345"/>
      <c r="BB967" s="345"/>
      <c r="BC967" s="345"/>
      <c r="BD967" s="345"/>
      <c r="BE967" s="345"/>
      <c r="BF967" s="345"/>
    </row>
    <row r="968" spans="30:58" x14ac:dyDescent="0.3">
      <c r="AD968" s="281"/>
      <c r="AE968" s="281"/>
      <c r="AF968" s="281"/>
      <c r="AG968" s="282"/>
      <c r="AH968" s="282"/>
      <c r="AS968" s="338" t="s">
        <v>191</v>
      </c>
      <c r="AT968" s="338" t="s">
        <v>40</v>
      </c>
      <c r="AU968" s="338" t="s">
        <v>301</v>
      </c>
      <c r="AV968" s="343">
        <v>98</v>
      </c>
      <c r="AW968" s="343">
        <v>-10</v>
      </c>
      <c r="AY968" s="344"/>
      <c r="AZ968" s="344"/>
      <c r="BA968" s="345"/>
      <c r="BB968" s="345"/>
      <c r="BC968" s="345"/>
      <c r="BD968" s="345"/>
      <c r="BE968" s="345"/>
      <c r="BF968" s="345"/>
    </row>
    <row r="969" spans="30:58" x14ac:dyDescent="0.3">
      <c r="AD969" s="281"/>
      <c r="AE969" s="281"/>
      <c r="AF969" s="281"/>
      <c r="AG969" s="282"/>
      <c r="AH969" s="282"/>
      <c r="AS969" s="338" t="s">
        <v>191</v>
      </c>
      <c r="AT969" s="338" t="s">
        <v>40</v>
      </c>
      <c r="AU969" s="338" t="s">
        <v>280</v>
      </c>
      <c r="AV969" s="343">
        <v>113.3</v>
      </c>
      <c r="AW969" s="343">
        <v>2.8</v>
      </c>
      <c r="AY969" s="344"/>
      <c r="AZ969" s="344"/>
      <c r="BA969" s="345"/>
      <c r="BB969" s="345"/>
      <c r="BC969" s="345"/>
      <c r="BD969" s="345"/>
      <c r="BE969" s="345"/>
      <c r="BF969" s="345"/>
    </row>
    <row r="970" spans="30:58" x14ac:dyDescent="0.3">
      <c r="AD970" s="281"/>
      <c r="AE970" s="281"/>
      <c r="AF970" s="281"/>
      <c r="AG970" s="283"/>
      <c r="AH970" s="282"/>
      <c r="AS970" s="338" t="s">
        <v>191</v>
      </c>
      <c r="AT970" s="338" t="s">
        <v>40</v>
      </c>
      <c r="AU970" s="338" t="s">
        <v>281</v>
      </c>
      <c r="AV970" s="343">
        <v>147.5</v>
      </c>
      <c r="AW970" s="343">
        <v>13.5</v>
      </c>
      <c r="AY970" s="344"/>
      <c r="AZ970" s="344"/>
      <c r="BA970" s="345"/>
      <c r="BB970" s="345"/>
      <c r="BC970" s="345"/>
      <c r="BD970" s="345"/>
      <c r="BE970" s="345"/>
      <c r="BF970" s="345"/>
    </row>
    <row r="971" spans="30:58" x14ac:dyDescent="0.3">
      <c r="AD971" s="281"/>
      <c r="AE971" s="281"/>
      <c r="AF971" s="281"/>
      <c r="AG971" s="283"/>
      <c r="AH971" s="282"/>
      <c r="AS971" s="338" t="s">
        <v>191</v>
      </c>
      <c r="AT971" s="338" t="s">
        <v>40</v>
      </c>
      <c r="AU971" s="338" t="s">
        <v>302</v>
      </c>
      <c r="AV971" s="343">
        <v>116.8</v>
      </c>
      <c r="AW971" s="343">
        <v>7.8</v>
      </c>
      <c r="AY971" s="344"/>
      <c r="AZ971" s="344"/>
      <c r="BA971" s="345"/>
      <c r="BB971" s="345"/>
      <c r="BC971" s="345"/>
      <c r="BD971" s="345"/>
      <c r="BE971" s="345"/>
      <c r="BF971" s="345"/>
    </row>
    <row r="972" spans="30:58" x14ac:dyDescent="0.3">
      <c r="AD972" s="281"/>
      <c r="AE972" s="281"/>
      <c r="AF972" s="281"/>
      <c r="AG972" s="282"/>
      <c r="AH972" s="282"/>
      <c r="AS972" s="338" t="s">
        <v>191</v>
      </c>
      <c r="AT972" s="338" t="s">
        <v>40</v>
      </c>
      <c r="AU972" s="338" t="s">
        <v>303</v>
      </c>
      <c r="AV972" s="343">
        <v>136.5</v>
      </c>
      <c r="AW972" s="343">
        <v>44.4</v>
      </c>
      <c r="AY972" s="344"/>
      <c r="AZ972" s="344"/>
      <c r="BA972" s="345"/>
      <c r="BB972" s="345"/>
      <c r="BC972" s="345"/>
      <c r="BD972" s="345"/>
      <c r="BE972" s="345"/>
      <c r="BF972" s="345"/>
    </row>
    <row r="973" spans="30:58" x14ac:dyDescent="0.3">
      <c r="AD973" s="281"/>
      <c r="AE973" s="281"/>
      <c r="AF973" s="281"/>
      <c r="AG973" s="282"/>
      <c r="AH973" s="282"/>
      <c r="AS973" s="338" t="s">
        <v>191</v>
      </c>
      <c r="AT973" s="338" t="s">
        <v>40</v>
      </c>
      <c r="AU973" s="338" t="s">
        <v>304</v>
      </c>
      <c r="AV973" s="343">
        <v>65.599999999999994</v>
      </c>
      <c r="AW973" s="343">
        <v>-22.4</v>
      </c>
      <c r="AY973" s="344"/>
      <c r="AZ973" s="344"/>
      <c r="BA973" s="345"/>
      <c r="BB973" s="345"/>
      <c r="BC973" s="345"/>
      <c r="BD973" s="345"/>
      <c r="BE973" s="345"/>
      <c r="BF973" s="345"/>
    </row>
    <row r="974" spans="30:58" x14ac:dyDescent="0.3">
      <c r="AD974" s="281"/>
      <c r="AE974" s="281"/>
      <c r="AF974" s="281"/>
      <c r="AG974" s="282"/>
      <c r="AH974" s="282"/>
      <c r="AS974" s="338" t="s">
        <v>191</v>
      </c>
      <c r="AT974" s="338" t="s">
        <v>40</v>
      </c>
      <c r="AU974" s="338" t="s">
        <v>305</v>
      </c>
      <c r="AV974" s="343">
        <v>62</v>
      </c>
      <c r="AW974" s="343">
        <v>-81.900000000000006</v>
      </c>
      <c r="AY974" s="344"/>
      <c r="AZ974" s="344"/>
      <c r="BA974" s="345"/>
      <c r="BB974" s="345"/>
      <c r="BC974" s="345"/>
      <c r="BD974" s="345"/>
      <c r="BE974" s="345"/>
      <c r="BF974" s="345"/>
    </row>
    <row r="975" spans="30:58" x14ac:dyDescent="0.3">
      <c r="AD975" s="281"/>
      <c r="AE975" s="281"/>
      <c r="AF975" s="281"/>
      <c r="AG975" s="282"/>
      <c r="AH975" s="282"/>
      <c r="AS975" s="338" t="s">
        <v>191</v>
      </c>
      <c r="AT975" s="338" t="s">
        <v>40</v>
      </c>
      <c r="AU975" s="170" t="s">
        <v>3620</v>
      </c>
      <c r="AV975" s="343">
        <v>110</v>
      </c>
      <c r="AW975" s="343">
        <v>-18.2</v>
      </c>
      <c r="AY975" s="344"/>
      <c r="AZ975" s="344"/>
      <c r="BA975" s="345"/>
      <c r="BB975" s="345"/>
      <c r="BC975" s="345"/>
      <c r="BD975" s="345"/>
      <c r="BE975" s="345"/>
      <c r="BF975" s="345"/>
    </row>
    <row r="976" spans="30:58" x14ac:dyDescent="0.3">
      <c r="AD976" s="281"/>
      <c r="AE976" s="281"/>
      <c r="AF976" s="281"/>
      <c r="AG976" s="282"/>
      <c r="AH976" s="282"/>
      <c r="AS976" s="338" t="s">
        <v>261</v>
      </c>
      <c r="AT976" s="338" t="s">
        <v>1</v>
      </c>
      <c r="AU976" s="338" t="s">
        <v>284</v>
      </c>
      <c r="AV976" s="343">
        <v>87.4</v>
      </c>
      <c r="AW976" s="343">
        <v>-20.100000000000001</v>
      </c>
      <c r="AY976" s="344"/>
      <c r="AZ976" s="344"/>
      <c r="BA976" s="345"/>
      <c r="BB976" s="345"/>
      <c r="BC976" s="345"/>
      <c r="BD976" s="345"/>
      <c r="BE976" s="345"/>
      <c r="BF976" s="345"/>
    </row>
    <row r="977" spans="30:58" x14ac:dyDescent="0.3">
      <c r="AD977" s="281"/>
      <c r="AE977" s="281"/>
      <c r="AF977" s="281"/>
      <c r="AG977" s="283"/>
      <c r="AH977" s="282"/>
      <c r="AS977" s="338" t="s">
        <v>261</v>
      </c>
      <c r="AT977" s="338" t="s">
        <v>1</v>
      </c>
      <c r="AU977" s="338" t="s">
        <v>285</v>
      </c>
      <c r="AV977" s="343">
        <v>149.19999999999999</v>
      </c>
      <c r="AW977" s="343">
        <v>41.4</v>
      </c>
      <c r="AY977" s="344"/>
      <c r="AZ977" s="344"/>
      <c r="BA977" s="345"/>
      <c r="BB977" s="345"/>
      <c r="BC977" s="345"/>
      <c r="BD977" s="345"/>
      <c r="BE977" s="345"/>
      <c r="BF977" s="345"/>
    </row>
    <row r="978" spans="30:58" x14ac:dyDescent="0.3">
      <c r="AD978" s="281"/>
      <c r="AE978" s="281"/>
      <c r="AF978" s="281"/>
      <c r="AG978" s="283"/>
      <c r="AH978" s="283"/>
      <c r="AS978" s="338" t="s">
        <v>261</v>
      </c>
      <c r="AT978" s="338" t="s">
        <v>1</v>
      </c>
      <c r="AU978" s="338" t="s">
        <v>286</v>
      </c>
      <c r="AV978" s="343">
        <v>73.599999999999994</v>
      </c>
      <c r="AW978" s="343">
        <v>-26.4</v>
      </c>
      <c r="AY978" s="344"/>
      <c r="AZ978" s="344"/>
      <c r="BA978" s="345"/>
      <c r="BB978" s="345"/>
      <c r="BC978" s="345"/>
      <c r="BD978" s="345"/>
      <c r="BE978" s="345"/>
      <c r="BF978" s="345"/>
    </row>
    <row r="979" spans="30:58" x14ac:dyDescent="0.3">
      <c r="AD979" s="281"/>
      <c r="AE979" s="281"/>
      <c r="AF979" s="281"/>
      <c r="AG979" s="282"/>
      <c r="AH979" s="282"/>
      <c r="AS979" s="338" t="s">
        <v>261</v>
      </c>
      <c r="AT979" s="338" t="s">
        <v>1</v>
      </c>
      <c r="AU979" s="338" t="s">
        <v>287</v>
      </c>
      <c r="AV979" s="343">
        <v>101.1</v>
      </c>
      <c r="AW979" s="343">
        <v>-5.7</v>
      </c>
      <c r="AY979" s="344"/>
      <c r="AZ979" s="344"/>
      <c r="BA979" s="345"/>
      <c r="BB979" s="345"/>
      <c r="BC979" s="345"/>
      <c r="BD979" s="345"/>
      <c r="BE979" s="345"/>
      <c r="BF979" s="345"/>
    </row>
    <row r="980" spans="30:58" x14ac:dyDescent="0.3">
      <c r="AD980" s="281"/>
      <c r="AE980" s="281"/>
      <c r="AF980" s="281"/>
      <c r="AG980" s="282"/>
      <c r="AH980" s="282"/>
      <c r="AS980" s="338" t="s">
        <v>261</v>
      </c>
      <c r="AT980" s="338" t="s">
        <v>1</v>
      </c>
      <c r="AU980" s="338" t="s">
        <v>288</v>
      </c>
      <c r="AV980" s="343">
        <v>59.5</v>
      </c>
      <c r="AW980" s="343">
        <v>-58.9</v>
      </c>
      <c r="AY980" s="344"/>
      <c r="AZ980" s="344"/>
      <c r="BA980" s="345"/>
      <c r="BB980" s="345"/>
      <c r="BC980" s="345"/>
      <c r="BD980" s="345"/>
      <c r="BE980" s="345"/>
      <c r="BF980" s="345"/>
    </row>
    <row r="981" spans="30:58" x14ac:dyDescent="0.3">
      <c r="AD981" s="281"/>
      <c r="AE981" s="281"/>
      <c r="AF981" s="281"/>
      <c r="AG981" s="282"/>
      <c r="AH981" s="282"/>
      <c r="AS981" s="338" t="s">
        <v>261</v>
      </c>
      <c r="AT981" s="338" t="s">
        <v>1</v>
      </c>
      <c r="AU981" s="338" t="s">
        <v>289</v>
      </c>
      <c r="AV981" s="343">
        <v>83.3</v>
      </c>
      <c r="AW981" s="343">
        <v>5.4</v>
      </c>
      <c r="AY981" s="344"/>
      <c r="AZ981" s="344"/>
      <c r="BA981" s="345"/>
      <c r="BB981" s="345"/>
      <c r="BC981" s="345"/>
      <c r="BD981" s="345"/>
      <c r="BE981" s="345"/>
      <c r="BF981" s="345"/>
    </row>
    <row r="982" spans="30:58" x14ac:dyDescent="0.3">
      <c r="AD982" s="281"/>
      <c r="AE982" s="281"/>
      <c r="AF982" s="281"/>
      <c r="AG982" s="282"/>
      <c r="AH982" s="282"/>
      <c r="AS982" s="338" t="s">
        <v>261</v>
      </c>
      <c r="AT982" s="338" t="s">
        <v>1</v>
      </c>
      <c r="AU982" s="338" t="s">
        <v>290</v>
      </c>
      <c r="AV982" s="343">
        <v>93.5</v>
      </c>
      <c r="AW982" s="343">
        <v>18.100000000000001</v>
      </c>
      <c r="AY982" s="344"/>
      <c r="AZ982" s="344"/>
      <c r="BA982" s="345"/>
      <c r="BB982" s="345"/>
      <c r="BC982" s="345"/>
      <c r="BD982" s="345"/>
      <c r="BE982" s="345"/>
      <c r="BF982" s="345"/>
    </row>
    <row r="983" spans="30:58" x14ac:dyDescent="0.3">
      <c r="AD983" s="281"/>
      <c r="AE983" s="281"/>
      <c r="AF983" s="281"/>
      <c r="AG983" s="282"/>
      <c r="AH983" s="282"/>
      <c r="AS983" s="338" t="s">
        <v>261</v>
      </c>
      <c r="AT983" s="338" t="s">
        <v>1</v>
      </c>
      <c r="AU983" s="338" t="s">
        <v>291</v>
      </c>
      <c r="AV983" s="343">
        <v>87.9</v>
      </c>
      <c r="AW983" s="343">
        <v>-5.8</v>
      </c>
      <c r="AY983" s="344"/>
      <c r="AZ983" s="344"/>
      <c r="BA983" s="345"/>
      <c r="BB983" s="345"/>
      <c r="BC983" s="345"/>
      <c r="BD983" s="345"/>
      <c r="BE983" s="345"/>
      <c r="BF983" s="345"/>
    </row>
    <row r="984" spans="30:58" x14ac:dyDescent="0.3">
      <c r="AD984" s="281"/>
      <c r="AE984" s="281"/>
      <c r="AF984" s="281"/>
      <c r="AG984" s="282"/>
      <c r="AH984" s="282"/>
      <c r="AS984" s="338" t="s">
        <v>261</v>
      </c>
      <c r="AT984" s="338" t="s">
        <v>1</v>
      </c>
      <c r="AU984" s="338" t="s">
        <v>292</v>
      </c>
      <c r="AV984" s="343">
        <v>98.9</v>
      </c>
      <c r="AW984" s="343">
        <v>-19.7</v>
      </c>
      <c r="AY984" s="344"/>
      <c r="AZ984" s="344"/>
      <c r="BA984" s="345"/>
      <c r="BB984" s="345"/>
      <c r="BC984" s="345"/>
      <c r="BD984" s="345"/>
      <c r="BE984" s="345"/>
      <c r="BF984" s="345"/>
    </row>
    <row r="985" spans="30:58" x14ac:dyDescent="0.3">
      <c r="AD985" s="281"/>
      <c r="AE985" s="281"/>
      <c r="AF985" s="281"/>
      <c r="AG985" s="282"/>
      <c r="AH985" s="282"/>
      <c r="AS985" s="338" t="s">
        <v>261</v>
      </c>
      <c r="AT985" s="338" t="s">
        <v>1</v>
      </c>
      <c r="AU985" s="338" t="s">
        <v>293</v>
      </c>
      <c r="AV985" s="343">
        <v>94.6</v>
      </c>
      <c r="AW985" s="343">
        <v>-31.9</v>
      </c>
      <c r="AY985" s="344"/>
      <c r="AZ985" s="344"/>
      <c r="BA985" s="345"/>
      <c r="BB985" s="345"/>
      <c r="BC985" s="345"/>
      <c r="BD985" s="345"/>
      <c r="BE985" s="345"/>
      <c r="BF985" s="345"/>
    </row>
    <row r="986" spans="30:58" x14ac:dyDescent="0.3">
      <c r="AD986" s="281"/>
      <c r="AE986" s="281"/>
      <c r="AF986" s="281"/>
      <c r="AG986" s="282"/>
      <c r="AH986" s="283"/>
      <c r="AS986" s="338" t="s">
        <v>261</v>
      </c>
      <c r="AT986" s="338" t="s">
        <v>1</v>
      </c>
      <c r="AU986" s="338" t="s">
        <v>294</v>
      </c>
      <c r="AV986" s="343">
        <v>169.3</v>
      </c>
      <c r="AW986" s="343">
        <v>19.5</v>
      </c>
      <c r="AY986" s="344"/>
      <c r="AZ986" s="344"/>
      <c r="BA986" s="345"/>
      <c r="BB986" s="345"/>
      <c r="BC986" s="345"/>
      <c r="BD986" s="345"/>
      <c r="BE986" s="345"/>
      <c r="BF986" s="345"/>
    </row>
    <row r="987" spans="30:58" x14ac:dyDescent="0.3">
      <c r="AD987" s="281"/>
      <c r="AE987" s="281"/>
      <c r="AF987" s="281"/>
      <c r="AG987" s="282"/>
      <c r="AH987" s="282"/>
      <c r="AS987" s="338" t="s">
        <v>261</v>
      </c>
      <c r="AT987" s="338" t="s">
        <v>1</v>
      </c>
      <c r="AU987" s="338" t="s">
        <v>295</v>
      </c>
      <c r="AV987" s="343">
        <v>119.1</v>
      </c>
      <c r="AW987" s="343">
        <v>-3.3</v>
      </c>
      <c r="AY987" s="344"/>
      <c r="AZ987" s="344"/>
      <c r="BA987" s="345"/>
      <c r="BB987" s="345"/>
      <c r="BC987" s="345"/>
      <c r="BD987" s="345"/>
      <c r="BE987" s="345"/>
      <c r="BF987" s="345"/>
    </row>
    <row r="988" spans="30:58" x14ac:dyDescent="0.3">
      <c r="AD988" s="281"/>
      <c r="AE988" s="281"/>
      <c r="AF988" s="281"/>
      <c r="AG988" s="282"/>
      <c r="AH988" s="282"/>
      <c r="AS988" s="338" t="s">
        <v>261</v>
      </c>
      <c r="AT988" s="338" t="s">
        <v>1</v>
      </c>
      <c r="AU988" s="338" t="s">
        <v>296</v>
      </c>
      <c r="AV988" s="343">
        <v>88</v>
      </c>
      <c r="AW988" s="343">
        <v>-14.9</v>
      </c>
      <c r="AY988" s="344"/>
      <c r="AZ988" s="344"/>
      <c r="BA988" s="345"/>
      <c r="BB988" s="345"/>
      <c r="BC988" s="345"/>
      <c r="BD988" s="345"/>
      <c r="BE988" s="345"/>
      <c r="BF988" s="345"/>
    </row>
    <row r="989" spans="30:58" x14ac:dyDescent="0.3">
      <c r="AD989" s="281"/>
      <c r="AE989" s="281"/>
      <c r="AF989" s="281"/>
      <c r="AG989" s="282"/>
      <c r="AH989" s="282"/>
      <c r="AS989" s="338" t="s">
        <v>261</v>
      </c>
      <c r="AT989" s="338" t="s">
        <v>1</v>
      </c>
      <c r="AU989" s="338" t="s">
        <v>297</v>
      </c>
      <c r="AV989" s="343">
        <v>126.9</v>
      </c>
      <c r="AW989" s="343">
        <v>20.9</v>
      </c>
      <c r="AY989" s="344"/>
      <c r="AZ989" s="344"/>
      <c r="BA989" s="345"/>
      <c r="BB989" s="345"/>
      <c r="BC989" s="345"/>
      <c r="BD989" s="345"/>
      <c r="BE989" s="345"/>
      <c r="BF989" s="345"/>
    </row>
    <row r="990" spans="30:58" x14ac:dyDescent="0.3">
      <c r="AD990" s="281"/>
      <c r="AE990" s="281"/>
      <c r="AF990" s="281"/>
      <c r="AG990" s="282"/>
      <c r="AH990" s="282"/>
      <c r="AS990" s="338" t="s">
        <v>261</v>
      </c>
      <c r="AT990" s="338" t="s">
        <v>1</v>
      </c>
      <c r="AU990" s="338" t="s">
        <v>298</v>
      </c>
      <c r="AV990" s="343">
        <v>95.8</v>
      </c>
      <c r="AW990" s="343">
        <v>4.8</v>
      </c>
      <c r="AY990" s="344"/>
      <c r="AZ990" s="344"/>
      <c r="BA990" s="345"/>
      <c r="BB990" s="345"/>
      <c r="BC990" s="345"/>
      <c r="BD990" s="345"/>
      <c r="BE990" s="345"/>
      <c r="BF990" s="345"/>
    </row>
    <row r="991" spans="30:58" x14ac:dyDescent="0.3">
      <c r="AD991" s="281"/>
      <c r="AE991" s="281"/>
      <c r="AF991" s="281"/>
      <c r="AG991" s="282"/>
      <c r="AH991" s="282"/>
      <c r="AS991" s="338" t="s">
        <v>261</v>
      </c>
      <c r="AT991" s="338" t="s">
        <v>1</v>
      </c>
      <c r="AU991" s="338" t="s">
        <v>299</v>
      </c>
      <c r="AV991" s="343">
        <v>117.2</v>
      </c>
      <c r="AW991" s="343">
        <v>-47.5</v>
      </c>
      <c r="AY991" s="344"/>
      <c r="AZ991" s="344"/>
      <c r="BA991" s="345"/>
      <c r="BB991" s="345"/>
      <c r="BC991" s="345"/>
      <c r="BD991" s="345"/>
      <c r="BE991" s="345"/>
      <c r="BF991" s="345"/>
    </row>
    <row r="992" spans="30:58" x14ac:dyDescent="0.3">
      <c r="AD992" s="281"/>
      <c r="AE992" s="281"/>
      <c r="AF992" s="281"/>
      <c r="AG992" s="282"/>
      <c r="AH992" s="282"/>
      <c r="AS992" s="338" t="s">
        <v>261</v>
      </c>
      <c r="AT992" s="338" t="s">
        <v>1</v>
      </c>
      <c r="AU992" s="338" t="s">
        <v>300</v>
      </c>
      <c r="AV992" s="343">
        <v>137.30000000000001</v>
      </c>
      <c r="AW992" s="343">
        <v>-24.1</v>
      </c>
      <c r="AY992" s="344"/>
      <c r="AZ992" s="344"/>
      <c r="BA992" s="345"/>
      <c r="BB992" s="345"/>
      <c r="BC992" s="345"/>
      <c r="BD992" s="345"/>
      <c r="BE992" s="345"/>
      <c r="BF992" s="345"/>
    </row>
    <row r="993" spans="30:58" x14ac:dyDescent="0.3">
      <c r="AD993" s="281"/>
      <c r="AE993" s="281"/>
      <c r="AF993" s="281"/>
      <c r="AG993" s="282"/>
      <c r="AH993" s="282"/>
      <c r="AS993" s="338" t="s">
        <v>261</v>
      </c>
      <c r="AT993" s="338" t="s">
        <v>1</v>
      </c>
      <c r="AU993" s="338" t="s">
        <v>301</v>
      </c>
      <c r="AV993" s="343">
        <v>103.7</v>
      </c>
      <c r="AW993" s="343">
        <v>10.8</v>
      </c>
      <c r="AY993" s="344"/>
      <c r="AZ993" s="344"/>
      <c r="BA993" s="345"/>
      <c r="BB993" s="345"/>
      <c r="BC993" s="345"/>
      <c r="BD993" s="345"/>
      <c r="BE993" s="345"/>
      <c r="BF993" s="345"/>
    </row>
    <row r="994" spans="30:58" x14ac:dyDescent="0.3">
      <c r="AD994" s="281"/>
      <c r="AE994" s="281"/>
      <c r="AF994" s="281"/>
      <c r="AG994" s="282"/>
      <c r="AH994" s="282"/>
      <c r="AS994" s="338" t="s">
        <v>261</v>
      </c>
      <c r="AT994" s="338" t="s">
        <v>1</v>
      </c>
      <c r="AU994" s="338" t="s">
        <v>280</v>
      </c>
      <c r="AV994" s="343">
        <v>102.7</v>
      </c>
      <c r="AW994" s="343">
        <v>0.7</v>
      </c>
      <c r="AY994" s="344"/>
      <c r="AZ994" s="344"/>
      <c r="BA994" s="345"/>
      <c r="BB994" s="345"/>
      <c r="BC994" s="345"/>
      <c r="BD994" s="345"/>
      <c r="BE994" s="345"/>
      <c r="BF994" s="345"/>
    </row>
    <row r="995" spans="30:58" x14ac:dyDescent="0.3">
      <c r="AD995" s="281"/>
      <c r="AE995" s="281"/>
      <c r="AF995" s="281"/>
      <c r="AG995" s="282"/>
      <c r="AH995" s="282"/>
      <c r="AS995" s="338" t="s">
        <v>261</v>
      </c>
      <c r="AT995" s="338" t="s">
        <v>1</v>
      </c>
      <c r="AU995" s="338" t="s">
        <v>281</v>
      </c>
      <c r="AV995" s="343">
        <v>113.4</v>
      </c>
      <c r="AW995" s="343">
        <v>10.199999999999999</v>
      </c>
      <c r="AY995" s="344"/>
      <c r="AZ995" s="344"/>
      <c r="BA995" s="345"/>
      <c r="BB995" s="345"/>
      <c r="BC995" s="345"/>
      <c r="BD995" s="345"/>
      <c r="BE995" s="345"/>
      <c r="BF995" s="345"/>
    </row>
    <row r="996" spans="30:58" x14ac:dyDescent="0.3">
      <c r="AD996" s="281"/>
      <c r="AE996" s="281"/>
      <c r="AF996" s="281"/>
      <c r="AG996" s="282"/>
      <c r="AH996" s="282"/>
      <c r="AS996" s="338" t="s">
        <v>261</v>
      </c>
      <c r="AT996" s="338" t="s">
        <v>1</v>
      </c>
      <c r="AU996" s="338" t="s">
        <v>302</v>
      </c>
      <c r="AV996" s="343">
        <v>139.5</v>
      </c>
      <c r="AW996" s="343">
        <v>20.6</v>
      </c>
      <c r="AY996" s="344"/>
      <c r="AZ996" s="344"/>
      <c r="BA996" s="345"/>
      <c r="BB996" s="345"/>
      <c r="BC996" s="345"/>
      <c r="BD996" s="345"/>
      <c r="BE996" s="345"/>
      <c r="BF996" s="345"/>
    </row>
    <row r="997" spans="30:58" x14ac:dyDescent="0.3">
      <c r="AD997" s="281"/>
      <c r="AE997" s="281"/>
      <c r="AF997" s="281"/>
      <c r="AG997" s="282"/>
      <c r="AH997" s="282"/>
      <c r="AS997" s="338" t="s">
        <v>261</v>
      </c>
      <c r="AT997" s="338" t="s">
        <v>1</v>
      </c>
      <c r="AU997" s="338" t="s">
        <v>303</v>
      </c>
      <c r="AV997" s="343">
        <v>62.3</v>
      </c>
      <c r="AW997" s="343">
        <v>-18.5</v>
      </c>
      <c r="AY997" s="344"/>
      <c r="AZ997" s="344"/>
      <c r="BA997" s="345"/>
      <c r="BB997" s="345"/>
      <c r="BC997" s="345"/>
      <c r="BD997" s="345"/>
      <c r="BE997" s="345"/>
      <c r="BF997" s="345"/>
    </row>
    <row r="998" spans="30:58" x14ac:dyDescent="0.3">
      <c r="AD998" s="281"/>
      <c r="AE998" s="281"/>
      <c r="AF998" s="281"/>
      <c r="AG998" s="282"/>
      <c r="AH998" s="282"/>
      <c r="AS998" s="338" t="s">
        <v>261</v>
      </c>
      <c r="AT998" s="338" t="s">
        <v>1</v>
      </c>
      <c r="AU998" s="338" t="s">
        <v>304</v>
      </c>
      <c r="AV998" s="343">
        <v>117.4</v>
      </c>
      <c r="AW998" s="343">
        <v>23.4</v>
      </c>
      <c r="AY998" s="344"/>
      <c r="AZ998" s="344"/>
      <c r="BA998" s="345"/>
      <c r="BB998" s="345"/>
      <c r="BC998" s="345"/>
      <c r="BD998" s="345"/>
      <c r="BE998" s="345"/>
      <c r="BF998" s="345"/>
    </row>
    <row r="999" spans="30:58" x14ac:dyDescent="0.3">
      <c r="AD999" s="281"/>
      <c r="AE999" s="281"/>
      <c r="AF999" s="281"/>
      <c r="AG999" s="282"/>
      <c r="AH999" s="282"/>
      <c r="AS999" s="338" t="s">
        <v>261</v>
      </c>
      <c r="AT999" s="338" t="s">
        <v>1</v>
      </c>
      <c r="AU999" s="338" t="s">
        <v>305</v>
      </c>
      <c r="AV999" s="343">
        <v>197.1</v>
      </c>
      <c r="AW999" s="343">
        <v>122.7</v>
      </c>
      <c r="AY999" s="344"/>
      <c r="AZ999" s="344"/>
      <c r="BA999" s="345"/>
      <c r="BB999" s="345"/>
      <c r="BC999" s="345"/>
      <c r="BD999" s="345"/>
      <c r="BE999" s="345"/>
      <c r="BF999" s="345"/>
    </row>
    <row r="1000" spans="30:58" x14ac:dyDescent="0.3">
      <c r="AD1000" s="281"/>
      <c r="AE1000" s="281"/>
      <c r="AF1000" s="281"/>
      <c r="AG1000" s="282"/>
      <c r="AH1000" s="282"/>
      <c r="AS1000" s="338" t="s">
        <v>261</v>
      </c>
      <c r="AT1000" s="338" t="s">
        <v>1</v>
      </c>
      <c r="AU1000" s="170" t="s">
        <v>3620</v>
      </c>
      <c r="AV1000" s="343">
        <v>66</v>
      </c>
      <c r="AW1000" s="343">
        <v>-44.6</v>
      </c>
      <c r="AY1000" s="344"/>
      <c r="AZ1000" s="344"/>
      <c r="BA1000" s="345"/>
      <c r="BB1000" s="345"/>
      <c r="BC1000" s="345"/>
      <c r="BD1000" s="345"/>
      <c r="BE1000" s="345"/>
      <c r="BF1000" s="345"/>
    </row>
    <row r="1001" spans="30:58" x14ac:dyDescent="0.3">
      <c r="AD1001" s="281"/>
      <c r="AE1001" s="281"/>
      <c r="AF1001" s="281"/>
      <c r="AG1001" s="282"/>
      <c r="AH1001" s="282"/>
      <c r="AS1001" s="338" t="s">
        <v>261</v>
      </c>
      <c r="AT1001" s="338" t="s">
        <v>39</v>
      </c>
      <c r="AU1001" s="338" t="s">
        <v>284</v>
      </c>
      <c r="AV1001" s="343">
        <v>93.1</v>
      </c>
      <c r="AW1001" s="343">
        <v>-7</v>
      </c>
      <c r="AY1001" s="344"/>
      <c r="AZ1001" s="344"/>
      <c r="BA1001" s="345"/>
      <c r="BB1001" s="345"/>
      <c r="BC1001" s="345"/>
      <c r="BD1001" s="345"/>
      <c r="BE1001" s="345"/>
      <c r="BF1001" s="345"/>
    </row>
    <row r="1002" spans="30:58" x14ac:dyDescent="0.3">
      <c r="AD1002" s="281"/>
      <c r="AE1002" s="281"/>
      <c r="AF1002" s="281"/>
      <c r="AG1002" s="282"/>
      <c r="AH1002" s="282"/>
      <c r="AS1002" s="338" t="s">
        <v>261</v>
      </c>
      <c r="AT1002" s="338" t="s">
        <v>39</v>
      </c>
      <c r="AU1002" s="338" t="s">
        <v>285</v>
      </c>
      <c r="AV1002" s="343">
        <v>100.7</v>
      </c>
      <c r="AW1002" s="343">
        <v>-50.2</v>
      </c>
      <c r="AY1002" s="344"/>
      <c r="AZ1002" s="344"/>
      <c r="BA1002" s="345"/>
      <c r="BB1002" s="345"/>
      <c r="BC1002" s="345"/>
      <c r="BD1002" s="345"/>
      <c r="BE1002" s="345"/>
      <c r="BF1002" s="345"/>
    </row>
    <row r="1003" spans="30:58" x14ac:dyDescent="0.3">
      <c r="AD1003" s="281"/>
      <c r="AE1003" s="281"/>
      <c r="AF1003" s="281"/>
      <c r="AG1003" s="282"/>
      <c r="AH1003" s="282"/>
      <c r="AS1003" s="338" t="s">
        <v>261</v>
      </c>
      <c r="AT1003" s="338" t="s">
        <v>39</v>
      </c>
      <c r="AU1003" s="338" t="s">
        <v>286</v>
      </c>
      <c r="AV1003" s="343">
        <v>72.099999999999994</v>
      </c>
      <c r="AW1003" s="343">
        <v>-8.6999999999999993</v>
      </c>
      <c r="AY1003" s="344"/>
      <c r="AZ1003" s="344"/>
      <c r="BA1003" s="345"/>
      <c r="BB1003" s="345"/>
      <c r="BC1003" s="345"/>
      <c r="BD1003" s="345"/>
      <c r="BE1003" s="345"/>
      <c r="BF1003" s="345"/>
    </row>
    <row r="1004" spans="30:58" x14ac:dyDescent="0.3">
      <c r="AD1004" s="281"/>
      <c r="AE1004" s="281"/>
      <c r="AF1004" s="281"/>
      <c r="AG1004" s="282"/>
      <c r="AH1004" s="282"/>
      <c r="AS1004" s="338" t="s">
        <v>261</v>
      </c>
      <c r="AT1004" s="338" t="s">
        <v>39</v>
      </c>
      <c r="AU1004" s="338" t="s">
        <v>289</v>
      </c>
      <c r="AV1004" s="343">
        <v>116.2</v>
      </c>
      <c r="AW1004" s="343">
        <v>-1.9</v>
      </c>
      <c r="AY1004" s="344"/>
      <c r="AZ1004" s="344"/>
      <c r="BA1004" s="345"/>
      <c r="BB1004" s="345"/>
      <c r="BC1004" s="345"/>
      <c r="BD1004" s="345"/>
      <c r="BE1004" s="345"/>
      <c r="BF1004" s="345"/>
    </row>
    <row r="1005" spans="30:58" x14ac:dyDescent="0.3">
      <c r="AD1005" s="281"/>
      <c r="AE1005" s="281"/>
      <c r="AF1005" s="281"/>
      <c r="AG1005" s="282"/>
      <c r="AH1005" s="282"/>
      <c r="AS1005" s="338" t="s">
        <v>261</v>
      </c>
      <c r="AT1005" s="338" t="s">
        <v>39</v>
      </c>
      <c r="AU1005" s="338" t="s">
        <v>290</v>
      </c>
      <c r="AV1005" s="343">
        <v>103</v>
      </c>
      <c r="AW1005" s="343">
        <v>6.1</v>
      </c>
      <c r="AY1005" s="344"/>
      <c r="AZ1005" s="344"/>
      <c r="BA1005" s="345"/>
      <c r="BB1005" s="345"/>
      <c r="BC1005" s="345"/>
      <c r="BD1005" s="345"/>
      <c r="BE1005" s="345"/>
      <c r="BF1005" s="345"/>
    </row>
    <row r="1006" spans="30:58" x14ac:dyDescent="0.3">
      <c r="AD1006" s="281"/>
      <c r="AE1006" s="281"/>
      <c r="AF1006" s="281"/>
      <c r="AG1006" s="282"/>
      <c r="AH1006" s="282"/>
      <c r="AS1006" s="338" t="s">
        <v>261</v>
      </c>
      <c r="AT1006" s="338" t="s">
        <v>39</v>
      </c>
      <c r="AU1006" s="338" t="s">
        <v>292</v>
      </c>
      <c r="AV1006" s="343">
        <v>105.6</v>
      </c>
      <c r="AW1006" s="343">
        <v>-4.0999999999999996</v>
      </c>
      <c r="AY1006" s="344"/>
      <c r="AZ1006" s="344"/>
      <c r="BA1006" s="345"/>
      <c r="BB1006" s="345"/>
      <c r="BC1006" s="345"/>
      <c r="BD1006" s="345"/>
      <c r="BE1006" s="345"/>
      <c r="BF1006" s="345"/>
    </row>
    <row r="1007" spans="30:58" x14ac:dyDescent="0.3">
      <c r="AD1007" s="281"/>
      <c r="AE1007" s="281"/>
      <c r="AF1007" s="281"/>
      <c r="AG1007" s="283"/>
      <c r="AH1007" s="282"/>
      <c r="AS1007" s="338" t="s">
        <v>261</v>
      </c>
      <c r="AT1007" s="338" t="s">
        <v>39</v>
      </c>
      <c r="AU1007" s="338" t="s">
        <v>293</v>
      </c>
      <c r="AV1007" s="343">
        <v>92.5</v>
      </c>
      <c r="AW1007" s="343">
        <v>-10</v>
      </c>
      <c r="AY1007" s="344"/>
      <c r="AZ1007" s="344"/>
      <c r="BA1007" s="345"/>
      <c r="BB1007" s="345"/>
      <c r="BC1007" s="345"/>
      <c r="BD1007" s="345"/>
      <c r="BE1007" s="345"/>
      <c r="BF1007" s="345"/>
    </row>
    <row r="1008" spans="30:58" x14ac:dyDescent="0.3">
      <c r="AD1008" s="281"/>
      <c r="AE1008" s="281"/>
      <c r="AF1008" s="281"/>
      <c r="AG1008" s="282"/>
      <c r="AH1008" s="282"/>
      <c r="AS1008" s="338" t="s">
        <v>261</v>
      </c>
      <c r="AT1008" s="338" t="s">
        <v>39</v>
      </c>
      <c r="AU1008" s="338" t="s">
        <v>295</v>
      </c>
      <c r="AV1008" s="343">
        <v>117.5</v>
      </c>
      <c r="AW1008" s="343">
        <v>5.6</v>
      </c>
      <c r="AY1008" s="344"/>
      <c r="AZ1008" s="344"/>
      <c r="BA1008" s="345"/>
      <c r="BB1008" s="345"/>
      <c r="BC1008" s="345"/>
      <c r="BD1008" s="345"/>
      <c r="BE1008" s="345"/>
      <c r="BF1008" s="345"/>
    </row>
    <row r="1009" spans="30:58" x14ac:dyDescent="0.3">
      <c r="AD1009" s="281"/>
      <c r="AE1009" s="281"/>
      <c r="AF1009" s="281"/>
      <c r="AG1009" s="282"/>
      <c r="AH1009" s="283"/>
      <c r="AS1009" s="338" t="s">
        <v>261</v>
      </c>
      <c r="AT1009" s="338" t="s">
        <v>39</v>
      </c>
      <c r="AU1009" s="338" t="s">
        <v>296</v>
      </c>
      <c r="AV1009" s="343">
        <v>135.80000000000001</v>
      </c>
      <c r="AW1009" s="343">
        <v>13.9</v>
      </c>
      <c r="AY1009" s="344"/>
      <c r="AZ1009" s="344"/>
      <c r="BA1009" s="345"/>
      <c r="BB1009" s="345"/>
      <c r="BC1009" s="345"/>
      <c r="BD1009" s="345"/>
      <c r="BE1009" s="345"/>
      <c r="BF1009" s="345"/>
    </row>
    <row r="1010" spans="30:58" x14ac:dyDescent="0.3">
      <c r="AD1010" s="281"/>
      <c r="AE1010" s="281"/>
      <c r="AF1010" s="281"/>
      <c r="AG1010" s="282"/>
      <c r="AH1010" s="282"/>
      <c r="AS1010" s="338" t="s">
        <v>261</v>
      </c>
      <c r="AT1010" s="338" t="s">
        <v>39</v>
      </c>
      <c r="AU1010" s="338" t="s">
        <v>297</v>
      </c>
      <c r="AV1010" s="343">
        <v>95.4</v>
      </c>
      <c r="AW1010" s="343">
        <v>3</v>
      </c>
      <c r="AY1010" s="344"/>
      <c r="AZ1010" s="344"/>
      <c r="BA1010" s="345"/>
      <c r="BB1010" s="345"/>
      <c r="BC1010" s="345"/>
      <c r="BD1010" s="345"/>
      <c r="BE1010" s="345"/>
      <c r="BF1010" s="345"/>
    </row>
    <row r="1011" spans="30:58" x14ac:dyDescent="0.3">
      <c r="AD1011" s="281"/>
      <c r="AE1011" s="281"/>
      <c r="AF1011" s="281"/>
      <c r="AG1011" s="282"/>
      <c r="AH1011" s="283"/>
      <c r="AS1011" s="338" t="s">
        <v>261</v>
      </c>
      <c r="AT1011" s="338" t="s">
        <v>39</v>
      </c>
      <c r="AU1011" s="338" t="s">
        <v>298</v>
      </c>
      <c r="AV1011" s="343">
        <v>66.099999999999994</v>
      </c>
      <c r="AW1011" s="343">
        <v>-7.2</v>
      </c>
      <c r="AY1011" s="344"/>
      <c r="AZ1011" s="344"/>
      <c r="BA1011" s="345"/>
      <c r="BB1011" s="345"/>
      <c r="BC1011" s="345"/>
      <c r="BD1011" s="345"/>
      <c r="BE1011" s="345"/>
      <c r="BF1011" s="345"/>
    </row>
    <row r="1012" spans="30:58" x14ac:dyDescent="0.3">
      <c r="AD1012" s="281"/>
      <c r="AE1012" s="281"/>
      <c r="AF1012" s="281"/>
      <c r="AG1012" s="282"/>
      <c r="AH1012" s="282"/>
      <c r="AS1012" s="338" t="s">
        <v>261</v>
      </c>
      <c r="AT1012" s="338" t="s">
        <v>39</v>
      </c>
      <c r="AU1012" s="338" t="s">
        <v>301</v>
      </c>
      <c r="AV1012" s="343">
        <v>124</v>
      </c>
      <c r="AW1012" s="343">
        <v>-0.9</v>
      </c>
      <c r="AY1012" s="344"/>
      <c r="AZ1012" s="344"/>
      <c r="BA1012" s="345"/>
      <c r="BB1012" s="345"/>
      <c r="BC1012" s="345"/>
      <c r="BD1012" s="345"/>
      <c r="BE1012" s="345"/>
      <c r="BF1012" s="345"/>
    </row>
    <row r="1013" spans="30:58" x14ac:dyDescent="0.3">
      <c r="AD1013" s="281"/>
      <c r="AE1013" s="281"/>
      <c r="AF1013" s="281"/>
      <c r="AG1013" s="282"/>
      <c r="AH1013" s="283"/>
      <c r="AS1013" s="338" t="s">
        <v>261</v>
      </c>
      <c r="AT1013" s="338" t="s">
        <v>39</v>
      </c>
      <c r="AU1013" s="338" t="s">
        <v>280</v>
      </c>
      <c r="AV1013" s="343">
        <v>123.2</v>
      </c>
      <c r="AW1013" s="343">
        <v>27.7</v>
      </c>
      <c r="AY1013" s="344"/>
      <c r="AZ1013" s="344"/>
      <c r="BA1013" s="345"/>
      <c r="BB1013" s="345"/>
      <c r="BC1013" s="345"/>
      <c r="BD1013" s="345"/>
      <c r="BE1013" s="345"/>
      <c r="BF1013" s="345"/>
    </row>
    <row r="1014" spans="30:58" x14ac:dyDescent="0.3">
      <c r="AD1014" s="281"/>
      <c r="AE1014" s="281"/>
      <c r="AF1014" s="281"/>
      <c r="AG1014" s="282"/>
      <c r="AH1014" s="282"/>
      <c r="AS1014" s="338" t="s">
        <v>261</v>
      </c>
      <c r="AT1014" s="338" t="s">
        <v>39</v>
      </c>
      <c r="AU1014" s="338" t="s">
        <v>281</v>
      </c>
      <c r="AV1014" s="343">
        <v>117.9</v>
      </c>
      <c r="AW1014" s="343">
        <v>6.2</v>
      </c>
      <c r="AY1014" s="344"/>
      <c r="AZ1014" s="344"/>
      <c r="BA1014" s="345"/>
      <c r="BB1014" s="345"/>
      <c r="BC1014" s="345"/>
      <c r="BD1014" s="345"/>
      <c r="BE1014" s="345"/>
      <c r="BF1014" s="345"/>
    </row>
    <row r="1015" spans="30:58" x14ac:dyDescent="0.3">
      <c r="AD1015" s="281"/>
      <c r="AE1015" s="281"/>
      <c r="AF1015" s="281"/>
      <c r="AG1015" s="282"/>
      <c r="AH1015" s="282"/>
      <c r="AS1015" s="338" t="s">
        <v>261</v>
      </c>
      <c r="AT1015" s="338" t="s">
        <v>39</v>
      </c>
      <c r="AU1015" s="338" t="s">
        <v>302</v>
      </c>
      <c r="AV1015" s="343">
        <v>92.4</v>
      </c>
      <c r="AW1015" s="343">
        <v>-29.5</v>
      </c>
      <c r="AY1015" s="344"/>
      <c r="AZ1015" s="344"/>
      <c r="BA1015" s="345"/>
      <c r="BB1015" s="345"/>
      <c r="BC1015" s="345"/>
      <c r="BD1015" s="345"/>
      <c r="BE1015" s="345"/>
      <c r="BF1015" s="345"/>
    </row>
    <row r="1016" spans="30:58" x14ac:dyDescent="0.3">
      <c r="AD1016" s="281"/>
      <c r="AE1016" s="281"/>
      <c r="AF1016" s="281"/>
      <c r="AG1016" s="282"/>
      <c r="AH1016" s="282"/>
      <c r="AS1016" s="338" t="s">
        <v>261</v>
      </c>
      <c r="AT1016" s="338" t="s">
        <v>39</v>
      </c>
      <c r="AU1016" s="338" t="s">
        <v>304</v>
      </c>
      <c r="AV1016" s="343">
        <v>130.19999999999999</v>
      </c>
      <c r="AW1016" s="343">
        <v>-5.4</v>
      </c>
      <c r="AY1016" s="344"/>
      <c r="AZ1016" s="344"/>
      <c r="BA1016" s="345"/>
      <c r="BB1016" s="345"/>
      <c r="BC1016" s="345"/>
      <c r="BD1016" s="345"/>
      <c r="BE1016" s="345"/>
      <c r="BF1016" s="345"/>
    </row>
    <row r="1017" spans="30:58" x14ac:dyDescent="0.3">
      <c r="AD1017" s="281"/>
      <c r="AE1017" s="281"/>
      <c r="AF1017" s="281"/>
      <c r="AG1017" s="282"/>
      <c r="AH1017" s="282"/>
      <c r="AS1017" s="338" t="s">
        <v>261</v>
      </c>
      <c r="AT1017" s="338" t="s">
        <v>39</v>
      </c>
      <c r="AU1017" s="170" t="s">
        <v>3620</v>
      </c>
      <c r="AV1017" s="343">
        <v>91</v>
      </c>
      <c r="AW1017" s="343">
        <v>-26.1</v>
      </c>
      <c r="AY1017" s="344"/>
      <c r="AZ1017" s="344"/>
      <c r="BA1017" s="345"/>
      <c r="BB1017" s="345"/>
      <c r="BC1017" s="345"/>
      <c r="BD1017" s="345"/>
      <c r="BE1017" s="345"/>
      <c r="BF1017" s="345"/>
    </row>
    <row r="1018" spans="30:58" x14ac:dyDescent="0.3">
      <c r="AD1018" s="281"/>
      <c r="AE1018" s="281"/>
      <c r="AF1018" s="281"/>
      <c r="AG1018" s="282"/>
      <c r="AH1018" s="283"/>
      <c r="AS1018" s="338" t="s">
        <v>261</v>
      </c>
      <c r="AT1018" s="338" t="s">
        <v>40</v>
      </c>
      <c r="AU1018" s="338" t="s">
        <v>284</v>
      </c>
      <c r="AV1018" s="343">
        <v>96.8</v>
      </c>
      <c r="AW1018" s="343">
        <v>-11.2</v>
      </c>
      <c r="AY1018" s="344"/>
      <c r="AZ1018" s="344"/>
      <c r="BA1018" s="345"/>
      <c r="BB1018" s="345"/>
      <c r="BC1018" s="345"/>
      <c r="BD1018" s="345"/>
      <c r="BE1018" s="345"/>
      <c r="BF1018" s="345"/>
    </row>
    <row r="1019" spans="30:58" x14ac:dyDescent="0.3">
      <c r="AD1019" s="281"/>
      <c r="AE1019" s="281"/>
      <c r="AF1019" s="281"/>
      <c r="AG1019" s="282"/>
      <c r="AH1019" s="282"/>
      <c r="AS1019" s="338" t="s">
        <v>261</v>
      </c>
      <c r="AT1019" s="338" t="s">
        <v>40</v>
      </c>
      <c r="AU1019" s="338" t="s">
        <v>285</v>
      </c>
      <c r="AV1019" s="343">
        <v>122</v>
      </c>
      <c r="AW1019" s="343">
        <v>9.5</v>
      </c>
      <c r="AY1019" s="344"/>
      <c r="AZ1019" s="344"/>
      <c r="BA1019" s="345"/>
      <c r="BB1019" s="345"/>
      <c r="BC1019" s="345"/>
      <c r="BD1019" s="345"/>
      <c r="BE1019" s="345"/>
      <c r="BF1019" s="345"/>
    </row>
    <row r="1020" spans="30:58" x14ac:dyDescent="0.3">
      <c r="AD1020" s="281"/>
      <c r="AE1020" s="281"/>
      <c r="AF1020" s="281"/>
      <c r="AG1020" s="282"/>
      <c r="AH1020" s="282"/>
      <c r="AS1020" s="338" t="s">
        <v>261</v>
      </c>
      <c r="AT1020" s="338" t="s">
        <v>40</v>
      </c>
      <c r="AU1020" s="338" t="s">
        <v>306</v>
      </c>
      <c r="AV1020" s="343">
        <v>101</v>
      </c>
      <c r="AW1020" s="343">
        <v>1.7</v>
      </c>
      <c r="AY1020" s="344"/>
      <c r="AZ1020" s="344"/>
      <c r="BA1020" s="345"/>
      <c r="BB1020" s="345"/>
      <c r="BC1020" s="345"/>
      <c r="BD1020" s="345"/>
      <c r="BE1020" s="345"/>
      <c r="BF1020" s="345"/>
    </row>
    <row r="1021" spans="30:58" x14ac:dyDescent="0.3">
      <c r="AD1021" s="281"/>
      <c r="AE1021" s="281"/>
      <c r="AF1021" s="281"/>
      <c r="AG1021" s="282"/>
      <c r="AH1021" s="282"/>
      <c r="AS1021" s="338" t="s">
        <v>261</v>
      </c>
      <c r="AT1021" s="338" t="s">
        <v>40</v>
      </c>
      <c r="AU1021" s="338" t="s">
        <v>286</v>
      </c>
      <c r="AV1021" s="343">
        <v>63.1</v>
      </c>
      <c r="AW1021" s="343">
        <v>-22.4</v>
      </c>
      <c r="AY1021" s="344"/>
      <c r="AZ1021" s="344"/>
      <c r="BA1021" s="345"/>
      <c r="BB1021" s="345"/>
      <c r="BC1021" s="345"/>
      <c r="BD1021" s="345"/>
      <c r="BE1021" s="345"/>
      <c r="BF1021" s="345"/>
    </row>
    <row r="1022" spans="30:58" x14ac:dyDescent="0.3">
      <c r="AD1022" s="281"/>
      <c r="AE1022" s="281"/>
      <c r="AF1022" s="281"/>
      <c r="AG1022" s="282"/>
      <c r="AH1022" s="283"/>
      <c r="AS1022" s="338" t="s">
        <v>261</v>
      </c>
      <c r="AT1022" s="338" t="s">
        <v>40</v>
      </c>
      <c r="AU1022" s="338" t="s">
        <v>289</v>
      </c>
      <c r="AV1022" s="343">
        <v>95.9</v>
      </c>
      <c r="AW1022" s="343">
        <v>4.0999999999999996</v>
      </c>
      <c r="AY1022" s="344"/>
      <c r="AZ1022" s="344"/>
      <c r="BA1022" s="345"/>
      <c r="BB1022" s="345"/>
      <c r="BC1022" s="345"/>
      <c r="BD1022" s="345"/>
      <c r="BE1022" s="345"/>
      <c r="BF1022" s="345"/>
    </row>
    <row r="1023" spans="30:58" x14ac:dyDescent="0.3">
      <c r="AD1023" s="281"/>
      <c r="AE1023" s="281"/>
      <c r="AF1023" s="281"/>
      <c r="AG1023" s="282"/>
      <c r="AH1023" s="282"/>
      <c r="AS1023" s="338" t="s">
        <v>261</v>
      </c>
      <c r="AT1023" s="338" t="s">
        <v>40</v>
      </c>
      <c r="AU1023" s="338" t="s">
        <v>290</v>
      </c>
      <c r="AV1023" s="343">
        <v>109.3</v>
      </c>
      <c r="AW1023" s="343">
        <v>3.8</v>
      </c>
      <c r="AY1023" s="344"/>
      <c r="AZ1023" s="344"/>
      <c r="BA1023" s="345"/>
      <c r="BB1023" s="345"/>
      <c r="BC1023" s="345"/>
      <c r="BD1023" s="345"/>
      <c r="BE1023" s="345"/>
      <c r="BF1023" s="345"/>
    </row>
    <row r="1024" spans="30:58" x14ac:dyDescent="0.3">
      <c r="AD1024" s="281"/>
      <c r="AE1024" s="281"/>
      <c r="AF1024" s="281"/>
      <c r="AG1024" s="283"/>
      <c r="AH1024" s="282"/>
      <c r="AS1024" s="338" t="s">
        <v>261</v>
      </c>
      <c r="AT1024" s="338" t="s">
        <v>40</v>
      </c>
      <c r="AU1024" s="338" t="s">
        <v>291</v>
      </c>
      <c r="AV1024" s="343">
        <v>58.1</v>
      </c>
      <c r="AW1024" s="343">
        <v>-8.6</v>
      </c>
      <c r="AY1024" s="344"/>
      <c r="AZ1024" s="344"/>
      <c r="BA1024" s="345"/>
      <c r="BB1024" s="345"/>
      <c r="BC1024" s="345"/>
      <c r="BD1024" s="345"/>
      <c r="BE1024" s="345"/>
      <c r="BF1024" s="345"/>
    </row>
    <row r="1025" spans="30:58" x14ac:dyDescent="0.3">
      <c r="AD1025" s="281"/>
      <c r="AE1025" s="281"/>
      <c r="AF1025" s="281"/>
      <c r="AG1025" s="282"/>
      <c r="AH1025" s="282"/>
      <c r="AS1025" s="338" t="s">
        <v>261</v>
      </c>
      <c r="AT1025" s="338" t="s">
        <v>40</v>
      </c>
      <c r="AU1025" s="338" t="s">
        <v>292</v>
      </c>
      <c r="AV1025" s="343">
        <v>129.1</v>
      </c>
      <c r="AW1025" s="343">
        <v>23.8</v>
      </c>
      <c r="AY1025" s="344"/>
      <c r="AZ1025" s="344"/>
      <c r="BA1025" s="345"/>
      <c r="BB1025" s="345"/>
      <c r="BC1025" s="345"/>
      <c r="BD1025" s="345"/>
      <c r="BE1025" s="345"/>
      <c r="BF1025" s="345"/>
    </row>
    <row r="1026" spans="30:58" x14ac:dyDescent="0.3">
      <c r="AD1026" s="281"/>
      <c r="AE1026" s="281"/>
      <c r="AF1026" s="281"/>
      <c r="AG1026" s="282"/>
      <c r="AH1026" s="282"/>
      <c r="AS1026" s="338" t="s">
        <v>261</v>
      </c>
      <c r="AT1026" s="338" t="s">
        <v>40</v>
      </c>
      <c r="AU1026" s="338" t="s">
        <v>293</v>
      </c>
      <c r="AV1026" s="343">
        <v>98.6</v>
      </c>
      <c r="AW1026" s="343">
        <v>-13.8</v>
      </c>
      <c r="AY1026" s="344"/>
      <c r="AZ1026" s="344"/>
      <c r="BA1026" s="345"/>
      <c r="BB1026" s="345"/>
      <c r="BC1026" s="345"/>
      <c r="BD1026" s="345"/>
      <c r="BE1026" s="345"/>
      <c r="BF1026" s="345"/>
    </row>
    <row r="1027" spans="30:58" x14ac:dyDescent="0.3">
      <c r="AD1027" s="281"/>
      <c r="AE1027" s="281"/>
      <c r="AF1027" s="281"/>
      <c r="AG1027" s="282"/>
      <c r="AH1027" s="282"/>
      <c r="AS1027" s="338" t="s">
        <v>261</v>
      </c>
      <c r="AT1027" s="338" t="s">
        <v>40</v>
      </c>
      <c r="AU1027" s="338" t="s">
        <v>295</v>
      </c>
      <c r="AV1027" s="343">
        <v>100.9</v>
      </c>
      <c r="AW1027" s="343">
        <v>-8.9</v>
      </c>
      <c r="AY1027" s="344"/>
      <c r="AZ1027" s="344"/>
      <c r="BA1027" s="345"/>
      <c r="BB1027" s="345"/>
      <c r="BC1027" s="345"/>
      <c r="BD1027" s="345"/>
      <c r="BE1027" s="345"/>
      <c r="BF1027" s="345"/>
    </row>
    <row r="1028" spans="30:58" x14ac:dyDescent="0.3">
      <c r="AD1028" s="281"/>
      <c r="AE1028" s="281"/>
      <c r="AF1028" s="281"/>
      <c r="AG1028" s="282"/>
      <c r="AH1028" s="282"/>
      <c r="AS1028" s="338" t="s">
        <v>261</v>
      </c>
      <c r="AT1028" s="338" t="s">
        <v>40</v>
      </c>
      <c r="AU1028" s="338" t="s">
        <v>296</v>
      </c>
      <c r="AV1028" s="343">
        <v>98.1</v>
      </c>
      <c r="AW1028" s="343">
        <v>-20.2</v>
      </c>
      <c r="AY1028" s="344"/>
      <c r="AZ1028" s="344"/>
      <c r="BA1028" s="345"/>
      <c r="BB1028" s="345"/>
      <c r="BC1028" s="345"/>
      <c r="BD1028" s="345"/>
      <c r="BE1028" s="345"/>
      <c r="BF1028" s="345"/>
    </row>
    <row r="1029" spans="30:58" x14ac:dyDescent="0.3">
      <c r="AD1029" s="281"/>
      <c r="AE1029" s="281"/>
      <c r="AF1029" s="281"/>
      <c r="AG1029" s="283"/>
      <c r="AH1029" s="282"/>
      <c r="AS1029" s="338" t="s">
        <v>261</v>
      </c>
      <c r="AT1029" s="338" t="s">
        <v>40</v>
      </c>
      <c r="AU1029" s="338" t="s">
        <v>297</v>
      </c>
      <c r="AV1029" s="343">
        <v>101.8</v>
      </c>
      <c r="AW1029" s="343">
        <v>-4.3</v>
      </c>
      <c r="AY1029" s="344"/>
      <c r="AZ1029" s="344"/>
      <c r="BA1029" s="345"/>
      <c r="BB1029" s="345"/>
      <c r="BC1029" s="345"/>
      <c r="BD1029" s="345"/>
      <c r="BE1029" s="345"/>
      <c r="BF1029" s="345"/>
    </row>
    <row r="1030" spans="30:58" x14ac:dyDescent="0.3">
      <c r="AD1030" s="281"/>
      <c r="AE1030" s="281"/>
      <c r="AF1030" s="281"/>
      <c r="AG1030" s="282"/>
      <c r="AH1030" s="282"/>
      <c r="AS1030" s="338" t="s">
        <v>261</v>
      </c>
      <c r="AT1030" s="338" t="s">
        <v>40</v>
      </c>
      <c r="AU1030" s="338" t="s">
        <v>298</v>
      </c>
      <c r="AV1030" s="343">
        <v>93.7</v>
      </c>
      <c r="AW1030" s="343">
        <v>-7.3</v>
      </c>
      <c r="AY1030" s="344"/>
      <c r="AZ1030" s="344"/>
      <c r="BA1030" s="345"/>
      <c r="BB1030" s="345"/>
      <c r="BC1030" s="345"/>
      <c r="BD1030" s="345"/>
      <c r="BE1030" s="345"/>
      <c r="BF1030" s="345"/>
    </row>
    <row r="1031" spans="30:58" x14ac:dyDescent="0.3">
      <c r="AD1031" s="281"/>
      <c r="AE1031" s="281"/>
      <c r="AF1031" s="281"/>
      <c r="AG1031" s="282"/>
      <c r="AH1031" s="282"/>
      <c r="AS1031" s="338" t="s">
        <v>261</v>
      </c>
      <c r="AT1031" s="338" t="s">
        <v>40</v>
      </c>
      <c r="AU1031" s="338" t="s">
        <v>299</v>
      </c>
      <c r="AV1031" s="343">
        <v>113</v>
      </c>
      <c r="AW1031" s="343">
        <v>-18</v>
      </c>
      <c r="AY1031" s="344"/>
      <c r="AZ1031" s="344"/>
      <c r="BA1031" s="345"/>
      <c r="BB1031" s="345"/>
      <c r="BC1031" s="345"/>
      <c r="BD1031" s="345"/>
      <c r="BE1031" s="345"/>
      <c r="BF1031" s="345"/>
    </row>
    <row r="1032" spans="30:58" x14ac:dyDescent="0.3">
      <c r="AD1032" s="281"/>
      <c r="AE1032" s="281"/>
      <c r="AF1032" s="281"/>
      <c r="AG1032" s="283"/>
      <c r="AH1032" s="282"/>
      <c r="AS1032" s="338" t="s">
        <v>261</v>
      </c>
      <c r="AT1032" s="338" t="s">
        <v>40</v>
      </c>
      <c r="AU1032" s="338" t="s">
        <v>300</v>
      </c>
      <c r="AV1032" s="343">
        <v>165.3</v>
      </c>
      <c r="AW1032" s="343">
        <v>1.6</v>
      </c>
      <c r="AY1032" s="344"/>
      <c r="AZ1032" s="344"/>
      <c r="BA1032" s="345"/>
      <c r="BB1032" s="345"/>
      <c r="BC1032" s="345"/>
      <c r="BD1032" s="345"/>
      <c r="BE1032" s="345"/>
      <c r="BF1032" s="345"/>
    </row>
    <row r="1033" spans="30:58" x14ac:dyDescent="0.3">
      <c r="AD1033" s="281"/>
      <c r="AE1033" s="281"/>
      <c r="AF1033" s="281"/>
      <c r="AG1033" s="282"/>
      <c r="AH1033" s="282"/>
      <c r="AS1033" s="338" t="s">
        <v>261</v>
      </c>
      <c r="AT1033" s="338" t="s">
        <v>40</v>
      </c>
      <c r="AU1033" s="338" t="s">
        <v>301</v>
      </c>
      <c r="AV1033" s="343">
        <v>94.9</v>
      </c>
      <c r="AW1033" s="343">
        <v>-15.3</v>
      </c>
      <c r="AY1033" s="344"/>
      <c r="AZ1033" s="344"/>
      <c r="BA1033" s="345"/>
      <c r="BB1033" s="345"/>
      <c r="BC1033" s="345"/>
      <c r="BD1033" s="345"/>
      <c r="BE1033" s="345"/>
      <c r="BF1033" s="345"/>
    </row>
    <row r="1034" spans="30:58" x14ac:dyDescent="0.3">
      <c r="AD1034" s="281"/>
      <c r="AE1034" s="281"/>
      <c r="AF1034" s="281"/>
      <c r="AG1034" s="282"/>
      <c r="AH1034" s="282"/>
      <c r="AS1034" s="338" t="s">
        <v>261</v>
      </c>
      <c r="AT1034" s="338" t="s">
        <v>40</v>
      </c>
      <c r="AU1034" s="338" t="s">
        <v>280</v>
      </c>
      <c r="AV1034" s="343">
        <v>105</v>
      </c>
      <c r="AW1034" s="343">
        <v>-8.8000000000000007</v>
      </c>
      <c r="AY1034" s="344"/>
      <c r="AZ1034" s="344"/>
      <c r="BA1034" s="345"/>
      <c r="BB1034" s="345"/>
      <c r="BC1034" s="345"/>
      <c r="BD1034" s="345"/>
      <c r="BE1034" s="345"/>
      <c r="BF1034" s="345"/>
    </row>
    <row r="1035" spans="30:58" x14ac:dyDescent="0.3">
      <c r="AD1035" s="281"/>
      <c r="AE1035" s="281"/>
      <c r="AF1035" s="281"/>
      <c r="AG1035" s="283"/>
      <c r="AH1035" s="282"/>
      <c r="AS1035" s="338" t="s">
        <v>261</v>
      </c>
      <c r="AT1035" s="338" t="s">
        <v>40</v>
      </c>
      <c r="AU1035" s="338" t="s">
        <v>281</v>
      </c>
      <c r="AV1035" s="343">
        <v>139.6</v>
      </c>
      <c r="AW1035" s="343">
        <v>11.1</v>
      </c>
      <c r="AY1035" s="344"/>
      <c r="AZ1035" s="344"/>
      <c r="BA1035" s="345"/>
      <c r="BB1035" s="345"/>
      <c r="BC1035" s="345"/>
      <c r="BD1035" s="345"/>
      <c r="BE1035" s="345"/>
      <c r="BF1035" s="345"/>
    </row>
    <row r="1036" spans="30:58" x14ac:dyDescent="0.3">
      <c r="AD1036" s="281"/>
      <c r="AE1036" s="281"/>
      <c r="AF1036" s="281"/>
      <c r="AG1036" s="282"/>
      <c r="AH1036" s="282"/>
      <c r="AS1036" s="338" t="s">
        <v>261</v>
      </c>
      <c r="AT1036" s="338" t="s">
        <v>40</v>
      </c>
      <c r="AU1036" s="338" t="s">
        <v>302</v>
      </c>
      <c r="AV1036" s="343">
        <v>106.3</v>
      </c>
      <c r="AW1036" s="343">
        <v>0.2</v>
      </c>
      <c r="AY1036" s="344"/>
      <c r="AZ1036" s="344"/>
      <c r="BA1036" s="345"/>
      <c r="BB1036" s="345"/>
      <c r="BC1036" s="345"/>
      <c r="BD1036" s="345"/>
      <c r="BE1036" s="345"/>
      <c r="BF1036" s="345"/>
    </row>
    <row r="1037" spans="30:58" x14ac:dyDescent="0.3">
      <c r="AD1037" s="281"/>
      <c r="AE1037" s="281"/>
      <c r="AF1037" s="281"/>
      <c r="AG1037" s="282"/>
      <c r="AH1037" s="282"/>
      <c r="AS1037" s="338" t="s">
        <v>261</v>
      </c>
      <c r="AT1037" s="338" t="s">
        <v>40</v>
      </c>
      <c r="AU1037" s="338" t="s">
        <v>303</v>
      </c>
      <c r="AV1037" s="343">
        <v>103.7</v>
      </c>
      <c r="AW1037" s="343">
        <v>1.5</v>
      </c>
      <c r="AY1037" s="344"/>
      <c r="AZ1037" s="344"/>
      <c r="BA1037" s="345"/>
      <c r="BB1037" s="345"/>
      <c r="BC1037" s="345"/>
      <c r="BD1037" s="345"/>
      <c r="BE1037" s="345"/>
      <c r="BF1037" s="345"/>
    </row>
    <row r="1038" spans="30:58" x14ac:dyDescent="0.3">
      <c r="AD1038" s="281"/>
      <c r="AE1038" s="281"/>
      <c r="AF1038" s="281"/>
      <c r="AG1038" s="282"/>
      <c r="AH1038" s="282"/>
      <c r="AS1038" s="338" t="s">
        <v>261</v>
      </c>
      <c r="AT1038" s="338" t="s">
        <v>40</v>
      </c>
      <c r="AU1038" s="338" t="s">
        <v>304</v>
      </c>
      <c r="AV1038" s="343">
        <v>66</v>
      </c>
      <c r="AW1038" s="343">
        <v>-31.8</v>
      </c>
      <c r="AY1038" s="344"/>
      <c r="AZ1038" s="344"/>
      <c r="BA1038" s="345"/>
      <c r="BB1038" s="345"/>
      <c r="BC1038" s="345"/>
      <c r="BD1038" s="345"/>
      <c r="BE1038" s="345"/>
      <c r="BF1038" s="345"/>
    </row>
    <row r="1039" spans="30:58" x14ac:dyDescent="0.3">
      <c r="AD1039" s="281"/>
      <c r="AE1039" s="281"/>
      <c r="AF1039" s="281"/>
      <c r="AG1039" s="282"/>
      <c r="AH1039" s="283"/>
      <c r="AS1039" s="338" t="s">
        <v>261</v>
      </c>
      <c r="AT1039" s="338" t="s">
        <v>40</v>
      </c>
      <c r="AU1039" s="338" t="s">
        <v>305</v>
      </c>
      <c r="AV1039" s="343">
        <v>61.4</v>
      </c>
      <c r="AW1039" s="343">
        <v>-68.400000000000006</v>
      </c>
      <c r="AY1039" s="344"/>
      <c r="AZ1039" s="344"/>
      <c r="BA1039" s="345"/>
      <c r="BB1039" s="345"/>
      <c r="BC1039" s="345"/>
      <c r="BD1039" s="345"/>
      <c r="BE1039" s="345"/>
      <c r="BF1039" s="345"/>
    </row>
    <row r="1040" spans="30:58" x14ac:dyDescent="0.3">
      <c r="AD1040" s="281"/>
      <c r="AE1040" s="281"/>
      <c r="AF1040" s="281"/>
      <c r="AG1040" s="282"/>
      <c r="AH1040" s="283"/>
      <c r="AS1040" s="338" t="s">
        <v>261</v>
      </c>
      <c r="AT1040" s="338" t="s">
        <v>40</v>
      </c>
      <c r="AU1040" s="170" t="s">
        <v>3620</v>
      </c>
      <c r="AV1040" s="343">
        <v>103</v>
      </c>
      <c r="AW1040" s="343">
        <v>-29.2</v>
      </c>
      <c r="AY1040" s="344"/>
      <c r="AZ1040" s="344"/>
      <c r="BA1040" s="345"/>
      <c r="BB1040" s="345"/>
      <c r="BC1040" s="345"/>
      <c r="BD1040" s="345"/>
      <c r="BE1040" s="345"/>
      <c r="BF1040" s="345"/>
    </row>
    <row r="1041" spans="30:58" x14ac:dyDescent="0.3">
      <c r="AD1041" s="281"/>
      <c r="AE1041" s="281"/>
      <c r="AF1041" s="281"/>
      <c r="AG1041" s="282"/>
      <c r="AH1041" s="282"/>
      <c r="AS1041" s="338" t="s">
        <v>265</v>
      </c>
      <c r="AT1041" s="338" t="s">
        <v>1</v>
      </c>
      <c r="AU1041" s="338" t="s">
        <v>284</v>
      </c>
      <c r="AV1041" s="343">
        <v>91.9</v>
      </c>
      <c r="AW1041" s="343">
        <v>-12.5</v>
      </c>
      <c r="AY1041" s="344"/>
      <c r="AZ1041" s="344"/>
      <c r="BA1041" s="345"/>
      <c r="BB1041" s="345"/>
      <c r="BC1041" s="345"/>
      <c r="BD1041" s="345"/>
      <c r="BE1041" s="345"/>
      <c r="BF1041" s="345"/>
    </row>
    <row r="1042" spans="30:58" x14ac:dyDescent="0.3">
      <c r="AD1042" s="281"/>
      <c r="AE1042" s="281"/>
      <c r="AF1042" s="281"/>
      <c r="AG1042" s="282"/>
      <c r="AH1042" s="282"/>
      <c r="AS1042" s="338" t="s">
        <v>265</v>
      </c>
      <c r="AT1042" s="338" t="s">
        <v>1</v>
      </c>
      <c r="AU1042" s="338" t="s">
        <v>285</v>
      </c>
      <c r="AV1042" s="343">
        <v>148.69999999999999</v>
      </c>
      <c r="AW1042" s="343">
        <v>13.2</v>
      </c>
      <c r="AY1042" s="344"/>
      <c r="AZ1042" s="344"/>
      <c r="BA1042" s="345"/>
      <c r="BB1042" s="345"/>
      <c r="BC1042" s="345"/>
      <c r="BD1042" s="345"/>
      <c r="BE1042" s="345"/>
      <c r="BF1042" s="345"/>
    </row>
    <row r="1043" spans="30:58" x14ac:dyDescent="0.3">
      <c r="AD1043" s="281"/>
      <c r="AE1043" s="281"/>
      <c r="AF1043" s="281"/>
      <c r="AG1043" s="282"/>
      <c r="AH1043" s="282"/>
      <c r="AS1043" s="338" t="s">
        <v>265</v>
      </c>
      <c r="AT1043" s="338" t="s">
        <v>1</v>
      </c>
      <c r="AU1043" s="338" t="s">
        <v>286</v>
      </c>
      <c r="AV1043" s="343">
        <v>76</v>
      </c>
      <c r="AW1043" s="343">
        <v>-29</v>
      </c>
      <c r="AY1043" s="344"/>
      <c r="AZ1043" s="344"/>
      <c r="BA1043" s="345"/>
      <c r="BB1043" s="345"/>
      <c r="BC1043" s="345"/>
      <c r="BD1043" s="345"/>
      <c r="BE1043" s="345"/>
      <c r="BF1043" s="345"/>
    </row>
    <row r="1044" spans="30:58" x14ac:dyDescent="0.3">
      <c r="AD1044" s="281"/>
      <c r="AE1044" s="281"/>
      <c r="AF1044" s="281"/>
      <c r="AG1044" s="283"/>
      <c r="AH1044" s="282"/>
      <c r="AS1044" s="338" t="s">
        <v>265</v>
      </c>
      <c r="AT1044" s="338" t="s">
        <v>1</v>
      </c>
      <c r="AU1044" s="338" t="s">
        <v>287</v>
      </c>
      <c r="AV1044" s="343">
        <v>102.9</v>
      </c>
      <c r="AW1044" s="343">
        <v>-13.9</v>
      </c>
      <c r="AY1044" s="344"/>
      <c r="AZ1044" s="344"/>
      <c r="BA1044" s="345"/>
      <c r="BB1044" s="345"/>
      <c r="BC1044" s="345"/>
      <c r="BD1044" s="345"/>
      <c r="BE1044" s="345"/>
      <c r="BF1044" s="345"/>
    </row>
    <row r="1045" spans="30:58" x14ac:dyDescent="0.3">
      <c r="AD1045" s="281"/>
      <c r="AE1045" s="281"/>
      <c r="AF1045" s="281"/>
      <c r="AG1045" s="282"/>
      <c r="AH1045" s="282"/>
      <c r="AS1045" s="338" t="s">
        <v>265</v>
      </c>
      <c r="AT1045" s="338" t="s">
        <v>1</v>
      </c>
      <c r="AU1045" s="338" t="s">
        <v>288</v>
      </c>
      <c r="AV1045" s="343">
        <v>79.7</v>
      </c>
      <c r="AW1045" s="343">
        <v>-53.1</v>
      </c>
      <c r="AY1045" s="344"/>
      <c r="AZ1045" s="344"/>
      <c r="BA1045" s="345"/>
      <c r="BB1045" s="345"/>
      <c r="BC1045" s="345"/>
      <c r="BD1045" s="345"/>
      <c r="BE1045" s="345"/>
      <c r="BF1045" s="345"/>
    </row>
    <row r="1046" spans="30:58" x14ac:dyDescent="0.3">
      <c r="AD1046" s="281"/>
      <c r="AE1046" s="281"/>
      <c r="AF1046" s="281"/>
      <c r="AG1046" s="282"/>
      <c r="AH1046" s="282"/>
      <c r="AS1046" s="338" t="s">
        <v>265</v>
      </c>
      <c r="AT1046" s="338" t="s">
        <v>1</v>
      </c>
      <c r="AU1046" s="338" t="s">
        <v>289</v>
      </c>
      <c r="AV1046" s="343">
        <v>67</v>
      </c>
      <c r="AW1046" s="343">
        <v>-17.600000000000001</v>
      </c>
      <c r="AY1046" s="344"/>
      <c r="AZ1046" s="344"/>
      <c r="BA1046" s="345"/>
      <c r="BB1046" s="345"/>
      <c r="BC1046" s="345"/>
      <c r="BD1046" s="345"/>
      <c r="BE1046" s="345"/>
      <c r="BF1046" s="345"/>
    </row>
    <row r="1047" spans="30:58" x14ac:dyDescent="0.3">
      <c r="AD1047" s="281"/>
      <c r="AE1047" s="281"/>
      <c r="AF1047" s="281"/>
      <c r="AG1047" s="282"/>
      <c r="AH1047" s="282"/>
      <c r="AS1047" s="338" t="s">
        <v>265</v>
      </c>
      <c r="AT1047" s="338" t="s">
        <v>1</v>
      </c>
      <c r="AU1047" s="338" t="s">
        <v>290</v>
      </c>
      <c r="AV1047" s="343">
        <v>78.8</v>
      </c>
      <c r="AW1047" s="343">
        <v>12.6</v>
      </c>
      <c r="AY1047" s="344"/>
      <c r="AZ1047" s="344"/>
      <c r="BA1047" s="345"/>
      <c r="BB1047" s="345"/>
      <c r="BC1047" s="345"/>
      <c r="BD1047" s="345"/>
      <c r="BE1047" s="345"/>
      <c r="BF1047" s="345"/>
    </row>
    <row r="1048" spans="30:58" x14ac:dyDescent="0.3">
      <c r="AD1048" s="281"/>
      <c r="AE1048" s="281"/>
      <c r="AF1048" s="281"/>
      <c r="AG1048" s="282"/>
      <c r="AH1048" s="282"/>
      <c r="AS1048" s="338" t="s">
        <v>265</v>
      </c>
      <c r="AT1048" s="338" t="s">
        <v>1</v>
      </c>
      <c r="AU1048" s="338" t="s">
        <v>291</v>
      </c>
      <c r="AV1048" s="343">
        <v>86</v>
      </c>
      <c r="AW1048" s="343">
        <v>-8.9</v>
      </c>
      <c r="AY1048" s="344"/>
      <c r="AZ1048" s="344"/>
      <c r="BA1048" s="345"/>
      <c r="BB1048" s="345"/>
      <c r="BC1048" s="345"/>
      <c r="BD1048" s="345"/>
      <c r="BE1048" s="345"/>
      <c r="BF1048" s="345"/>
    </row>
    <row r="1049" spans="30:58" x14ac:dyDescent="0.3">
      <c r="AD1049" s="281"/>
      <c r="AE1049" s="281"/>
      <c r="AF1049" s="281"/>
      <c r="AG1049" s="282"/>
      <c r="AH1049" s="282"/>
      <c r="AS1049" s="338" t="s">
        <v>265</v>
      </c>
      <c r="AT1049" s="338" t="s">
        <v>1</v>
      </c>
      <c r="AU1049" s="338" t="s">
        <v>292</v>
      </c>
      <c r="AV1049" s="343">
        <v>87.8</v>
      </c>
      <c r="AW1049" s="343">
        <v>-38.4</v>
      </c>
      <c r="AY1049" s="344"/>
      <c r="AZ1049" s="344"/>
      <c r="BA1049" s="345"/>
      <c r="BB1049" s="345"/>
      <c r="BC1049" s="345"/>
      <c r="BD1049" s="345"/>
      <c r="BE1049" s="345"/>
      <c r="BF1049" s="345"/>
    </row>
    <row r="1050" spans="30:58" x14ac:dyDescent="0.3">
      <c r="AD1050" s="281"/>
      <c r="AE1050" s="281"/>
      <c r="AF1050" s="281"/>
      <c r="AG1050" s="282"/>
      <c r="AH1050" s="282"/>
      <c r="AS1050" s="338" t="s">
        <v>265</v>
      </c>
      <c r="AT1050" s="338" t="s">
        <v>1</v>
      </c>
      <c r="AU1050" s="338" t="s">
        <v>293</v>
      </c>
      <c r="AV1050" s="343">
        <v>84.7</v>
      </c>
      <c r="AW1050" s="343">
        <v>-29.6</v>
      </c>
      <c r="AY1050" s="344"/>
      <c r="AZ1050" s="344"/>
      <c r="BA1050" s="345"/>
      <c r="BB1050" s="345"/>
      <c r="BC1050" s="345"/>
      <c r="BD1050" s="345"/>
      <c r="BE1050" s="345"/>
      <c r="BF1050" s="345"/>
    </row>
    <row r="1051" spans="30:58" x14ac:dyDescent="0.3">
      <c r="AD1051" s="281"/>
      <c r="AE1051" s="281"/>
      <c r="AF1051" s="281"/>
      <c r="AG1051" s="282"/>
      <c r="AH1051" s="282"/>
      <c r="AS1051" s="338" t="s">
        <v>265</v>
      </c>
      <c r="AT1051" s="338" t="s">
        <v>1</v>
      </c>
      <c r="AU1051" s="338" t="s">
        <v>294</v>
      </c>
      <c r="AV1051" s="343">
        <v>142.19999999999999</v>
      </c>
      <c r="AW1051" s="343">
        <v>25.7</v>
      </c>
      <c r="AY1051" s="344"/>
      <c r="AZ1051" s="344"/>
      <c r="BA1051" s="345"/>
      <c r="BB1051" s="345"/>
      <c r="BC1051" s="345"/>
      <c r="BD1051" s="345"/>
      <c r="BE1051" s="345"/>
      <c r="BF1051" s="345"/>
    </row>
    <row r="1052" spans="30:58" x14ac:dyDescent="0.3">
      <c r="AD1052" s="281"/>
      <c r="AE1052" s="281"/>
      <c r="AF1052" s="281"/>
      <c r="AG1052" s="282"/>
      <c r="AH1052" s="282"/>
      <c r="AS1052" s="338" t="s">
        <v>265</v>
      </c>
      <c r="AT1052" s="338" t="s">
        <v>1</v>
      </c>
      <c r="AU1052" s="338" t="s">
        <v>295</v>
      </c>
      <c r="AV1052" s="343">
        <v>123.6</v>
      </c>
      <c r="AW1052" s="343">
        <v>0.7</v>
      </c>
      <c r="AY1052" s="344"/>
      <c r="AZ1052" s="344"/>
      <c r="BA1052" s="345"/>
      <c r="BB1052" s="345"/>
      <c r="BC1052" s="345"/>
      <c r="BD1052" s="345"/>
      <c r="BE1052" s="345"/>
      <c r="BF1052" s="345"/>
    </row>
    <row r="1053" spans="30:58" x14ac:dyDescent="0.3">
      <c r="AD1053" s="281"/>
      <c r="AE1053" s="281"/>
      <c r="AF1053" s="281"/>
      <c r="AG1053" s="282"/>
      <c r="AH1053" s="282"/>
      <c r="AS1053" s="338" t="s">
        <v>265</v>
      </c>
      <c r="AT1053" s="338" t="s">
        <v>1</v>
      </c>
      <c r="AU1053" s="338" t="s">
        <v>296</v>
      </c>
      <c r="AV1053" s="343">
        <v>91.1</v>
      </c>
      <c r="AW1053" s="343">
        <v>12.3</v>
      </c>
      <c r="AY1053" s="344"/>
      <c r="AZ1053" s="344"/>
      <c r="BA1053" s="345"/>
      <c r="BB1053" s="345"/>
      <c r="BC1053" s="345"/>
      <c r="BD1053" s="345"/>
      <c r="BE1053" s="345"/>
      <c r="BF1053" s="345"/>
    </row>
    <row r="1054" spans="30:58" x14ac:dyDescent="0.3">
      <c r="AD1054" s="281"/>
      <c r="AE1054" s="281"/>
      <c r="AF1054" s="281"/>
      <c r="AG1054" s="282"/>
      <c r="AH1054" s="282"/>
      <c r="AS1054" s="338" t="s">
        <v>265</v>
      </c>
      <c r="AT1054" s="338" t="s">
        <v>1</v>
      </c>
      <c r="AU1054" s="338" t="s">
        <v>297</v>
      </c>
      <c r="AV1054" s="343">
        <v>131.69999999999999</v>
      </c>
      <c r="AW1054" s="343">
        <v>26.4</v>
      </c>
      <c r="AY1054" s="344"/>
      <c r="AZ1054" s="344"/>
      <c r="BA1054" s="345"/>
      <c r="BB1054" s="345"/>
      <c r="BC1054" s="345"/>
      <c r="BD1054" s="345"/>
      <c r="BE1054" s="345"/>
      <c r="BF1054" s="345"/>
    </row>
    <row r="1055" spans="30:58" x14ac:dyDescent="0.3">
      <c r="AD1055" s="281"/>
      <c r="AE1055" s="281"/>
      <c r="AF1055" s="281"/>
      <c r="AG1055" s="282"/>
      <c r="AH1055" s="282"/>
      <c r="AS1055" s="338" t="s">
        <v>265</v>
      </c>
      <c r="AT1055" s="338" t="s">
        <v>1</v>
      </c>
      <c r="AU1055" s="338" t="s">
        <v>298</v>
      </c>
      <c r="AV1055" s="343">
        <v>95</v>
      </c>
      <c r="AW1055" s="343">
        <v>-0.5</v>
      </c>
      <c r="AY1055" s="344"/>
      <c r="AZ1055" s="344"/>
      <c r="BA1055" s="345"/>
      <c r="BB1055" s="345"/>
      <c r="BC1055" s="345"/>
      <c r="BD1055" s="345"/>
      <c r="BE1055" s="345"/>
      <c r="BF1055" s="345"/>
    </row>
    <row r="1056" spans="30:58" x14ac:dyDescent="0.3">
      <c r="AD1056" s="281"/>
      <c r="AE1056" s="281"/>
      <c r="AF1056" s="281"/>
      <c r="AG1056" s="283"/>
      <c r="AH1056" s="282"/>
      <c r="AS1056" s="338" t="s">
        <v>265</v>
      </c>
      <c r="AT1056" s="338" t="s">
        <v>1</v>
      </c>
      <c r="AU1056" s="338" t="s">
        <v>299</v>
      </c>
      <c r="AV1056" s="343">
        <v>143</v>
      </c>
      <c r="AW1056" s="343">
        <v>-35.700000000000003</v>
      </c>
      <c r="AY1056" s="344"/>
      <c r="AZ1056" s="344"/>
      <c r="BA1056" s="345"/>
      <c r="BB1056" s="345"/>
      <c r="BC1056" s="345"/>
      <c r="BD1056" s="345"/>
      <c r="BE1056" s="345"/>
      <c r="BF1056" s="345"/>
    </row>
    <row r="1057" spans="30:58" x14ac:dyDescent="0.3">
      <c r="AD1057" s="281"/>
      <c r="AE1057" s="281"/>
      <c r="AF1057" s="281"/>
      <c r="AG1057" s="282"/>
      <c r="AH1057" s="282"/>
      <c r="AS1057" s="338" t="s">
        <v>265</v>
      </c>
      <c r="AT1057" s="338" t="s">
        <v>1</v>
      </c>
      <c r="AU1057" s="338" t="s">
        <v>300</v>
      </c>
      <c r="AV1057" s="343">
        <v>139</v>
      </c>
      <c r="AW1057" s="343">
        <v>-4.0999999999999996</v>
      </c>
      <c r="AY1057" s="344"/>
      <c r="AZ1057" s="344"/>
      <c r="BA1057" s="345"/>
      <c r="BB1057" s="345"/>
      <c r="BC1057" s="345"/>
      <c r="BD1057" s="345"/>
      <c r="BE1057" s="345"/>
      <c r="BF1057" s="345"/>
    </row>
    <row r="1058" spans="30:58" x14ac:dyDescent="0.3">
      <c r="AD1058" s="281"/>
      <c r="AE1058" s="281"/>
      <c r="AF1058" s="281"/>
      <c r="AG1058" s="282"/>
      <c r="AH1058" s="282"/>
      <c r="AS1058" s="338" t="s">
        <v>265</v>
      </c>
      <c r="AT1058" s="338" t="s">
        <v>1</v>
      </c>
      <c r="AU1058" s="338" t="s">
        <v>301</v>
      </c>
      <c r="AV1058" s="343">
        <v>103.6</v>
      </c>
      <c r="AW1058" s="343">
        <v>7.6</v>
      </c>
      <c r="AY1058" s="344"/>
      <c r="AZ1058" s="344"/>
      <c r="BA1058" s="345"/>
      <c r="BB1058" s="345"/>
      <c r="BC1058" s="345"/>
      <c r="BD1058" s="345"/>
      <c r="BE1058" s="345"/>
      <c r="BF1058" s="345"/>
    </row>
    <row r="1059" spans="30:58" x14ac:dyDescent="0.3">
      <c r="AD1059" s="281"/>
      <c r="AE1059" s="281"/>
      <c r="AF1059" s="281"/>
      <c r="AG1059" s="282"/>
      <c r="AH1059" s="282"/>
      <c r="AS1059" s="338" t="s">
        <v>265</v>
      </c>
      <c r="AT1059" s="338" t="s">
        <v>1</v>
      </c>
      <c r="AU1059" s="338" t="s">
        <v>280</v>
      </c>
      <c r="AV1059" s="343">
        <v>94</v>
      </c>
      <c r="AW1059" s="343">
        <v>-9.5</v>
      </c>
      <c r="AY1059" s="344"/>
      <c r="AZ1059" s="344"/>
      <c r="BA1059" s="345"/>
      <c r="BB1059" s="345"/>
      <c r="BC1059" s="345"/>
      <c r="BD1059" s="345"/>
      <c r="BE1059" s="345"/>
      <c r="BF1059" s="345"/>
    </row>
    <row r="1060" spans="30:58" x14ac:dyDescent="0.3">
      <c r="AD1060" s="281"/>
      <c r="AE1060" s="281"/>
      <c r="AF1060" s="281"/>
      <c r="AG1060" s="282"/>
      <c r="AH1060" s="282"/>
      <c r="AS1060" s="338" t="s">
        <v>265</v>
      </c>
      <c r="AT1060" s="338" t="s">
        <v>1</v>
      </c>
      <c r="AU1060" s="338" t="s">
        <v>281</v>
      </c>
      <c r="AV1060" s="343">
        <v>104.6</v>
      </c>
      <c r="AW1060" s="343">
        <v>-1.3</v>
      </c>
      <c r="AY1060" s="344"/>
      <c r="AZ1060" s="344"/>
      <c r="BA1060" s="345"/>
      <c r="BB1060" s="345"/>
      <c r="BC1060" s="345"/>
      <c r="BD1060" s="345"/>
      <c r="BE1060" s="345"/>
      <c r="BF1060" s="345"/>
    </row>
    <row r="1061" spans="30:58" x14ac:dyDescent="0.3">
      <c r="AD1061" s="281"/>
      <c r="AE1061" s="281"/>
      <c r="AF1061" s="281"/>
      <c r="AG1061" s="283"/>
      <c r="AH1061" s="283"/>
      <c r="AS1061" s="338" t="s">
        <v>265</v>
      </c>
      <c r="AT1061" s="338" t="s">
        <v>1</v>
      </c>
      <c r="AU1061" s="338" t="s">
        <v>302</v>
      </c>
      <c r="AV1061" s="343">
        <v>102.3</v>
      </c>
      <c r="AW1061" s="343">
        <v>-22.3</v>
      </c>
      <c r="AY1061" s="344"/>
      <c r="AZ1061" s="344"/>
      <c r="BA1061" s="345"/>
      <c r="BB1061" s="345"/>
      <c r="BC1061" s="345"/>
      <c r="BD1061" s="345"/>
      <c r="BE1061" s="345"/>
      <c r="BF1061" s="345"/>
    </row>
    <row r="1062" spans="30:58" x14ac:dyDescent="0.3">
      <c r="AD1062" s="281"/>
      <c r="AE1062" s="281"/>
      <c r="AF1062" s="281"/>
      <c r="AG1062" s="282"/>
      <c r="AH1062" s="282"/>
      <c r="AS1062" s="338" t="s">
        <v>265</v>
      </c>
      <c r="AT1062" s="338" t="s">
        <v>1</v>
      </c>
      <c r="AU1062" s="338" t="s">
        <v>303</v>
      </c>
      <c r="AV1062" s="343">
        <v>52.3</v>
      </c>
      <c r="AW1062" s="343">
        <v>-32</v>
      </c>
      <c r="AY1062" s="344"/>
      <c r="AZ1062" s="344"/>
      <c r="BA1062" s="345"/>
      <c r="BB1062" s="345"/>
      <c r="BC1062" s="345"/>
      <c r="BD1062" s="345"/>
      <c r="BE1062" s="345"/>
      <c r="BF1062" s="345"/>
    </row>
    <row r="1063" spans="30:58" x14ac:dyDescent="0.3">
      <c r="AD1063" s="281"/>
      <c r="AE1063" s="281"/>
      <c r="AF1063" s="281"/>
      <c r="AG1063" s="282"/>
      <c r="AH1063" s="282"/>
      <c r="AS1063" s="338" t="s">
        <v>265</v>
      </c>
      <c r="AT1063" s="338" t="s">
        <v>1</v>
      </c>
      <c r="AU1063" s="338" t="s">
        <v>304</v>
      </c>
      <c r="AV1063" s="343">
        <v>75.900000000000006</v>
      </c>
      <c r="AW1063" s="343">
        <v>-45.2</v>
      </c>
      <c r="AY1063" s="344"/>
      <c r="AZ1063" s="344"/>
      <c r="BA1063" s="345"/>
      <c r="BB1063" s="345"/>
      <c r="BC1063" s="345"/>
      <c r="BD1063" s="345"/>
      <c r="BE1063" s="345"/>
      <c r="BF1063" s="345"/>
    </row>
    <row r="1064" spans="30:58" x14ac:dyDescent="0.3">
      <c r="AD1064" s="281"/>
      <c r="AE1064" s="281"/>
      <c r="AF1064" s="281"/>
      <c r="AG1064" s="283"/>
      <c r="AH1064" s="282"/>
      <c r="AS1064" s="338" t="s">
        <v>265</v>
      </c>
      <c r="AT1064" s="338" t="s">
        <v>1</v>
      </c>
      <c r="AU1064" s="338" t="s">
        <v>305</v>
      </c>
      <c r="AV1064" s="343">
        <v>91.5</v>
      </c>
      <c r="AW1064" s="343">
        <v>-18.899999999999999</v>
      </c>
      <c r="AY1064" s="344"/>
      <c r="AZ1064" s="344"/>
      <c r="BA1064" s="345"/>
      <c r="BB1064" s="345"/>
      <c r="BC1064" s="345"/>
      <c r="BD1064" s="345"/>
      <c r="BE1064" s="345"/>
      <c r="BF1064" s="345"/>
    </row>
    <row r="1065" spans="30:58" x14ac:dyDescent="0.3">
      <c r="AD1065" s="281"/>
      <c r="AE1065" s="281"/>
      <c r="AF1065" s="281"/>
      <c r="AG1065" s="282"/>
      <c r="AH1065" s="282"/>
      <c r="AS1065" s="338" t="s">
        <v>265</v>
      </c>
      <c r="AT1065" s="338" t="s">
        <v>1</v>
      </c>
      <c r="AU1065" s="170" t="s">
        <v>3620</v>
      </c>
      <c r="AV1065" s="343">
        <v>62.9</v>
      </c>
      <c r="AW1065" s="343">
        <v>-53.5</v>
      </c>
      <c r="AY1065" s="344"/>
      <c r="AZ1065" s="344"/>
      <c r="BA1065" s="345"/>
      <c r="BB1065" s="345"/>
      <c r="BC1065" s="345"/>
      <c r="BD1065" s="345"/>
      <c r="BE1065" s="345"/>
      <c r="BF1065" s="345"/>
    </row>
    <row r="1066" spans="30:58" x14ac:dyDescent="0.3">
      <c r="AD1066" s="281"/>
      <c r="AE1066" s="281"/>
      <c r="AF1066" s="281"/>
      <c r="AG1066" s="282"/>
      <c r="AH1066" s="282"/>
      <c r="AS1066" s="338" t="s">
        <v>265</v>
      </c>
      <c r="AT1066" s="338" t="s">
        <v>39</v>
      </c>
      <c r="AU1066" s="338" t="s">
        <v>284</v>
      </c>
      <c r="AV1066" s="343">
        <v>104.1</v>
      </c>
      <c r="AW1066" s="343">
        <v>-0.9</v>
      </c>
      <c r="AY1066" s="344"/>
      <c r="AZ1066" s="344"/>
      <c r="BA1066" s="345"/>
      <c r="BB1066" s="345"/>
      <c r="BC1066" s="345"/>
      <c r="BD1066" s="345"/>
      <c r="BE1066" s="345"/>
      <c r="BF1066" s="345"/>
    </row>
    <row r="1067" spans="30:58" x14ac:dyDescent="0.3">
      <c r="AD1067" s="281"/>
      <c r="AE1067" s="281"/>
      <c r="AF1067" s="281"/>
      <c r="AG1067" s="283"/>
      <c r="AH1067" s="282"/>
      <c r="AS1067" s="338" t="s">
        <v>265</v>
      </c>
      <c r="AT1067" s="338" t="s">
        <v>39</v>
      </c>
      <c r="AU1067" s="338" t="s">
        <v>285</v>
      </c>
      <c r="AV1067" s="343">
        <v>163.6</v>
      </c>
      <c r="AW1067" s="343">
        <v>-0.5</v>
      </c>
      <c r="AY1067" s="344"/>
      <c r="AZ1067" s="344"/>
      <c r="BA1067" s="345"/>
      <c r="BB1067" s="345"/>
      <c r="BC1067" s="345"/>
      <c r="BD1067" s="345"/>
      <c r="BE1067" s="345"/>
      <c r="BF1067" s="345"/>
    </row>
    <row r="1068" spans="30:58" x14ac:dyDescent="0.3">
      <c r="AD1068" s="281"/>
      <c r="AE1068" s="281"/>
      <c r="AF1068" s="281"/>
      <c r="AG1068" s="282"/>
      <c r="AH1068" s="283"/>
      <c r="AS1068" s="338" t="s">
        <v>265</v>
      </c>
      <c r="AT1068" s="338" t="s">
        <v>39</v>
      </c>
      <c r="AU1068" s="338" t="s">
        <v>286</v>
      </c>
      <c r="AV1068" s="343">
        <v>86.4</v>
      </c>
      <c r="AW1068" s="343">
        <v>15.3</v>
      </c>
      <c r="AY1068" s="344"/>
      <c r="AZ1068" s="344"/>
      <c r="BA1068" s="345"/>
      <c r="BB1068" s="345"/>
      <c r="BC1068" s="345"/>
      <c r="BD1068" s="345"/>
      <c r="BE1068" s="345"/>
      <c r="BF1068" s="345"/>
    </row>
    <row r="1069" spans="30:58" x14ac:dyDescent="0.3">
      <c r="AD1069" s="281"/>
      <c r="AE1069" s="281"/>
      <c r="AF1069" s="281"/>
      <c r="AG1069" s="282"/>
      <c r="AH1069" s="282"/>
      <c r="AS1069" s="338" t="s">
        <v>265</v>
      </c>
      <c r="AT1069" s="338" t="s">
        <v>39</v>
      </c>
      <c r="AU1069" s="338" t="s">
        <v>289</v>
      </c>
      <c r="AV1069" s="343">
        <v>88.8</v>
      </c>
      <c r="AW1069" s="343">
        <v>-38.4</v>
      </c>
      <c r="AY1069" s="344"/>
      <c r="AZ1069" s="344"/>
      <c r="BA1069" s="345"/>
      <c r="BB1069" s="345"/>
      <c r="BC1069" s="345"/>
      <c r="BD1069" s="345"/>
      <c r="BE1069" s="345"/>
      <c r="BF1069" s="345"/>
    </row>
    <row r="1070" spans="30:58" x14ac:dyDescent="0.3">
      <c r="AD1070" s="281"/>
      <c r="AE1070" s="281"/>
      <c r="AF1070" s="281"/>
      <c r="AG1070" s="282"/>
      <c r="AH1070" s="282"/>
      <c r="AS1070" s="338" t="s">
        <v>265</v>
      </c>
      <c r="AT1070" s="338" t="s">
        <v>39</v>
      </c>
      <c r="AU1070" s="338" t="s">
        <v>290</v>
      </c>
      <c r="AV1070" s="343">
        <v>106.6</v>
      </c>
      <c r="AW1070" s="343">
        <v>-9</v>
      </c>
      <c r="AY1070" s="344"/>
      <c r="AZ1070" s="344"/>
      <c r="BA1070" s="345"/>
      <c r="BB1070" s="345"/>
      <c r="BC1070" s="345"/>
      <c r="BD1070" s="345"/>
      <c r="BE1070" s="345"/>
      <c r="BF1070" s="345"/>
    </row>
    <row r="1071" spans="30:58" x14ac:dyDescent="0.3">
      <c r="AD1071" s="281"/>
      <c r="AE1071" s="281"/>
      <c r="AF1071" s="281"/>
      <c r="AG1071" s="282"/>
      <c r="AH1071" s="283"/>
      <c r="AS1071" s="338" t="s">
        <v>265</v>
      </c>
      <c r="AT1071" s="338" t="s">
        <v>39</v>
      </c>
      <c r="AU1071" s="338" t="s">
        <v>292</v>
      </c>
      <c r="AV1071" s="343">
        <v>107.4</v>
      </c>
      <c r="AW1071" s="343">
        <v>-1.5</v>
      </c>
      <c r="AY1071" s="344"/>
      <c r="AZ1071" s="344"/>
      <c r="BA1071" s="345"/>
      <c r="BB1071" s="345"/>
      <c r="BC1071" s="345"/>
      <c r="BD1071" s="345"/>
      <c r="BE1071" s="345"/>
      <c r="BF1071" s="345"/>
    </row>
    <row r="1072" spans="30:58" x14ac:dyDescent="0.3">
      <c r="AD1072" s="281"/>
      <c r="AE1072" s="281"/>
      <c r="AF1072" s="281"/>
      <c r="AG1072" s="282"/>
      <c r="AH1072" s="282"/>
      <c r="AS1072" s="338" t="s">
        <v>265</v>
      </c>
      <c r="AT1072" s="338" t="s">
        <v>39</v>
      </c>
      <c r="AU1072" s="338" t="s">
        <v>293</v>
      </c>
      <c r="AV1072" s="343">
        <v>94.8</v>
      </c>
      <c r="AW1072" s="343">
        <v>-9.3000000000000007</v>
      </c>
      <c r="AY1072" s="344"/>
      <c r="AZ1072" s="344"/>
      <c r="BA1072" s="345"/>
      <c r="BB1072" s="345"/>
      <c r="BC1072" s="345"/>
      <c r="BD1072" s="345"/>
      <c r="BE1072" s="345"/>
      <c r="BF1072" s="345"/>
    </row>
    <row r="1073" spans="30:58" x14ac:dyDescent="0.3">
      <c r="AD1073" s="281"/>
      <c r="AE1073" s="281"/>
      <c r="AF1073" s="281"/>
      <c r="AG1073" s="283"/>
      <c r="AH1073" s="282"/>
      <c r="AS1073" s="338" t="s">
        <v>265</v>
      </c>
      <c r="AT1073" s="338" t="s">
        <v>39</v>
      </c>
      <c r="AU1073" s="338" t="s">
        <v>295</v>
      </c>
      <c r="AV1073" s="343">
        <v>122.2</v>
      </c>
      <c r="AW1073" s="343">
        <v>13.8</v>
      </c>
      <c r="AY1073" s="344"/>
      <c r="AZ1073" s="344"/>
      <c r="BA1073" s="345"/>
      <c r="BB1073" s="345"/>
      <c r="BC1073" s="345"/>
      <c r="BD1073" s="345"/>
      <c r="BE1073" s="345"/>
      <c r="BF1073" s="345"/>
    </row>
    <row r="1074" spans="30:58" x14ac:dyDescent="0.3">
      <c r="AD1074" s="281"/>
      <c r="AE1074" s="281"/>
      <c r="AF1074" s="281"/>
      <c r="AG1074" s="282"/>
      <c r="AH1074" s="282"/>
      <c r="AS1074" s="338" t="s">
        <v>265</v>
      </c>
      <c r="AT1074" s="338" t="s">
        <v>39</v>
      </c>
      <c r="AU1074" s="338" t="s">
        <v>296</v>
      </c>
      <c r="AV1074" s="343">
        <v>132.80000000000001</v>
      </c>
      <c r="AW1074" s="343">
        <v>8.1</v>
      </c>
      <c r="AY1074" s="344"/>
      <c r="AZ1074" s="344"/>
      <c r="BA1074" s="345"/>
      <c r="BB1074" s="345"/>
      <c r="BC1074" s="345"/>
      <c r="BD1074" s="345"/>
      <c r="BE1074" s="345"/>
      <c r="BF1074" s="345"/>
    </row>
    <row r="1075" spans="30:58" x14ac:dyDescent="0.3">
      <c r="AD1075" s="281"/>
      <c r="AE1075" s="281"/>
      <c r="AF1075" s="281"/>
      <c r="AG1075" s="282"/>
      <c r="AH1075" s="282"/>
      <c r="AS1075" s="338" t="s">
        <v>265</v>
      </c>
      <c r="AT1075" s="338" t="s">
        <v>39</v>
      </c>
      <c r="AU1075" s="338" t="s">
        <v>297</v>
      </c>
      <c r="AV1075" s="343">
        <v>95</v>
      </c>
      <c r="AW1075" s="343">
        <v>-1.4</v>
      </c>
      <c r="AY1075" s="344"/>
      <c r="AZ1075" s="344"/>
      <c r="BA1075" s="345"/>
      <c r="BB1075" s="345"/>
      <c r="BC1075" s="345"/>
      <c r="BD1075" s="345"/>
      <c r="BE1075" s="345"/>
      <c r="BF1075" s="345"/>
    </row>
    <row r="1076" spans="30:58" x14ac:dyDescent="0.3">
      <c r="AD1076" s="281"/>
      <c r="AE1076" s="281"/>
      <c r="AF1076" s="281"/>
      <c r="AG1076" s="282"/>
      <c r="AH1076" s="282"/>
      <c r="AS1076" s="338" t="s">
        <v>265</v>
      </c>
      <c r="AT1076" s="338" t="s">
        <v>39</v>
      </c>
      <c r="AU1076" s="338" t="s">
        <v>298</v>
      </c>
      <c r="AV1076" s="343">
        <v>64.2</v>
      </c>
      <c r="AW1076" s="343">
        <v>-24</v>
      </c>
      <c r="AY1076" s="344"/>
      <c r="AZ1076" s="344"/>
      <c r="BA1076" s="345"/>
      <c r="BB1076" s="345"/>
      <c r="BC1076" s="345"/>
      <c r="BD1076" s="345"/>
      <c r="BE1076" s="345"/>
      <c r="BF1076" s="345"/>
    </row>
    <row r="1077" spans="30:58" x14ac:dyDescent="0.3">
      <c r="AD1077" s="281"/>
      <c r="AE1077" s="281"/>
      <c r="AF1077" s="281"/>
      <c r="AG1077" s="282"/>
      <c r="AH1077" s="282"/>
      <c r="AS1077" s="338" t="s">
        <v>265</v>
      </c>
      <c r="AT1077" s="338" t="s">
        <v>39</v>
      </c>
      <c r="AU1077" s="338" t="s">
        <v>301</v>
      </c>
      <c r="AV1077" s="343">
        <v>126.1</v>
      </c>
      <c r="AW1077" s="343">
        <v>-1.7</v>
      </c>
      <c r="AY1077" s="344"/>
      <c r="AZ1077" s="344"/>
      <c r="BA1077" s="345"/>
      <c r="BB1077" s="345"/>
      <c r="BC1077" s="345"/>
      <c r="BD1077" s="345"/>
      <c r="BE1077" s="345"/>
      <c r="BF1077" s="345"/>
    </row>
    <row r="1078" spans="30:58" x14ac:dyDescent="0.3">
      <c r="AD1078" s="281"/>
      <c r="AE1078" s="281"/>
      <c r="AF1078" s="281"/>
      <c r="AG1078" s="282"/>
      <c r="AH1078" s="282"/>
      <c r="AS1078" s="338" t="s">
        <v>265</v>
      </c>
      <c r="AT1078" s="338" t="s">
        <v>39</v>
      </c>
      <c r="AU1078" s="338" t="s">
        <v>280</v>
      </c>
      <c r="AV1078" s="343">
        <v>119.4</v>
      </c>
      <c r="AW1078" s="343">
        <v>17.7</v>
      </c>
      <c r="AY1078" s="344"/>
      <c r="AZ1078" s="344"/>
      <c r="BA1078" s="345"/>
      <c r="BB1078" s="345"/>
      <c r="BC1078" s="345"/>
      <c r="BD1078" s="345"/>
      <c r="BE1078" s="345"/>
      <c r="BF1078" s="345"/>
    </row>
    <row r="1079" spans="30:58" x14ac:dyDescent="0.3">
      <c r="AD1079" s="281"/>
      <c r="AE1079" s="281"/>
      <c r="AF1079" s="281"/>
      <c r="AG1079" s="282"/>
      <c r="AH1079" s="282"/>
      <c r="AS1079" s="338" t="s">
        <v>265</v>
      </c>
      <c r="AT1079" s="338" t="s">
        <v>39</v>
      </c>
      <c r="AU1079" s="338" t="s">
        <v>281</v>
      </c>
      <c r="AV1079" s="343">
        <v>120.1</v>
      </c>
      <c r="AW1079" s="343">
        <v>13.2</v>
      </c>
      <c r="AY1079" s="344"/>
      <c r="AZ1079" s="344"/>
      <c r="BA1079" s="345"/>
      <c r="BB1079" s="345"/>
      <c r="BC1079" s="345"/>
      <c r="BD1079" s="345"/>
      <c r="BE1079" s="345"/>
      <c r="BF1079" s="345"/>
    </row>
    <row r="1080" spans="30:58" x14ac:dyDescent="0.3">
      <c r="AD1080" s="281"/>
      <c r="AE1080" s="281"/>
      <c r="AF1080" s="281"/>
      <c r="AG1080" s="282"/>
      <c r="AH1080" s="282"/>
      <c r="AS1080" s="338" t="s">
        <v>265</v>
      </c>
      <c r="AT1080" s="338" t="s">
        <v>39</v>
      </c>
      <c r="AU1080" s="338" t="s">
        <v>302</v>
      </c>
      <c r="AV1080" s="343">
        <v>90.3</v>
      </c>
      <c r="AW1080" s="343">
        <v>-52.4</v>
      </c>
      <c r="AY1080" s="344"/>
      <c r="AZ1080" s="344"/>
      <c r="BA1080" s="345"/>
      <c r="BB1080" s="345"/>
      <c r="BC1080" s="345"/>
      <c r="BD1080" s="345"/>
      <c r="BE1080" s="345"/>
      <c r="BF1080" s="345"/>
    </row>
    <row r="1081" spans="30:58" x14ac:dyDescent="0.3">
      <c r="AD1081" s="281"/>
      <c r="AE1081" s="281"/>
      <c r="AF1081" s="281"/>
      <c r="AG1081" s="282"/>
      <c r="AH1081" s="282"/>
      <c r="AS1081" s="338" t="s">
        <v>265</v>
      </c>
      <c r="AT1081" s="338" t="s">
        <v>39</v>
      </c>
      <c r="AU1081" s="338" t="s">
        <v>304</v>
      </c>
      <c r="AV1081" s="343">
        <v>100.3</v>
      </c>
      <c r="AW1081" s="343">
        <v>-36.5</v>
      </c>
      <c r="AY1081" s="344"/>
      <c r="AZ1081" s="344"/>
      <c r="BA1081" s="345"/>
      <c r="BB1081" s="345"/>
      <c r="BC1081" s="345"/>
      <c r="BD1081" s="345"/>
      <c r="BE1081" s="345"/>
      <c r="BF1081" s="345"/>
    </row>
    <row r="1082" spans="30:58" x14ac:dyDescent="0.3">
      <c r="AD1082" s="281"/>
      <c r="AE1082" s="281"/>
      <c r="AF1082" s="281"/>
      <c r="AG1082" s="283"/>
      <c r="AH1082" s="282"/>
      <c r="AS1082" s="338" t="s">
        <v>265</v>
      </c>
      <c r="AT1082" s="338" t="s">
        <v>39</v>
      </c>
      <c r="AU1082" s="170" t="s">
        <v>3620</v>
      </c>
      <c r="AV1082" s="343">
        <v>75.2</v>
      </c>
      <c r="AW1082" s="343">
        <v>-40</v>
      </c>
      <c r="AY1082" s="344"/>
      <c r="AZ1082" s="344"/>
      <c r="BA1082" s="345"/>
      <c r="BB1082" s="345"/>
      <c r="BC1082" s="345"/>
      <c r="BD1082" s="345"/>
      <c r="BE1082" s="345"/>
      <c r="BF1082" s="345"/>
    </row>
    <row r="1083" spans="30:58" x14ac:dyDescent="0.3">
      <c r="AD1083" s="281"/>
      <c r="AE1083" s="281"/>
      <c r="AF1083" s="281"/>
      <c r="AG1083" s="282"/>
      <c r="AH1083" s="282"/>
      <c r="AS1083" s="338" t="s">
        <v>265</v>
      </c>
      <c r="AT1083" s="338" t="s">
        <v>40</v>
      </c>
      <c r="AU1083" s="338" t="s">
        <v>284</v>
      </c>
      <c r="AV1083" s="343">
        <v>103</v>
      </c>
      <c r="AW1083" s="343">
        <v>-26.7</v>
      </c>
      <c r="AY1083" s="344"/>
      <c r="AZ1083" s="344"/>
      <c r="BA1083" s="345"/>
      <c r="BB1083" s="345"/>
      <c r="BC1083" s="345"/>
      <c r="BD1083" s="345"/>
      <c r="BE1083" s="345"/>
      <c r="BF1083" s="345"/>
    </row>
    <row r="1084" spans="30:58" x14ac:dyDescent="0.3">
      <c r="AD1084" s="281"/>
      <c r="AE1084" s="281"/>
      <c r="AF1084" s="281"/>
      <c r="AG1084" s="282"/>
      <c r="AH1084" s="282"/>
      <c r="AS1084" s="338" t="s">
        <v>265</v>
      </c>
      <c r="AT1084" s="338" t="s">
        <v>40</v>
      </c>
      <c r="AU1084" s="338" t="s">
        <v>285</v>
      </c>
      <c r="AV1084" s="343">
        <v>125.4</v>
      </c>
      <c r="AW1084" s="343">
        <v>-0.8</v>
      </c>
      <c r="AY1084" s="344"/>
      <c r="AZ1084" s="344"/>
      <c r="BA1084" s="345"/>
      <c r="BB1084" s="345"/>
      <c r="BC1084" s="345"/>
      <c r="BD1084" s="345"/>
      <c r="BE1084" s="345"/>
      <c r="BF1084" s="345"/>
    </row>
    <row r="1085" spans="30:58" x14ac:dyDescent="0.3">
      <c r="AD1085" s="281"/>
      <c r="AE1085" s="281"/>
      <c r="AF1085" s="281"/>
      <c r="AG1085" s="283"/>
      <c r="AH1085" s="282"/>
      <c r="AS1085" s="338" t="s">
        <v>265</v>
      </c>
      <c r="AT1085" s="338" t="s">
        <v>40</v>
      </c>
      <c r="AU1085" s="338" t="s">
        <v>306</v>
      </c>
      <c r="AV1085" s="343">
        <v>96.9</v>
      </c>
      <c r="AW1085" s="343">
        <v>9.8000000000000007</v>
      </c>
      <c r="AY1085" s="344"/>
      <c r="AZ1085" s="344"/>
      <c r="BA1085" s="345"/>
      <c r="BB1085" s="345"/>
      <c r="BC1085" s="345"/>
      <c r="BD1085" s="345"/>
      <c r="BE1085" s="345"/>
      <c r="BF1085" s="345"/>
    </row>
    <row r="1086" spans="30:58" x14ac:dyDescent="0.3">
      <c r="AD1086" s="281"/>
      <c r="AE1086" s="281"/>
      <c r="AF1086" s="281"/>
      <c r="AG1086" s="282"/>
      <c r="AH1086" s="283"/>
      <c r="AS1086" s="338" t="s">
        <v>265</v>
      </c>
      <c r="AT1086" s="338" t="s">
        <v>40</v>
      </c>
      <c r="AU1086" s="338" t="s">
        <v>286</v>
      </c>
      <c r="AV1086" s="343">
        <v>60.3</v>
      </c>
      <c r="AW1086" s="343">
        <v>-23.3</v>
      </c>
      <c r="AY1086" s="344"/>
      <c r="AZ1086" s="344"/>
      <c r="BA1086" s="345"/>
      <c r="BB1086" s="345"/>
      <c r="BC1086" s="345"/>
      <c r="BD1086" s="345"/>
      <c r="BE1086" s="345"/>
      <c r="BF1086" s="345"/>
    </row>
    <row r="1087" spans="30:58" x14ac:dyDescent="0.3">
      <c r="AD1087" s="281"/>
      <c r="AE1087" s="281"/>
      <c r="AF1087" s="281"/>
      <c r="AG1087" s="282"/>
      <c r="AH1087" s="282"/>
      <c r="AS1087" s="338" t="s">
        <v>265</v>
      </c>
      <c r="AT1087" s="338" t="s">
        <v>40</v>
      </c>
      <c r="AU1087" s="338" t="s">
        <v>289</v>
      </c>
      <c r="AV1087" s="343">
        <v>83.6</v>
      </c>
      <c r="AW1087" s="343">
        <v>1.7</v>
      </c>
      <c r="AY1087" s="344"/>
      <c r="AZ1087" s="344"/>
      <c r="BA1087" s="345"/>
      <c r="BB1087" s="345"/>
      <c r="BC1087" s="345"/>
      <c r="BD1087" s="345"/>
      <c r="BE1087" s="345"/>
      <c r="BF1087" s="345"/>
    </row>
    <row r="1088" spans="30:58" x14ac:dyDescent="0.3">
      <c r="AD1088" s="281"/>
      <c r="AE1088" s="281"/>
      <c r="AF1088" s="281"/>
      <c r="AG1088" s="282"/>
      <c r="AH1088" s="282"/>
      <c r="AS1088" s="338" t="s">
        <v>265</v>
      </c>
      <c r="AT1088" s="338" t="s">
        <v>40</v>
      </c>
      <c r="AU1088" s="338" t="s">
        <v>290</v>
      </c>
      <c r="AV1088" s="343">
        <v>107.4</v>
      </c>
      <c r="AW1088" s="343">
        <v>0</v>
      </c>
      <c r="AY1088" s="344"/>
      <c r="AZ1088" s="344"/>
      <c r="BA1088" s="345"/>
      <c r="BB1088" s="345"/>
      <c r="BC1088" s="345"/>
      <c r="BD1088" s="345"/>
      <c r="BE1088" s="345"/>
      <c r="BF1088" s="345"/>
    </row>
    <row r="1089" spans="30:58" x14ac:dyDescent="0.3">
      <c r="AD1089" s="281"/>
      <c r="AE1089" s="281"/>
      <c r="AF1089" s="281"/>
      <c r="AG1089" s="282"/>
      <c r="AH1089" s="282"/>
      <c r="AS1089" s="338" t="s">
        <v>265</v>
      </c>
      <c r="AT1089" s="338" t="s">
        <v>40</v>
      </c>
      <c r="AU1089" s="338" t="s">
        <v>291</v>
      </c>
      <c r="AV1089" s="343">
        <v>61.5</v>
      </c>
      <c r="AW1089" s="343">
        <v>-1.4</v>
      </c>
      <c r="AY1089" s="344"/>
      <c r="AZ1089" s="344"/>
      <c r="BA1089" s="345"/>
      <c r="BB1089" s="345"/>
      <c r="BC1089" s="345"/>
      <c r="BD1089" s="345"/>
      <c r="BE1089" s="345"/>
      <c r="BF1089" s="345"/>
    </row>
    <row r="1090" spans="30:58" x14ac:dyDescent="0.3">
      <c r="AD1090" s="281"/>
      <c r="AE1090" s="281"/>
      <c r="AF1090" s="281"/>
      <c r="AG1090" s="282"/>
      <c r="AH1090" s="282"/>
      <c r="AS1090" s="338" t="s">
        <v>265</v>
      </c>
      <c r="AT1090" s="338" t="s">
        <v>40</v>
      </c>
      <c r="AU1090" s="338" t="s">
        <v>292</v>
      </c>
      <c r="AV1090" s="343">
        <v>114.1</v>
      </c>
      <c r="AW1090" s="343">
        <v>-2.8</v>
      </c>
      <c r="AY1090" s="344"/>
      <c r="AZ1090" s="344"/>
      <c r="BA1090" s="345"/>
      <c r="BB1090" s="345"/>
      <c r="BC1090" s="345"/>
      <c r="BD1090" s="345"/>
      <c r="BE1090" s="345"/>
      <c r="BF1090" s="345"/>
    </row>
    <row r="1091" spans="30:58" x14ac:dyDescent="0.3">
      <c r="AD1091" s="281"/>
      <c r="AE1091" s="281"/>
      <c r="AF1091" s="281"/>
      <c r="AG1091" s="282"/>
      <c r="AH1091" s="282"/>
      <c r="AS1091" s="338" t="s">
        <v>265</v>
      </c>
      <c r="AT1091" s="338" t="s">
        <v>40</v>
      </c>
      <c r="AU1091" s="338" t="s">
        <v>293</v>
      </c>
      <c r="AV1091" s="343">
        <v>116.5</v>
      </c>
      <c r="AW1091" s="343">
        <v>0.2</v>
      </c>
      <c r="AY1091" s="344"/>
      <c r="AZ1091" s="344"/>
      <c r="BA1091" s="345"/>
      <c r="BB1091" s="345"/>
      <c r="BC1091" s="345"/>
      <c r="BD1091" s="345"/>
      <c r="BE1091" s="345"/>
      <c r="BF1091" s="345"/>
    </row>
    <row r="1092" spans="30:58" x14ac:dyDescent="0.3">
      <c r="AD1092" s="281"/>
      <c r="AE1092" s="281"/>
      <c r="AF1092" s="281"/>
      <c r="AG1092" s="282"/>
      <c r="AH1092" s="282"/>
      <c r="AS1092" s="338" t="s">
        <v>265</v>
      </c>
      <c r="AT1092" s="338" t="s">
        <v>40</v>
      </c>
      <c r="AU1092" s="338" t="s">
        <v>295</v>
      </c>
      <c r="AV1092" s="343">
        <v>104.7</v>
      </c>
      <c r="AW1092" s="343">
        <v>-6.7</v>
      </c>
      <c r="AY1092" s="344"/>
      <c r="AZ1092" s="344"/>
      <c r="BA1092" s="345"/>
      <c r="BB1092" s="345"/>
      <c r="BC1092" s="345"/>
      <c r="BD1092" s="345"/>
      <c r="BE1092" s="345"/>
      <c r="BF1092" s="345"/>
    </row>
    <row r="1093" spans="30:58" x14ac:dyDescent="0.3">
      <c r="AD1093" s="281"/>
      <c r="AE1093" s="281"/>
      <c r="AF1093" s="281"/>
      <c r="AG1093" s="282"/>
      <c r="AH1093" s="282"/>
      <c r="AS1093" s="338" t="s">
        <v>265</v>
      </c>
      <c r="AT1093" s="338" t="s">
        <v>40</v>
      </c>
      <c r="AU1093" s="338" t="s">
        <v>296</v>
      </c>
      <c r="AV1093" s="343">
        <v>103.7</v>
      </c>
      <c r="AW1093" s="343">
        <v>2.7</v>
      </c>
      <c r="AY1093" s="344"/>
      <c r="AZ1093" s="344"/>
      <c r="BA1093" s="345"/>
      <c r="BB1093" s="345"/>
      <c r="BC1093" s="345"/>
      <c r="BD1093" s="345"/>
      <c r="BE1093" s="345"/>
      <c r="BF1093" s="345"/>
    </row>
    <row r="1094" spans="30:58" x14ac:dyDescent="0.3">
      <c r="AD1094" s="281"/>
      <c r="AE1094" s="281"/>
      <c r="AF1094" s="281"/>
      <c r="AG1094" s="282"/>
      <c r="AH1094" s="282"/>
      <c r="AS1094" s="338" t="s">
        <v>265</v>
      </c>
      <c r="AT1094" s="338" t="s">
        <v>40</v>
      </c>
      <c r="AU1094" s="338" t="s">
        <v>297</v>
      </c>
      <c r="AV1094" s="343">
        <v>103.8</v>
      </c>
      <c r="AW1094" s="343">
        <v>-6.4</v>
      </c>
      <c r="AY1094" s="344"/>
      <c r="AZ1094" s="344"/>
      <c r="BA1094" s="345"/>
      <c r="BB1094" s="345"/>
      <c r="BC1094" s="345"/>
      <c r="BD1094" s="345"/>
      <c r="BE1094" s="345"/>
      <c r="BF1094" s="345"/>
    </row>
    <row r="1095" spans="30:58" x14ac:dyDescent="0.3">
      <c r="AD1095" s="281"/>
      <c r="AE1095" s="281"/>
      <c r="AF1095" s="281"/>
      <c r="AG1095" s="283"/>
      <c r="AH1095" s="282"/>
      <c r="AS1095" s="338" t="s">
        <v>265</v>
      </c>
      <c r="AT1095" s="338" t="s">
        <v>40</v>
      </c>
      <c r="AU1095" s="338" t="s">
        <v>298</v>
      </c>
      <c r="AV1095" s="343">
        <v>101.2</v>
      </c>
      <c r="AW1095" s="343">
        <v>0.3</v>
      </c>
      <c r="AY1095" s="344"/>
      <c r="AZ1095" s="344"/>
      <c r="BA1095" s="345"/>
      <c r="BB1095" s="345"/>
      <c r="BC1095" s="345"/>
      <c r="BD1095" s="345"/>
      <c r="BE1095" s="345"/>
      <c r="BF1095" s="345"/>
    </row>
    <row r="1096" spans="30:58" x14ac:dyDescent="0.3">
      <c r="AD1096" s="281"/>
      <c r="AE1096" s="281"/>
      <c r="AF1096" s="281"/>
      <c r="AG1096" s="282"/>
      <c r="AH1096" s="282"/>
      <c r="AS1096" s="338" t="s">
        <v>265</v>
      </c>
      <c r="AT1096" s="338" t="s">
        <v>40</v>
      </c>
      <c r="AU1096" s="338" t="s">
        <v>299</v>
      </c>
      <c r="AV1096" s="343">
        <v>119.4</v>
      </c>
      <c r="AW1096" s="343">
        <v>-17.2</v>
      </c>
      <c r="AY1096" s="344"/>
      <c r="AZ1096" s="344"/>
      <c r="BA1096" s="345"/>
      <c r="BB1096" s="345"/>
      <c r="BC1096" s="345"/>
      <c r="BD1096" s="345"/>
      <c r="BE1096" s="345"/>
      <c r="BF1096" s="345"/>
    </row>
    <row r="1097" spans="30:58" x14ac:dyDescent="0.3">
      <c r="AD1097" s="281"/>
      <c r="AE1097" s="281"/>
      <c r="AF1097" s="281"/>
      <c r="AG1097" s="282"/>
      <c r="AH1097" s="282"/>
      <c r="AS1097" s="338" t="s">
        <v>265</v>
      </c>
      <c r="AT1097" s="338" t="s">
        <v>40</v>
      </c>
      <c r="AU1097" s="338" t="s">
        <v>300</v>
      </c>
      <c r="AV1097" s="343">
        <v>151.4</v>
      </c>
      <c r="AW1097" s="343">
        <v>14.6</v>
      </c>
      <c r="AY1097" s="344"/>
      <c r="AZ1097" s="344"/>
      <c r="BA1097" s="345"/>
      <c r="BB1097" s="345"/>
      <c r="BC1097" s="345"/>
      <c r="BD1097" s="345"/>
      <c r="BE1097" s="345"/>
      <c r="BF1097" s="345"/>
    </row>
    <row r="1098" spans="30:58" x14ac:dyDescent="0.3">
      <c r="AD1098" s="281"/>
      <c r="AE1098" s="281"/>
      <c r="AF1098" s="281"/>
      <c r="AG1098" s="282"/>
      <c r="AH1098" s="282"/>
      <c r="AS1098" s="338" t="s">
        <v>265</v>
      </c>
      <c r="AT1098" s="338" t="s">
        <v>40</v>
      </c>
      <c r="AU1098" s="338" t="s">
        <v>301</v>
      </c>
      <c r="AV1098" s="343">
        <v>89.5</v>
      </c>
      <c r="AW1098" s="343">
        <v>-21.8</v>
      </c>
      <c r="AY1098" s="344"/>
      <c r="AZ1098" s="344"/>
      <c r="BA1098" s="345"/>
      <c r="BB1098" s="345"/>
      <c r="BC1098" s="345"/>
      <c r="BD1098" s="345"/>
      <c r="BE1098" s="345"/>
      <c r="BF1098" s="345"/>
    </row>
    <row r="1099" spans="30:58" x14ac:dyDescent="0.3">
      <c r="AD1099" s="281"/>
      <c r="AE1099" s="281"/>
      <c r="AF1099" s="281"/>
      <c r="AG1099" s="282"/>
      <c r="AH1099" s="282"/>
      <c r="AS1099" s="338" t="s">
        <v>265</v>
      </c>
      <c r="AT1099" s="338" t="s">
        <v>40</v>
      </c>
      <c r="AU1099" s="338" t="s">
        <v>280</v>
      </c>
      <c r="AV1099" s="343">
        <v>109.2</v>
      </c>
      <c r="AW1099" s="343">
        <v>-5.4</v>
      </c>
      <c r="AY1099" s="344"/>
      <c r="AZ1099" s="344"/>
      <c r="BA1099" s="345"/>
      <c r="BB1099" s="345"/>
      <c r="BC1099" s="345"/>
      <c r="BD1099" s="345"/>
      <c r="BE1099" s="345"/>
      <c r="BF1099" s="345"/>
    </row>
    <row r="1100" spans="30:58" x14ac:dyDescent="0.3">
      <c r="AD1100" s="281"/>
      <c r="AE1100" s="281"/>
      <c r="AF1100" s="281"/>
      <c r="AG1100" s="282"/>
      <c r="AH1100" s="282"/>
      <c r="AS1100" s="338" t="s">
        <v>265</v>
      </c>
      <c r="AT1100" s="338" t="s">
        <v>40</v>
      </c>
      <c r="AU1100" s="338" t="s">
        <v>281</v>
      </c>
      <c r="AV1100" s="343">
        <v>142.80000000000001</v>
      </c>
      <c r="AW1100" s="343">
        <v>16</v>
      </c>
      <c r="AY1100" s="344"/>
      <c r="AZ1100" s="344"/>
      <c r="BA1100" s="345"/>
      <c r="BB1100" s="345"/>
      <c r="BC1100" s="345"/>
      <c r="BD1100" s="345"/>
      <c r="BE1100" s="345"/>
      <c r="BF1100" s="345"/>
    </row>
    <row r="1101" spans="30:58" x14ac:dyDescent="0.3">
      <c r="AD1101" s="281"/>
      <c r="AE1101" s="281"/>
      <c r="AF1101" s="281"/>
      <c r="AG1101" s="282"/>
      <c r="AH1101" s="282"/>
      <c r="AS1101" s="338" t="s">
        <v>265</v>
      </c>
      <c r="AT1101" s="338" t="s">
        <v>40</v>
      </c>
      <c r="AU1101" s="338" t="s">
        <v>302</v>
      </c>
      <c r="AV1101" s="343">
        <v>119.8</v>
      </c>
      <c r="AW1101" s="343">
        <v>13.2</v>
      </c>
      <c r="AY1101" s="344"/>
      <c r="AZ1101" s="344"/>
      <c r="BA1101" s="345"/>
      <c r="BB1101" s="345"/>
      <c r="BC1101" s="345"/>
      <c r="BD1101" s="345"/>
      <c r="BE1101" s="345"/>
      <c r="BF1101" s="345"/>
    </row>
    <row r="1102" spans="30:58" x14ac:dyDescent="0.3">
      <c r="AD1102" s="281"/>
      <c r="AE1102" s="281"/>
      <c r="AF1102" s="281"/>
      <c r="AG1102" s="282"/>
      <c r="AH1102" s="282"/>
      <c r="AS1102" s="338" t="s">
        <v>265</v>
      </c>
      <c r="AT1102" s="338" t="s">
        <v>40</v>
      </c>
      <c r="AU1102" s="338" t="s">
        <v>303</v>
      </c>
      <c r="AV1102" s="343">
        <v>128.69999999999999</v>
      </c>
      <c r="AW1102" s="343">
        <v>-23.6</v>
      </c>
      <c r="AY1102" s="344"/>
      <c r="AZ1102" s="344"/>
      <c r="BA1102" s="345"/>
      <c r="BB1102" s="345"/>
      <c r="BC1102" s="345"/>
      <c r="BD1102" s="345"/>
      <c r="BE1102" s="345"/>
      <c r="BF1102" s="345"/>
    </row>
    <row r="1103" spans="30:58" x14ac:dyDescent="0.3">
      <c r="AD1103" s="281"/>
      <c r="AE1103" s="281"/>
      <c r="AF1103" s="281"/>
      <c r="AG1103" s="282"/>
      <c r="AH1103" s="282"/>
      <c r="AS1103" s="338" t="s">
        <v>265</v>
      </c>
      <c r="AT1103" s="338" t="s">
        <v>40</v>
      </c>
      <c r="AU1103" s="338" t="s">
        <v>304</v>
      </c>
      <c r="AV1103" s="343">
        <v>63</v>
      </c>
      <c r="AW1103" s="343">
        <v>-39.1</v>
      </c>
      <c r="AY1103" s="344"/>
      <c r="AZ1103" s="344"/>
      <c r="BA1103" s="345"/>
      <c r="BB1103" s="345"/>
      <c r="BC1103" s="345"/>
      <c r="BD1103" s="345"/>
      <c r="BE1103" s="345"/>
      <c r="BF1103" s="345"/>
    </row>
    <row r="1104" spans="30:58" x14ac:dyDescent="0.3">
      <c r="AD1104" s="281"/>
      <c r="AE1104" s="281"/>
      <c r="AF1104" s="281"/>
      <c r="AG1104" s="282"/>
      <c r="AH1104" s="282"/>
      <c r="AS1104" s="338" t="s">
        <v>265</v>
      </c>
      <c r="AT1104" s="338" t="s">
        <v>40</v>
      </c>
      <c r="AU1104" s="338" t="s">
        <v>305</v>
      </c>
      <c r="AV1104" s="343">
        <v>60.9</v>
      </c>
      <c r="AW1104" s="343">
        <v>-61.8</v>
      </c>
      <c r="AY1104" s="344"/>
      <c r="AZ1104" s="344"/>
      <c r="BA1104" s="345"/>
      <c r="BB1104" s="345"/>
      <c r="BC1104" s="345"/>
      <c r="BD1104" s="345"/>
      <c r="BE1104" s="345"/>
      <c r="BF1104" s="345"/>
    </row>
    <row r="1105" spans="30:58" x14ac:dyDescent="0.3">
      <c r="AD1105" s="281"/>
      <c r="AE1105" s="281"/>
      <c r="AF1105" s="281"/>
      <c r="AG1105" s="282"/>
      <c r="AH1105" s="282"/>
      <c r="AS1105" s="338" t="s">
        <v>265</v>
      </c>
      <c r="AT1105" s="338" t="s">
        <v>40</v>
      </c>
      <c r="AU1105" s="170" t="s">
        <v>3620</v>
      </c>
      <c r="AV1105" s="343">
        <v>115.6</v>
      </c>
      <c r="AW1105" s="343">
        <v>-1.4</v>
      </c>
      <c r="AY1105" s="344"/>
      <c r="AZ1105" s="344"/>
      <c r="BA1105" s="345"/>
      <c r="BB1105" s="345"/>
      <c r="BC1105" s="345"/>
      <c r="BD1105" s="345"/>
      <c r="BE1105" s="345"/>
      <c r="BF1105" s="345"/>
    </row>
    <row r="1106" spans="30:58" x14ac:dyDescent="0.3">
      <c r="AS1106" s="281" t="s">
        <v>312</v>
      </c>
      <c r="AT1106" s="281" t="s">
        <v>1</v>
      </c>
      <c r="AU1106" s="281" t="s">
        <v>284</v>
      </c>
      <c r="AV1106" s="282">
        <v>91.2</v>
      </c>
      <c r="AW1106" s="282">
        <v>-9.8000000000000007</v>
      </c>
    </row>
    <row r="1107" spans="30:58" x14ac:dyDescent="0.3">
      <c r="AS1107" s="281" t="s">
        <v>312</v>
      </c>
      <c r="AT1107" s="281" t="s">
        <v>1</v>
      </c>
      <c r="AU1107" s="281" t="s">
        <v>285</v>
      </c>
      <c r="AV1107" s="282">
        <v>155.5</v>
      </c>
      <c r="AW1107" s="282">
        <v>53</v>
      </c>
    </row>
    <row r="1108" spans="30:58" x14ac:dyDescent="0.3">
      <c r="AS1108" s="281" t="s">
        <v>312</v>
      </c>
      <c r="AT1108" s="281" t="s">
        <v>1</v>
      </c>
      <c r="AU1108" s="281" t="s">
        <v>286</v>
      </c>
      <c r="AV1108" s="282">
        <v>79.099999999999994</v>
      </c>
      <c r="AW1108" s="282">
        <v>-18.5</v>
      </c>
    </row>
    <row r="1109" spans="30:58" x14ac:dyDescent="0.3">
      <c r="AS1109" s="281" t="s">
        <v>312</v>
      </c>
      <c r="AT1109" s="281" t="s">
        <v>1</v>
      </c>
      <c r="AU1109" s="281" t="s">
        <v>287</v>
      </c>
      <c r="AV1109" s="282">
        <v>92.1</v>
      </c>
      <c r="AW1109" s="282">
        <v>-5.2</v>
      </c>
    </row>
    <row r="1110" spans="30:58" x14ac:dyDescent="0.3">
      <c r="AS1110" s="281" t="s">
        <v>312</v>
      </c>
      <c r="AT1110" s="281" t="s">
        <v>1</v>
      </c>
      <c r="AU1110" s="281" t="s">
        <v>288</v>
      </c>
      <c r="AV1110" s="282">
        <v>75.900000000000006</v>
      </c>
      <c r="AW1110" s="282">
        <v>-52.6</v>
      </c>
    </row>
    <row r="1111" spans="30:58" x14ac:dyDescent="0.3">
      <c r="AS1111" s="281" t="s">
        <v>312</v>
      </c>
      <c r="AT1111" s="281" t="s">
        <v>1</v>
      </c>
      <c r="AU1111" s="281" t="s">
        <v>289</v>
      </c>
      <c r="AV1111" s="282">
        <v>80.8</v>
      </c>
      <c r="AW1111" s="282">
        <v>9.6</v>
      </c>
    </row>
    <row r="1112" spans="30:58" x14ac:dyDescent="0.3">
      <c r="AS1112" s="281" t="s">
        <v>312</v>
      </c>
      <c r="AT1112" s="281" t="s">
        <v>1</v>
      </c>
      <c r="AU1112" s="281" t="s">
        <v>290</v>
      </c>
      <c r="AV1112" s="282">
        <v>75.099999999999994</v>
      </c>
      <c r="AW1112" s="282">
        <v>18.5</v>
      </c>
    </row>
    <row r="1113" spans="30:58" x14ac:dyDescent="0.3">
      <c r="AS1113" s="281" t="s">
        <v>312</v>
      </c>
      <c r="AT1113" s="281" t="s">
        <v>1</v>
      </c>
      <c r="AU1113" s="281" t="s">
        <v>291</v>
      </c>
      <c r="AV1113" s="282">
        <v>92.3</v>
      </c>
      <c r="AW1113" s="282">
        <v>12.2</v>
      </c>
    </row>
    <row r="1114" spans="30:58" x14ac:dyDescent="0.3">
      <c r="AS1114" s="281" t="s">
        <v>312</v>
      </c>
      <c r="AT1114" s="281" t="s">
        <v>1</v>
      </c>
      <c r="AU1114" s="281" t="s">
        <v>292</v>
      </c>
      <c r="AV1114" s="282">
        <v>89.4</v>
      </c>
      <c r="AW1114" s="282">
        <v>-6.3</v>
      </c>
    </row>
    <row r="1115" spans="30:58" x14ac:dyDescent="0.3">
      <c r="AS1115" s="281" t="s">
        <v>312</v>
      </c>
      <c r="AT1115" s="281" t="s">
        <v>1</v>
      </c>
      <c r="AU1115" s="281" t="s">
        <v>293</v>
      </c>
      <c r="AV1115" s="282">
        <v>82.5</v>
      </c>
      <c r="AW1115" s="282">
        <v>-31.9</v>
      </c>
    </row>
    <row r="1116" spans="30:58" x14ac:dyDescent="0.3">
      <c r="AS1116" s="281" t="s">
        <v>312</v>
      </c>
      <c r="AT1116" s="281" t="s">
        <v>1</v>
      </c>
      <c r="AU1116" s="281" t="s">
        <v>294</v>
      </c>
      <c r="AV1116" s="282">
        <v>151.30000000000001</v>
      </c>
      <c r="AW1116" s="282">
        <v>32.4</v>
      </c>
    </row>
    <row r="1117" spans="30:58" x14ac:dyDescent="0.3">
      <c r="AS1117" s="281" t="s">
        <v>312</v>
      </c>
      <c r="AT1117" s="281" t="s">
        <v>1</v>
      </c>
      <c r="AU1117" s="281" t="s">
        <v>295</v>
      </c>
      <c r="AV1117" s="282">
        <v>115.6</v>
      </c>
      <c r="AW1117" s="282">
        <v>-4.7</v>
      </c>
    </row>
    <row r="1118" spans="30:58" x14ac:dyDescent="0.3">
      <c r="AS1118" s="281" t="s">
        <v>312</v>
      </c>
      <c r="AT1118" s="281" t="s">
        <v>1</v>
      </c>
      <c r="AU1118" s="281" t="s">
        <v>296</v>
      </c>
      <c r="AV1118" s="282">
        <v>105.7</v>
      </c>
      <c r="AW1118" s="282">
        <v>13.1</v>
      </c>
    </row>
    <row r="1119" spans="30:58" x14ac:dyDescent="0.3">
      <c r="AS1119" s="281" t="s">
        <v>312</v>
      </c>
      <c r="AT1119" s="281" t="s">
        <v>1</v>
      </c>
      <c r="AU1119" s="281" t="s">
        <v>297</v>
      </c>
      <c r="AV1119" s="282">
        <v>122.5</v>
      </c>
      <c r="AW1119" s="282">
        <v>15.5</v>
      </c>
    </row>
    <row r="1120" spans="30:58" x14ac:dyDescent="0.3">
      <c r="AS1120" s="281" t="s">
        <v>312</v>
      </c>
      <c r="AT1120" s="281" t="s">
        <v>1</v>
      </c>
      <c r="AU1120" s="281" t="s">
        <v>298</v>
      </c>
      <c r="AV1120" s="282">
        <v>98.4</v>
      </c>
      <c r="AW1120" s="282">
        <v>11.3</v>
      </c>
    </row>
    <row r="1121" spans="45:49" x14ac:dyDescent="0.3">
      <c r="AS1121" s="281" t="s">
        <v>312</v>
      </c>
      <c r="AT1121" s="281" t="s">
        <v>1</v>
      </c>
      <c r="AU1121" s="281" t="s">
        <v>299</v>
      </c>
      <c r="AV1121" s="282">
        <v>143.80000000000001</v>
      </c>
      <c r="AW1121" s="282">
        <v>-24.4</v>
      </c>
    </row>
    <row r="1122" spans="45:49" x14ac:dyDescent="0.3">
      <c r="AS1122" s="281" t="s">
        <v>312</v>
      </c>
      <c r="AT1122" s="281" t="s">
        <v>1</v>
      </c>
      <c r="AU1122" s="281" t="s">
        <v>300</v>
      </c>
      <c r="AV1122" s="282">
        <v>104.3</v>
      </c>
      <c r="AW1122" s="282">
        <v>-57.8</v>
      </c>
    </row>
    <row r="1123" spans="45:49" x14ac:dyDescent="0.3">
      <c r="AS1123" s="281" t="s">
        <v>312</v>
      </c>
      <c r="AT1123" s="281" t="s">
        <v>1</v>
      </c>
      <c r="AU1123" s="281" t="s">
        <v>301</v>
      </c>
      <c r="AV1123" s="282">
        <v>107.7</v>
      </c>
      <c r="AW1123" s="282">
        <v>1.8</v>
      </c>
    </row>
    <row r="1124" spans="45:49" x14ac:dyDescent="0.3">
      <c r="AS1124" s="281" t="s">
        <v>312</v>
      </c>
      <c r="AT1124" s="281" t="s">
        <v>1</v>
      </c>
      <c r="AU1124" s="281" t="s">
        <v>280</v>
      </c>
      <c r="AV1124" s="282">
        <v>104.4</v>
      </c>
      <c r="AW1124" s="282">
        <v>-1.2</v>
      </c>
    </row>
    <row r="1125" spans="45:49" x14ac:dyDescent="0.3">
      <c r="AS1125" s="281" t="s">
        <v>312</v>
      </c>
      <c r="AT1125" s="281" t="s">
        <v>1</v>
      </c>
      <c r="AU1125" s="281" t="s">
        <v>281</v>
      </c>
      <c r="AV1125" s="282">
        <v>94.4</v>
      </c>
      <c r="AW1125" s="282">
        <v>-24.1</v>
      </c>
    </row>
    <row r="1126" spans="45:49" x14ac:dyDescent="0.3">
      <c r="AS1126" s="281" t="s">
        <v>312</v>
      </c>
      <c r="AT1126" s="281" t="s">
        <v>1</v>
      </c>
      <c r="AU1126" s="281" t="s">
        <v>302</v>
      </c>
      <c r="AV1126" s="282">
        <v>125.4</v>
      </c>
      <c r="AW1126" s="282">
        <v>-3.7</v>
      </c>
    </row>
    <row r="1127" spans="45:49" x14ac:dyDescent="0.3">
      <c r="AS1127" s="281" t="s">
        <v>312</v>
      </c>
      <c r="AT1127" s="281" t="s">
        <v>1</v>
      </c>
      <c r="AU1127" s="281" t="s">
        <v>303</v>
      </c>
      <c r="AV1127" s="282">
        <v>59</v>
      </c>
      <c r="AW1127" s="282">
        <v>-40.799999999999997</v>
      </c>
    </row>
    <row r="1128" spans="45:49" x14ac:dyDescent="0.3">
      <c r="AS1128" s="281" t="s">
        <v>312</v>
      </c>
      <c r="AT1128" s="281" t="s">
        <v>1</v>
      </c>
      <c r="AU1128" s="281" t="s">
        <v>304</v>
      </c>
      <c r="AV1128" s="282">
        <v>90</v>
      </c>
      <c r="AW1128" s="282">
        <v>-2.5</v>
      </c>
    </row>
    <row r="1129" spans="45:49" x14ac:dyDescent="0.3">
      <c r="AS1129" s="281" t="s">
        <v>312</v>
      </c>
      <c r="AT1129" s="281" t="s">
        <v>1</v>
      </c>
      <c r="AU1129" s="281" t="s">
        <v>305</v>
      </c>
      <c r="AV1129" s="282">
        <v>114.2</v>
      </c>
      <c r="AW1129" s="282">
        <v>38.799999999999997</v>
      </c>
    </row>
    <row r="1130" spans="45:49" x14ac:dyDescent="0.3">
      <c r="AS1130" s="281" t="s">
        <v>312</v>
      </c>
      <c r="AT1130" s="281" t="s">
        <v>1</v>
      </c>
      <c r="AU1130" s="281" t="s">
        <v>3620</v>
      </c>
      <c r="AV1130" s="282">
        <v>59.1</v>
      </c>
      <c r="AW1130" s="282">
        <v>-52.7</v>
      </c>
    </row>
    <row r="1131" spans="45:49" x14ac:dyDescent="0.3">
      <c r="AS1131" s="281" t="s">
        <v>312</v>
      </c>
      <c r="AT1131" s="281" t="s">
        <v>39</v>
      </c>
      <c r="AU1131" s="281" t="s">
        <v>284</v>
      </c>
      <c r="AV1131" s="282">
        <v>97.6</v>
      </c>
      <c r="AW1131" s="282">
        <v>2.9</v>
      </c>
    </row>
    <row r="1132" spans="45:49" x14ac:dyDescent="0.3">
      <c r="AS1132" s="281" t="s">
        <v>312</v>
      </c>
      <c r="AT1132" s="281" t="s">
        <v>39</v>
      </c>
      <c r="AU1132" s="281" t="s">
        <v>285</v>
      </c>
      <c r="AV1132" s="282">
        <v>88.3</v>
      </c>
      <c r="AW1132" s="282">
        <v>-1.9</v>
      </c>
    </row>
    <row r="1133" spans="45:49" x14ac:dyDescent="0.3">
      <c r="AS1133" s="281" t="s">
        <v>312</v>
      </c>
      <c r="AT1133" s="281" t="s">
        <v>39</v>
      </c>
      <c r="AU1133" s="281" t="s">
        <v>286</v>
      </c>
      <c r="AV1133" s="282">
        <v>81.7</v>
      </c>
      <c r="AW1133" s="282">
        <v>16.2</v>
      </c>
    </row>
    <row r="1134" spans="45:49" x14ac:dyDescent="0.3">
      <c r="AS1134" s="281" t="s">
        <v>312</v>
      </c>
      <c r="AT1134" s="281" t="s">
        <v>39</v>
      </c>
      <c r="AU1134" s="281" t="s">
        <v>289</v>
      </c>
      <c r="AV1134" s="282">
        <v>90.1</v>
      </c>
      <c r="AW1134" s="282">
        <v>-31.6</v>
      </c>
    </row>
    <row r="1135" spans="45:49" x14ac:dyDescent="0.3">
      <c r="AS1135" s="281" t="s">
        <v>312</v>
      </c>
      <c r="AT1135" s="281" t="s">
        <v>39</v>
      </c>
      <c r="AU1135" s="281" t="s">
        <v>290</v>
      </c>
      <c r="AV1135" s="282">
        <v>99.5</v>
      </c>
      <c r="AW1135" s="282">
        <v>-10.1</v>
      </c>
    </row>
    <row r="1136" spans="45:49" x14ac:dyDescent="0.3">
      <c r="AS1136" s="281" t="s">
        <v>312</v>
      </c>
      <c r="AT1136" s="281" t="s">
        <v>39</v>
      </c>
      <c r="AU1136" s="281" t="s">
        <v>292</v>
      </c>
      <c r="AV1136" s="282">
        <v>73.099999999999994</v>
      </c>
      <c r="AW1136" s="282">
        <v>-20.7</v>
      </c>
    </row>
    <row r="1137" spans="45:49" x14ac:dyDescent="0.3">
      <c r="AS1137" s="281" t="s">
        <v>312</v>
      </c>
      <c r="AT1137" s="281" t="s">
        <v>39</v>
      </c>
      <c r="AU1137" s="281" t="s">
        <v>293</v>
      </c>
      <c r="AV1137" s="282">
        <v>86.6</v>
      </c>
      <c r="AW1137" s="282">
        <v>-9.8000000000000007</v>
      </c>
    </row>
    <row r="1138" spans="45:49" x14ac:dyDescent="0.3">
      <c r="AS1138" s="281" t="s">
        <v>312</v>
      </c>
      <c r="AT1138" s="281" t="s">
        <v>39</v>
      </c>
      <c r="AU1138" s="281" t="s">
        <v>295</v>
      </c>
      <c r="AV1138" s="282">
        <v>119.3</v>
      </c>
      <c r="AW1138" s="282">
        <v>8</v>
      </c>
    </row>
    <row r="1139" spans="45:49" x14ac:dyDescent="0.3">
      <c r="AS1139" s="281" t="s">
        <v>312</v>
      </c>
      <c r="AT1139" s="281" t="s">
        <v>39</v>
      </c>
      <c r="AU1139" s="281" t="s">
        <v>296</v>
      </c>
      <c r="AV1139" s="282">
        <v>135</v>
      </c>
      <c r="AW1139" s="282">
        <v>15.1</v>
      </c>
    </row>
    <row r="1140" spans="45:49" x14ac:dyDescent="0.3">
      <c r="AS1140" s="281" t="s">
        <v>312</v>
      </c>
      <c r="AT1140" s="281" t="s">
        <v>39</v>
      </c>
      <c r="AU1140" s="281" t="s">
        <v>297</v>
      </c>
      <c r="AV1140" s="282">
        <v>92.9</v>
      </c>
      <c r="AW1140" s="282">
        <v>-5.5</v>
      </c>
    </row>
    <row r="1141" spans="45:49" x14ac:dyDescent="0.3">
      <c r="AS1141" s="281" t="s">
        <v>312</v>
      </c>
      <c r="AT1141" s="281" t="s">
        <v>39</v>
      </c>
      <c r="AU1141" s="281" t="s">
        <v>298</v>
      </c>
      <c r="AV1141" s="282">
        <v>69.2</v>
      </c>
      <c r="AW1141" s="282">
        <v>-14.5</v>
      </c>
    </row>
    <row r="1142" spans="45:49" x14ac:dyDescent="0.3">
      <c r="AS1142" s="281" t="s">
        <v>312</v>
      </c>
      <c r="AT1142" s="281" t="s">
        <v>39</v>
      </c>
      <c r="AU1142" s="281" t="s">
        <v>301</v>
      </c>
      <c r="AV1142" s="282">
        <v>130.5</v>
      </c>
      <c r="AW1142" s="282">
        <v>1.9</v>
      </c>
    </row>
    <row r="1143" spans="45:49" x14ac:dyDescent="0.3">
      <c r="AS1143" s="281" t="s">
        <v>312</v>
      </c>
      <c r="AT1143" s="281" t="s">
        <v>39</v>
      </c>
      <c r="AU1143" s="281" t="s">
        <v>280</v>
      </c>
      <c r="AV1143" s="282">
        <v>162.80000000000001</v>
      </c>
      <c r="AW1143" s="282">
        <v>51.6</v>
      </c>
    </row>
    <row r="1144" spans="45:49" x14ac:dyDescent="0.3">
      <c r="AS1144" s="281" t="s">
        <v>312</v>
      </c>
      <c r="AT1144" s="281" t="s">
        <v>39</v>
      </c>
      <c r="AU1144" s="281" t="s">
        <v>281</v>
      </c>
      <c r="AV1144" s="282">
        <v>118.2</v>
      </c>
      <c r="AW1144" s="282">
        <v>15.5</v>
      </c>
    </row>
    <row r="1145" spans="45:49" x14ac:dyDescent="0.3">
      <c r="AS1145" s="281" t="s">
        <v>312</v>
      </c>
      <c r="AT1145" s="281" t="s">
        <v>39</v>
      </c>
      <c r="AU1145" s="281" t="s">
        <v>302</v>
      </c>
      <c r="AV1145" s="282">
        <v>90.3</v>
      </c>
      <c r="AW1145" s="282">
        <v>-34.9</v>
      </c>
    </row>
    <row r="1146" spans="45:49" x14ac:dyDescent="0.3">
      <c r="AS1146" s="281" t="s">
        <v>312</v>
      </c>
      <c r="AT1146" s="281" t="s">
        <v>39</v>
      </c>
      <c r="AU1146" s="281" t="s">
        <v>304</v>
      </c>
      <c r="AV1146" s="282">
        <v>119.2</v>
      </c>
      <c r="AW1146" s="282">
        <v>-58.6</v>
      </c>
    </row>
    <row r="1147" spans="45:49" x14ac:dyDescent="0.3">
      <c r="AS1147" s="281" t="s">
        <v>312</v>
      </c>
      <c r="AT1147" s="281" t="s">
        <v>39</v>
      </c>
      <c r="AU1147" s="281" t="s">
        <v>3620</v>
      </c>
      <c r="AV1147" s="282">
        <v>71.900000000000006</v>
      </c>
      <c r="AW1147" s="282">
        <v>-39.6</v>
      </c>
    </row>
    <row r="1148" spans="45:49" x14ac:dyDescent="0.3">
      <c r="AS1148" s="281" t="s">
        <v>312</v>
      </c>
      <c r="AT1148" s="281" t="s">
        <v>40</v>
      </c>
      <c r="AU1148" s="281" t="s">
        <v>284</v>
      </c>
      <c r="AV1148" s="282">
        <v>93.8</v>
      </c>
      <c r="AW1148" s="282">
        <v>-25.2</v>
      </c>
    </row>
    <row r="1149" spans="45:49" x14ac:dyDescent="0.3">
      <c r="AS1149" s="281" t="s">
        <v>312</v>
      </c>
      <c r="AT1149" s="281" t="s">
        <v>40</v>
      </c>
      <c r="AU1149" s="281" t="s">
        <v>285</v>
      </c>
      <c r="AV1149" s="282">
        <v>125.8</v>
      </c>
      <c r="AW1149" s="282">
        <v>0.2</v>
      </c>
    </row>
    <row r="1150" spans="45:49" x14ac:dyDescent="0.3">
      <c r="AS1150" s="281" t="s">
        <v>312</v>
      </c>
      <c r="AT1150" s="281" t="s">
        <v>40</v>
      </c>
      <c r="AU1150" s="281" t="s">
        <v>306</v>
      </c>
      <c r="AV1150" s="282">
        <v>105.9</v>
      </c>
      <c r="AW1150" s="282">
        <v>9</v>
      </c>
    </row>
    <row r="1151" spans="45:49" x14ac:dyDescent="0.3">
      <c r="AS1151" s="281" t="s">
        <v>312</v>
      </c>
      <c r="AT1151" s="281" t="s">
        <v>40</v>
      </c>
      <c r="AU1151" s="281" t="s">
        <v>286</v>
      </c>
      <c r="AV1151" s="282">
        <v>56.2</v>
      </c>
      <c r="AW1151" s="282">
        <v>-24.5</v>
      </c>
    </row>
    <row r="1152" spans="45:49" x14ac:dyDescent="0.3">
      <c r="AS1152" s="281" t="s">
        <v>312</v>
      </c>
      <c r="AT1152" s="281" t="s">
        <v>40</v>
      </c>
      <c r="AU1152" s="281" t="s">
        <v>289</v>
      </c>
      <c r="AV1152" s="282">
        <v>80.2</v>
      </c>
      <c r="AW1152" s="282">
        <v>-4.5999999999999996</v>
      </c>
    </row>
    <row r="1153" spans="45:49" x14ac:dyDescent="0.3">
      <c r="AS1153" s="281" t="s">
        <v>312</v>
      </c>
      <c r="AT1153" s="281" t="s">
        <v>40</v>
      </c>
      <c r="AU1153" s="281" t="s">
        <v>290</v>
      </c>
      <c r="AV1153" s="282">
        <v>109</v>
      </c>
      <c r="AW1153" s="282">
        <v>6</v>
      </c>
    </row>
    <row r="1154" spans="45:49" x14ac:dyDescent="0.3">
      <c r="AS1154" s="281" t="s">
        <v>312</v>
      </c>
      <c r="AT1154" s="281" t="s">
        <v>40</v>
      </c>
      <c r="AU1154" s="281" t="s">
        <v>291</v>
      </c>
      <c r="AV1154" s="282">
        <v>60.1</v>
      </c>
      <c r="AW1154" s="282">
        <v>10.1</v>
      </c>
    </row>
    <row r="1155" spans="45:49" x14ac:dyDescent="0.3">
      <c r="AS1155" s="281" t="s">
        <v>312</v>
      </c>
      <c r="AT1155" s="281" t="s">
        <v>40</v>
      </c>
      <c r="AU1155" s="281" t="s">
        <v>292</v>
      </c>
      <c r="AV1155" s="282">
        <v>105.3</v>
      </c>
      <c r="AW1155" s="282">
        <v>-6.7</v>
      </c>
    </row>
    <row r="1156" spans="45:49" x14ac:dyDescent="0.3">
      <c r="AS1156" s="281" t="s">
        <v>312</v>
      </c>
      <c r="AT1156" s="281" t="s">
        <v>40</v>
      </c>
      <c r="AU1156" s="281" t="s">
        <v>293</v>
      </c>
      <c r="AV1156" s="282">
        <v>116.2</v>
      </c>
      <c r="AW1156" s="282">
        <v>6.7</v>
      </c>
    </row>
    <row r="1157" spans="45:49" x14ac:dyDescent="0.3">
      <c r="AS1157" s="281" t="s">
        <v>312</v>
      </c>
      <c r="AT1157" s="281" t="s">
        <v>40</v>
      </c>
      <c r="AU1157" s="281" t="s">
        <v>295</v>
      </c>
      <c r="AV1157" s="282">
        <v>102.4</v>
      </c>
      <c r="AW1157" s="282">
        <v>-4.8</v>
      </c>
    </row>
    <row r="1158" spans="45:49" x14ac:dyDescent="0.3">
      <c r="AS1158" s="281" t="s">
        <v>312</v>
      </c>
      <c r="AT1158" s="281" t="s">
        <v>40</v>
      </c>
      <c r="AU1158" s="281" t="s">
        <v>296</v>
      </c>
      <c r="AV1158" s="282">
        <v>107</v>
      </c>
      <c r="AW1158" s="282">
        <v>13.9</v>
      </c>
    </row>
    <row r="1159" spans="45:49" x14ac:dyDescent="0.3">
      <c r="AS1159" s="281" t="s">
        <v>312</v>
      </c>
      <c r="AT1159" s="281" t="s">
        <v>40</v>
      </c>
      <c r="AU1159" s="281" t="s">
        <v>297</v>
      </c>
      <c r="AV1159" s="282">
        <v>99.5</v>
      </c>
      <c r="AW1159" s="282">
        <v>-26</v>
      </c>
    </row>
    <row r="1160" spans="45:49" x14ac:dyDescent="0.3">
      <c r="AS1160" s="281" t="s">
        <v>312</v>
      </c>
      <c r="AT1160" s="281" t="s">
        <v>40</v>
      </c>
      <c r="AU1160" s="281" t="s">
        <v>298</v>
      </c>
      <c r="AV1160" s="282">
        <v>108.1</v>
      </c>
      <c r="AW1160" s="282">
        <v>4</v>
      </c>
    </row>
    <row r="1161" spans="45:49" x14ac:dyDescent="0.3">
      <c r="AS1161" s="281" t="s">
        <v>312</v>
      </c>
      <c r="AT1161" s="281" t="s">
        <v>40</v>
      </c>
      <c r="AU1161" s="281" t="s">
        <v>299</v>
      </c>
      <c r="AV1161" s="282">
        <v>108.9</v>
      </c>
      <c r="AW1161" s="282">
        <v>-25.6</v>
      </c>
    </row>
    <row r="1162" spans="45:49" x14ac:dyDescent="0.3">
      <c r="AS1162" s="281" t="s">
        <v>312</v>
      </c>
      <c r="AT1162" s="281" t="s">
        <v>40</v>
      </c>
      <c r="AU1162" s="281" t="s">
        <v>300</v>
      </c>
      <c r="AV1162" s="282">
        <v>159.6</v>
      </c>
      <c r="AW1162" s="282">
        <v>5.2</v>
      </c>
    </row>
    <row r="1163" spans="45:49" x14ac:dyDescent="0.3">
      <c r="AS1163" s="281" t="s">
        <v>312</v>
      </c>
      <c r="AT1163" s="281" t="s">
        <v>40</v>
      </c>
      <c r="AU1163" s="281" t="s">
        <v>301</v>
      </c>
      <c r="AV1163" s="282">
        <v>104.3</v>
      </c>
      <c r="AW1163" s="282">
        <v>4.5</v>
      </c>
    </row>
    <row r="1164" spans="45:49" x14ac:dyDescent="0.3">
      <c r="AS1164" s="281" t="s">
        <v>312</v>
      </c>
      <c r="AT1164" s="281" t="s">
        <v>40</v>
      </c>
      <c r="AU1164" s="281" t="s">
        <v>280</v>
      </c>
      <c r="AV1164" s="282">
        <v>110.3</v>
      </c>
      <c r="AW1164" s="282">
        <v>-6.3</v>
      </c>
    </row>
    <row r="1165" spans="45:49" x14ac:dyDescent="0.3">
      <c r="AS1165" s="281" t="s">
        <v>312</v>
      </c>
      <c r="AT1165" s="281" t="s">
        <v>40</v>
      </c>
      <c r="AU1165" s="281" t="s">
        <v>281</v>
      </c>
      <c r="AV1165" s="282">
        <v>141.69999999999999</v>
      </c>
      <c r="AW1165" s="282">
        <v>17.5</v>
      </c>
    </row>
    <row r="1166" spans="45:49" x14ac:dyDescent="0.3">
      <c r="AS1166" s="281" t="s">
        <v>312</v>
      </c>
      <c r="AT1166" s="281" t="s">
        <v>40</v>
      </c>
      <c r="AU1166" s="281" t="s">
        <v>302</v>
      </c>
      <c r="AV1166" s="282">
        <v>124.5</v>
      </c>
      <c r="AW1166" s="282">
        <v>18.7</v>
      </c>
    </row>
    <row r="1167" spans="45:49" x14ac:dyDescent="0.3">
      <c r="AS1167" s="281" t="s">
        <v>312</v>
      </c>
      <c r="AT1167" s="281" t="s">
        <v>40</v>
      </c>
      <c r="AU1167" s="281" t="s">
        <v>303</v>
      </c>
      <c r="AV1167" s="282">
        <v>130.69999999999999</v>
      </c>
      <c r="AW1167" s="282">
        <v>69.7</v>
      </c>
    </row>
    <row r="1168" spans="45:49" x14ac:dyDescent="0.3">
      <c r="AS1168" s="281" t="s">
        <v>312</v>
      </c>
      <c r="AT1168" s="281" t="s">
        <v>40</v>
      </c>
      <c r="AU1168" s="281" t="s">
        <v>304</v>
      </c>
      <c r="AV1168" s="282">
        <v>58.6</v>
      </c>
      <c r="AW1168" s="282">
        <v>-27</v>
      </c>
    </row>
    <row r="1169" spans="45:49" x14ac:dyDescent="0.3">
      <c r="AS1169" s="281" t="s">
        <v>312</v>
      </c>
      <c r="AT1169" s="281" t="s">
        <v>40</v>
      </c>
      <c r="AU1169" s="281" t="s">
        <v>305</v>
      </c>
      <c r="AV1169" s="282">
        <v>68.7</v>
      </c>
      <c r="AW1169" s="282">
        <v>-67.900000000000006</v>
      </c>
    </row>
    <row r="1170" spans="45:49" x14ac:dyDescent="0.3">
      <c r="AS1170" s="281" t="s">
        <v>312</v>
      </c>
      <c r="AT1170" s="281" t="s">
        <v>40</v>
      </c>
      <c r="AU1170" s="281" t="s">
        <v>3620</v>
      </c>
      <c r="AV1170" s="282">
        <v>113.1</v>
      </c>
      <c r="AW1170" s="282">
        <v>-5.8</v>
      </c>
    </row>
    <row r="1171" spans="45:49" x14ac:dyDescent="0.3">
      <c r="AS1171" s="281" t="s">
        <v>3619</v>
      </c>
      <c r="AT1171" s="281" t="s">
        <v>1</v>
      </c>
      <c r="AU1171" s="281" t="s">
        <v>284</v>
      </c>
      <c r="AV1171" s="282">
        <v>92.6</v>
      </c>
      <c r="AW1171" s="282">
        <v>-6.5</v>
      </c>
    </row>
    <row r="1172" spans="45:49" x14ac:dyDescent="0.3">
      <c r="AS1172" s="281" t="s">
        <v>3619</v>
      </c>
      <c r="AT1172" s="281" t="s">
        <v>1</v>
      </c>
      <c r="AU1172" s="281" t="s">
        <v>285</v>
      </c>
      <c r="AV1172" s="282">
        <v>105.1</v>
      </c>
      <c r="AW1172" s="282">
        <v>-21.1</v>
      </c>
    </row>
    <row r="1173" spans="45:49" x14ac:dyDescent="0.3">
      <c r="AS1173" s="281" t="s">
        <v>3619</v>
      </c>
      <c r="AT1173" s="281" t="s">
        <v>1</v>
      </c>
      <c r="AU1173" s="281" t="s">
        <v>286</v>
      </c>
      <c r="AV1173" s="282">
        <v>71.2</v>
      </c>
      <c r="AW1173" s="282">
        <v>-27.9</v>
      </c>
    </row>
    <row r="1174" spans="45:49" x14ac:dyDescent="0.3">
      <c r="AS1174" s="281" t="s">
        <v>3619</v>
      </c>
      <c r="AT1174" s="281" t="s">
        <v>1</v>
      </c>
      <c r="AU1174" s="281" t="s">
        <v>287</v>
      </c>
      <c r="AV1174" s="282">
        <v>82.3</v>
      </c>
      <c r="AW1174" s="282">
        <v>-7.4</v>
      </c>
    </row>
    <row r="1175" spans="45:49" x14ac:dyDescent="0.3">
      <c r="AS1175" s="281" t="s">
        <v>3619</v>
      </c>
      <c r="AT1175" s="281" t="s">
        <v>1</v>
      </c>
      <c r="AU1175" s="281" t="s">
        <v>288</v>
      </c>
      <c r="AV1175" s="282">
        <v>82.5</v>
      </c>
      <c r="AW1175" s="282">
        <v>-53.3</v>
      </c>
    </row>
    <row r="1176" spans="45:49" x14ac:dyDescent="0.3">
      <c r="AS1176" s="281" t="s">
        <v>3619</v>
      </c>
      <c r="AT1176" s="281" t="s">
        <v>1</v>
      </c>
      <c r="AU1176" s="281" t="s">
        <v>289</v>
      </c>
      <c r="AV1176" s="282">
        <v>70.8</v>
      </c>
      <c r="AW1176" s="282">
        <v>-14.4</v>
      </c>
    </row>
    <row r="1177" spans="45:49" x14ac:dyDescent="0.3">
      <c r="AS1177" s="281" t="s">
        <v>3619</v>
      </c>
      <c r="AT1177" s="281" t="s">
        <v>1</v>
      </c>
      <c r="AU1177" s="281" t="s">
        <v>290</v>
      </c>
      <c r="AV1177" s="282">
        <v>65.400000000000006</v>
      </c>
      <c r="AW1177" s="282">
        <v>7.9</v>
      </c>
    </row>
    <row r="1178" spans="45:49" x14ac:dyDescent="0.3">
      <c r="AS1178" s="281" t="s">
        <v>3619</v>
      </c>
      <c r="AT1178" s="281" t="s">
        <v>1</v>
      </c>
      <c r="AU1178" s="281" t="s">
        <v>291</v>
      </c>
      <c r="AV1178" s="282">
        <v>88</v>
      </c>
      <c r="AW1178" s="282">
        <v>-12.5</v>
      </c>
    </row>
    <row r="1179" spans="45:49" x14ac:dyDescent="0.3">
      <c r="AS1179" s="281" t="s">
        <v>3619</v>
      </c>
      <c r="AT1179" s="281" t="s">
        <v>1</v>
      </c>
      <c r="AU1179" s="281" t="s">
        <v>292</v>
      </c>
      <c r="AV1179" s="282">
        <v>98.5</v>
      </c>
      <c r="AW1179" s="282">
        <v>8.6999999999999993</v>
      </c>
    </row>
    <row r="1180" spans="45:49" x14ac:dyDescent="0.3">
      <c r="AS1180" s="281" t="s">
        <v>3619</v>
      </c>
      <c r="AT1180" s="281" t="s">
        <v>1</v>
      </c>
      <c r="AU1180" s="281" t="s">
        <v>293</v>
      </c>
      <c r="AV1180" s="282">
        <v>89.9</v>
      </c>
      <c r="AW1180" s="282">
        <v>-31</v>
      </c>
    </row>
    <row r="1181" spans="45:49" x14ac:dyDescent="0.3">
      <c r="AS1181" s="281" t="s">
        <v>3619</v>
      </c>
      <c r="AT1181" s="281" t="s">
        <v>1</v>
      </c>
      <c r="AU1181" s="281" t="s">
        <v>294</v>
      </c>
      <c r="AV1181" s="282">
        <v>148.4</v>
      </c>
      <c r="AW1181" s="282">
        <v>14.7</v>
      </c>
    </row>
    <row r="1182" spans="45:49" x14ac:dyDescent="0.3">
      <c r="AS1182" s="281" t="s">
        <v>3619</v>
      </c>
      <c r="AT1182" s="281" t="s">
        <v>1</v>
      </c>
      <c r="AU1182" s="281" t="s">
        <v>295</v>
      </c>
      <c r="AV1182" s="282">
        <v>117.9</v>
      </c>
      <c r="AW1182" s="282">
        <v>-4.2</v>
      </c>
    </row>
    <row r="1183" spans="45:49" x14ac:dyDescent="0.3">
      <c r="AS1183" s="281" t="s">
        <v>3619</v>
      </c>
      <c r="AT1183" s="281" t="s">
        <v>1</v>
      </c>
      <c r="AU1183" s="281" t="s">
        <v>296</v>
      </c>
      <c r="AV1183" s="282">
        <v>82.3</v>
      </c>
      <c r="AW1183" s="282">
        <v>-16.2</v>
      </c>
    </row>
    <row r="1184" spans="45:49" x14ac:dyDescent="0.3">
      <c r="AS1184" s="281" t="s">
        <v>3619</v>
      </c>
      <c r="AT1184" s="281" t="s">
        <v>1</v>
      </c>
      <c r="AU1184" s="281" t="s">
        <v>297</v>
      </c>
      <c r="AV1184" s="282">
        <v>122.5</v>
      </c>
      <c r="AW1184" s="282">
        <v>13.7</v>
      </c>
    </row>
    <row r="1185" spans="45:49" x14ac:dyDescent="0.3">
      <c r="AS1185" s="281" t="s">
        <v>3619</v>
      </c>
      <c r="AT1185" s="281" t="s">
        <v>1</v>
      </c>
      <c r="AU1185" s="281" t="s">
        <v>298</v>
      </c>
      <c r="AV1185" s="282">
        <v>90.8</v>
      </c>
      <c r="AW1185" s="282">
        <v>2.5</v>
      </c>
    </row>
    <row r="1186" spans="45:49" x14ac:dyDescent="0.3">
      <c r="AS1186" s="281" t="s">
        <v>3619</v>
      </c>
      <c r="AT1186" s="281" t="s">
        <v>1</v>
      </c>
      <c r="AU1186" s="281" t="s">
        <v>299</v>
      </c>
      <c r="AV1186" s="282">
        <v>122.3</v>
      </c>
      <c r="AW1186" s="282">
        <v>-65.5</v>
      </c>
    </row>
    <row r="1187" spans="45:49" x14ac:dyDescent="0.3">
      <c r="AS1187" s="281" t="s">
        <v>3619</v>
      </c>
      <c r="AT1187" s="281" t="s">
        <v>1</v>
      </c>
      <c r="AU1187" s="281" t="s">
        <v>300</v>
      </c>
      <c r="AV1187" s="282">
        <v>91.3</v>
      </c>
      <c r="AW1187" s="282">
        <v>-73.599999999999994</v>
      </c>
    </row>
    <row r="1188" spans="45:49" x14ac:dyDescent="0.3">
      <c r="AS1188" s="281" t="s">
        <v>3619</v>
      </c>
      <c r="AT1188" s="281" t="s">
        <v>1</v>
      </c>
      <c r="AU1188" s="281" t="s">
        <v>301</v>
      </c>
      <c r="AV1188" s="282">
        <v>98.2</v>
      </c>
      <c r="AW1188" s="282">
        <v>1.1000000000000001</v>
      </c>
    </row>
    <row r="1189" spans="45:49" x14ac:dyDescent="0.3">
      <c r="AS1189" s="281" t="s">
        <v>3619</v>
      </c>
      <c r="AT1189" s="281" t="s">
        <v>1</v>
      </c>
      <c r="AU1189" s="281" t="s">
        <v>280</v>
      </c>
      <c r="AV1189" s="282">
        <v>100.1</v>
      </c>
      <c r="AW1189" s="282">
        <v>-10.199999999999999</v>
      </c>
    </row>
    <row r="1190" spans="45:49" x14ac:dyDescent="0.3">
      <c r="AS1190" s="281" t="s">
        <v>3619</v>
      </c>
      <c r="AT1190" s="281" t="s">
        <v>1</v>
      </c>
      <c r="AU1190" s="281" t="s">
        <v>281</v>
      </c>
      <c r="AV1190" s="282">
        <v>105.7</v>
      </c>
      <c r="AW1190" s="282">
        <v>-17</v>
      </c>
    </row>
    <row r="1191" spans="45:49" x14ac:dyDescent="0.3">
      <c r="AS1191" s="281" t="s">
        <v>3619</v>
      </c>
      <c r="AT1191" s="281" t="s">
        <v>1</v>
      </c>
      <c r="AU1191" s="281" t="s">
        <v>302</v>
      </c>
      <c r="AV1191" s="282">
        <v>132</v>
      </c>
      <c r="AW1191" s="282">
        <v>-16.8</v>
      </c>
    </row>
    <row r="1192" spans="45:49" x14ac:dyDescent="0.3">
      <c r="AS1192" s="281" t="s">
        <v>3619</v>
      </c>
      <c r="AT1192" s="281" t="s">
        <v>1</v>
      </c>
      <c r="AU1192" s="281" t="s">
        <v>303</v>
      </c>
      <c r="AV1192" s="282">
        <v>78.400000000000006</v>
      </c>
      <c r="AW1192" s="282">
        <v>-15.6</v>
      </c>
    </row>
    <row r="1193" spans="45:49" x14ac:dyDescent="0.3">
      <c r="AS1193" s="281" t="s">
        <v>3619</v>
      </c>
      <c r="AT1193" s="281" t="s">
        <v>1</v>
      </c>
      <c r="AU1193" s="281" t="s">
        <v>304</v>
      </c>
      <c r="AV1193" s="282">
        <v>76.5</v>
      </c>
      <c r="AW1193" s="282">
        <v>-51.2</v>
      </c>
    </row>
    <row r="1194" spans="45:49" x14ac:dyDescent="0.3">
      <c r="AS1194" s="281" t="s">
        <v>3619</v>
      </c>
      <c r="AT1194" s="281" t="s">
        <v>1</v>
      </c>
      <c r="AU1194" s="281" t="s">
        <v>305</v>
      </c>
      <c r="AV1194" s="282">
        <v>108</v>
      </c>
      <c r="AW1194" s="282">
        <v>-419.2</v>
      </c>
    </row>
    <row r="1195" spans="45:49" x14ac:dyDescent="0.3">
      <c r="AS1195" s="281" t="s">
        <v>3619</v>
      </c>
      <c r="AT1195" s="281" t="s">
        <v>1</v>
      </c>
      <c r="AU1195" s="281" t="s">
        <v>3620</v>
      </c>
      <c r="AV1195" s="282">
        <v>73.7</v>
      </c>
      <c r="AW1195" s="282">
        <v>-54.9</v>
      </c>
    </row>
    <row r="1196" spans="45:49" x14ac:dyDescent="0.3">
      <c r="AS1196" s="281" t="s">
        <v>3619</v>
      </c>
      <c r="AT1196" s="281" t="s">
        <v>39</v>
      </c>
      <c r="AU1196" s="281" t="s">
        <v>284</v>
      </c>
      <c r="AV1196" s="282">
        <v>95.7</v>
      </c>
      <c r="AW1196" s="282">
        <v>-4.8</v>
      </c>
    </row>
    <row r="1197" spans="45:49" x14ac:dyDescent="0.3">
      <c r="AS1197" s="281" t="s">
        <v>3619</v>
      </c>
      <c r="AT1197" s="281" t="s">
        <v>39</v>
      </c>
      <c r="AU1197" s="281" t="s">
        <v>285</v>
      </c>
      <c r="AV1197" s="282">
        <v>171.8</v>
      </c>
      <c r="AW1197" s="282">
        <v>-7.1</v>
      </c>
    </row>
    <row r="1198" spans="45:49" x14ac:dyDescent="0.3">
      <c r="AS1198" s="281" t="s">
        <v>3619</v>
      </c>
      <c r="AT1198" s="281" t="s">
        <v>39</v>
      </c>
      <c r="AU1198" s="281" t="s">
        <v>286</v>
      </c>
      <c r="AV1198" s="282">
        <v>81.599999999999994</v>
      </c>
      <c r="AW1198" s="282">
        <v>21.9</v>
      </c>
    </row>
    <row r="1199" spans="45:49" x14ac:dyDescent="0.3">
      <c r="AS1199" s="281" t="s">
        <v>3619</v>
      </c>
      <c r="AT1199" s="281" t="s">
        <v>39</v>
      </c>
      <c r="AU1199" s="281" t="s">
        <v>289</v>
      </c>
      <c r="AV1199" s="282">
        <v>88.2</v>
      </c>
      <c r="AW1199" s="282">
        <v>-34.200000000000003</v>
      </c>
    </row>
    <row r="1200" spans="45:49" x14ac:dyDescent="0.3">
      <c r="AS1200" s="281" t="s">
        <v>3619</v>
      </c>
      <c r="AT1200" s="281" t="s">
        <v>39</v>
      </c>
      <c r="AU1200" s="281" t="s">
        <v>290</v>
      </c>
      <c r="AV1200" s="282">
        <v>95.1</v>
      </c>
      <c r="AW1200" s="282">
        <v>-19</v>
      </c>
    </row>
    <row r="1201" spans="45:49" x14ac:dyDescent="0.3">
      <c r="AS1201" s="281" t="s">
        <v>3619</v>
      </c>
      <c r="AT1201" s="281" t="s">
        <v>39</v>
      </c>
      <c r="AU1201" s="281" t="s">
        <v>292</v>
      </c>
      <c r="AV1201" s="282">
        <v>93.8</v>
      </c>
      <c r="AW1201" s="282">
        <v>-23.3</v>
      </c>
    </row>
    <row r="1202" spans="45:49" x14ac:dyDescent="0.3">
      <c r="AS1202" s="281" t="s">
        <v>3619</v>
      </c>
      <c r="AT1202" s="281" t="s">
        <v>39</v>
      </c>
      <c r="AU1202" s="281" t="s">
        <v>293</v>
      </c>
      <c r="AV1202" s="282">
        <v>92.8</v>
      </c>
      <c r="AW1202" s="282">
        <v>-5.7</v>
      </c>
    </row>
    <row r="1203" spans="45:49" x14ac:dyDescent="0.3">
      <c r="AS1203" s="281" t="s">
        <v>3619</v>
      </c>
      <c r="AT1203" s="281" t="s">
        <v>39</v>
      </c>
      <c r="AU1203" s="281" t="s">
        <v>295</v>
      </c>
      <c r="AV1203" s="282">
        <v>115.7</v>
      </c>
      <c r="AW1203" s="282">
        <v>4.5</v>
      </c>
    </row>
    <row r="1204" spans="45:49" x14ac:dyDescent="0.3">
      <c r="AS1204" s="281" t="s">
        <v>3619</v>
      </c>
      <c r="AT1204" s="281" t="s">
        <v>39</v>
      </c>
      <c r="AU1204" s="281" t="s">
        <v>296</v>
      </c>
      <c r="AV1204" s="282">
        <v>117.9</v>
      </c>
      <c r="AW1204" s="282">
        <v>-3.4</v>
      </c>
    </row>
    <row r="1205" spans="45:49" x14ac:dyDescent="0.3">
      <c r="AS1205" s="281" t="s">
        <v>3619</v>
      </c>
      <c r="AT1205" s="281" t="s">
        <v>39</v>
      </c>
      <c r="AU1205" s="281" t="s">
        <v>297</v>
      </c>
      <c r="AV1205" s="282">
        <v>94.3</v>
      </c>
      <c r="AW1205" s="282">
        <v>-5.9</v>
      </c>
    </row>
    <row r="1206" spans="45:49" x14ac:dyDescent="0.3">
      <c r="AS1206" s="281" t="s">
        <v>3619</v>
      </c>
      <c r="AT1206" s="281" t="s">
        <v>39</v>
      </c>
      <c r="AU1206" s="281" t="s">
        <v>298</v>
      </c>
      <c r="AV1206" s="282">
        <v>73</v>
      </c>
      <c r="AW1206" s="282">
        <v>1.8</v>
      </c>
    </row>
    <row r="1207" spans="45:49" x14ac:dyDescent="0.3">
      <c r="AS1207" s="281" t="s">
        <v>3619</v>
      </c>
      <c r="AT1207" s="281" t="s">
        <v>39</v>
      </c>
      <c r="AU1207" s="281" t="s">
        <v>301</v>
      </c>
      <c r="AV1207" s="282">
        <v>133.30000000000001</v>
      </c>
      <c r="AW1207" s="282">
        <v>5.5</v>
      </c>
    </row>
    <row r="1208" spans="45:49" x14ac:dyDescent="0.3">
      <c r="AS1208" s="281" t="s">
        <v>3619</v>
      </c>
      <c r="AT1208" s="281" t="s">
        <v>39</v>
      </c>
      <c r="AU1208" s="281" t="s">
        <v>280</v>
      </c>
      <c r="AV1208" s="282">
        <v>118.6</v>
      </c>
      <c r="AW1208" s="282">
        <v>23</v>
      </c>
    </row>
    <row r="1209" spans="45:49" x14ac:dyDescent="0.3">
      <c r="AS1209" s="281" t="s">
        <v>3619</v>
      </c>
      <c r="AT1209" s="281" t="s">
        <v>39</v>
      </c>
      <c r="AU1209" s="281" t="s">
        <v>281</v>
      </c>
      <c r="AV1209" s="282">
        <v>108</v>
      </c>
      <c r="AW1209" s="282">
        <v>9</v>
      </c>
    </row>
    <row r="1210" spans="45:49" x14ac:dyDescent="0.3">
      <c r="AS1210" s="281" t="s">
        <v>3619</v>
      </c>
      <c r="AT1210" s="281" t="s">
        <v>39</v>
      </c>
      <c r="AU1210" s="281" t="s">
        <v>302</v>
      </c>
      <c r="AV1210" s="282">
        <v>82.7</v>
      </c>
      <c r="AW1210" s="282">
        <v>-26</v>
      </c>
    </row>
    <row r="1211" spans="45:49" x14ac:dyDescent="0.3">
      <c r="AS1211" s="281" t="s">
        <v>3619</v>
      </c>
      <c r="AT1211" s="281" t="s">
        <v>39</v>
      </c>
      <c r="AU1211" s="281" t="s">
        <v>304</v>
      </c>
      <c r="AV1211" s="282">
        <v>142.30000000000001</v>
      </c>
      <c r="AW1211" s="282">
        <v>-18.100000000000001</v>
      </c>
    </row>
    <row r="1212" spans="45:49" x14ac:dyDescent="0.3">
      <c r="AS1212" s="281" t="s">
        <v>3619</v>
      </c>
      <c r="AT1212" s="281" t="s">
        <v>39</v>
      </c>
      <c r="AU1212" s="281" t="s">
        <v>3620</v>
      </c>
      <c r="AV1212" s="282">
        <v>88.4</v>
      </c>
      <c r="AW1212" s="282">
        <v>-32.1</v>
      </c>
    </row>
    <row r="1213" spans="45:49" x14ac:dyDescent="0.3">
      <c r="AS1213" s="281" t="s">
        <v>3619</v>
      </c>
      <c r="AT1213" s="281" t="s">
        <v>40</v>
      </c>
      <c r="AU1213" s="281" t="s">
        <v>284</v>
      </c>
      <c r="AV1213" s="282">
        <v>97.9</v>
      </c>
      <c r="AW1213" s="282">
        <v>2.2999999999999998</v>
      </c>
    </row>
    <row r="1214" spans="45:49" x14ac:dyDescent="0.3">
      <c r="AS1214" s="281" t="s">
        <v>3619</v>
      </c>
      <c r="AT1214" s="281" t="s">
        <v>40</v>
      </c>
      <c r="AU1214" s="281" t="s">
        <v>285</v>
      </c>
      <c r="AV1214" s="282">
        <v>109.6</v>
      </c>
      <c r="AW1214" s="282">
        <v>-5.9</v>
      </c>
    </row>
    <row r="1215" spans="45:49" x14ac:dyDescent="0.3">
      <c r="AS1215" s="281" t="s">
        <v>3619</v>
      </c>
      <c r="AT1215" s="281" t="s">
        <v>40</v>
      </c>
      <c r="AU1215" s="281" t="s">
        <v>306</v>
      </c>
      <c r="AV1215" s="282">
        <v>104.4</v>
      </c>
      <c r="AW1215" s="282">
        <v>0.6</v>
      </c>
    </row>
    <row r="1216" spans="45:49" x14ac:dyDescent="0.3">
      <c r="AS1216" s="281" t="s">
        <v>3619</v>
      </c>
      <c r="AT1216" s="281" t="s">
        <v>40</v>
      </c>
      <c r="AU1216" s="281" t="s">
        <v>286</v>
      </c>
      <c r="AV1216" s="282">
        <v>48.1</v>
      </c>
      <c r="AW1216" s="282">
        <v>-29.9</v>
      </c>
    </row>
    <row r="1217" spans="45:49" x14ac:dyDescent="0.3">
      <c r="AS1217" s="281" t="s">
        <v>3619</v>
      </c>
      <c r="AT1217" s="281" t="s">
        <v>40</v>
      </c>
      <c r="AU1217" s="281" t="s">
        <v>289</v>
      </c>
      <c r="AV1217" s="282">
        <v>77</v>
      </c>
      <c r="AW1217" s="282">
        <v>-6</v>
      </c>
    </row>
    <row r="1218" spans="45:49" x14ac:dyDescent="0.3">
      <c r="AS1218" s="281" t="s">
        <v>3619</v>
      </c>
      <c r="AT1218" s="281" t="s">
        <v>40</v>
      </c>
      <c r="AU1218" s="281" t="s">
        <v>290</v>
      </c>
      <c r="AV1218" s="282">
        <v>108.8</v>
      </c>
      <c r="AW1218" s="282">
        <v>0.9</v>
      </c>
    </row>
    <row r="1219" spans="45:49" x14ac:dyDescent="0.3">
      <c r="AS1219" s="281" t="s">
        <v>3619</v>
      </c>
      <c r="AT1219" s="281" t="s">
        <v>40</v>
      </c>
      <c r="AU1219" s="281" t="s">
        <v>291</v>
      </c>
      <c r="AV1219" s="282">
        <v>58.2</v>
      </c>
      <c r="AW1219" s="282">
        <v>4.8</v>
      </c>
    </row>
    <row r="1220" spans="45:49" x14ac:dyDescent="0.3">
      <c r="AS1220" s="281" t="s">
        <v>3619</v>
      </c>
      <c r="AT1220" s="281" t="s">
        <v>40</v>
      </c>
      <c r="AU1220" s="281" t="s">
        <v>292</v>
      </c>
      <c r="AV1220" s="282">
        <v>95</v>
      </c>
      <c r="AW1220" s="282">
        <v>-9.1</v>
      </c>
    </row>
    <row r="1221" spans="45:49" x14ac:dyDescent="0.3">
      <c r="AS1221" s="281" t="s">
        <v>3619</v>
      </c>
      <c r="AT1221" s="281" t="s">
        <v>40</v>
      </c>
      <c r="AU1221" s="281" t="s">
        <v>293</v>
      </c>
      <c r="AV1221" s="282">
        <v>107.6</v>
      </c>
      <c r="AW1221" s="282">
        <v>3.9</v>
      </c>
    </row>
    <row r="1222" spans="45:49" x14ac:dyDescent="0.3">
      <c r="AS1222" s="281" t="s">
        <v>3619</v>
      </c>
      <c r="AT1222" s="281" t="s">
        <v>40</v>
      </c>
      <c r="AU1222" s="281" t="s">
        <v>295</v>
      </c>
      <c r="AV1222" s="282">
        <v>100.7</v>
      </c>
      <c r="AW1222" s="282">
        <v>-8</v>
      </c>
    </row>
    <row r="1223" spans="45:49" x14ac:dyDescent="0.3">
      <c r="AS1223" s="281" t="s">
        <v>3619</v>
      </c>
      <c r="AT1223" s="281" t="s">
        <v>40</v>
      </c>
      <c r="AU1223" s="281" t="s">
        <v>296</v>
      </c>
      <c r="AV1223" s="282">
        <v>76.099999999999994</v>
      </c>
      <c r="AW1223" s="282">
        <v>-22.5</v>
      </c>
    </row>
    <row r="1224" spans="45:49" x14ac:dyDescent="0.3">
      <c r="AS1224" s="281" t="s">
        <v>3619</v>
      </c>
      <c r="AT1224" s="281" t="s">
        <v>40</v>
      </c>
      <c r="AU1224" s="281" t="s">
        <v>297</v>
      </c>
      <c r="AV1224" s="282">
        <v>94.1</v>
      </c>
      <c r="AW1224" s="282">
        <v>3.6</v>
      </c>
    </row>
    <row r="1225" spans="45:49" x14ac:dyDescent="0.3">
      <c r="AS1225" s="281" t="s">
        <v>3619</v>
      </c>
      <c r="AT1225" s="281" t="s">
        <v>40</v>
      </c>
      <c r="AU1225" s="281" t="s">
        <v>298</v>
      </c>
      <c r="AV1225" s="282">
        <v>106.7</v>
      </c>
      <c r="AW1225" s="282">
        <v>5.2</v>
      </c>
    </row>
    <row r="1226" spans="45:49" x14ac:dyDescent="0.3">
      <c r="AS1226" s="281" t="s">
        <v>3619</v>
      </c>
      <c r="AT1226" s="281" t="s">
        <v>40</v>
      </c>
      <c r="AU1226" s="281" t="s">
        <v>299</v>
      </c>
      <c r="AV1226" s="282">
        <v>112.2</v>
      </c>
      <c r="AW1226" s="282">
        <v>-10.7</v>
      </c>
    </row>
    <row r="1227" spans="45:49" x14ac:dyDescent="0.3">
      <c r="AS1227" s="281" t="s">
        <v>3619</v>
      </c>
      <c r="AT1227" s="281" t="s">
        <v>40</v>
      </c>
      <c r="AU1227" s="281" t="s">
        <v>300</v>
      </c>
      <c r="AV1227" s="282">
        <v>152.5</v>
      </c>
      <c r="AW1227" s="282">
        <v>-7.2</v>
      </c>
    </row>
    <row r="1228" spans="45:49" x14ac:dyDescent="0.3">
      <c r="AS1228" s="281" t="s">
        <v>3619</v>
      </c>
      <c r="AT1228" s="281" t="s">
        <v>40</v>
      </c>
      <c r="AU1228" s="281" t="s">
        <v>301</v>
      </c>
      <c r="AV1228" s="282">
        <v>106.8</v>
      </c>
      <c r="AW1228" s="282">
        <v>6</v>
      </c>
    </row>
    <row r="1229" spans="45:49" x14ac:dyDescent="0.3">
      <c r="AS1229" s="281" t="s">
        <v>3619</v>
      </c>
      <c r="AT1229" s="281" t="s">
        <v>40</v>
      </c>
      <c r="AU1229" s="281" t="s">
        <v>280</v>
      </c>
      <c r="AV1229" s="282">
        <v>106.1</v>
      </c>
      <c r="AW1229" s="282">
        <v>-4.9000000000000004</v>
      </c>
    </row>
    <row r="1230" spans="45:49" x14ac:dyDescent="0.3">
      <c r="AS1230" s="281" t="s">
        <v>3619</v>
      </c>
      <c r="AT1230" s="281" t="s">
        <v>40</v>
      </c>
      <c r="AU1230" s="281" t="s">
        <v>281</v>
      </c>
      <c r="AV1230" s="282">
        <v>137.4</v>
      </c>
      <c r="AW1230" s="282">
        <v>2.6</v>
      </c>
    </row>
    <row r="1231" spans="45:49" x14ac:dyDescent="0.3">
      <c r="AS1231" s="281" t="s">
        <v>3619</v>
      </c>
      <c r="AT1231" s="281" t="s">
        <v>40</v>
      </c>
      <c r="AU1231" s="281" t="s">
        <v>302</v>
      </c>
      <c r="AV1231" s="282">
        <v>119.6</v>
      </c>
      <c r="AW1231" s="282">
        <v>21.2</v>
      </c>
    </row>
    <row r="1232" spans="45:49" x14ac:dyDescent="0.3">
      <c r="AS1232" s="281" t="s">
        <v>3619</v>
      </c>
      <c r="AT1232" s="281" t="s">
        <v>40</v>
      </c>
      <c r="AU1232" s="281" t="s">
        <v>303</v>
      </c>
      <c r="AV1232" s="282">
        <v>119.8</v>
      </c>
      <c r="AW1232" s="282">
        <v>7.1</v>
      </c>
    </row>
    <row r="1233" spans="45:49" x14ac:dyDescent="0.3">
      <c r="AS1233" s="281" t="s">
        <v>3619</v>
      </c>
      <c r="AT1233" s="281" t="s">
        <v>40</v>
      </c>
      <c r="AU1233" s="281" t="s">
        <v>304</v>
      </c>
      <c r="AV1233" s="282">
        <v>81.599999999999994</v>
      </c>
      <c r="AW1233" s="282">
        <v>-7.8</v>
      </c>
    </row>
    <row r="1234" spans="45:49" x14ac:dyDescent="0.3">
      <c r="AS1234" s="281" t="s">
        <v>3619</v>
      </c>
      <c r="AT1234" s="281" t="s">
        <v>40</v>
      </c>
      <c r="AU1234" s="281" t="s">
        <v>305</v>
      </c>
      <c r="AV1234" s="282">
        <v>74.7</v>
      </c>
      <c r="AW1234" s="282">
        <v>-57.9</v>
      </c>
    </row>
    <row r="1235" spans="45:49" x14ac:dyDescent="0.3">
      <c r="AS1235" s="281" t="s">
        <v>3619</v>
      </c>
      <c r="AT1235" s="281" t="s">
        <v>40</v>
      </c>
      <c r="AU1235" s="281" t="s">
        <v>3620</v>
      </c>
      <c r="AV1235" s="282">
        <v>120</v>
      </c>
      <c r="AW1235" s="282">
        <v>-26.2</v>
      </c>
    </row>
    <row r="1236" spans="45:49" x14ac:dyDescent="0.3">
      <c r="AS1236" s="281" t="s">
        <v>8566</v>
      </c>
      <c r="AT1236" s="281" t="s">
        <v>1</v>
      </c>
      <c r="AU1236" s="281" t="s">
        <v>284</v>
      </c>
      <c r="AV1236" s="282">
        <v>86.3</v>
      </c>
      <c r="AW1236" s="282">
        <v>-15.7</v>
      </c>
    </row>
    <row r="1237" spans="45:49" x14ac:dyDescent="0.3">
      <c r="AS1237" s="281" t="s">
        <v>8566</v>
      </c>
      <c r="AT1237" s="281" t="s">
        <v>1</v>
      </c>
      <c r="AU1237" s="281" t="s">
        <v>285</v>
      </c>
      <c r="AV1237" s="282">
        <v>112.8</v>
      </c>
      <c r="AW1237" s="282">
        <v>15.4</v>
      </c>
    </row>
    <row r="1238" spans="45:49" x14ac:dyDescent="0.3">
      <c r="AS1238" s="281" t="s">
        <v>8566</v>
      </c>
      <c r="AT1238" s="281" t="s">
        <v>1</v>
      </c>
      <c r="AU1238" s="281" t="s">
        <v>286</v>
      </c>
      <c r="AV1238" s="282">
        <v>69.099999999999994</v>
      </c>
      <c r="AW1238" s="282">
        <v>-22.7</v>
      </c>
    </row>
    <row r="1239" spans="45:49" x14ac:dyDescent="0.3">
      <c r="AS1239" s="281" t="s">
        <v>8566</v>
      </c>
      <c r="AT1239" s="281" t="s">
        <v>1</v>
      </c>
      <c r="AU1239" s="281" t="s">
        <v>287</v>
      </c>
      <c r="AV1239" s="282">
        <v>76.599999999999994</v>
      </c>
      <c r="AW1239" s="282">
        <v>-1.9</v>
      </c>
    </row>
    <row r="1240" spans="45:49" x14ac:dyDescent="0.3">
      <c r="AS1240" s="281" t="s">
        <v>8566</v>
      </c>
      <c r="AT1240" s="281" t="s">
        <v>1</v>
      </c>
      <c r="AU1240" s="281" t="s">
        <v>288</v>
      </c>
      <c r="AV1240" s="282">
        <v>76.400000000000006</v>
      </c>
      <c r="AW1240" s="282">
        <v>-48.5</v>
      </c>
    </row>
    <row r="1241" spans="45:49" x14ac:dyDescent="0.3">
      <c r="AS1241" s="281" t="s">
        <v>8566</v>
      </c>
      <c r="AT1241" s="281" t="s">
        <v>1</v>
      </c>
      <c r="AU1241" s="281" t="s">
        <v>289</v>
      </c>
      <c r="AV1241" s="282">
        <v>52.3</v>
      </c>
      <c r="AW1241" s="282">
        <v>-20.399999999999999</v>
      </c>
    </row>
    <row r="1242" spans="45:49" x14ac:dyDescent="0.3">
      <c r="AS1242" s="281" t="s">
        <v>8566</v>
      </c>
      <c r="AT1242" s="281" t="s">
        <v>1</v>
      </c>
      <c r="AU1242" s="281" t="s">
        <v>290</v>
      </c>
      <c r="AV1242" s="282">
        <v>61</v>
      </c>
      <c r="AW1242" s="282">
        <v>-6.1</v>
      </c>
    </row>
    <row r="1243" spans="45:49" x14ac:dyDescent="0.3">
      <c r="AS1243" s="281" t="s">
        <v>8566</v>
      </c>
      <c r="AT1243" s="281" t="s">
        <v>1</v>
      </c>
      <c r="AU1243" s="281" t="s">
        <v>291</v>
      </c>
      <c r="AV1243" s="282">
        <v>92.1</v>
      </c>
      <c r="AW1243" s="282">
        <v>0.5</v>
      </c>
    </row>
    <row r="1244" spans="45:49" x14ac:dyDescent="0.3">
      <c r="AS1244" s="281" t="s">
        <v>8566</v>
      </c>
      <c r="AT1244" s="281" t="s">
        <v>1</v>
      </c>
      <c r="AU1244" s="281" t="s">
        <v>292</v>
      </c>
      <c r="AV1244" s="282">
        <v>90.1</v>
      </c>
      <c r="AW1244" s="282">
        <v>-3.3</v>
      </c>
    </row>
    <row r="1245" spans="45:49" x14ac:dyDescent="0.3">
      <c r="AS1245" s="281" t="s">
        <v>8566</v>
      </c>
      <c r="AT1245" s="281" t="s">
        <v>1</v>
      </c>
      <c r="AU1245" s="281" t="s">
        <v>293</v>
      </c>
      <c r="AV1245" s="282">
        <v>88.3</v>
      </c>
      <c r="AW1245" s="282">
        <v>-13.2</v>
      </c>
    </row>
    <row r="1246" spans="45:49" x14ac:dyDescent="0.3">
      <c r="AS1246" s="281" t="s">
        <v>8566</v>
      </c>
      <c r="AT1246" s="281" t="s">
        <v>1</v>
      </c>
      <c r="AU1246" s="281" t="s">
        <v>294</v>
      </c>
      <c r="AV1246" s="282">
        <v>129.6</v>
      </c>
      <c r="AW1246" s="282">
        <v>22.6</v>
      </c>
    </row>
    <row r="1247" spans="45:49" x14ac:dyDescent="0.3">
      <c r="AS1247" s="281" t="s">
        <v>8566</v>
      </c>
      <c r="AT1247" s="281" t="s">
        <v>1</v>
      </c>
      <c r="AU1247" s="281" t="s">
        <v>295</v>
      </c>
      <c r="AV1247" s="282">
        <v>119.5</v>
      </c>
      <c r="AW1247" s="282">
        <v>10.8</v>
      </c>
    </row>
    <row r="1248" spans="45:49" x14ac:dyDescent="0.3">
      <c r="AS1248" s="281" t="s">
        <v>8566</v>
      </c>
      <c r="AT1248" s="281" t="s">
        <v>1</v>
      </c>
      <c r="AU1248" s="281" t="s">
        <v>296</v>
      </c>
      <c r="AV1248" s="282">
        <v>75.8</v>
      </c>
      <c r="AW1248" s="282">
        <v>-23.8</v>
      </c>
    </row>
    <row r="1249" spans="45:49" x14ac:dyDescent="0.3">
      <c r="AS1249" s="281" t="s">
        <v>8566</v>
      </c>
      <c r="AT1249" s="281" t="s">
        <v>1</v>
      </c>
      <c r="AU1249" s="281" t="s">
        <v>297</v>
      </c>
      <c r="AV1249" s="282">
        <v>99.7</v>
      </c>
      <c r="AW1249" s="282">
        <v>1.1000000000000001</v>
      </c>
    </row>
    <row r="1250" spans="45:49" x14ac:dyDescent="0.3">
      <c r="AS1250" s="281" t="s">
        <v>8566</v>
      </c>
      <c r="AT1250" s="281" t="s">
        <v>1</v>
      </c>
      <c r="AU1250" s="281" t="s">
        <v>298</v>
      </c>
      <c r="AV1250" s="282">
        <v>89.7</v>
      </c>
      <c r="AW1250" s="282">
        <v>3.6</v>
      </c>
    </row>
    <row r="1251" spans="45:49" x14ac:dyDescent="0.3">
      <c r="AS1251" s="281" t="s">
        <v>8566</v>
      </c>
      <c r="AT1251" s="281" t="s">
        <v>1</v>
      </c>
      <c r="AU1251" s="281" t="s">
        <v>299</v>
      </c>
      <c r="AV1251" s="282">
        <v>110.6</v>
      </c>
      <c r="AW1251" s="282">
        <v>-70.5</v>
      </c>
    </row>
    <row r="1252" spans="45:49" x14ac:dyDescent="0.3">
      <c r="AS1252" s="281" t="s">
        <v>8566</v>
      </c>
      <c r="AT1252" s="281" t="s">
        <v>1</v>
      </c>
      <c r="AU1252" s="281" t="s">
        <v>300</v>
      </c>
      <c r="AV1252" s="282">
        <v>68.7</v>
      </c>
      <c r="AW1252" s="282">
        <v>-87.3</v>
      </c>
    </row>
    <row r="1253" spans="45:49" x14ac:dyDescent="0.3">
      <c r="AS1253" s="281" t="s">
        <v>8566</v>
      </c>
      <c r="AT1253" s="281" t="s">
        <v>1</v>
      </c>
      <c r="AU1253" s="281" t="s">
        <v>301</v>
      </c>
      <c r="AV1253" s="282">
        <v>100.7</v>
      </c>
      <c r="AW1253" s="282">
        <v>6.6</v>
      </c>
    </row>
    <row r="1254" spans="45:49" x14ac:dyDescent="0.3">
      <c r="AS1254" s="281" t="s">
        <v>8566</v>
      </c>
      <c r="AT1254" s="281" t="s">
        <v>1</v>
      </c>
      <c r="AU1254" s="281" t="s">
        <v>280</v>
      </c>
      <c r="AV1254" s="282">
        <v>99.7</v>
      </c>
      <c r="AW1254" s="282">
        <v>0.7</v>
      </c>
    </row>
    <row r="1255" spans="45:49" x14ac:dyDescent="0.3">
      <c r="AS1255" s="281" t="s">
        <v>8566</v>
      </c>
      <c r="AT1255" s="281" t="s">
        <v>1</v>
      </c>
      <c r="AU1255" s="281" t="s">
        <v>281</v>
      </c>
      <c r="AV1255" s="282">
        <v>98.3</v>
      </c>
      <c r="AW1255" s="282">
        <v>-10</v>
      </c>
    </row>
    <row r="1256" spans="45:49" x14ac:dyDescent="0.3">
      <c r="AS1256" s="281" t="s">
        <v>8566</v>
      </c>
      <c r="AT1256" s="281" t="s">
        <v>1</v>
      </c>
      <c r="AU1256" s="281" t="s">
        <v>302</v>
      </c>
      <c r="AV1256" s="282">
        <v>131</v>
      </c>
      <c r="AW1256" s="282">
        <v>-4.9000000000000004</v>
      </c>
    </row>
    <row r="1257" spans="45:49" x14ac:dyDescent="0.3">
      <c r="AS1257" s="281" t="s">
        <v>8566</v>
      </c>
      <c r="AT1257" s="281" t="s">
        <v>1</v>
      </c>
      <c r="AU1257" s="281" t="s">
        <v>303</v>
      </c>
      <c r="AV1257" s="282">
        <v>67.8</v>
      </c>
      <c r="AW1257" s="282">
        <v>-18.399999999999999</v>
      </c>
    </row>
    <row r="1258" spans="45:49" x14ac:dyDescent="0.3">
      <c r="AS1258" s="281" t="s">
        <v>8566</v>
      </c>
      <c r="AT1258" s="281" t="s">
        <v>1</v>
      </c>
      <c r="AU1258" s="281" t="s">
        <v>304</v>
      </c>
      <c r="AV1258" s="282">
        <v>85.2</v>
      </c>
      <c r="AW1258" s="282">
        <v>1.7</v>
      </c>
    </row>
    <row r="1259" spans="45:49" x14ac:dyDescent="0.3">
      <c r="AS1259" s="281" t="s">
        <v>8566</v>
      </c>
      <c r="AT1259" s="281" t="s">
        <v>1</v>
      </c>
      <c r="AU1259" s="281" t="s">
        <v>305</v>
      </c>
      <c r="AV1259" s="282">
        <v>115</v>
      </c>
      <c r="AW1259" s="282">
        <v>10.7</v>
      </c>
    </row>
    <row r="1260" spans="45:49" x14ac:dyDescent="0.3">
      <c r="AS1260" s="281" t="s">
        <v>8566</v>
      </c>
      <c r="AT1260" s="281" t="s">
        <v>1</v>
      </c>
      <c r="AU1260" s="281" t="s">
        <v>3620</v>
      </c>
      <c r="AV1260" s="282">
        <v>84.3</v>
      </c>
      <c r="AW1260" s="282">
        <v>-39.5</v>
      </c>
    </row>
    <row r="1261" spans="45:49" x14ac:dyDescent="0.3">
      <c r="AS1261" s="281" t="s">
        <v>8566</v>
      </c>
      <c r="AT1261" s="281" t="s">
        <v>39</v>
      </c>
      <c r="AU1261" s="281" t="s">
        <v>284</v>
      </c>
      <c r="AV1261" s="282">
        <v>97.9</v>
      </c>
      <c r="AW1261" s="282">
        <v>-6</v>
      </c>
    </row>
    <row r="1262" spans="45:49" x14ac:dyDescent="0.3">
      <c r="AS1262" s="281" t="s">
        <v>8566</v>
      </c>
      <c r="AT1262" s="281" t="s">
        <v>39</v>
      </c>
      <c r="AU1262" s="281" t="s">
        <v>285</v>
      </c>
      <c r="AV1262" s="282">
        <v>89.9</v>
      </c>
      <c r="AW1262" s="282">
        <v>-12.7</v>
      </c>
    </row>
    <row r="1263" spans="45:49" x14ac:dyDescent="0.3">
      <c r="AS1263" s="281" t="s">
        <v>8566</v>
      </c>
      <c r="AT1263" s="281" t="s">
        <v>39</v>
      </c>
      <c r="AU1263" s="281" t="s">
        <v>286</v>
      </c>
      <c r="AV1263" s="282">
        <v>80.599999999999994</v>
      </c>
      <c r="AW1263" s="282">
        <v>17.7</v>
      </c>
    </row>
    <row r="1264" spans="45:49" x14ac:dyDescent="0.3">
      <c r="AS1264" s="281" t="s">
        <v>8566</v>
      </c>
      <c r="AT1264" s="281" t="s">
        <v>39</v>
      </c>
      <c r="AU1264" s="281" t="s">
        <v>289</v>
      </c>
      <c r="AV1264" s="282">
        <v>85.6</v>
      </c>
      <c r="AW1264" s="282">
        <v>-12.4</v>
      </c>
    </row>
    <row r="1265" spans="45:49" x14ac:dyDescent="0.3">
      <c r="AS1265" s="281" t="s">
        <v>8566</v>
      </c>
      <c r="AT1265" s="281" t="s">
        <v>39</v>
      </c>
      <c r="AU1265" s="281" t="s">
        <v>290</v>
      </c>
      <c r="AV1265" s="282">
        <v>101.8</v>
      </c>
      <c r="AW1265" s="282">
        <v>-14.7</v>
      </c>
    </row>
    <row r="1266" spans="45:49" x14ac:dyDescent="0.3">
      <c r="AS1266" s="281" t="s">
        <v>8566</v>
      </c>
      <c r="AT1266" s="281" t="s">
        <v>39</v>
      </c>
      <c r="AU1266" s="281" t="s">
        <v>292</v>
      </c>
      <c r="AV1266" s="282">
        <v>105.9</v>
      </c>
      <c r="AW1266" s="282">
        <v>-11.3</v>
      </c>
    </row>
    <row r="1267" spans="45:49" x14ac:dyDescent="0.3">
      <c r="AS1267" s="281" t="s">
        <v>8566</v>
      </c>
      <c r="AT1267" s="281" t="s">
        <v>39</v>
      </c>
      <c r="AU1267" s="281" t="s">
        <v>293</v>
      </c>
      <c r="AV1267" s="282">
        <v>93.8</v>
      </c>
      <c r="AW1267" s="282">
        <v>2.4</v>
      </c>
    </row>
    <row r="1268" spans="45:49" x14ac:dyDescent="0.3">
      <c r="AS1268" s="281" t="s">
        <v>8566</v>
      </c>
      <c r="AT1268" s="281" t="s">
        <v>39</v>
      </c>
      <c r="AU1268" s="281" t="s">
        <v>295</v>
      </c>
      <c r="AV1268" s="282">
        <v>131.69999999999999</v>
      </c>
      <c r="AW1268" s="282">
        <v>29.9</v>
      </c>
    </row>
    <row r="1269" spans="45:49" x14ac:dyDescent="0.3">
      <c r="AS1269" s="281" t="s">
        <v>8566</v>
      </c>
      <c r="AT1269" s="281" t="s">
        <v>39</v>
      </c>
      <c r="AU1269" s="281" t="s">
        <v>296</v>
      </c>
      <c r="AV1269" s="282">
        <v>117.2</v>
      </c>
      <c r="AW1269" s="282">
        <v>0.6</v>
      </c>
    </row>
    <row r="1270" spans="45:49" x14ac:dyDescent="0.3">
      <c r="AS1270" s="281" t="s">
        <v>8566</v>
      </c>
      <c r="AT1270" s="281" t="s">
        <v>39</v>
      </c>
      <c r="AU1270" s="281" t="s">
        <v>297</v>
      </c>
      <c r="AV1270" s="282">
        <v>93.7</v>
      </c>
      <c r="AW1270" s="282">
        <v>-7.5</v>
      </c>
    </row>
    <row r="1271" spans="45:49" x14ac:dyDescent="0.3">
      <c r="AS1271" s="281" t="s">
        <v>8566</v>
      </c>
      <c r="AT1271" s="281" t="s">
        <v>39</v>
      </c>
      <c r="AU1271" s="281" t="s">
        <v>298</v>
      </c>
      <c r="AV1271" s="282">
        <v>72.900000000000006</v>
      </c>
      <c r="AW1271" s="282">
        <v>-1.5</v>
      </c>
    </row>
    <row r="1272" spans="45:49" x14ac:dyDescent="0.3">
      <c r="AS1272" s="281" t="s">
        <v>8566</v>
      </c>
      <c r="AT1272" s="281" t="s">
        <v>39</v>
      </c>
      <c r="AU1272" s="281" t="s">
        <v>301</v>
      </c>
      <c r="AV1272" s="282">
        <v>105.9</v>
      </c>
      <c r="AW1272" s="282">
        <v>-13</v>
      </c>
    </row>
    <row r="1273" spans="45:49" x14ac:dyDescent="0.3">
      <c r="AS1273" s="281" t="s">
        <v>8566</v>
      </c>
      <c r="AT1273" s="281" t="s">
        <v>39</v>
      </c>
      <c r="AU1273" s="281" t="s">
        <v>280</v>
      </c>
      <c r="AV1273" s="282">
        <v>110.6</v>
      </c>
      <c r="AW1273" s="282">
        <v>13.5</v>
      </c>
    </row>
    <row r="1274" spans="45:49" x14ac:dyDescent="0.3">
      <c r="AS1274" s="281" t="s">
        <v>8566</v>
      </c>
      <c r="AT1274" s="281" t="s">
        <v>39</v>
      </c>
      <c r="AU1274" s="281" t="s">
        <v>281</v>
      </c>
      <c r="AV1274" s="282">
        <v>102.3</v>
      </c>
      <c r="AW1274" s="282">
        <v>13</v>
      </c>
    </row>
    <row r="1275" spans="45:49" x14ac:dyDescent="0.3">
      <c r="AS1275" s="281" t="s">
        <v>8566</v>
      </c>
      <c r="AT1275" s="281" t="s">
        <v>39</v>
      </c>
      <c r="AU1275" s="281" t="s">
        <v>302</v>
      </c>
      <c r="AV1275" s="282">
        <v>75.900000000000006</v>
      </c>
      <c r="AW1275" s="282">
        <v>-11</v>
      </c>
    </row>
    <row r="1276" spans="45:49" x14ac:dyDescent="0.3">
      <c r="AS1276" s="281" t="s">
        <v>8566</v>
      </c>
      <c r="AT1276" s="281" t="s">
        <v>39</v>
      </c>
      <c r="AU1276" s="281" t="s">
        <v>304</v>
      </c>
      <c r="AV1276" s="282">
        <v>109.8</v>
      </c>
      <c r="AW1276" s="282">
        <v>-34.299999999999997</v>
      </c>
    </row>
    <row r="1277" spans="45:49" x14ac:dyDescent="0.3">
      <c r="AS1277" s="281" t="s">
        <v>8566</v>
      </c>
      <c r="AT1277" s="281" t="s">
        <v>39</v>
      </c>
      <c r="AU1277" s="281" t="s">
        <v>3620</v>
      </c>
      <c r="AV1277" s="282">
        <v>108.2</v>
      </c>
      <c r="AW1277" s="282">
        <v>24</v>
      </c>
    </row>
    <row r="1278" spans="45:49" x14ac:dyDescent="0.3">
      <c r="AS1278" s="281" t="s">
        <v>8566</v>
      </c>
      <c r="AT1278" s="281" t="s">
        <v>40</v>
      </c>
      <c r="AU1278" s="281" t="s">
        <v>284</v>
      </c>
      <c r="AV1278" s="282">
        <v>97.4</v>
      </c>
      <c r="AW1278" s="282">
        <v>-3.9</v>
      </c>
    </row>
    <row r="1279" spans="45:49" x14ac:dyDescent="0.3">
      <c r="AS1279" s="281" t="s">
        <v>8566</v>
      </c>
      <c r="AT1279" s="281" t="s">
        <v>40</v>
      </c>
      <c r="AU1279" s="281" t="s">
        <v>285</v>
      </c>
      <c r="AV1279" s="282">
        <v>126.6</v>
      </c>
      <c r="AW1279" s="282">
        <v>3.4</v>
      </c>
    </row>
    <row r="1280" spans="45:49" x14ac:dyDescent="0.3">
      <c r="AS1280" s="281" t="s">
        <v>8566</v>
      </c>
      <c r="AT1280" s="281" t="s">
        <v>40</v>
      </c>
      <c r="AU1280" s="281" t="s">
        <v>306</v>
      </c>
      <c r="AV1280" s="282">
        <v>91</v>
      </c>
      <c r="AW1280" s="282">
        <v>3.4</v>
      </c>
    </row>
    <row r="1281" spans="45:49" x14ac:dyDescent="0.3">
      <c r="AS1281" s="281" t="s">
        <v>8566</v>
      </c>
      <c r="AT1281" s="281" t="s">
        <v>40</v>
      </c>
      <c r="AU1281" s="281" t="s">
        <v>286</v>
      </c>
      <c r="AV1281" s="282">
        <v>50.4</v>
      </c>
      <c r="AW1281" s="282">
        <v>-27.3</v>
      </c>
    </row>
    <row r="1282" spans="45:49" x14ac:dyDescent="0.3">
      <c r="AS1282" s="281" t="s">
        <v>8566</v>
      </c>
      <c r="AT1282" s="281" t="s">
        <v>40</v>
      </c>
      <c r="AU1282" s="281" t="s">
        <v>289</v>
      </c>
      <c r="AV1282" s="282">
        <v>81.8</v>
      </c>
      <c r="AW1282" s="282">
        <v>11.3</v>
      </c>
    </row>
    <row r="1283" spans="45:49" x14ac:dyDescent="0.3">
      <c r="AS1283" s="281" t="s">
        <v>8566</v>
      </c>
      <c r="AT1283" s="281" t="s">
        <v>40</v>
      </c>
      <c r="AU1283" s="281" t="s">
        <v>290</v>
      </c>
      <c r="AV1283" s="282">
        <v>108.8</v>
      </c>
      <c r="AW1283" s="282">
        <v>-1.8</v>
      </c>
    </row>
    <row r="1284" spans="45:49" x14ac:dyDescent="0.3">
      <c r="AS1284" s="281" t="s">
        <v>8566</v>
      </c>
      <c r="AT1284" s="281" t="s">
        <v>40</v>
      </c>
      <c r="AU1284" s="281" t="s">
        <v>291</v>
      </c>
      <c r="AV1284" s="282">
        <v>53.6</v>
      </c>
      <c r="AW1284" s="282">
        <v>13.3</v>
      </c>
    </row>
    <row r="1285" spans="45:49" x14ac:dyDescent="0.3">
      <c r="AS1285" s="281" t="s">
        <v>8566</v>
      </c>
      <c r="AT1285" s="281" t="s">
        <v>40</v>
      </c>
      <c r="AU1285" s="281" t="s">
        <v>292</v>
      </c>
      <c r="AV1285" s="282">
        <v>113.1</v>
      </c>
      <c r="AW1285" s="282">
        <v>17.2</v>
      </c>
    </row>
    <row r="1286" spans="45:49" x14ac:dyDescent="0.3">
      <c r="AS1286" s="281" t="s">
        <v>8566</v>
      </c>
      <c r="AT1286" s="281" t="s">
        <v>40</v>
      </c>
      <c r="AU1286" s="281" t="s">
        <v>293</v>
      </c>
      <c r="AV1286" s="282">
        <v>99.3</v>
      </c>
      <c r="AW1286" s="282">
        <v>14.9</v>
      </c>
    </row>
    <row r="1287" spans="45:49" x14ac:dyDescent="0.3">
      <c r="AS1287" s="281" t="s">
        <v>8566</v>
      </c>
      <c r="AT1287" s="281" t="s">
        <v>40</v>
      </c>
      <c r="AU1287" s="281" t="s">
        <v>295</v>
      </c>
      <c r="AV1287" s="282">
        <v>98.5</v>
      </c>
      <c r="AW1287" s="282">
        <v>-4.0999999999999996</v>
      </c>
    </row>
    <row r="1288" spans="45:49" x14ac:dyDescent="0.3">
      <c r="AS1288" s="281" t="s">
        <v>8566</v>
      </c>
      <c r="AT1288" s="281" t="s">
        <v>40</v>
      </c>
      <c r="AU1288" s="281" t="s">
        <v>296</v>
      </c>
      <c r="AV1288" s="282">
        <v>74.400000000000006</v>
      </c>
      <c r="AW1288" s="282">
        <v>-15.2</v>
      </c>
    </row>
    <row r="1289" spans="45:49" x14ac:dyDescent="0.3">
      <c r="AS1289" s="281" t="s">
        <v>8566</v>
      </c>
      <c r="AT1289" s="281" t="s">
        <v>40</v>
      </c>
      <c r="AU1289" s="281" t="s">
        <v>297</v>
      </c>
      <c r="AV1289" s="282">
        <v>86.2</v>
      </c>
      <c r="AW1289" s="282">
        <v>2.8</v>
      </c>
    </row>
    <row r="1290" spans="45:49" x14ac:dyDescent="0.3">
      <c r="AS1290" s="281" t="s">
        <v>8566</v>
      </c>
      <c r="AT1290" s="281" t="s">
        <v>40</v>
      </c>
      <c r="AU1290" s="281" t="s">
        <v>298</v>
      </c>
      <c r="AV1290" s="282">
        <v>96.2</v>
      </c>
      <c r="AW1290" s="282">
        <v>4.4000000000000004</v>
      </c>
    </row>
    <row r="1291" spans="45:49" x14ac:dyDescent="0.3">
      <c r="AS1291" s="281" t="s">
        <v>8566</v>
      </c>
      <c r="AT1291" s="281" t="s">
        <v>40</v>
      </c>
      <c r="AU1291" s="281" t="s">
        <v>299</v>
      </c>
      <c r="AV1291" s="282">
        <v>101.1</v>
      </c>
      <c r="AW1291" s="282">
        <v>-22.2</v>
      </c>
    </row>
    <row r="1292" spans="45:49" x14ac:dyDescent="0.3">
      <c r="AS1292" s="281" t="s">
        <v>8566</v>
      </c>
      <c r="AT1292" s="281" t="s">
        <v>40</v>
      </c>
      <c r="AU1292" s="281" t="s">
        <v>300</v>
      </c>
      <c r="AV1292" s="282">
        <v>139.9</v>
      </c>
      <c r="AW1292" s="282">
        <v>4.2</v>
      </c>
    </row>
    <row r="1293" spans="45:49" x14ac:dyDescent="0.3">
      <c r="AS1293" s="281" t="s">
        <v>8566</v>
      </c>
      <c r="AT1293" s="281" t="s">
        <v>40</v>
      </c>
      <c r="AU1293" s="281" t="s">
        <v>301</v>
      </c>
      <c r="AV1293" s="282">
        <v>104</v>
      </c>
      <c r="AW1293" s="282">
        <v>11.8</v>
      </c>
    </row>
    <row r="1294" spans="45:49" x14ac:dyDescent="0.3">
      <c r="AS1294" s="281" t="s">
        <v>8566</v>
      </c>
      <c r="AT1294" s="281" t="s">
        <v>40</v>
      </c>
      <c r="AU1294" s="281" t="s">
        <v>280</v>
      </c>
      <c r="AV1294" s="282">
        <v>90.2</v>
      </c>
      <c r="AW1294" s="282">
        <v>-12.1</v>
      </c>
    </row>
    <row r="1295" spans="45:49" x14ac:dyDescent="0.3">
      <c r="AS1295" s="281" t="s">
        <v>8566</v>
      </c>
      <c r="AT1295" s="281" t="s">
        <v>40</v>
      </c>
      <c r="AU1295" s="281" t="s">
        <v>281</v>
      </c>
      <c r="AV1295" s="282">
        <v>128.30000000000001</v>
      </c>
      <c r="AW1295" s="282">
        <v>3</v>
      </c>
    </row>
    <row r="1296" spans="45:49" x14ac:dyDescent="0.3">
      <c r="AS1296" s="281" t="s">
        <v>8566</v>
      </c>
      <c r="AT1296" s="281" t="s">
        <v>40</v>
      </c>
      <c r="AU1296" s="281" t="s">
        <v>302</v>
      </c>
      <c r="AV1296" s="282">
        <v>119.5</v>
      </c>
      <c r="AW1296" s="282">
        <v>25.3</v>
      </c>
    </row>
    <row r="1297" spans="45:49" x14ac:dyDescent="0.3">
      <c r="AS1297" s="281" t="s">
        <v>8566</v>
      </c>
      <c r="AT1297" s="281" t="s">
        <v>40</v>
      </c>
      <c r="AU1297" s="281" t="s">
        <v>303</v>
      </c>
      <c r="AV1297" s="282">
        <v>106.7</v>
      </c>
      <c r="AW1297" s="282">
        <v>-28</v>
      </c>
    </row>
    <row r="1298" spans="45:49" x14ac:dyDescent="0.3">
      <c r="AS1298" s="281" t="s">
        <v>8566</v>
      </c>
      <c r="AT1298" s="281" t="s">
        <v>40</v>
      </c>
      <c r="AU1298" s="281" t="s">
        <v>304</v>
      </c>
      <c r="AV1298" s="282">
        <v>58.9</v>
      </c>
      <c r="AW1298" s="282">
        <v>-35.4</v>
      </c>
    </row>
    <row r="1299" spans="45:49" x14ac:dyDescent="0.3">
      <c r="AS1299" s="281" t="s">
        <v>8566</v>
      </c>
      <c r="AT1299" s="281" t="s">
        <v>40</v>
      </c>
      <c r="AU1299" s="281" t="s">
        <v>305</v>
      </c>
      <c r="AV1299" s="282">
        <v>70</v>
      </c>
      <c r="AW1299" s="282">
        <v>-47.5</v>
      </c>
    </row>
    <row r="1300" spans="45:49" x14ac:dyDescent="0.3">
      <c r="AS1300" s="281" t="s">
        <v>8566</v>
      </c>
      <c r="AT1300" s="281" t="s">
        <v>40</v>
      </c>
      <c r="AU1300" s="281" t="s">
        <v>3620</v>
      </c>
      <c r="AV1300" s="282">
        <v>125</v>
      </c>
      <c r="AW1300" s="282">
        <v>-16.2</v>
      </c>
    </row>
    <row r="1301" spans="45:49" x14ac:dyDescent="0.3">
      <c r="AS1301" s="281" t="s">
        <v>8889</v>
      </c>
      <c r="AT1301" s="281" t="s">
        <v>1</v>
      </c>
      <c r="AU1301" s="281" t="s">
        <v>284</v>
      </c>
      <c r="AV1301" s="282">
        <v>92.7</v>
      </c>
      <c r="AW1301" s="282">
        <v>-3.6</v>
      </c>
    </row>
    <row r="1302" spans="45:49" x14ac:dyDescent="0.3">
      <c r="AS1302" s="281" t="s">
        <v>8889</v>
      </c>
      <c r="AT1302" s="281" t="s">
        <v>1</v>
      </c>
      <c r="AU1302" s="281" t="s">
        <v>285</v>
      </c>
      <c r="AV1302" s="282">
        <v>102.3</v>
      </c>
      <c r="AW1302" s="282">
        <v>-34.299999999999997</v>
      </c>
    </row>
    <row r="1303" spans="45:49" x14ac:dyDescent="0.3">
      <c r="AS1303" s="281" t="s">
        <v>8889</v>
      </c>
      <c r="AT1303" s="281" t="s">
        <v>1</v>
      </c>
      <c r="AU1303" s="281" t="s">
        <v>286</v>
      </c>
      <c r="AV1303" s="282">
        <v>75.5</v>
      </c>
      <c r="AW1303" s="282">
        <v>-21</v>
      </c>
    </row>
    <row r="1304" spans="45:49" x14ac:dyDescent="0.3">
      <c r="AS1304" s="281" t="s">
        <v>8889</v>
      </c>
      <c r="AT1304" s="281" t="s">
        <v>1</v>
      </c>
      <c r="AU1304" s="281" t="s">
        <v>287</v>
      </c>
      <c r="AV1304" s="282">
        <v>74.5</v>
      </c>
      <c r="AW1304" s="282">
        <v>-12.3</v>
      </c>
    </row>
    <row r="1305" spans="45:49" x14ac:dyDescent="0.3">
      <c r="AS1305" s="281" t="s">
        <v>8889</v>
      </c>
      <c r="AT1305" s="281" t="s">
        <v>1</v>
      </c>
      <c r="AU1305" s="281" t="s">
        <v>288</v>
      </c>
      <c r="AV1305" s="282">
        <v>63.3</v>
      </c>
      <c r="AW1305" s="282">
        <v>-42.8</v>
      </c>
    </row>
    <row r="1306" spans="45:49" x14ac:dyDescent="0.3">
      <c r="AS1306" s="281" t="s">
        <v>8889</v>
      </c>
      <c r="AT1306" s="281" t="s">
        <v>1</v>
      </c>
      <c r="AU1306" s="281" t="s">
        <v>289</v>
      </c>
      <c r="AV1306" s="282">
        <v>59.9</v>
      </c>
      <c r="AW1306" s="282">
        <v>-18.600000000000001</v>
      </c>
    </row>
    <row r="1307" spans="45:49" x14ac:dyDescent="0.3">
      <c r="AS1307" s="281" t="s">
        <v>8889</v>
      </c>
      <c r="AT1307" s="281" t="s">
        <v>1</v>
      </c>
      <c r="AU1307" s="281" t="s">
        <v>290</v>
      </c>
      <c r="AV1307" s="282">
        <v>62.4</v>
      </c>
      <c r="AW1307" s="282">
        <v>-4.5</v>
      </c>
    </row>
    <row r="1308" spans="45:49" x14ac:dyDescent="0.3">
      <c r="AS1308" s="281" t="s">
        <v>8889</v>
      </c>
      <c r="AT1308" s="281" t="s">
        <v>1</v>
      </c>
      <c r="AU1308" s="281" t="s">
        <v>291</v>
      </c>
      <c r="AV1308" s="282">
        <v>89.3</v>
      </c>
      <c r="AW1308" s="282">
        <v>-22</v>
      </c>
    </row>
    <row r="1309" spans="45:49" x14ac:dyDescent="0.3">
      <c r="AS1309" s="281" t="s">
        <v>8889</v>
      </c>
      <c r="AT1309" s="281" t="s">
        <v>1</v>
      </c>
      <c r="AU1309" s="281" t="s">
        <v>292</v>
      </c>
      <c r="AV1309" s="282">
        <v>103.9</v>
      </c>
      <c r="AW1309" s="282">
        <v>13.8</v>
      </c>
    </row>
    <row r="1310" spans="45:49" x14ac:dyDescent="0.3">
      <c r="AS1310" s="281" t="s">
        <v>8889</v>
      </c>
      <c r="AT1310" s="281" t="s">
        <v>1</v>
      </c>
      <c r="AU1310" s="281" t="s">
        <v>293</v>
      </c>
      <c r="AV1310" s="282">
        <v>84.4</v>
      </c>
      <c r="AW1310" s="282">
        <v>-21.4</v>
      </c>
    </row>
    <row r="1311" spans="45:49" x14ac:dyDescent="0.3">
      <c r="AS1311" s="281" t="s">
        <v>8889</v>
      </c>
      <c r="AT1311" s="281" t="s">
        <v>1</v>
      </c>
      <c r="AU1311" s="281" t="s">
        <v>294</v>
      </c>
      <c r="AV1311" s="282">
        <v>117.5</v>
      </c>
      <c r="AW1311" s="282">
        <v>-18.2</v>
      </c>
    </row>
    <row r="1312" spans="45:49" x14ac:dyDescent="0.3">
      <c r="AS1312" s="281" t="s">
        <v>8889</v>
      </c>
      <c r="AT1312" s="281" t="s">
        <v>1</v>
      </c>
      <c r="AU1312" s="281" t="s">
        <v>295</v>
      </c>
      <c r="AV1312" s="282">
        <v>114.8</v>
      </c>
      <c r="AW1312" s="282">
        <v>3.6</v>
      </c>
    </row>
    <row r="1313" spans="45:49" x14ac:dyDescent="0.3">
      <c r="AS1313" s="281" t="s">
        <v>8889</v>
      </c>
      <c r="AT1313" s="281" t="s">
        <v>1</v>
      </c>
      <c r="AU1313" s="281" t="s">
        <v>296</v>
      </c>
      <c r="AV1313" s="282">
        <v>88.8</v>
      </c>
      <c r="AW1313" s="282">
        <v>13.6</v>
      </c>
    </row>
    <row r="1314" spans="45:49" x14ac:dyDescent="0.3">
      <c r="AS1314" s="281" t="s">
        <v>8889</v>
      </c>
      <c r="AT1314" s="281" t="s">
        <v>1</v>
      </c>
      <c r="AU1314" s="281" t="s">
        <v>297</v>
      </c>
      <c r="AV1314" s="282">
        <v>109</v>
      </c>
      <c r="AW1314" s="282">
        <v>15.4</v>
      </c>
    </row>
    <row r="1315" spans="45:49" x14ac:dyDescent="0.3">
      <c r="AS1315" s="281" t="s">
        <v>8889</v>
      </c>
      <c r="AT1315" s="281" t="s">
        <v>1</v>
      </c>
      <c r="AU1315" s="281" t="s">
        <v>298</v>
      </c>
      <c r="AV1315" s="282">
        <v>94.5</v>
      </c>
      <c r="AW1315" s="282">
        <v>8.6999999999999993</v>
      </c>
    </row>
    <row r="1316" spans="45:49" x14ac:dyDescent="0.3">
      <c r="AS1316" s="281" t="s">
        <v>8889</v>
      </c>
      <c r="AT1316" s="281" t="s">
        <v>1</v>
      </c>
      <c r="AU1316" s="281" t="s">
        <v>299</v>
      </c>
      <c r="AV1316" s="282">
        <v>111.3</v>
      </c>
      <c r="AW1316" s="282">
        <v>-77.400000000000006</v>
      </c>
    </row>
    <row r="1317" spans="45:49" x14ac:dyDescent="0.3">
      <c r="AS1317" s="281" t="s">
        <v>8889</v>
      </c>
      <c r="AT1317" s="281" t="s">
        <v>1</v>
      </c>
      <c r="AU1317" s="281" t="s">
        <v>300</v>
      </c>
      <c r="AV1317" s="282">
        <v>85.4</v>
      </c>
      <c r="AW1317" s="282">
        <v>-101.6</v>
      </c>
    </row>
    <row r="1318" spans="45:49" x14ac:dyDescent="0.3">
      <c r="AS1318" s="281" t="s">
        <v>8889</v>
      </c>
      <c r="AT1318" s="281" t="s">
        <v>1</v>
      </c>
      <c r="AU1318" s="281" t="s">
        <v>301</v>
      </c>
      <c r="AV1318" s="282">
        <v>105.8</v>
      </c>
      <c r="AW1318" s="282">
        <v>9.3000000000000007</v>
      </c>
    </row>
    <row r="1319" spans="45:49" x14ac:dyDescent="0.3">
      <c r="AS1319" s="281" t="s">
        <v>8889</v>
      </c>
      <c r="AT1319" s="281" t="s">
        <v>1</v>
      </c>
      <c r="AU1319" s="281" t="s">
        <v>280</v>
      </c>
      <c r="AV1319" s="282">
        <v>99.5</v>
      </c>
      <c r="AW1319" s="282">
        <v>0</v>
      </c>
    </row>
    <row r="1320" spans="45:49" x14ac:dyDescent="0.3">
      <c r="AS1320" s="281" t="s">
        <v>8889</v>
      </c>
      <c r="AT1320" s="281" t="s">
        <v>1</v>
      </c>
      <c r="AU1320" s="281" t="s">
        <v>281</v>
      </c>
      <c r="AV1320" s="282">
        <v>93.7</v>
      </c>
      <c r="AW1320" s="282">
        <v>-22.6</v>
      </c>
    </row>
    <row r="1321" spans="45:49" x14ac:dyDescent="0.3">
      <c r="AS1321" s="281" t="s">
        <v>8889</v>
      </c>
      <c r="AT1321" s="281" t="s">
        <v>1</v>
      </c>
      <c r="AU1321" s="281" t="s">
        <v>302</v>
      </c>
      <c r="AV1321" s="282">
        <v>121.9</v>
      </c>
      <c r="AW1321" s="282">
        <v>-36.700000000000003</v>
      </c>
    </row>
    <row r="1322" spans="45:49" x14ac:dyDescent="0.3">
      <c r="AS1322" s="281" t="s">
        <v>8889</v>
      </c>
      <c r="AT1322" s="281" t="s">
        <v>1</v>
      </c>
      <c r="AU1322" s="281" t="s">
        <v>303</v>
      </c>
      <c r="AV1322" s="282">
        <v>47.1</v>
      </c>
      <c r="AW1322" s="282">
        <v>-41.5</v>
      </c>
    </row>
    <row r="1323" spans="45:49" x14ac:dyDescent="0.3">
      <c r="AS1323" s="281" t="s">
        <v>8889</v>
      </c>
      <c r="AT1323" s="281" t="s">
        <v>1</v>
      </c>
      <c r="AU1323" s="281" t="s">
        <v>304</v>
      </c>
      <c r="AV1323" s="282">
        <v>100.8</v>
      </c>
      <c r="AW1323" s="282">
        <v>-5.3</v>
      </c>
    </row>
    <row r="1324" spans="45:49" x14ac:dyDescent="0.3">
      <c r="AS1324" s="281" t="s">
        <v>8889</v>
      </c>
      <c r="AT1324" s="281" t="s">
        <v>1</v>
      </c>
      <c r="AU1324" s="281" t="s">
        <v>305</v>
      </c>
      <c r="AV1324" s="282">
        <v>78.7</v>
      </c>
      <c r="AW1324" s="282">
        <v>11.9</v>
      </c>
    </row>
    <row r="1325" spans="45:49" x14ac:dyDescent="0.3">
      <c r="AS1325" s="281" t="s">
        <v>8889</v>
      </c>
      <c r="AT1325" s="281" t="s">
        <v>1</v>
      </c>
      <c r="AU1325" s="281" t="s">
        <v>3620</v>
      </c>
      <c r="AV1325" s="282">
        <v>93.2</v>
      </c>
      <c r="AW1325" s="282">
        <v>-3.1</v>
      </c>
    </row>
    <row r="1326" spans="45:49" x14ac:dyDescent="0.3">
      <c r="AS1326" s="281" t="s">
        <v>8889</v>
      </c>
      <c r="AT1326" s="281" t="s">
        <v>39</v>
      </c>
      <c r="AU1326" s="281" t="s">
        <v>284</v>
      </c>
      <c r="AV1326" s="282">
        <v>92.5</v>
      </c>
      <c r="AW1326" s="282">
        <v>-6.7</v>
      </c>
    </row>
    <row r="1327" spans="45:49" x14ac:dyDescent="0.3">
      <c r="AS1327" s="281" t="s">
        <v>8889</v>
      </c>
      <c r="AT1327" s="281" t="s">
        <v>39</v>
      </c>
      <c r="AU1327" s="281" t="s">
        <v>285</v>
      </c>
      <c r="AV1327" s="282">
        <v>174.2</v>
      </c>
      <c r="AW1327" s="282">
        <v>-3.3</v>
      </c>
    </row>
    <row r="1328" spans="45:49" x14ac:dyDescent="0.3">
      <c r="AS1328" s="281" t="s">
        <v>8889</v>
      </c>
      <c r="AT1328" s="281" t="s">
        <v>39</v>
      </c>
      <c r="AU1328" s="281" t="s">
        <v>286</v>
      </c>
      <c r="AV1328" s="282">
        <v>86.4</v>
      </c>
      <c r="AW1328" s="282">
        <v>10.3</v>
      </c>
    </row>
    <row r="1329" spans="45:49" x14ac:dyDescent="0.3">
      <c r="AS1329" s="281" t="s">
        <v>8889</v>
      </c>
      <c r="AT1329" s="281" t="s">
        <v>39</v>
      </c>
      <c r="AU1329" s="281" t="s">
        <v>289</v>
      </c>
      <c r="AV1329" s="282">
        <v>86.3</v>
      </c>
      <c r="AW1329" s="282">
        <v>-33</v>
      </c>
    </row>
    <row r="1330" spans="45:49" x14ac:dyDescent="0.3">
      <c r="AS1330" s="281" t="s">
        <v>8889</v>
      </c>
      <c r="AT1330" s="281" t="s">
        <v>39</v>
      </c>
      <c r="AU1330" s="281" t="s">
        <v>290</v>
      </c>
      <c r="AV1330" s="282">
        <v>96.9</v>
      </c>
      <c r="AW1330" s="282">
        <v>-15.5</v>
      </c>
    </row>
    <row r="1331" spans="45:49" x14ac:dyDescent="0.3">
      <c r="AS1331" s="281" t="s">
        <v>8889</v>
      </c>
      <c r="AT1331" s="281" t="s">
        <v>39</v>
      </c>
      <c r="AU1331" s="281" t="s">
        <v>292</v>
      </c>
      <c r="AV1331" s="282">
        <v>102.9</v>
      </c>
      <c r="AW1331" s="282">
        <v>-1.4</v>
      </c>
    </row>
    <row r="1332" spans="45:49" x14ac:dyDescent="0.3">
      <c r="AS1332" s="281" t="s">
        <v>8889</v>
      </c>
      <c r="AT1332" s="281" t="s">
        <v>39</v>
      </c>
      <c r="AU1332" s="281" t="s">
        <v>293</v>
      </c>
      <c r="AV1332" s="282">
        <v>92.8</v>
      </c>
      <c r="AW1332" s="282">
        <v>10.9</v>
      </c>
    </row>
    <row r="1333" spans="45:49" x14ac:dyDescent="0.3">
      <c r="AS1333" s="281" t="s">
        <v>8889</v>
      </c>
      <c r="AT1333" s="281" t="s">
        <v>39</v>
      </c>
      <c r="AU1333" s="281" t="s">
        <v>295</v>
      </c>
      <c r="AV1333" s="282">
        <v>114.5</v>
      </c>
      <c r="AW1333" s="282">
        <v>9.9</v>
      </c>
    </row>
    <row r="1334" spans="45:49" x14ac:dyDescent="0.3">
      <c r="AS1334" s="281" t="s">
        <v>8889</v>
      </c>
      <c r="AT1334" s="281" t="s">
        <v>39</v>
      </c>
      <c r="AU1334" s="281" t="s">
        <v>296</v>
      </c>
      <c r="AV1334" s="282">
        <v>115.5</v>
      </c>
      <c r="AW1334" s="282">
        <v>17.2</v>
      </c>
    </row>
    <row r="1335" spans="45:49" x14ac:dyDescent="0.3">
      <c r="AS1335" s="281" t="s">
        <v>8889</v>
      </c>
      <c r="AT1335" s="281" t="s">
        <v>39</v>
      </c>
      <c r="AU1335" s="281" t="s">
        <v>297</v>
      </c>
      <c r="AV1335" s="282">
        <v>92.9</v>
      </c>
      <c r="AW1335" s="282">
        <v>-7.1</v>
      </c>
    </row>
    <row r="1336" spans="45:49" x14ac:dyDescent="0.3">
      <c r="AS1336" s="281" t="s">
        <v>8889</v>
      </c>
      <c r="AT1336" s="281" t="s">
        <v>39</v>
      </c>
      <c r="AU1336" s="281" t="s">
        <v>298</v>
      </c>
      <c r="AV1336" s="282">
        <v>77.900000000000006</v>
      </c>
      <c r="AW1336" s="282">
        <v>0.2</v>
      </c>
    </row>
    <row r="1337" spans="45:49" x14ac:dyDescent="0.3">
      <c r="AS1337" s="281" t="s">
        <v>8889</v>
      </c>
      <c r="AT1337" s="281" t="s">
        <v>39</v>
      </c>
      <c r="AU1337" s="281" t="s">
        <v>301</v>
      </c>
      <c r="AV1337" s="282">
        <v>135.4</v>
      </c>
      <c r="AW1337" s="282">
        <v>11.3</v>
      </c>
    </row>
    <row r="1338" spans="45:49" x14ac:dyDescent="0.3">
      <c r="AS1338" s="281" t="s">
        <v>8889</v>
      </c>
      <c r="AT1338" s="281" t="s">
        <v>39</v>
      </c>
      <c r="AU1338" s="281" t="s">
        <v>280</v>
      </c>
      <c r="AV1338" s="282">
        <v>135.6</v>
      </c>
      <c r="AW1338" s="282">
        <v>14.3</v>
      </c>
    </row>
    <row r="1339" spans="45:49" x14ac:dyDescent="0.3">
      <c r="AS1339" s="281" t="s">
        <v>8889</v>
      </c>
      <c r="AT1339" s="281" t="s">
        <v>39</v>
      </c>
      <c r="AU1339" s="281" t="s">
        <v>281</v>
      </c>
      <c r="AV1339" s="282">
        <v>99.4</v>
      </c>
      <c r="AW1339" s="282">
        <v>-6.4</v>
      </c>
    </row>
    <row r="1340" spans="45:49" x14ac:dyDescent="0.3">
      <c r="AS1340" s="281" t="s">
        <v>8889</v>
      </c>
      <c r="AT1340" s="281" t="s">
        <v>39</v>
      </c>
      <c r="AU1340" s="281" t="s">
        <v>302</v>
      </c>
      <c r="AV1340" s="282">
        <v>101.7</v>
      </c>
      <c r="AW1340" s="282">
        <v>-0.6</v>
      </c>
    </row>
    <row r="1341" spans="45:49" x14ac:dyDescent="0.3">
      <c r="AS1341" s="281" t="s">
        <v>8889</v>
      </c>
      <c r="AT1341" s="281" t="s">
        <v>39</v>
      </c>
      <c r="AU1341" s="281" t="s">
        <v>304</v>
      </c>
      <c r="AV1341" s="282">
        <v>117.1</v>
      </c>
      <c r="AW1341" s="282">
        <v>-37.5</v>
      </c>
    </row>
    <row r="1342" spans="45:49" x14ac:dyDescent="0.3">
      <c r="AS1342" s="281" t="s">
        <v>8889</v>
      </c>
      <c r="AT1342" s="281" t="s">
        <v>39</v>
      </c>
      <c r="AU1342" s="281" t="s">
        <v>3620</v>
      </c>
      <c r="AV1342" s="282">
        <v>102.6</v>
      </c>
      <c r="AW1342" s="282">
        <v>26.7</v>
      </c>
    </row>
    <row r="1343" spans="45:49" x14ac:dyDescent="0.3">
      <c r="AS1343" s="281" t="s">
        <v>8889</v>
      </c>
      <c r="AT1343" s="281" t="s">
        <v>40</v>
      </c>
      <c r="AU1343" s="281" t="s">
        <v>284</v>
      </c>
      <c r="AV1343" s="282">
        <v>99.2</v>
      </c>
      <c r="AW1343" s="282">
        <v>9</v>
      </c>
    </row>
    <row r="1344" spans="45:49" x14ac:dyDescent="0.3">
      <c r="AS1344" s="281" t="s">
        <v>8889</v>
      </c>
      <c r="AT1344" s="281" t="s">
        <v>40</v>
      </c>
      <c r="AU1344" s="281" t="s">
        <v>285</v>
      </c>
      <c r="AV1344" s="282">
        <v>116.4</v>
      </c>
      <c r="AW1344" s="282">
        <v>-4.2</v>
      </c>
    </row>
    <row r="1345" spans="45:49" x14ac:dyDescent="0.3">
      <c r="AS1345" s="281" t="s">
        <v>8889</v>
      </c>
      <c r="AT1345" s="281" t="s">
        <v>40</v>
      </c>
      <c r="AU1345" s="281" t="s">
        <v>306</v>
      </c>
      <c r="AV1345" s="282">
        <v>92.7</v>
      </c>
      <c r="AW1345" s="282">
        <v>5.4</v>
      </c>
    </row>
    <row r="1346" spans="45:49" x14ac:dyDescent="0.3">
      <c r="AS1346" s="281" t="s">
        <v>8889</v>
      </c>
      <c r="AT1346" s="281" t="s">
        <v>40</v>
      </c>
      <c r="AU1346" s="281" t="s">
        <v>286</v>
      </c>
      <c r="AV1346" s="282">
        <v>45.4</v>
      </c>
      <c r="AW1346" s="282">
        <v>-34.6</v>
      </c>
    </row>
    <row r="1347" spans="45:49" x14ac:dyDescent="0.3">
      <c r="AS1347" s="281" t="s">
        <v>8889</v>
      </c>
      <c r="AT1347" s="281" t="s">
        <v>40</v>
      </c>
      <c r="AU1347" s="281" t="s">
        <v>289</v>
      </c>
      <c r="AV1347" s="282">
        <v>86.9</v>
      </c>
      <c r="AW1347" s="282">
        <v>-6.2</v>
      </c>
    </row>
    <row r="1348" spans="45:49" x14ac:dyDescent="0.3">
      <c r="AS1348" s="281" t="s">
        <v>8889</v>
      </c>
      <c r="AT1348" s="281" t="s">
        <v>40</v>
      </c>
      <c r="AU1348" s="281" t="s">
        <v>290</v>
      </c>
      <c r="AV1348" s="282">
        <v>101.4</v>
      </c>
      <c r="AW1348" s="282">
        <v>-6.5</v>
      </c>
    </row>
    <row r="1349" spans="45:49" x14ac:dyDescent="0.3">
      <c r="AS1349" s="281" t="s">
        <v>8889</v>
      </c>
      <c r="AT1349" s="281" t="s">
        <v>40</v>
      </c>
      <c r="AU1349" s="281" t="s">
        <v>291</v>
      </c>
      <c r="AV1349" s="282">
        <v>69.900000000000006</v>
      </c>
      <c r="AW1349" s="282">
        <v>19.399999999999999</v>
      </c>
    </row>
    <row r="1350" spans="45:49" x14ac:dyDescent="0.3">
      <c r="AS1350" s="281" t="s">
        <v>8889</v>
      </c>
      <c r="AT1350" s="281" t="s">
        <v>40</v>
      </c>
      <c r="AU1350" s="281" t="s">
        <v>292</v>
      </c>
      <c r="AV1350" s="282">
        <v>105.3</v>
      </c>
      <c r="AW1350" s="282">
        <v>0.7</v>
      </c>
    </row>
    <row r="1351" spans="45:49" x14ac:dyDescent="0.3">
      <c r="AS1351" s="281" t="s">
        <v>8889</v>
      </c>
      <c r="AT1351" s="281" t="s">
        <v>40</v>
      </c>
      <c r="AU1351" s="281" t="s">
        <v>293</v>
      </c>
      <c r="AV1351" s="282">
        <v>109</v>
      </c>
      <c r="AW1351" s="282">
        <v>11</v>
      </c>
    </row>
    <row r="1352" spans="45:49" x14ac:dyDescent="0.3">
      <c r="AS1352" s="281" t="s">
        <v>8889</v>
      </c>
      <c r="AT1352" s="281" t="s">
        <v>40</v>
      </c>
      <c r="AU1352" s="281" t="s">
        <v>295</v>
      </c>
      <c r="AV1352" s="282">
        <v>95.2</v>
      </c>
      <c r="AW1352" s="282">
        <v>-5.5</v>
      </c>
    </row>
    <row r="1353" spans="45:49" x14ac:dyDescent="0.3">
      <c r="AS1353" s="281" t="s">
        <v>8889</v>
      </c>
      <c r="AT1353" s="281" t="s">
        <v>40</v>
      </c>
      <c r="AU1353" s="281" t="s">
        <v>296</v>
      </c>
      <c r="AV1353" s="282">
        <v>86.7</v>
      </c>
      <c r="AW1353" s="282">
        <v>-3.6</v>
      </c>
    </row>
    <row r="1354" spans="45:49" x14ac:dyDescent="0.3">
      <c r="AS1354" s="281" t="s">
        <v>8889</v>
      </c>
      <c r="AT1354" s="281" t="s">
        <v>40</v>
      </c>
      <c r="AU1354" s="281" t="s">
        <v>297</v>
      </c>
      <c r="AV1354" s="282">
        <v>87.2</v>
      </c>
      <c r="AW1354" s="282">
        <v>-4.8</v>
      </c>
    </row>
    <row r="1355" spans="45:49" x14ac:dyDescent="0.3">
      <c r="AS1355" s="281" t="s">
        <v>8889</v>
      </c>
      <c r="AT1355" s="281" t="s">
        <v>40</v>
      </c>
      <c r="AU1355" s="281" t="s">
        <v>298</v>
      </c>
      <c r="AV1355" s="282">
        <v>100.9</v>
      </c>
      <c r="AW1355" s="282">
        <v>-5.0999999999999996</v>
      </c>
    </row>
    <row r="1356" spans="45:49" x14ac:dyDescent="0.3">
      <c r="AS1356" s="281" t="s">
        <v>8889</v>
      </c>
      <c r="AT1356" s="281" t="s">
        <v>40</v>
      </c>
      <c r="AU1356" s="281" t="s">
        <v>299</v>
      </c>
      <c r="AV1356" s="282">
        <v>96.8</v>
      </c>
      <c r="AW1356" s="282">
        <v>-38.9</v>
      </c>
    </row>
    <row r="1357" spans="45:49" x14ac:dyDescent="0.3">
      <c r="AS1357" s="281" t="s">
        <v>8889</v>
      </c>
      <c r="AT1357" s="281" t="s">
        <v>40</v>
      </c>
      <c r="AU1357" s="281" t="s">
        <v>300</v>
      </c>
      <c r="AV1357" s="282">
        <v>131.4</v>
      </c>
      <c r="AW1357" s="282">
        <v>0.2</v>
      </c>
    </row>
    <row r="1358" spans="45:49" x14ac:dyDescent="0.3">
      <c r="AS1358" s="281" t="s">
        <v>8889</v>
      </c>
      <c r="AT1358" s="281" t="s">
        <v>40</v>
      </c>
      <c r="AU1358" s="281" t="s">
        <v>301</v>
      </c>
      <c r="AV1358" s="282">
        <v>115.4</v>
      </c>
      <c r="AW1358" s="282">
        <v>16.5</v>
      </c>
    </row>
    <row r="1359" spans="45:49" x14ac:dyDescent="0.3">
      <c r="AS1359" s="281" t="s">
        <v>8889</v>
      </c>
      <c r="AT1359" s="281" t="s">
        <v>40</v>
      </c>
      <c r="AU1359" s="281" t="s">
        <v>280</v>
      </c>
      <c r="AV1359" s="282">
        <v>99</v>
      </c>
      <c r="AW1359" s="282">
        <v>-6.4</v>
      </c>
    </row>
    <row r="1360" spans="45:49" x14ac:dyDescent="0.3">
      <c r="AS1360" s="281" t="s">
        <v>8889</v>
      </c>
      <c r="AT1360" s="281" t="s">
        <v>40</v>
      </c>
      <c r="AU1360" s="281" t="s">
        <v>281</v>
      </c>
      <c r="AV1360" s="282">
        <v>129.6</v>
      </c>
      <c r="AW1360" s="282">
        <v>-2.1</v>
      </c>
    </row>
    <row r="1361" spans="45:49" x14ac:dyDescent="0.3">
      <c r="AS1361" s="281" t="s">
        <v>8889</v>
      </c>
      <c r="AT1361" s="281" t="s">
        <v>40</v>
      </c>
      <c r="AU1361" s="281" t="s">
        <v>302</v>
      </c>
      <c r="AV1361" s="282">
        <v>122.9</v>
      </c>
      <c r="AW1361" s="282">
        <v>19.2</v>
      </c>
    </row>
    <row r="1362" spans="45:49" x14ac:dyDescent="0.3">
      <c r="AS1362" s="281" t="s">
        <v>8889</v>
      </c>
      <c r="AT1362" s="281" t="s">
        <v>40</v>
      </c>
      <c r="AU1362" s="281" t="s">
        <v>303</v>
      </c>
      <c r="AV1362" s="282">
        <v>94.1</v>
      </c>
      <c r="AW1362" s="282">
        <v>37.6</v>
      </c>
    </row>
    <row r="1363" spans="45:49" x14ac:dyDescent="0.3">
      <c r="AS1363" s="281" t="s">
        <v>8889</v>
      </c>
      <c r="AT1363" s="281" t="s">
        <v>40</v>
      </c>
      <c r="AU1363" s="281" t="s">
        <v>304</v>
      </c>
      <c r="AV1363" s="282">
        <v>58.5</v>
      </c>
      <c r="AW1363" s="282">
        <v>-47.3</v>
      </c>
    </row>
    <row r="1364" spans="45:49" x14ac:dyDescent="0.3">
      <c r="AS1364" s="281" t="s">
        <v>8889</v>
      </c>
      <c r="AT1364" s="281" t="s">
        <v>40</v>
      </c>
      <c r="AU1364" s="281" t="s">
        <v>305</v>
      </c>
      <c r="AV1364" s="282">
        <v>67.2</v>
      </c>
      <c r="AW1364" s="282">
        <v>-46.4</v>
      </c>
    </row>
    <row r="1365" spans="45:49" x14ac:dyDescent="0.3">
      <c r="AS1365" s="281" t="s">
        <v>8889</v>
      </c>
      <c r="AT1365" s="281" t="s">
        <v>40</v>
      </c>
      <c r="AU1365" s="281" t="s">
        <v>3620</v>
      </c>
      <c r="AV1365" s="282">
        <v>101.8</v>
      </c>
      <c r="AW1365" s="282">
        <v>-13.1</v>
      </c>
    </row>
    <row r="1366" spans="45:49" x14ac:dyDescent="0.3">
      <c r="AS1366" s="281" t="s">
        <v>9532</v>
      </c>
      <c r="AT1366" s="281" t="s">
        <v>1</v>
      </c>
      <c r="AU1366" s="281" t="s">
        <v>284</v>
      </c>
      <c r="AV1366" s="282">
        <v>94.3</v>
      </c>
      <c r="AW1366" s="282">
        <v>-3.8</v>
      </c>
    </row>
    <row r="1367" spans="45:49" x14ac:dyDescent="0.3">
      <c r="AS1367" s="281" t="s">
        <v>9532</v>
      </c>
      <c r="AT1367" s="281" t="s">
        <v>1</v>
      </c>
      <c r="AU1367" s="281" t="s">
        <v>285</v>
      </c>
      <c r="AV1367" s="282">
        <v>82.4</v>
      </c>
      <c r="AW1367" s="282">
        <v>-44.8</v>
      </c>
    </row>
    <row r="1368" spans="45:49" x14ac:dyDescent="0.3">
      <c r="AS1368" s="281" t="s">
        <v>9532</v>
      </c>
      <c r="AT1368" s="281" t="s">
        <v>1</v>
      </c>
      <c r="AU1368" s="281" t="s">
        <v>286</v>
      </c>
      <c r="AV1368" s="282">
        <v>72.900000000000006</v>
      </c>
      <c r="AW1368" s="282">
        <v>-19.100000000000001</v>
      </c>
    </row>
    <row r="1369" spans="45:49" x14ac:dyDescent="0.3">
      <c r="AS1369" s="281" t="s">
        <v>9532</v>
      </c>
      <c r="AT1369" s="281" t="s">
        <v>1</v>
      </c>
      <c r="AU1369" s="281" t="s">
        <v>287</v>
      </c>
      <c r="AV1369" s="282">
        <v>104.1</v>
      </c>
      <c r="AW1369" s="282">
        <v>-9.4</v>
      </c>
    </row>
    <row r="1370" spans="45:49" x14ac:dyDescent="0.3">
      <c r="AS1370" s="281" t="s">
        <v>9532</v>
      </c>
      <c r="AT1370" s="281" t="s">
        <v>1</v>
      </c>
      <c r="AU1370" s="281" t="s">
        <v>288</v>
      </c>
      <c r="AV1370" s="282">
        <v>50.5</v>
      </c>
      <c r="AW1370" s="282">
        <v>-40.9</v>
      </c>
    </row>
    <row r="1371" spans="45:49" x14ac:dyDescent="0.3">
      <c r="AS1371" s="281" t="s">
        <v>9532</v>
      </c>
      <c r="AT1371" s="281" t="s">
        <v>1</v>
      </c>
      <c r="AU1371" s="281" t="s">
        <v>289</v>
      </c>
      <c r="AV1371" s="282">
        <v>73.7</v>
      </c>
      <c r="AW1371" s="282">
        <v>7.3</v>
      </c>
    </row>
    <row r="1372" spans="45:49" x14ac:dyDescent="0.3">
      <c r="AS1372" s="281" t="s">
        <v>9532</v>
      </c>
      <c r="AT1372" s="281" t="s">
        <v>1</v>
      </c>
      <c r="AU1372" s="281" t="s">
        <v>290</v>
      </c>
      <c r="AV1372" s="282">
        <v>63.3</v>
      </c>
      <c r="AW1372" s="282">
        <v>-6.1</v>
      </c>
    </row>
    <row r="1373" spans="45:49" x14ac:dyDescent="0.3">
      <c r="AS1373" s="281" t="s">
        <v>9532</v>
      </c>
      <c r="AT1373" s="281" t="s">
        <v>1</v>
      </c>
      <c r="AU1373" s="281" t="s">
        <v>291</v>
      </c>
      <c r="AV1373" s="282">
        <v>94.5</v>
      </c>
      <c r="AW1373" s="282">
        <v>-4.4000000000000004</v>
      </c>
    </row>
    <row r="1374" spans="45:49" x14ac:dyDescent="0.3">
      <c r="AS1374" s="281" t="s">
        <v>9532</v>
      </c>
      <c r="AT1374" s="281" t="s">
        <v>1</v>
      </c>
      <c r="AU1374" s="281" t="s">
        <v>292</v>
      </c>
      <c r="AV1374" s="282">
        <v>96.8</v>
      </c>
      <c r="AW1374" s="282">
        <v>2</v>
      </c>
    </row>
    <row r="1375" spans="45:49" x14ac:dyDescent="0.3">
      <c r="AS1375" s="281" t="s">
        <v>9532</v>
      </c>
      <c r="AT1375" s="281" t="s">
        <v>1</v>
      </c>
      <c r="AU1375" s="281" t="s">
        <v>293</v>
      </c>
      <c r="AV1375" s="282">
        <v>88</v>
      </c>
      <c r="AW1375" s="282">
        <v>-23.6</v>
      </c>
    </row>
    <row r="1376" spans="45:49" x14ac:dyDescent="0.3">
      <c r="AS1376" s="281" t="s">
        <v>9532</v>
      </c>
      <c r="AT1376" s="281" t="s">
        <v>1</v>
      </c>
      <c r="AU1376" s="281" t="s">
        <v>294</v>
      </c>
      <c r="AV1376" s="282">
        <v>125</v>
      </c>
      <c r="AW1376" s="282">
        <v>-0.6</v>
      </c>
    </row>
    <row r="1377" spans="45:49" x14ac:dyDescent="0.3">
      <c r="AS1377" s="281" t="s">
        <v>9532</v>
      </c>
      <c r="AT1377" s="281" t="s">
        <v>1</v>
      </c>
      <c r="AU1377" s="281" t="s">
        <v>295</v>
      </c>
      <c r="AV1377" s="282">
        <v>117.6</v>
      </c>
      <c r="AW1377" s="282">
        <v>-0.8</v>
      </c>
    </row>
    <row r="1378" spans="45:49" x14ac:dyDescent="0.3">
      <c r="AS1378" s="281" t="s">
        <v>9532</v>
      </c>
      <c r="AT1378" s="281" t="s">
        <v>1</v>
      </c>
      <c r="AU1378" s="281" t="s">
        <v>296</v>
      </c>
      <c r="AV1378" s="282">
        <v>88.9</v>
      </c>
      <c r="AW1378" s="282">
        <v>-5.4</v>
      </c>
    </row>
    <row r="1379" spans="45:49" x14ac:dyDescent="0.3">
      <c r="AS1379" s="281" t="s">
        <v>9532</v>
      </c>
      <c r="AT1379" s="281" t="s">
        <v>1</v>
      </c>
      <c r="AU1379" s="281" t="s">
        <v>297</v>
      </c>
      <c r="AV1379" s="282">
        <v>110.6</v>
      </c>
      <c r="AW1379" s="282">
        <v>2.1</v>
      </c>
    </row>
    <row r="1380" spans="45:49" x14ac:dyDescent="0.3">
      <c r="AS1380" s="281" t="s">
        <v>9532</v>
      </c>
      <c r="AT1380" s="281" t="s">
        <v>1</v>
      </c>
      <c r="AU1380" s="281" t="s">
        <v>298</v>
      </c>
      <c r="AV1380" s="282">
        <v>99.4</v>
      </c>
      <c r="AW1380" s="282">
        <v>4.7</v>
      </c>
    </row>
    <row r="1381" spans="45:49" x14ac:dyDescent="0.3">
      <c r="AS1381" s="281" t="s">
        <v>9532</v>
      </c>
      <c r="AT1381" s="281" t="s">
        <v>1</v>
      </c>
      <c r="AU1381" s="281" t="s">
        <v>299</v>
      </c>
      <c r="AV1381" s="282">
        <v>104</v>
      </c>
      <c r="AW1381" s="282">
        <v>-88.1</v>
      </c>
    </row>
    <row r="1382" spans="45:49" x14ac:dyDescent="0.3">
      <c r="AS1382" s="281" t="s">
        <v>9532</v>
      </c>
      <c r="AT1382" s="281" t="s">
        <v>1</v>
      </c>
      <c r="AU1382" s="281" t="s">
        <v>300</v>
      </c>
      <c r="AV1382" s="282">
        <v>74.8</v>
      </c>
      <c r="AW1382" s="282">
        <v>-84</v>
      </c>
    </row>
    <row r="1383" spans="45:49" x14ac:dyDescent="0.3">
      <c r="AS1383" s="281" t="s">
        <v>9532</v>
      </c>
      <c r="AT1383" s="281" t="s">
        <v>1</v>
      </c>
      <c r="AU1383" s="281" t="s">
        <v>301</v>
      </c>
      <c r="AV1383" s="282">
        <v>109.2</v>
      </c>
      <c r="AW1383" s="282">
        <v>-13.1</v>
      </c>
    </row>
    <row r="1384" spans="45:49" x14ac:dyDescent="0.3">
      <c r="AS1384" s="281" t="s">
        <v>9532</v>
      </c>
      <c r="AT1384" s="281" t="s">
        <v>1</v>
      </c>
      <c r="AU1384" s="281" t="s">
        <v>280</v>
      </c>
      <c r="AV1384" s="282">
        <v>98.4</v>
      </c>
      <c r="AW1384" s="282">
        <v>-7.1</v>
      </c>
    </row>
    <row r="1385" spans="45:49" x14ac:dyDescent="0.3">
      <c r="AS1385" s="281" t="s">
        <v>9532</v>
      </c>
      <c r="AT1385" s="281" t="s">
        <v>1</v>
      </c>
      <c r="AU1385" s="281" t="s">
        <v>281</v>
      </c>
      <c r="AV1385" s="282">
        <v>90.2</v>
      </c>
      <c r="AW1385" s="282">
        <v>-28.8</v>
      </c>
    </row>
    <row r="1386" spans="45:49" x14ac:dyDescent="0.3">
      <c r="AS1386" s="281" t="s">
        <v>9532</v>
      </c>
      <c r="AT1386" s="281" t="s">
        <v>1</v>
      </c>
      <c r="AU1386" s="281" t="s">
        <v>302</v>
      </c>
      <c r="AV1386" s="282">
        <v>115.1</v>
      </c>
      <c r="AW1386" s="282">
        <v>-72.8</v>
      </c>
    </row>
    <row r="1387" spans="45:49" x14ac:dyDescent="0.3">
      <c r="AS1387" s="281" t="s">
        <v>9532</v>
      </c>
      <c r="AT1387" s="281" t="s">
        <v>1</v>
      </c>
      <c r="AU1387" s="281" t="s">
        <v>303</v>
      </c>
      <c r="AV1387" s="282">
        <v>37</v>
      </c>
      <c r="AW1387" s="282">
        <v>-51.9</v>
      </c>
    </row>
    <row r="1388" spans="45:49" x14ac:dyDescent="0.3">
      <c r="AS1388" s="281" t="s">
        <v>9532</v>
      </c>
      <c r="AT1388" s="281" t="s">
        <v>1</v>
      </c>
      <c r="AU1388" s="281" t="s">
        <v>304</v>
      </c>
      <c r="AV1388" s="282">
        <v>67.5</v>
      </c>
      <c r="AW1388" s="282">
        <v>-25.9</v>
      </c>
    </row>
    <row r="1389" spans="45:49" x14ac:dyDescent="0.3">
      <c r="AS1389" s="281" t="s">
        <v>9532</v>
      </c>
      <c r="AT1389" s="281" t="s">
        <v>1</v>
      </c>
      <c r="AU1389" s="281" t="s">
        <v>305</v>
      </c>
      <c r="AV1389" s="282">
        <v>99.7</v>
      </c>
      <c r="AW1389" s="282">
        <v>2.8</v>
      </c>
    </row>
    <row r="1390" spans="45:49" x14ac:dyDescent="0.3">
      <c r="AS1390" s="281" t="s">
        <v>9532</v>
      </c>
      <c r="AT1390" s="281" t="s">
        <v>1</v>
      </c>
      <c r="AU1390" s="281" t="s">
        <v>3620</v>
      </c>
      <c r="AV1390" s="282">
        <v>92.9</v>
      </c>
      <c r="AW1390" s="282">
        <v>-10.199999999999999</v>
      </c>
    </row>
    <row r="1391" spans="45:49" x14ac:dyDescent="0.3">
      <c r="AS1391" s="281" t="s">
        <v>9532</v>
      </c>
      <c r="AT1391" s="281" t="s">
        <v>39</v>
      </c>
      <c r="AU1391" s="281" t="s">
        <v>284</v>
      </c>
      <c r="AV1391" s="282">
        <v>91.8</v>
      </c>
      <c r="AW1391" s="282">
        <v>-8.6999999999999993</v>
      </c>
    </row>
    <row r="1392" spans="45:49" x14ac:dyDescent="0.3">
      <c r="AS1392" s="281" t="s">
        <v>9532</v>
      </c>
      <c r="AT1392" s="281" t="s">
        <v>39</v>
      </c>
      <c r="AU1392" s="281" t="s">
        <v>285</v>
      </c>
      <c r="AV1392" s="282">
        <v>114.9</v>
      </c>
      <c r="AW1392" s="282">
        <v>7.5</v>
      </c>
    </row>
    <row r="1393" spans="45:49" x14ac:dyDescent="0.3">
      <c r="AS1393" s="281" t="s">
        <v>9532</v>
      </c>
      <c r="AT1393" s="281" t="s">
        <v>39</v>
      </c>
      <c r="AU1393" s="281" t="s">
        <v>286</v>
      </c>
      <c r="AV1393" s="282">
        <v>75.599999999999994</v>
      </c>
      <c r="AW1393" s="282">
        <v>10.1</v>
      </c>
    </row>
    <row r="1394" spans="45:49" x14ac:dyDescent="0.3">
      <c r="AS1394" s="281" t="s">
        <v>9532</v>
      </c>
      <c r="AT1394" s="281" t="s">
        <v>39</v>
      </c>
      <c r="AU1394" s="281" t="s">
        <v>289</v>
      </c>
      <c r="AV1394" s="282">
        <v>106.3</v>
      </c>
      <c r="AW1394" s="282">
        <v>-14.6</v>
      </c>
    </row>
    <row r="1395" spans="45:49" x14ac:dyDescent="0.3">
      <c r="AS1395" s="281" t="s">
        <v>9532</v>
      </c>
      <c r="AT1395" s="281" t="s">
        <v>39</v>
      </c>
      <c r="AU1395" s="281" t="s">
        <v>290</v>
      </c>
      <c r="AV1395" s="282">
        <v>104.2</v>
      </c>
      <c r="AW1395" s="282">
        <v>-19.2</v>
      </c>
    </row>
    <row r="1396" spans="45:49" x14ac:dyDescent="0.3">
      <c r="AS1396" s="281" t="s">
        <v>9532</v>
      </c>
      <c r="AT1396" s="281" t="s">
        <v>39</v>
      </c>
      <c r="AU1396" s="281" t="s">
        <v>292</v>
      </c>
      <c r="AV1396" s="282">
        <v>107.7</v>
      </c>
      <c r="AW1396" s="282">
        <v>-2.9</v>
      </c>
    </row>
    <row r="1397" spans="45:49" x14ac:dyDescent="0.3">
      <c r="AS1397" s="281" t="s">
        <v>9532</v>
      </c>
      <c r="AT1397" s="281" t="s">
        <v>39</v>
      </c>
      <c r="AU1397" s="281" t="s">
        <v>293</v>
      </c>
      <c r="AV1397" s="282">
        <v>85</v>
      </c>
      <c r="AW1397" s="282">
        <v>3.2</v>
      </c>
    </row>
    <row r="1398" spans="45:49" x14ac:dyDescent="0.3">
      <c r="AS1398" s="281" t="s">
        <v>9532</v>
      </c>
      <c r="AT1398" s="281" t="s">
        <v>39</v>
      </c>
      <c r="AU1398" s="281" t="s">
        <v>295</v>
      </c>
      <c r="AV1398" s="282">
        <v>118.7</v>
      </c>
      <c r="AW1398" s="282">
        <v>6.2</v>
      </c>
    </row>
    <row r="1399" spans="45:49" x14ac:dyDescent="0.3">
      <c r="AS1399" s="281" t="s">
        <v>9532</v>
      </c>
      <c r="AT1399" s="281" t="s">
        <v>39</v>
      </c>
      <c r="AU1399" s="281" t="s">
        <v>296</v>
      </c>
      <c r="AV1399" s="282">
        <v>131.19999999999999</v>
      </c>
      <c r="AW1399" s="282">
        <v>7.7</v>
      </c>
    </row>
    <row r="1400" spans="45:49" x14ac:dyDescent="0.3">
      <c r="AS1400" s="281" t="s">
        <v>9532</v>
      </c>
      <c r="AT1400" s="281" t="s">
        <v>39</v>
      </c>
      <c r="AU1400" s="281" t="s">
        <v>297</v>
      </c>
      <c r="AV1400" s="282">
        <v>96.5</v>
      </c>
      <c r="AW1400" s="282">
        <v>-6.2</v>
      </c>
    </row>
    <row r="1401" spans="45:49" x14ac:dyDescent="0.3">
      <c r="AS1401" s="281" t="s">
        <v>9532</v>
      </c>
      <c r="AT1401" s="281" t="s">
        <v>39</v>
      </c>
      <c r="AU1401" s="281" t="s">
        <v>298</v>
      </c>
      <c r="AV1401" s="282">
        <v>68.2</v>
      </c>
      <c r="AW1401" s="282">
        <v>-9.1</v>
      </c>
    </row>
    <row r="1402" spans="45:49" x14ac:dyDescent="0.3">
      <c r="AS1402" s="281" t="s">
        <v>9532</v>
      </c>
      <c r="AT1402" s="281" t="s">
        <v>39</v>
      </c>
      <c r="AU1402" s="281" t="s">
        <v>301</v>
      </c>
      <c r="AV1402" s="282">
        <v>125.5</v>
      </c>
      <c r="AW1402" s="282">
        <v>-2.9</v>
      </c>
    </row>
    <row r="1403" spans="45:49" x14ac:dyDescent="0.3">
      <c r="AS1403" s="281" t="s">
        <v>9532</v>
      </c>
      <c r="AT1403" s="281" t="s">
        <v>39</v>
      </c>
      <c r="AU1403" s="281" t="s">
        <v>280</v>
      </c>
      <c r="AV1403" s="282">
        <v>109.9</v>
      </c>
      <c r="AW1403" s="282">
        <v>14.8</v>
      </c>
    </row>
    <row r="1404" spans="45:49" x14ac:dyDescent="0.3">
      <c r="AS1404" s="281" t="s">
        <v>9532</v>
      </c>
      <c r="AT1404" s="281" t="s">
        <v>39</v>
      </c>
      <c r="AU1404" s="281" t="s">
        <v>281</v>
      </c>
      <c r="AV1404" s="282">
        <v>116.7</v>
      </c>
      <c r="AW1404" s="282">
        <v>4.3</v>
      </c>
    </row>
    <row r="1405" spans="45:49" x14ac:dyDescent="0.3">
      <c r="AS1405" s="281" t="s">
        <v>9532</v>
      </c>
      <c r="AT1405" s="281" t="s">
        <v>39</v>
      </c>
      <c r="AU1405" s="281" t="s">
        <v>302</v>
      </c>
      <c r="AV1405" s="282">
        <v>92.4</v>
      </c>
      <c r="AW1405" s="282">
        <v>-25.4</v>
      </c>
    </row>
    <row r="1406" spans="45:49" x14ac:dyDescent="0.3">
      <c r="AS1406" s="281" t="s">
        <v>9532</v>
      </c>
      <c r="AT1406" s="281" t="s">
        <v>39</v>
      </c>
      <c r="AU1406" s="281" t="s">
        <v>304</v>
      </c>
      <c r="AV1406" s="282">
        <v>124.9</v>
      </c>
      <c r="AW1406" s="282">
        <v>-28.5</v>
      </c>
    </row>
    <row r="1407" spans="45:49" x14ac:dyDescent="0.3">
      <c r="AS1407" s="281" t="s">
        <v>9532</v>
      </c>
      <c r="AT1407" s="281" t="s">
        <v>39</v>
      </c>
      <c r="AU1407" s="281" t="s">
        <v>3620</v>
      </c>
      <c r="AV1407" s="282">
        <v>101.1</v>
      </c>
      <c r="AW1407" s="282">
        <v>-0.8</v>
      </c>
    </row>
    <row r="1408" spans="45:49" x14ac:dyDescent="0.3">
      <c r="AS1408" s="281" t="s">
        <v>9532</v>
      </c>
      <c r="AT1408" s="281" t="s">
        <v>40</v>
      </c>
      <c r="AU1408" s="281" t="s">
        <v>284</v>
      </c>
      <c r="AV1408" s="282">
        <v>99.7</v>
      </c>
      <c r="AW1408" s="282">
        <v>3.6</v>
      </c>
    </row>
    <row r="1409" spans="45:49" x14ac:dyDescent="0.3">
      <c r="AS1409" s="281" t="s">
        <v>9532</v>
      </c>
      <c r="AT1409" s="281" t="s">
        <v>40</v>
      </c>
      <c r="AU1409" s="281" t="s">
        <v>285</v>
      </c>
      <c r="AV1409" s="282">
        <v>115.7</v>
      </c>
      <c r="AW1409" s="282">
        <v>6.6</v>
      </c>
    </row>
    <row r="1410" spans="45:49" x14ac:dyDescent="0.3">
      <c r="AS1410" s="281" t="s">
        <v>9532</v>
      </c>
      <c r="AT1410" s="281" t="s">
        <v>40</v>
      </c>
      <c r="AU1410" s="281" t="s">
        <v>306</v>
      </c>
      <c r="AV1410" s="282">
        <v>108.2</v>
      </c>
      <c r="AW1410" s="282">
        <v>9.4</v>
      </c>
    </row>
    <row r="1411" spans="45:49" x14ac:dyDescent="0.3">
      <c r="AS1411" s="281" t="s">
        <v>9532</v>
      </c>
      <c r="AT1411" s="281" t="s">
        <v>40</v>
      </c>
      <c r="AU1411" s="281" t="s">
        <v>286</v>
      </c>
      <c r="AV1411" s="282">
        <v>43</v>
      </c>
      <c r="AW1411" s="282">
        <v>-44.4</v>
      </c>
    </row>
    <row r="1412" spans="45:49" x14ac:dyDescent="0.3">
      <c r="AS1412" s="281" t="s">
        <v>9532</v>
      </c>
      <c r="AT1412" s="281" t="s">
        <v>40</v>
      </c>
      <c r="AU1412" s="281" t="s">
        <v>289</v>
      </c>
      <c r="AV1412" s="282">
        <v>92.1</v>
      </c>
      <c r="AW1412" s="282">
        <v>-3.8</v>
      </c>
    </row>
    <row r="1413" spans="45:49" x14ac:dyDescent="0.3">
      <c r="AS1413" s="281" t="s">
        <v>9532</v>
      </c>
      <c r="AT1413" s="281" t="s">
        <v>40</v>
      </c>
      <c r="AU1413" s="281" t="s">
        <v>290</v>
      </c>
      <c r="AV1413" s="282">
        <v>110.9</v>
      </c>
      <c r="AW1413" s="282">
        <v>-4.4000000000000004</v>
      </c>
    </row>
    <row r="1414" spans="45:49" x14ac:dyDescent="0.3">
      <c r="AS1414" s="281" t="s">
        <v>9532</v>
      </c>
      <c r="AT1414" s="281" t="s">
        <v>40</v>
      </c>
      <c r="AU1414" s="281" t="s">
        <v>291</v>
      </c>
      <c r="AV1414" s="282">
        <v>52.6</v>
      </c>
      <c r="AW1414" s="282">
        <v>3.6</v>
      </c>
    </row>
    <row r="1415" spans="45:49" x14ac:dyDescent="0.3">
      <c r="AS1415" s="281" t="s">
        <v>9532</v>
      </c>
      <c r="AT1415" s="281" t="s">
        <v>40</v>
      </c>
      <c r="AU1415" s="281" t="s">
        <v>292</v>
      </c>
      <c r="AV1415" s="282">
        <v>113.1</v>
      </c>
      <c r="AW1415" s="282">
        <v>-1.5</v>
      </c>
    </row>
    <row r="1416" spans="45:49" x14ac:dyDescent="0.3">
      <c r="AS1416" s="281" t="s">
        <v>9532</v>
      </c>
      <c r="AT1416" s="281" t="s">
        <v>40</v>
      </c>
      <c r="AU1416" s="281" t="s">
        <v>293</v>
      </c>
      <c r="AV1416" s="282">
        <v>105.4</v>
      </c>
      <c r="AW1416" s="282">
        <v>-1.7</v>
      </c>
    </row>
    <row r="1417" spans="45:49" x14ac:dyDescent="0.3">
      <c r="AS1417" s="281" t="s">
        <v>9532</v>
      </c>
      <c r="AT1417" s="281" t="s">
        <v>40</v>
      </c>
      <c r="AU1417" s="281" t="s">
        <v>295</v>
      </c>
      <c r="AV1417" s="282">
        <v>96.9</v>
      </c>
      <c r="AW1417" s="282">
        <v>-4.8</v>
      </c>
    </row>
    <row r="1418" spans="45:49" x14ac:dyDescent="0.3">
      <c r="AS1418" s="281" t="s">
        <v>9532</v>
      </c>
      <c r="AT1418" s="281" t="s">
        <v>40</v>
      </c>
      <c r="AU1418" s="281" t="s">
        <v>296</v>
      </c>
      <c r="AV1418" s="282">
        <v>95.3</v>
      </c>
      <c r="AW1418" s="282">
        <v>-2.5</v>
      </c>
    </row>
    <row r="1419" spans="45:49" x14ac:dyDescent="0.3">
      <c r="AS1419" s="281" t="s">
        <v>9532</v>
      </c>
      <c r="AT1419" s="281" t="s">
        <v>40</v>
      </c>
      <c r="AU1419" s="281" t="s">
        <v>297</v>
      </c>
      <c r="AV1419" s="282">
        <v>90.6</v>
      </c>
      <c r="AW1419" s="282">
        <v>-15.8</v>
      </c>
    </row>
    <row r="1420" spans="45:49" x14ac:dyDescent="0.3">
      <c r="AS1420" s="281" t="s">
        <v>9532</v>
      </c>
      <c r="AT1420" s="281" t="s">
        <v>40</v>
      </c>
      <c r="AU1420" s="281" t="s">
        <v>298</v>
      </c>
      <c r="AV1420" s="282">
        <v>99.1</v>
      </c>
      <c r="AW1420" s="282">
        <v>-14.8</v>
      </c>
    </row>
    <row r="1421" spans="45:49" x14ac:dyDescent="0.3">
      <c r="AS1421" s="281" t="s">
        <v>9532</v>
      </c>
      <c r="AT1421" s="281" t="s">
        <v>40</v>
      </c>
      <c r="AU1421" s="281" t="s">
        <v>299</v>
      </c>
      <c r="AV1421" s="282">
        <v>100.6</v>
      </c>
      <c r="AW1421" s="282">
        <v>-38.700000000000003</v>
      </c>
    </row>
    <row r="1422" spans="45:49" x14ac:dyDescent="0.3">
      <c r="AS1422" s="281" t="s">
        <v>9532</v>
      </c>
      <c r="AT1422" s="281" t="s">
        <v>40</v>
      </c>
      <c r="AU1422" s="281" t="s">
        <v>300</v>
      </c>
      <c r="AV1422" s="282">
        <v>148.1</v>
      </c>
      <c r="AW1422" s="282">
        <v>-11</v>
      </c>
    </row>
    <row r="1423" spans="45:49" x14ac:dyDescent="0.3">
      <c r="AS1423" s="281" t="s">
        <v>9532</v>
      </c>
      <c r="AT1423" s="281" t="s">
        <v>40</v>
      </c>
      <c r="AU1423" s="281" t="s">
        <v>301</v>
      </c>
      <c r="AV1423" s="282">
        <v>109.2</v>
      </c>
      <c r="AW1423" s="282">
        <v>12.3</v>
      </c>
    </row>
    <row r="1424" spans="45:49" x14ac:dyDescent="0.3">
      <c r="AS1424" s="281" t="s">
        <v>9532</v>
      </c>
      <c r="AT1424" s="281" t="s">
        <v>40</v>
      </c>
      <c r="AU1424" s="281" t="s">
        <v>280</v>
      </c>
      <c r="AV1424" s="282">
        <v>92.9</v>
      </c>
      <c r="AW1424" s="282">
        <v>-19.3</v>
      </c>
    </row>
    <row r="1425" spans="45:49" x14ac:dyDescent="0.3">
      <c r="AS1425" s="281" t="s">
        <v>9532</v>
      </c>
      <c r="AT1425" s="281" t="s">
        <v>40</v>
      </c>
      <c r="AU1425" s="281" t="s">
        <v>281</v>
      </c>
      <c r="AV1425" s="282">
        <v>136.80000000000001</v>
      </c>
      <c r="AW1425" s="282">
        <v>0.6</v>
      </c>
    </row>
    <row r="1426" spans="45:49" x14ac:dyDescent="0.3">
      <c r="AS1426" s="281" t="s">
        <v>9532</v>
      </c>
      <c r="AT1426" s="281" t="s">
        <v>40</v>
      </c>
      <c r="AU1426" s="281" t="s">
        <v>302</v>
      </c>
      <c r="AV1426" s="282">
        <v>131</v>
      </c>
      <c r="AW1426" s="282">
        <v>25</v>
      </c>
    </row>
    <row r="1427" spans="45:49" x14ac:dyDescent="0.3">
      <c r="AS1427" s="281" t="s">
        <v>9532</v>
      </c>
      <c r="AT1427" s="281" t="s">
        <v>40</v>
      </c>
      <c r="AU1427" s="281" t="s">
        <v>303</v>
      </c>
      <c r="AV1427" s="282">
        <v>90.9</v>
      </c>
      <c r="AW1427" s="282">
        <v>16.7</v>
      </c>
    </row>
    <row r="1428" spans="45:49" x14ac:dyDescent="0.3">
      <c r="AS1428" s="281" t="s">
        <v>9532</v>
      </c>
      <c r="AT1428" s="281" t="s">
        <v>40</v>
      </c>
      <c r="AU1428" s="281" t="s">
        <v>304</v>
      </c>
      <c r="AV1428" s="282">
        <v>62</v>
      </c>
      <c r="AW1428" s="282">
        <v>-33.299999999999997</v>
      </c>
    </row>
    <row r="1429" spans="45:49" x14ac:dyDescent="0.3">
      <c r="AS1429" s="281" t="s">
        <v>9532</v>
      </c>
      <c r="AT1429" s="281" t="s">
        <v>40</v>
      </c>
      <c r="AU1429" s="281" t="s">
        <v>305</v>
      </c>
      <c r="AV1429" s="282">
        <v>59.6</v>
      </c>
      <c r="AW1429" s="282">
        <v>-42.5</v>
      </c>
    </row>
    <row r="1430" spans="45:49" x14ac:dyDescent="0.3">
      <c r="AS1430" s="281" t="s">
        <v>9532</v>
      </c>
      <c r="AT1430" s="281" t="s">
        <v>40</v>
      </c>
      <c r="AU1430" s="281" t="s">
        <v>3620</v>
      </c>
      <c r="AV1430" s="282">
        <v>96.7</v>
      </c>
      <c r="AW1430" s="282">
        <v>-8.3000000000000007</v>
      </c>
    </row>
  </sheetData>
  <mergeCells count="30">
    <mergeCell ref="AD2:AH2"/>
    <mergeCell ref="U2:AB2"/>
    <mergeCell ref="AJ2:AQ2"/>
    <mergeCell ref="B2:G2"/>
    <mergeCell ref="I2:N2"/>
    <mergeCell ref="P2:S2"/>
    <mergeCell ref="D5:E5"/>
    <mergeCell ref="F5:G5"/>
    <mergeCell ref="B3:G3"/>
    <mergeCell ref="B4:G4"/>
    <mergeCell ref="P3:S3"/>
    <mergeCell ref="K5:L5"/>
    <mergeCell ref="M5:N5"/>
    <mergeCell ref="I3:N3"/>
    <mergeCell ref="I4:N4"/>
    <mergeCell ref="U4:AB4"/>
    <mergeCell ref="P4:S4"/>
    <mergeCell ref="U3:AB3"/>
    <mergeCell ref="AJ3:AQ3"/>
    <mergeCell ref="AY3:BF3"/>
    <mergeCell ref="AD3:AH3"/>
    <mergeCell ref="AJ4:AQ4"/>
    <mergeCell ref="AD4:AH4"/>
    <mergeCell ref="AS3:AW3"/>
    <mergeCell ref="BE5:BF5"/>
    <mergeCell ref="AP5:AQ5"/>
    <mergeCell ref="AL5:AM5"/>
    <mergeCell ref="AN5:AO5"/>
    <mergeCell ref="BA5:BB5"/>
    <mergeCell ref="BC5:BD5"/>
  </mergeCells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"/>
  <sheetViews>
    <sheetView topLeftCell="A91" workbookViewId="0">
      <selection activeCell="V102" sqref="V102"/>
    </sheetView>
  </sheetViews>
  <sheetFormatPr defaultRowHeight="16.5" x14ac:dyDescent="0.3"/>
  <cols>
    <col min="1" max="1" width="13.875" customWidth="1"/>
    <col min="2" max="2" width="9.875" bestFit="1" customWidth="1"/>
    <col min="3" max="3" width="11.125" customWidth="1"/>
    <col min="4" max="4" width="10" bestFit="1" customWidth="1"/>
    <col min="5" max="5" width="10.5" customWidth="1"/>
    <col min="6" max="6" width="12.75" customWidth="1"/>
    <col min="23" max="23" width="7.375" customWidth="1"/>
  </cols>
  <sheetData>
    <row r="1" spans="1:6" x14ac:dyDescent="0.3">
      <c r="A1" s="15" t="s">
        <v>43</v>
      </c>
    </row>
    <row r="2" spans="1:6" x14ac:dyDescent="0.3">
      <c r="B2" s="3"/>
      <c r="C2" s="499" t="s">
        <v>9</v>
      </c>
      <c r="D2" s="499" t="s">
        <v>9</v>
      </c>
      <c r="E2" s="499" t="s">
        <v>10</v>
      </c>
      <c r="F2" s="499" t="s">
        <v>10</v>
      </c>
    </row>
    <row r="3" spans="1:6" x14ac:dyDescent="0.3">
      <c r="A3" s="14" t="str">
        <f>LEFT(A1,2)</f>
        <v>부산</v>
      </c>
      <c r="B3" s="5"/>
      <c r="C3" s="4" t="s">
        <v>19</v>
      </c>
      <c r="D3" s="11" t="s">
        <v>8</v>
      </c>
      <c r="E3" s="4" t="s">
        <v>20</v>
      </c>
      <c r="F3" s="11" t="s">
        <v>8</v>
      </c>
    </row>
    <row r="4" spans="1:6" x14ac:dyDescent="0.3">
      <c r="A4" s="292" t="str">
        <f>시점!B18</f>
        <v>2022.10</v>
      </c>
      <c r="B4" s="20" t="str">
        <f>"'"&amp;MID(A4,3,2)&amp;"."&amp;RIGHT(A4,2)*1</f>
        <v>'22.10</v>
      </c>
      <c r="C4" s="38">
        <f>SUMPRODUCT((경제동향_데이터!$B$7:$B$855=$A4)*(경제동향_데이터!$C$7:$C$855=$A$3)*(경제동향_데이터!$D$7:$D$855))</f>
        <v>75</v>
      </c>
      <c r="D4" s="38">
        <f>SUMPRODUCT((경제동향_데이터!$B$7:$B$855=$A4)*(경제동향_데이터!$C$7:$C$855=$A$3)*(경제동향_데이터!$E$7:$E$855))</f>
        <v>7</v>
      </c>
      <c r="E4" s="38">
        <f>SUMPRODUCT((경제동향_데이터!$B$7:$B$855=$A4)*(경제동향_데이터!$C$7:$C$855=$A$3)*(경제동향_데이터!$F$7:$F$855))</f>
        <v>70</v>
      </c>
      <c r="F4" s="38">
        <f>SUMPRODUCT((경제동향_데이터!$B$7:$B$855=$A4)*(경제동향_데이터!$C$7:$C$855=$A$3)*(경제동향_데이터!$G$7:$G$855))</f>
        <v>4</v>
      </c>
    </row>
    <row r="5" spans="1:6" x14ac:dyDescent="0.3">
      <c r="A5" s="292" t="str">
        <f>시점!B19</f>
        <v>2022.11</v>
      </c>
      <c r="B5" s="20">
        <f>IF(RIGHT(A5,2)*1=1,"'"&amp;MID(A5,3,2)&amp;"."&amp;RIGHT(A5,2)*1,RIGHT(A5,2)*1)</f>
        <v>11</v>
      </c>
      <c r="C5" s="38">
        <f>SUMPRODUCT((경제동향_데이터!$B$7:$B$855=$A5)*(경제동향_데이터!$C$7:$C$855=$A$3)*(경제동향_데이터!$D$7:$D$855))</f>
        <v>71</v>
      </c>
      <c r="D5" s="38">
        <f>SUMPRODUCT((경제동향_데이터!$B$7:$B$855=$A5)*(경제동향_데이터!$C$7:$C$855=$A$3)*(경제동향_데이터!$E$7:$E$855))</f>
        <v>3</v>
      </c>
      <c r="E5" s="38">
        <f>SUMPRODUCT((경제동향_데이터!$B$7:$B$855=$A5)*(경제동향_데이터!$C$7:$C$855=$A$3)*(경제동향_데이터!$F$7:$F$855))</f>
        <v>70</v>
      </c>
      <c r="F5" s="38">
        <f>SUMPRODUCT((경제동향_데이터!$B$7:$B$855=$A5)*(경제동향_데이터!$C$7:$C$855=$A$3)*(경제동향_데이터!$G$7:$G$855))</f>
        <v>2</v>
      </c>
    </row>
    <row r="6" spans="1:6" x14ac:dyDescent="0.3">
      <c r="A6" s="292" t="str">
        <f>시점!B20</f>
        <v>2022.12</v>
      </c>
      <c r="B6" s="20">
        <f t="shared" ref="B6:B17" si="0">IF(RIGHT(A6,2)*1=1,"'"&amp;MID(A6,3,2)&amp;"."&amp;RIGHT(A6,2)*1,RIGHT(A6,2)*1)</f>
        <v>12</v>
      </c>
      <c r="C6" s="38">
        <f>SUMPRODUCT((경제동향_데이터!$B$7:$B$855=$A6)*(경제동향_데이터!$C$7:$C$855=$A$3)*(경제동향_데이터!$D$7:$D$855))</f>
        <v>71</v>
      </c>
      <c r="D6" s="38">
        <f>SUMPRODUCT((경제동향_데이터!$B$7:$B$855=$A6)*(경제동향_데이터!$C$7:$C$855=$A$3)*(경제동향_데이터!$E$7:$E$855))</f>
        <v>3</v>
      </c>
      <c r="E6" s="38">
        <f>SUMPRODUCT((경제동향_데이터!$B$7:$B$855=$A6)*(경제동향_데이터!$C$7:$C$855=$A$3)*(경제동향_데이터!$F$7:$F$855))</f>
        <v>69</v>
      </c>
      <c r="F6" s="38">
        <f>SUMPRODUCT((경제동향_데이터!$B$7:$B$855=$A6)*(경제동향_데이터!$C$7:$C$855=$A$3)*(경제동향_데이터!$G$7:$G$855))</f>
        <v>-1</v>
      </c>
    </row>
    <row r="7" spans="1:6" x14ac:dyDescent="0.3">
      <c r="A7" s="292" t="str">
        <f>시점!B21</f>
        <v>2023.01</v>
      </c>
      <c r="B7" s="20" t="str">
        <f t="shared" si="0"/>
        <v>'23.1</v>
      </c>
      <c r="C7" s="38">
        <f>SUMPRODUCT((경제동향_데이터!$B$7:$B$855=$A7)*(경제동향_데이터!$C$7:$C$855=$A$3)*(경제동향_데이터!$D$7:$D$855))</f>
        <v>69</v>
      </c>
      <c r="D7" s="38">
        <f>SUMPRODUCT((경제동향_데이터!$B$7:$B$855=$A7)*(경제동향_데이터!$C$7:$C$855=$A$3)*(경제동향_데이터!$E$7:$E$855))</f>
        <v>-2</v>
      </c>
      <c r="E7" s="38">
        <f>SUMPRODUCT((경제동향_데이터!$B$7:$B$855=$A7)*(경제동향_데이터!$C$7:$C$855=$A$3)*(경제동향_데이터!$F$7:$F$855))</f>
        <v>64</v>
      </c>
      <c r="F7" s="38">
        <f>SUMPRODUCT((경제동향_데이터!$B$7:$B$855=$A7)*(경제동향_데이터!$C$7:$C$855=$A$3)*(경제동향_데이터!$G$7:$G$855))</f>
        <v>-9</v>
      </c>
    </row>
    <row r="8" spans="1:6" x14ac:dyDescent="0.3">
      <c r="A8" s="292" t="str">
        <f>시점!B22</f>
        <v>2023.02</v>
      </c>
      <c r="B8" s="20">
        <f t="shared" si="0"/>
        <v>2</v>
      </c>
      <c r="C8" s="38">
        <f>SUMPRODUCT((경제동향_데이터!$B$7:$B$855=$A8)*(경제동향_데이터!$C$7:$C$855=$A$3)*(경제동향_데이터!$D$7:$D$855))</f>
        <v>65</v>
      </c>
      <c r="D8" s="38">
        <f>SUMPRODUCT((경제동향_데이터!$B$7:$B$855=$A8)*(경제동향_데이터!$C$7:$C$855=$A$3)*(경제동향_데이터!$E$7:$E$855))</f>
        <v>-6</v>
      </c>
      <c r="E8" s="38">
        <f>SUMPRODUCT((경제동향_데이터!$B$7:$B$855=$A8)*(경제동향_데이터!$C$7:$C$855=$A$3)*(경제동향_데이터!$F$7:$F$855))</f>
        <v>61</v>
      </c>
      <c r="F8" s="38">
        <f>SUMPRODUCT((경제동향_데이터!$B$7:$B$855=$A8)*(경제동향_데이터!$C$7:$C$855=$A$3)*(경제동향_데이터!$G$7:$G$855))</f>
        <v>-1</v>
      </c>
    </row>
    <row r="9" spans="1:6" x14ac:dyDescent="0.3">
      <c r="A9" s="292" t="str">
        <f>시점!B23</f>
        <v>2023.03</v>
      </c>
      <c r="B9" s="20">
        <f t="shared" si="0"/>
        <v>3</v>
      </c>
      <c r="C9" s="38">
        <f>SUMPRODUCT((경제동향_데이터!$B$7:$B$855=$A9)*(경제동향_데이터!$C$7:$C$855=$A$3)*(경제동향_데이터!$D$7:$D$855))</f>
        <v>72</v>
      </c>
      <c r="D9" s="38">
        <f>SUMPRODUCT((경제동향_데이터!$B$7:$B$855=$A9)*(경제동향_데이터!$C$7:$C$855=$A$3)*(경제동향_데이터!$E$7:$E$855))</f>
        <v>6</v>
      </c>
      <c r="E9" s="38">
        <f>SUMPRODUCT((경제동향_데이터!$B$7:$B$855=$A9)*(경제동향_데이터!$C$7:$C$855=$A$3)*(경제동향_데이터!$F$7:$F$855))</f>
        <v>68</v>
      </c>
      <c r="F9" s="38">
        <f>SUMPRODUCT((경제동향_데이터!$B$7:$B$855=$A9)*(경제동향_데이터!$C$7:$C$855=$A$3)*(경제동향_데이터!$G$7:$G$855))</f>
        <v>2</v>
      </c>
    </row>
    <row r="10" spans="1:6" x14ac:dyDescent="0.3">
      <c r="A10" s="292" t="str">
        <f>시점!B24</f>
        <v>2023.04</v>
      </c>
      <c r="B10" s="20">
        <f t="shared" si="0"/>
        <v>4</v>
      </c>
      <c r="C10" s="38">
        <f>SUMPRODUCT((경제동향_데이터!$B$7:$B$855=$A10)*(경제동향_데이터!$C$7:$C$855=$A$3)*(경제동향_데이터!$D$7:$D$855))</f>
        <v>73</v>
      </c>
      <c r="D10" s="38">
        <f>SUMPRODUCT((경제동향_데이터!$B$7:$B$855=$A10)*(경제동향_데이터!$C$7:$C$855=$A$3)*(경제동향_데이터!$E$7:$E$855))</f>
        <v>4</v>
      </c>
      <c r="E10" s="38">
        <f>SUMPRODUCT((경제동향_데이터!$B$7:$B$855=$A10)*(경제동향_데이터!$C$7:$C$855=$A$3)*(경제동향_데이터!$F$7:$F$855))</f>
        <v>72</v>
      </c>
      <c r="F10" s="38">
        <f>SUMPRODUCT((경제동향_데이터!$B$7:$B$855=$A10)*(경제동향_데이터!$C$7:$C$855=$A$3)*(경제동향_데이터!$G$7:$G$855))</f>
        <v>1</v>
      </c>
    </row>
    <row r="11" spans="1:6" x14ac:dyDescent="0.3">
      <c r="A11" s="292" t="str">
        <f>시점!B25</f>
        <v>2023.05</v>
      </c>
      <c r="B11" s="20">
        <f t="shared" si="0"/>
        <v>5</v>
      </c>
      <c r="C11" s="38">
        <f>SUMPRODUCT((경제동향_데이터!$B$7:$B$855=$A11)*(경제동향_데이터!$C$7:$C$855=$A$3)*(경제동향_데이터!$D$7:$D$855))</f>
        <v>74</v>
      </c>
      <c r="D11" s="38">
        <f>SUMPRODUCT((경제동향_데이터!$B$7:$B$855=$A11)*(경제동향_데이터!$C$7:$C$855=$A$3)*(경제동향_데이터!$E$7:$E$855))</f>
        <v>7</v>
      </c>
      <c r="E11" s="38">
        <f>SUMPRODUCT((경제동향_데이터!$B$7:$B$855=$A11)*(경제동향_데이터!$C$7:$C$855=$A$3)*(경제동향_데이터!$F$7:$F$855))</f>
        <v>74</v>
      </c>
      <c r="F11" s="38">
        <f>SUMPRODUCT((경제동향_데이터!$B$7:$B$855=$A11)*(경제동향_데이터!$C$7:$C$855=$A$3)*(경제동향_데이터!$G$7:$G$855))</f>
        <v>-3</v>
      </c>
    </row>
    <row r="12" spans="1:6" x14ac:dyDescent="0.3">
      <c r="A12" s="292" t="str">
        <f>시점!B26</f>
        <v>2023.06</v>
      </c>
      <c r="B12" s="20">
        <f t="shared" si="0"/>
        <v>6</v>
      </c>
      <c r="C12" s="38">
        <f>SUMPRODUCT((경제동향_데이터!$B$7:$B$855=$A12)*(경제동향_데이터!$C$7:$C$855=$A$3)*(경제동향_데이터!$D$7:$D$855))</f>
        <v>76</v>
      </c>
      <c r="D12" s="38">
        <f>SUMPRODUCT((경제동향_데이터!$B$7:$B$855=$A12)*(경제동향_데이터!$C$7:$C$855=$A$3)*(경제동향_데이터!$E$7:$E$855))</f>
        <v>6</v>
      </c>
      <c r="E12" s="38">
        <f>SUMPRODUCT((경제동향_데이터!$B$7:$B$855=$A12)*(경제동향_데이터!$C$7:$C$855=$A$3)*(경제동향_데이터!$F$7:$F$855))</f>
        <v>70</v>
      </c>
      <c r="F12" s="38">
        <f>SUMPRODUCT((경제동향_데이터!$B$7:$B$855=$A12)*(경제동향_데이터!$C$7:$C$855=$A$3)*(경제동향_데이터!$G$7:$G$855))</f>
        <v>1</v>
      </c>
    </row>
    <row r="13" spans="1:6" x14ac:dyDescent="0.3">
      <c r="A13" s="292" t="str">
        <f>시점!B27</f>
        <v>2023.07</v>
      </c>
      <c r="B13" s="20">
        <f t="shared" si="0"/>
        <v>7</v>
      </c>
      <c r="C13" s="38">
        <f>SUMPRODUCT((경제동향_데이터!$B$7:$B$855=$A13)*(경제동향_데이터!$C$7:$C$855=$A$3)*(경제동향_데이터!$D$7:$D$855))</f>
        <v>72</v>
      </c>
      <c r="D13" s="38">
        <f>SUMPRODUCT((경제동향_데이터!$B$7:$B$855=$A13)*(경제동향_데이터!$C$7:$C$855=$A$3)*(경제동향_데이터!$E$7:$E$855))</f>
        <v>0</v>
      </c>
      <c r="E13" s="38">
        <f>SUMPRODUCT((경제동향_데이터!$B$7:$B$855=$A13)*(경제동향_데이터!$C$7:$C$855=$A$3)*(경제동향_데이터!$F$7:$F$855))</f>
        <v>73</v>
      </c>
      <c r="F13" s="38">
        <f>SUMPRODUCT((경제동향_데이터!$B$7:$B$855=$A13)*(경제동향_데이터!$C$7:$C$855=$A$3)*(경제동향_데이터!$G$7:$G$855))</f>
        <v>5</v>
      </c>
    </row>
    <row r="14" spans="1:6" x14ac:dyDescent="0.3">
      <c r="A14" s="292" t="str">
        <f>시점!B28</f>
        <v>2023.08</v>
      </c>
      <c r="B14" s="20">
        <f t="shared" si="0"/>
        <v>8</v>
      </c>
      <c r="C14" s="38">
        <f>SUMPRODUCT((경제동향_데이터!$B$7:$B$855=$A14)*(경제동향_데이터!$C$7:$C$855=$A$3)*(경제동향_데이터!$D$7:$D$855))</f>
        <v>69</v>
      </c>
      <c r="D14" s="38">
        <f>SUMPRODUCT((경제동향_데이터!$B$7:$B$855=$A14)*(경제동향_데이터!$C$7:$C$855=$A$3)*(경제동향_데이터!$E$7:$E$855))</f>
        <v>-3</v>
      </c>
      <c r="E14" s="38">
        <f>SUMPRODUCT((경제동향_데이터!$B$7:$B$855=$A14)*(경제동향_데이터!$C$7:$C$855=$A$3)*(경제동향_데이터!$F$7:$F$855))</f>
        <v>71</v>
      </c>
      <c r="F14" s="38">
        <f>SUMPRODUCT((경제동향_데이터!$B$7:$B$855=$A14)*(경제동향_데이터!$C$7:$C$855=$A$3)*(경제동향_데이터!$G$7:$G$855))</f>
        <v>-1</v>
      </c>
    </row>
    <row r="15" spans="1:6" x14ac:dyDescent="0.3">
      <c r="A15" s="292" t="str">
        <f>시점!B29</f>
        <v>2023.09</v>
      </c>
      <c r="B15" s="20">
        <f t="shared" si="0"/>
        <v>9</v>
      </c>
      <c r="C15" s="38">
        <f>SUMPRODUCT((경제동향_데이터!$B$7:$B$855=$A15)*(경제동향_데이터!$C$7:$C$855=$A$3)*(경제동향_데이터!$D$7:$D$855))</f>
        <v>68</v>
      </c>
      <c r="D15" s="38">
        <f>SUMPRODUCT((경제동향_데이터!$B$7:$B$855=$A15)*(경제동향_데이터!$C$7:$C$855=$A$3)*(경제동향_데이터!$E$7:$E$855))</f>
        <v>-5</v>
      </c>
      <c r="E15" s="38">
        <f>SUMPRODUCT((경제동향_데이터!$B$7:$B$855=$A15)*(경제동향_데이터!$C$7:$C$855=$A$3)*(경제동향_데이터!$F$7:$F$855))</f>
        <v>72</v>
      </c>
      <c r="F15" s="38">
        <f>SUMPRODUCT((경제동향_데이터!$B$7:$B$855=$A15)*(경제동향_데이터!$C$7:$C$855=$A$3)*(경제동향_데이터!$G$7:$G$855))</f>
        <v>2</v>
      </c>
    </row>
    <row r="16" spans="1:6" x14ac:dyDescent="0.3">
      <c r="A16" s="358" t="str">
        <f>시점!B30</f>
        <v>2023.10</v>
      </c>
      <c r="B16" s="20">
        <f t="shared" si="0"/>
        <v>10</v>
      </c>
      <c r="C16" s="38">
        <f>SUMPRODUCT((경제동향_데이터!$B$7:$B$855=$A16)*(경제동향_데이터!$C$7:$C$855=$A$3)*(경제동향_데이터!$D$7:$D$855))</f>
        <v>65</v>
      </c>
      <c r="D16" s="38">
        <f>SUMPRODUCT((경제동향_데이터!$B$7:$B$855=$A16)*(경제동향_데이터!$C$7:$C$855=$A$3)*(경제동향_데이터!$E$7:$E$855))</f>
        <v>-10</v>
      </c>
      <c r="E16" s="38">
        <f>SUMPRODUCT((경제동향_데이터!$B$7:$B$855=$A16)*(경제동향_데이터!$C$7:$C$855=$A$3)*(경제동향_데이터!$F$7:$F$855))</f>
        <v>77</v>
      </c>
      <c r="F16" s="38">
        <f>SUMPRODUCT((경제동향_데이터!$B$7:$B$855=$A16)*(경제동향_데이터!$C$7:$C$855=$A$3)*(경제동향_데이터!$G$7:$G$855))</f>
        <v>7</v>
      </c>
    </row>
    <row r="17" spans="1:6" x14ac:dyDescent="0.3">
      <c r="A17" s="292" t="str">
        <f>시점!B31</f>
        <v>2023.11</v>
      </c>
      <c r="B17" s="356">
        <f t="shared" si="0"/>
        <v>11</v>
      </c>
      <c r="C17" s="75">
        <f>SUMPRODUCT((경제동향_데이터!$B$7:$B$855=$A17)*(경제동향_데이터!$C$7:$C$855=$A$3)*(경제동향_데이터!$D$7:$D$855))</f>
        <v>66</v>
      </c>
      <c r="D17" s="75" cm="1">
        <f t="array" ref="D17">SUMPRODUCT((경제동향_데이터!$B$7:$B$855=$A17)*(경제동향_데이터!$C$7:$C$855=$A$3)*(경제동향_데이터!$E$7:$E$855))</f>
        <v>-5</v>
      </c>
      <c r="E17" s="75">
        <f>SUMPRODUCT((경제동향_데이터!$B$7:$B$855=$A17)*(경제동향_데이터!$C$7:$C$855=$A$3)*(경제동향_데이터!$F$7:$F$855))</f>
        <v>67</v>
      </c>
      <c r="F17" s="75">
        <f>SUMPRODUCT((경제동향_데이터!$B$7:$B$855=$A17)*(경제동향_데이터!$C$7:$C$855=$A$3)*(경제동향_데이터!$G$7:$G$855))</f>
        <v>-3</v>
      </c>
    </row>
    <row r="18" spans="1:6" x14ac:dyDescent="0.3">
      <c r="A18" s="1" t="s">
        <v>3</v>
      </c>
      <c r="B18" s="1" t="s">
        <v>11</v>
      </c>
    </row>
    <row r="19" spans="1:6" x14ac:dyDescent="0.3">
      <c r="A19" s="1"/>
      <c r="B19" s="1"/>
    </row>
    <row r="20" spans="1:6" x14ac:dyDescent="0.3">
      <c r="A20" s="47" t="s">
        <v>93</v>
      </c>
    </row>
    <row r="21" spans="1:6" x14ac:dyDescent="0.3">
      <c r="A21" s="15" t="s">
        <v>43</v>
      </c>
    </row>
    <row r="22" spans="1:6" x14ac:dyDescent="0.3">
      <c r="B22" s="3"/>
      <c r="C22" s="499" t="s">
        <v>91</v>
      </c>
      <c r="D22" s="499" t="s">
        <v>9</v>
      </c>
      <c r="E22" s="499" t="s">
        <v>92</v>
      </c>
      <c r="F22" s="499" t="s">
        <v>10</v>
      </c>
    </row>
    <row r="23" spans="1:6" x14ac:dyDescent="0.3">
      <c r="A23" s="14" t="str">
        <f>LEFT(A21,2)</f>
        <v>부산</v>
      </c>
      <c r="B23" s="5"/>
      <c r="C23" s="45" t="s">
        <v>91</v>
      </c>
      <c r="D23" s="45" t="s">
        <v>8</v>
      </c>
      <c r="E23" s="45" t="s">
        <v>92</v>
      </c>
      <c r="F23" s="45" t="s">
        <v>8</v>
      </c>
    </row>
    <row r="24" spans="1:6" x14ac:dyDescent="0.3">
      <c r="A24" s="292" t="str">
        <f>시점!B19</f>
        <v>2022.11</v>
      </c>
      <c r="B24" s="20" t="str">
        <f>"'"&amp;MID(A24,3,2)&amp;"."&amp;RIGHT(A24,2)*1</f>
        <v>'22.11</v>
      </c>
      <c r="C24" s="38">
        <f>SUMPRODUCT((경제동향_데이터!$I$7:$I$1105=$A24)*(경제동향_데이터!$J$7:$J$1105=$A$23)*(경제동향_데이터!$K$7:$K$1105))</f>
        <v>77</v>
      </c>
      <c r="D24" s="38">
        <f>SUMPRODUCT((경제동향_데이터!$I$7:$I$1105=$A24)*(경제동향_데이터!$J$7:$J$1105=$A$23)*(경제동향_데이터!$L$7:$L$1105))</f>
        <v>8</v>
      </c>
      <c r="E24" s="38">
        <f>SUMPRODUCT((경제동향_데이터!$I$7:$I$1105=$A24)*(경제동향_데이터!$J$7:$J$1105=$A$23)*(경제동향_데이터!$M$7:$M$1105))</f>
        <v>68</v>
      </c>
      <c r="F24" s="38">
        <f>SUMPRODUCT((경제동향_데이터!$I$7:$I$1105=$A24)*(경제동향_데이터!$J$7:$J$1105=$A$23)*(경제동향_데이터!$N$7:$N$1105))</f>
        <v>0</v>
      </c>
    </row>
    <row r="25" spans="1:6" x14ac:dyDescent="0.3">
      <c r="A25" s="292" t="str">
        <f>시점!B20</f>
        <v>2022.12</v>
      </c>
      <c r="B25" s="20">
        <f>IF(RIGHT(A25,2)*1=1,"'"&amp;MID(A25,3,2)&amp;"."&amp;RIGHT(A25,2)*1,RIGHT(A25,2)*1)</f>
        <v>12</v>
      </c>
      <c r="C25" s="38">
        <f>SUMPRODUCT((경제동향_데이터!$I$7:$I$1105=$A25)*(경제동향_데이터!$J$7:$J$1105=$A$23)*(경제동향_데이터!$K$7:$K$1105))</f>
        <v>70</v>
      </c>
      <c r="D25" s="38">
        <f>SUMPRODUCT((경제동향_데이터!$I$7:$I$1105=$A25)*(경제동향_데이터!$J$7:$J$1105=$A$23)*(경제동향_데이터!$L$7:$L$1105))</f>
        <v>2</v>
      </c>
      <c r="E25" s="38">
        <f>SUMPRODUCT((경제동향_데이터!$I$7:$I$1105=$A25)*(경제동향_데이터!$J$7:$J$1105=$A$23)*(경제동향_데이터!$M$7:$M$1105))</f>
        <v>73</v>
      </c>
      <c r="F25" s="38">
        <f>SUMPRODUCT((경제동향_데이터!$I$7:$I$1105=$A25)*(경제동향_데이터!$J$7:$J$1105=$A$23)*(경제동향_데이터!$N$7:$N$1105))</f>
        <v>3</v>
      </c>
    </row>
    <row r="26" spans="1:6" x14ac:dyDescent="0.3">
      <c r="A26" s="292" t="str">
        <f>시점!B21</f>
        <v>2023.01</v>
      </c>
      <c r="B26" s="20" t="str">
        <f t="shared" ref="B26:B36" si="1">IF(RIGHT(A26,2)*1=1,"'"&amp;MID(A26,3,2)&amp;"."&amp;RIGHT(A26,2)*1,RIGHT(A26,2)*1)</f>
        <v>'23.1</v>
      </c>
      <c r="C26" s="38">
        <f>SUMPRODUCT((경제동향_데이터!$I$7:$I$1105=$A26)*(경제동향_데이터!$J$7:$J$1105=$A$23)*(경제동향_데이터!$K$7:$K$1105))</f>
        <v>67</v>
      </c>
      <c r="D26" s="38">
        <f>SUMPRODUCT((경제동향_데이터!$I$7:$I$1105=$A26)*(경제동향_데이터!$J$7:$J$1105=$A$23)*(경제동향_데이터!$L$7:$L$1105))</f>
        <v>-1</v>
      </c>
      <c r="E26" s="38">
        <f>SUMPRODUCT((경제동향_데이터!$I$7:$I$1105=$A26)*(경제동향_데이터!$J$7:$J$1105=$A$23)*(경제동향_데이터!$M$7:$M$1105))</f>
        <v>68</v>
      </c>
      <c r="F26" s="38">
        <f>SUMPRODUCT((경제동향_데이터!$I$7:$I$1105=$A26)*(경제동향_데이터!$J$7:$J$1105=$A$23)*(경제동향_데이터!$N$7:$N$1105))</f>
        <v>1</v>
      </c>
    </row>
    <row r="27" spans="1:6" x14ac:dyDescent="0.3">
      <c r="A27" s="292" t="str">
        <f>시점!B22</f>
        <v>2023.02</v>
      </c>
      <c r="B27" s="20">
        <f t="shared" si="1"/>
        <v>2</v>
      </c>
      <c r="C27" s="38">
        <f>SUMPRODUCT((경제동향_데이터!$I$7:$I$1105=$A27)*(경제동향_데이터!$J$7:$J$1105=$A$23)*(경제동향_데이터!$K$7:$K$1105))</f>
        <v>67</v>
      </c>
      <c r="D27" s="38">
        <f>SUMPRODUCT((경제동향_데이터!$I$7:$I$1105=$A27)*(경제동향_데이터!$J$7:$J$1105=$A$23)*(경제동향_데이터!$L$7:$L$1105))</f>
        <v>-7</v>
      </c>
      <c r="E27" s="38">
        <f>SUMPRODUCT((경제동향_데이터!$I$7:$I$1105=$A27)*(경제동향_데이터!$J$7:$J$1105=$A$23)*(경제동향_데이터!$M$7:$M$1105))</f>
        <v>62</v>
      </c>
      <c r="F27" s="38">
        <f>SUMPRODUCT((경제동향_데이터!$I$7:$I$1105=$A27)*(경제동향_데이터!$J$7:$J$1105=$A$23)*(경제동향_데이터!$N$7:$N$1105))</f>
        <v>-8</v>
      </c>
    </row>
    <row r="28" spans="1:6" x14ac:dyDescent="0.3">
      <c r="A28" s="292" t="str">
        <f>시점!B23</f>
        <v>2023.03</v>
      </c>
      <c r="B28" s="20">
        <f t="shared" si="1"/>
        <v>3</v>
      </c>
      <c r="C28" s="38">
        <f>SUMPRODUCT((경제동향_데이터!$I$7:$I$1105=$A28)*(경제동향_데이터!$J$7:$J$1105=$A$23)*(경제동향_데이터!$K$7:$K$1105))</f>
        <v>69</v>
      </c>
      <c r="D28" s="38">
        <f>SUMPRODUCT((경제동향_데이터!$I$7:$I$1105=$A28)*(경제동향_데이터!$J$7:$J$1105=$A$23)*(경제동향_데이터!$L$7:$L$1105))</f>
        <v>-4</v>
      </c>
      <c r="E28" s="38">
        <f>SUMPRODUCT((경제동향_데이터!$I$7:$I$1105=$A28)*(경제동향_데이터!$J$7:$J$1105=$A$23)*(경제동향_데이터!$M$7:$M$1105))</f>
        <v>67</v>
      </c>
      <c r="F28" s="38">
        <f>SUMPRODUCT((경제동향_데이터!$I$7:$I$1105=$A28)*(경제동향_데이터!$J$7:$J$1105=$A$23)*(경제동향_데이터!$N$7:$N$1105))</f>
        <v>-2</v>
      </c>
    </row>
    <row r="29" spans="1:6" x14ac:dyDescent="0.3">
      <c r="A29" s="292" t="str">
        <f>시점!B24</f>
        <v>2023.04</v>
      </c>
      <c r="B29" s="20">
        <f t="shared" si="1"/>
        <v>4</v>
      </c>
      <c r="C29" s="38">
        <f>SUMPRODUCT((경제동향_데이터!$I$7:$I$1105=$A29)*(경제동향_데이터!$J$7:$J$1105=$A$23)*(경제동향_데이터!$K$7:$K$1105))</f>
        <v>74</v>
      </c>
      <c r="D29" s="38">
        <f>SUMPRODUCT((경제동향_데이터!$I$7:$I$1105=$A29)*(경제동향_데이터!$J$7:$J$1105=$A$23)*(경제동향_데이터!$L$7:$L$1105))</f>
        <v>5</v>
      </c>
      <c r="E29" s="38">
        <f>SUMPRODUCT((경제동향_데이터!$I$7:$I$1105=$A29)*(경제동향_데이터!$J$7:$J$1105=$A$23)*(경제동향_데이터!$M$7:$M$1105))</f>
        <v>70</v>
      </c>
      <c r="F29" s="38">
        <f>SUMPRODUCT((경제동향_데이터!$I$7:$I$1105=$A29)*(경제동향_데이터!$J$7:$J$1105=$A$23)*(경제동향_데이터!$N$7:$N$1105))</f>
        <v>1</v>
      </c>
    </row>
    <row r="30" spans="1:6" x14ac:dyDescent="0.3">
      <c r="A30" s="292" t="str">
        <f>시점!B25</f>
        <v>2023.05</v>
      </c>
      <c r="B30" s="20">
        <f t="shared" si="1"/>
        <v>5</v>
      </c>
      <c r="C30" s="38">
        <f>SUMPRODUCT((경제동향_데이터!$I$7:$I$1105=$A30)*(경제동향_데이터!$J$7:$J$1105=$A$23)*(경제동향_데이터!$K$7:$K$1105))</f>
        <v>75</v>
      </c>
      <c r="D30" s="38">
        <f>SUMPRODUCT((경제동향_데이터!$I$7:$I$1105=$A30)*(경제동향_데이터!$J$7:$J$1105=$A$23)*(경제동향_데이터!$L$7:$L$1105))</f>
        <v>5</v>
      </c>
      <c r="E30" s="38">
        <f>SUMPRODUCT((경제동향_데이터!$I$7:$I$1105=$A30)*(경제동향_데이터!$J$7:$J$1105=$A$23)*(경제동향_데이터!$M$7:$M$1105))</f>
        <v>73</v>
      </c>
      <c r="F30" s="38">
        <f>SUMPRODUCT((경제동향_데이터!$I$7:$I$1105=$A30)*(경제동향_데이터!$J$7:$J$1105=$A$23)*(경제동향_데이터!$N$7:$N$1105))</f>
        <v>-2</v>
      </c>
    </row>
    <row r="31" spans="1:6" x14ac:dyDescent="0.3">
      <c r="A31" s="292" t="str">
        <f>시점!B26</f>
        <v>2023.06</v>
      </c>
      <c r="B31" s="20">
        <f t="shared" si="1"/>
        <v>6</v>
      </c>
      <c r="C31" s="38">
        <f>SUMPRODUCT((경제동향_데이터!$I$7:$I$1105=$A31)*(경제동향_데이터!$J$7:$J$1105=$A$23)*(경제동향_데이터!$K$7:$K$1105))</f>
        <v>76</v>
      </c>
      <c r="D31" s="38">
        <f>SUMPRODUCT((경제동향_데이터!$I$7:$I$1105=$A31)*(경제동향_데이터!$J$7:$J$1105=$A$23)*(경제동향_데이터!$L$7:$L$1105))</f>
        <v>7</v>
      </c>
      <c r="E31" s="38">
        <f>SUMPRODUCT((경제동향_데이터!$I$7:$I$1105=$A31)*(경제동향_데이터!$J$7:$J$1105=$A$23)*(경제동향_데이터!$M$7:$M$1105))</f>
        <v>71</v>
      </c>
      <c r="F31" s="38">
        <f>SUMPRODUCT((경제동향_데이터!$I$7:$I$1105=$A31)*(경제동향_데이터!$J$7:$J$1105=$A$23)*(경제동향_데이터!$N$7:$N$1105))</f>
        <v>-5</v>
      </c>
    </row>
    <row r="32" spans="1:6" x14ac:dyDescent="0.3">
      <c r="A32" s="292" t="str">
        <f>시점!B27</f>
        <v>2023.07</v>
      </c>
      <c r="B32" s="20">
        <f t="shared" si="1"/>
        <v>7</v>
      </c>
      <c r="C32" s="38">
        <f>SUMPRODUCT((경제동향_데이터!$I$7:$I$1105=$A32)*(경제동향_데이터!$J$7:$J$1105=$A$23)*(경제동향_데이터!$K$7:$K$1105))</f>
        <v>73</v>
      </c>
      <c r="D32" s="38">
        <f>SUMPRODUCT((경제동향_데이터!$I$7:$I$1105=$A32)*(경제동향_데이터!$J$7:$J$1105=$A$23)*(경제동향_데이터!$L$7:$L$1105))</f>
        <v>1</v>
      </c>
      <c r="E32" s="38">
        <f>SUMPRODUCT((경제동향_데이터!$I$7:$I$1105=$A32)*(경제동향_데이터!$J$7:$J$1105=$A$23)*(경제동향_데이터!$M$7:$M$1105))</f>
        <v>71</v>
      </c>
      <c r="F32" s="38">
        <f>SUMPRODUCT((경제동향_데이터!$I$7:$I$1105=$A32)*(경제동향_데이터!$J$7:$J$1105=$A$23)*(경제동향_데이터!$N$7:$N$1105))</f>
        <v>2</v>
      </c>
    </row>
    <row r="33" spans="1:6" x14ac:dyDescent="0.3">
      <c r="A33" s="292" t="str">
        <f>시점!B28</f>
        <v>2023.08</v>
      </c>
      <c r="B33" s="20">
        <f t="shared" si="1"/>
        <v>8</v>
      </c>
      <c r="C33" s="38">
        <f>SUMPRODUCT((경제동향_데이터!$I$7:$I$1105=$A33)*(경제동향_데이터!$J$7:$J$1105=$A$23)*(경제동향_데이터!$K$7:$K$1105))</f>
        <v>74</v>
      </c>
      <c r="D33" s="38">
        <f>SUMPRODUCT((경제동향_데이터!$I$7:$I$1105=$A33)*(경제동향_데이터!$J$7:$J$1105=$A$23)*(경제동향_데이터!$L$7:$L$1105))</f>
        <v>-1</v>
      </c>
      <c r="E33" s="38">
        <f>SUMPRODUCT((경제동향_데이터!$I$7:$I$1105=$A33)*(경제동향_데이터!$J$7:$J$1105=$A$23)*(경제동향_데이터!$M$7:$M$1105))</f>
        <v>74</v>
      </c>
      <c r="F33" s="38">
        <f>SUMPRODUCT((경제동향_데이터!$I$7:$I$1105=$A33)*(경제동향_데이터!$J$7:$J$1105=$A$23)*(경제동향_데이터!$N$7:$N$1105))</f>
        <v>5</v>
      </c>
    </row>
    <row r="34" spans="1:6" x14ac:dyDescent="0.3">
      <c r="A34" s="292" t="str">
        <f>시점!B29</f>
        <v>2023.09</v>
      </c>
      <c r="B34" s="20">
        <f t="shared" si="1"/>
        <v>9</v>
      </c>
      <c r="C34" s="38">
        <f>SUMPRODUCT((경제동향_데이터!$I$7:$I$1105=$A34)*(경제동향_데이터!$J$7:$J$1105=$A$23)*(경제동향_데이터!$K$7:$K$1105))</f>
        <v>72</v>
      </c>
      <c r="D34" s="38">
        <f>SUMPRODUCT((경제동향_데이터!$I$7:$I$1105=$A34)*(경제동향_데이터!$J$7:$J$1105=$A$23)*(경제동향_데이터!$L$7:$L$1105))</f>
        <v>-2</v>
      </c>
      <c r="E34" s="38">
        <f>SUMPRODUCT((경제동향_데이터!$I$7:$I$1105=$A34)*(경제동향_데이터!$J$7:$J$1105=$A$23)*(경제동향_데이터!$M$7:$M$1105))</f>
        <v>72</v>
      </c>
      <c r="F34" s="38">
        <f>SUMPRODUCT((경제동향_데이터!$I$7:$I$1105=$A34)*(경제동향_데이터!$J$7:$J$1105=$A$23)*(경제동향_데이터!$N$7:$N$1105))</f>
        <v>0</v>
      </c>
    </row>
    <row r="35" spans="1:6" x14ac:dyDescent="0.3">
      <c r="A35" s="292" t="str">
        <f>시점!B30</f>
        <v>2023.10</v>
      </c>
      <c r="B35" s="20">
        <f t="shared" si="1"/>
        <v>10</v>
      </c>
      <c r="C35" s="38">
        <f>SUMPRODUCT((경제동향_데이터!$I$7:$I$1105=$A35)*(경제동향_데이터!$J$7:$J$1105=$A$23)*(경제동향_데이터!$K$7:$K$1105))</f>
        <v>69</v>
      </c>
      <c r="D35" s="38">
        <f>SUMPRODUCT((경제동향_데이터!$I$7:$I$1105=$A35)*(경제동향_데이터!$J$7:$J$1105=$A$23)*(경제동향_데이터!$L$7:$L$1105))</f>
        <v>-5</v>
      </c>
      <c r="E35" s="38">
        <f>SUMPRODUCT((경제동향_데이터!$I$7:$I$1105=$A35)*(경제동향_데이터!$J$7:$J$1105=$A$23)*(경제동향_데이터!$M$7:$M$1105))</f>
        <v>73</v>
      </c>
      <c r="F35" s="38">
        <f>SUMPRODUCT((경제동향_데이터!$I$7:$I$1105=$A35)*(경제동향_데이터!$J$7:$J$1105=$A$23)*(경제동향_데이터!$N$7:$N$1105))</f>
        <v>2</v>
      </c>
    </row>
    <row r="36" spans="1:6" x14ac:dyDescent="0.3">
      <c r="A36" s="292" t="str">
        <f>시점!B31</f>
        <v>2023.11</v>
      </c>
      <c r="B36" s="20">
        <f t="shared" si="1"/>
        <v>11</v>
      </c>
      <c r="C36" s="38">
        <f>SUMPRODUCT((경제동향_데이터!$I$7:$I$1105=$A36)*(경제동향_데이터!$J$7:$J$1105=$A$23)*(경제동향_데이터!$K$7:$K$1105))</f>
        <v>69</v>
      </c>
      <c r="D36" s="38">
        <f>SUMPRODUCT((경제동향_데이터!$I$7:$I$1105=$A36)*(경제동향_데이터!$J$7:$J$1105=$A$23)*(경제동향_데이터!$L$7:$L$1105))</f>
        <v>-8</v>
      </c>
      <c r="E36" s="38">
        <f>SUMPRODUCT((경제동향_데이터!$I$7:$I$1105=$A36)*(경제동향_데이터!$J$7:$J$1105=$A$23)*(경제동향_데이터!$M$7:$M$1105))</f>
        <v>76</v>
      </c>
      <c r="F36" s="38">
        <f>SUMPRODUCT((경제동향_데이터!$I$7:$I$1105=$A36)*(경제동향_데이터!$J$7:$J$1105=$A$23)*(경제동향_데이터!$N$7:$N$1105))</f>
        <v>8</v>
      </c>
    </row>
    <row r="37" spans="1:6" x14ac:dyDescent="0.3">
      <c r="A37" s="292" t="str">
        <f>시점!B32</f>
        <v>2023.12</v>
      </c>
      <c r="B37" s="356">
        <f>IF(RIGHT(A37,2)*1=1,"'"&amp;MID(A37,3,2)&amp;"."&amp;RIGHT(A37,2)*1,RIGHT(A37,2)*1)</f>
        <v>12</v>
      </c>
      <c r="C37" s="75">
        <f>SUMPRODUCT((경제동향_데이터!$I$7:$I$1105=$A37)*(경제동향_데이터!$J$7:$J$1105=$A$23)*(경제동향_데이터!$K$7:$K$1105))</f>
        <v>67</v>
      </c>
      <c r="D37" s="75">
        <f>SUMPRODUCT((경제동향_데이터!$I$7:$I$1105=$A37)*(경제동향_데이터!$J$7:$J$1105=$A$23)*(경제동향_데이터!$L$7:$L$1105))</f>
        <v>-3</v>
      </c>
      <c r="E37" s="75">
        <f>SUMPRODUCT((경제동향_데이터!$I$7:$I$1105=$A37)*(경제동향_데이터!$J$7:$J$1105=$A$23)*(경제동향_데이터!$M$7:$M$1105))</f>
        <v>68</v>
      </c>
      <c r="F37" s="75">
        <f>SUMPRODUCT((경제동향_데이터!$I$7:$I$1105=$A37)*(경제동향_데이터!$J$7:$J$1105=$A$23)*(경제동향_데이터!$N$7:$N$1105))</f>
        <v>-5</v>
      </c>
    </row>
    <row r="38" spans="1:6" x14ac:dyDescent="0.3">
      <c r="A38" s="1" t="s">
        <v>3</v>
      </c>
      <c r="B38" s="1" t="s">
        <v>11</v>
      </c>
    </row>
    <row r="40" spans="1:6" x14ac:dyDescent="0.3">
      <c r="A40" s="15" t="s">
        <v>62</v>
      </c>
    </row>
    <row r="41" spans="1:6" x14ac:dyDescent="0.3">
      <c r="B41" s="3"/>
      <c r="C41" s="499" t="s">
        <v>9</v>
      </c>
      <c r="D41" s="499" t="s">
        <v>9</v>
      </c>
      <c r="E41" s="499" t="s">
        <v>10</v>
      </c>
      <c r="F41" s="499" t="s">
        <v>10</v>
      </c>
    </row>
    <row r="42" spans="1:6" x14ac:dyDescent="0.3">
      <c r="A42" s="14" t="str">
        <f>LEFT(A40,2)</f>
        <v>울산</v>
      </c>
      <c r="B42" s="5"/>
      <c r="C42" s="22" t="s">
        <v>19</v>
      </c>
      <c r="D42" s="22" t="s">
        <v>8</v>
      </c>
      <c r="E42" s="22" t="s">
        <v>20</v>
      </c>
      <c r="F42" s="22" t="s">
        <v>8</v>
      </c>
    </row>
    <row r="43" spans="1:6" x14ac:dyDescent="0.3">
      <c r="A43" s="64" t="str">
        <f t="shared" ref="A43" si="2">A4</f>
        <v>2022.10</v>
      </c>
      <c r="B43" s="20" t="str">
        <f t="shared" ref="B43:B56" si="3">B4</f>
        <v>'22.10</v>
      </c>
      <c r="C43" s="38">
        <f>SUMPRODUCT((경제동향_데이터!$B$7:$B$855=$A43)*(경제동향_데이터!$C$7:$C$855=$A$42)*(경제동향_데이터!$D$7:$D$855))</f>
        <v>61</v>
      </c>
      <c r="D43" s="38">
        <f>SUMPRODUCT((경제동향_데이터!$B$7:$B$855=$A43)*(경제동향_데이터!$C$7:$C$855=$A$42)*(경제동향_데이터!$E$7:$E$855))</f>
        <v>-25</v>
      </c>
      <c r="E43" s="38">
        <f>SUMPRODUCT((경제동향_데이터!$B$7:$B$855=$A43)*(경제동향_데이터!$C$7:$C$855=$A$42)*(경제동향_데이터!$F$7:$F$855))</f>
        <v>72</v>
      </c>
      <c r="F43" s="38">
        <f>SUMPRODUCT((경제동향_데이터!$B$7:$B$855=$A43)*(경제동향_데이터!$C$7:$C$855=$A$42)*(경제동향_데이터!$G$7:$G$855))</f>
        <v>11</v>
      </c>
    </row>
    <row r="44" spans="1:6" x14ac:dyDescent="0.3">
      <c r="A44" s="64" t="str">
        <f t="shared" ref="A44" si="4">A5</f>
        <v>2022.11</v>
      </c>
      <c r="B44" s="20">
        <f t="shared" si="3"/>
        <v>11</v>
      </c>
      <c r="C44" s="38">
        <f>SUMPRODUCT((경제동향_데이터!$B$7:$B$855=$A44)*(경제동향_데이터!$C$7:$C$855=$A$42)*(경제동향_데이터!$D$7:$D$855))</f>
        <v>66</v>
      </c>
      <c r="D44" s="38">
        <f>SUMPRODUCT((경제동향_데이터!$B$7:$B$855=$A44)*(경제동향_데이터!$C$7:$C$855=$A$42)*(경제동향_데이터!$E$7:$E$855))</f>
        <v>-25</v>
      </c>
      <c r="E44" s="38">
        <f>SUMPRODUCT((경제동향_데이터!$B$7:$B$855=$A44)*(경제동향_데이터!$C$7:$C$855=$A$42)*(경제동향_데이터!$F$7:$F$855))</f>
        <v>72</v>
      </c>
      <c r="F44" s="38">
        <f>SUMPRODUCT((경제동향_데이터!$B$7:$B$855=$A44)*(경제동향_데이터!$C$7:$C$855=$A$42)*(경제동향_데이터!$G$7:$G$855))</f>
        <v>0</v>
      </c>
    </row>
    <row r="45" spans="1:6" x14ac:dyDescent="0.3">
      <c r="A45" s="64" t="str">
        <f t="shared" ref="A45" si="5">A6</f>
        <v>2022.12</v>
      </c>
      <c r="B45" s="20">
        <f t="shared" si="3"/>
        <v>12</v>
      </c>
      <c r="C45" s="38">
        <f>SUMPRODUCT((경제동향_데이터!$B$7:$B$855=$A45)*(경제동향_데이터!$C$7:$C$855=$A$42)*(경제동향_데이터!$D$7:$D$855))</f>
        <v>66</v>
      </c>
      <c r="D45" s="38">
        <f>SUMPRODUCT((경제동향_데이터!$B$7:$B$855=$A45)*(경제동향_데이터!$C$7:$C$855=$A$42)*(경제동향_데이터!$E$7:$E$855))</f>
        <v>-14</v>
      </c>
      <c r="E45" s="38">
        <f>SUMPRODUCT((경제동향_데이터!$B$7:$B$855=$A45)*(경제동향_데이터!$C$7:$C$855=$A$42)*(경제동향_데이터!$F$7:$F$855))</f>
        <v>64</v>
      </c>
      <c r="F45" s="38">
        <f>SUMPRODUCT((경제동향_데이터!$B$7:$B$855=$A45)*(경제동향_데이터!$C$7:$C$855=$A$42)*(경제동향_데이터!$G$7:$G$855))</f>
        <v>1</v>
      </c>
    </row>
    <row r="46" spans="1:6" x14ac:dyDescent="0.3">
      <c r="A46" s="64" t="str">
        <f t="shared" ref="A46" si="6">A7</f>
        <v>2023.01</v>
      </c>
      <c r="B46" s="20" t="str">
        <f t="shared" si="3"/>
        <v>'23.1</v>
      </c>
      <c r="C46" s="38">
        <f>SUMPRODUCT((경제동향_데이터!$B$7:$B$855=$A46)*(경제동향_데이터!$C$7:$C$855=$A$42)*(경제동향_데이터!$D$7:$D$855))</f>
        <v>58</v>
      </c>
      <c r="D46" s="38">
        <f>SUMPRODUCT((경제동향_데이터!$B$7:$B$855=$A46)*(경제동향_데이터!$C$7:$C$855=$A$42)*(경제동향_데이터!$E$7:$E$855))</f>
        <v>-24</v>
      </c>
      <c r="E46" s="38">
        <f>SUMPRODUCT((경제동향_데이터!$B$7:$B$855=$A46)*(경제동향_데이터!$C$7:$C$855=$A$42)*(경제동향_데이터!$F$7:$F$855))</f>
        <v>63</v>
      </c>
      <c r="F46" s="38">
        <f>SUMPRODUCT((경제동향_데이터!$B$7:$B$855=$A46)*(경제동향_데이터!$C$7:$C$855=$A$42)*(경제동향_데이터!$G$7:$G$855))</f>
        <v>-3</v>
      </c>
    </row>
    <row r="47" spans="1:6" x14ac:dyDescent="0.3">
      <c r="A47" s="64" t="str">
        <f t="shared" ref="A47" si="7">A8</f>
        <v>2023.02</v>
      </c>
      <c r="B47" s="20">
        <f t="shared" si="3"/>
        <v>2</v>
      </c>
      <c r="C47" s="38">
        <f>SUMPRODUCT((경제동향_데이터!$B$7:$B$855=$A47)*(경제동향_데이터!$C$7:$C$855=$A$42)*(경제동향_데이터!$D$7:$D$855))</f>
        <v>60</v>
      </c>
      <c r="D47" s="38">
        <f>SUMPRODUCT((경제동향_데이터!$B$7:$B$855=$A47)*(경제동향_데이터!$C$7:$C$855=$A$42)*(경제동향_데이터!$E$7:$E$855))</f>
        <v>-23</v>
      </c>
      <c r="E47" s="38">
        <f>SUMPRODUCT((경제동향_데이터!$B$7:$B$855=$A47)*(경제동향_데이터!$C$7:$C$855=$A$42)*(경제동향_데이터!$F$7:$F$855))</f>
        <v>55</v>
      </c>
      <c r="F47" s="38">
        <f>SUMPRODUCT((경제동향_데이터!$B$7:$B$855=$A47)*(경제동향_데이터!$C$7:$C$855=$A$42)*(경제동향_데이터!$G$7:$G$855))</f>
        <v>-6</v>
      </c>
    </row>
    <row r="48" spans="1:6" x14ac:dyDescent="0.3">
      <c r="A48" s="64" t="str">
        <f t="shared" ref="A48" si="8">A9</f>
        <v>2023.03</v>
      </c>
      <c r="B48" s="20">
        <f t="shared" si="3"/>
        <v>3</v>
      </c>
      <c r="C48" s="38">
        <f>SUMPRODUCT((경제동향_데이터!$B$7:$B$855=$A48)*(경제동향_데이터!$C$7:$C$855=$A$42)*(경제동향_데이터!$D$7:$D$855))</f>
        <v>55</v>
      </c>
      <c r="D48" s="38">
        <f>SUMPRODUCT((경제동향_데이터!$B$7:$B$855=$A48)*(경제동향_데이터!$C$7:$C$855=$A$42)*(경제동향_데이터!$E$7:$E$855))</f>
        <v>-36</v>
      </c>
      <c r="E48" s="38">
        <f>SUMPRODUCT((경제동향_데이터!$B$7:$B$855=$A48)*(경제동향_데이터!$C$7:$C$855=$A$42)*(경제동향_데이터!$F$7:$F$855))</f>
        <v>61</v>
      </c>
      <c r="F48" s="38">
        <f>SUMPRODUCT((경제동향_데이터!$B$7:$B$855=$A48)*(경제동향_데이터!$C$7:$C$855=$A$42)*(경제동향_데이터!$G$7:$G$855))</f>
        <v>-6</v>
      </c>
    </row>
    <row r="49" spans="1:6" x14ac:dyDescent="0.3">
      <c r="A49" s="64" t="str">
        <f t="shared" ref="A49" si="9">A10</f>
        <v>2023.04</v>
      </c>
      <c r="B49" s="20">
        <f t="shared" si="3"/>
        <v>4</v>
      </c>
      <c r="C49" s="38">
        <f>SUMPRODUCT((경제동향_데이터!$B$7:$B$855=$A49)*(경제동향_데이터!$C$7:$C$855=$A$42)*(경제동향_데이터!$D$7:$D$855))</f>
        <v>70</v>
      </c>
      <c r="D49" s="38">
        <f>SUMPRODUCT((경제동향_데이터!$B$7:$B$855=$A49)*(경제동향_데이터!$C$7:$C$855=$A$42)*(경제동향_데이터!$E$7:$E$855))</f>
        <v>-13</v>
      </c>
      <c r="E49" s="38">
        <f>SUMPRODUCT((경제동향_데이터!$B$7:$B$855=$A49)*(경제동향_데이터!$C$7:$C$855=$A$42)*(경제동향_데이터!$F$7:$F$855))</f>
        <v>70</v>
      </c>
      <c r="F49" s="38">
        <f>SUMPRODUCT((경제동향_데이터!$B$7:$B$855=$A49)*(경제동향_데이터!$C$7:$C$855=$A$42)*(경제동향_데이터!$G$7:$G$855))</f>
        <v>7</v>
      </c>
    </row>
    <row r="50" spans="1:6" x14ac:dyDescent="0.3">
      <c r="A50" s="64" t="str">
        <f t="shared" ref="A50" si="10">A11</f>
        <v>2023.05</v>
      </c>
      <c r="B50" s="20">
        <f t="shared" si="3"/>
        <v>5</v>
      </c>
      <c r="C50" s="38">
        <f>SUMPRODUCT((경제동향_데이터!$B$7:$B$855=$A50)*(경제동향_데이터!$C$7:$C$855=$A$42)*(경제동향_데이터!$D$7:$D$855))</f>
        <v>73</v>
      </c>
      <c r="D50" s="38">
        <f>SUMPRODUCT((경제동향_데이터!$B$7:$B$855=$A50)*(경제동향_데이터!$C$7:$C$855=$A$42)*(경제동향_데이터!$E$7:$E$855))</f>
        <v>4</v>
      </c>
      <c r="E50" s="38">
        <f>SUMPRODUCT((경제동향_데이터!$B$7:$B$855=$A50)*(경제동향_데이터!$C$7:$C$855=$A$42)*(경제동향_데이터!$F$7:$F$855))</f>
        <v>64</v>
      </c>
      <c r="F50" s="38">
        <f>SUMPRODUCT((경제동향_데이터!$B$7:$B$855=$A50)*(경제동향_데이터!$C$7:$C$855=$A$42)*(경제동향_데이터!$G$7:$G$855))</f>
        <v>4</v>
      </c>
    </row>
    <row r="51" spans="1:6" x14ac:dyDescent="0.3">
      <c r="A51" s="64" t="str">
        <f t="shared" ref="A51" si="11">A12</f>
        <v>2023.06</v>
      </c>
      <c r="B51" s="20">
        <f t="shared" si="3"/>
        <v>6</v>
      </c>
      <c r="C51" s="38">
        <f>SUMPRODUCT((경제동향_데이터!$B$7:$B$855=$A51)*(경제동향_데이터!$C$7:$C$855=$A$42)*(경제동향_데이터!$D$7:$D$855))</f>
        <v>64</v>
      </c>
      <c r="D51" s="38">
        <f>SUMPRODUCT((경제동향_데이터!$B$7:$B$855=$A51)*(경제동향_데이터!$C$7:$C$855=$A$42)*(경제동향_데이터!$E$7:$E$855))</f>
        <v>-11</v>
      </c>
      <c r="E51" s="38">
        <f>SUMPRODUCT((경제동향_데이터!$B$7:$B$855=$A51)*(경제동향_데이터!$C$7:$C$855=$A$42)*(경제동향_데이터!$F$7:$F$855))</f>
        <v>63</v>
      </c>
      <c r="F51" s="38">
        <f>SUMPRODUCT((경제동향_데이터!$B$7:$B$855=$A51)*(경제동향_데이터!$C$7:$C$855=$A$42)*(경제동향_데이터!$G$7:$G$855))</f>
        <v>1</v>
      </c>
    </row>
    <row r="52" spans="1:6" x14ac:dyDescent="0.3">
      <c r="A52" s="64" t="str">
        <f t="shared" ref="A52" si="12">A13</f>
        <v>2023.07</v>
      </c>
      <c r="B52" s="20">
        <f t="shared" si="3"/>
        <v>7</v>
      </c>
      <c r="C52" s="38">
        <f>SUMPRODUCT((경제동향_데이터!$B$7:$B$855=$A52)*(경제동향_데이터!$C$7:$C$855=$A$42)*(경제동향_데이터!$D$7:$D$855))</f>
        <v>72</v>
      </c>
      <c r="D52" s="38">
        <f>SUMPRODUCT((경제동향_데이터!$B$7:$B$855=$A52)*(경제동향_데이터!$C$7:$C$855=$A$42)*(경제동향_데이터!$E$7:$E$855))</f>
        <v>-1</v>
      </c>
      <c r="E52" s="38">
        <f>SUMPRODUCT((경제동향_데이터!$B$7:$B$855=$A52)*(경제동향_데이터!$C$7:$C$855=$A$42)*(경제동향_데이터!$F$7:$F$855))</f>
        <v>64</v>
      </c>
      <c r="F52" s="38">
        <f>SUMPRODUCT((경제동향_데이터!$B$7:$B$855=$A52)*(경제동향_데이터!$C$7:$C$855=$A$42)*(경제동향_데이터!$G$7:$G$855))</f>
        <v>-6</v>
      </c>
    </row>
    <row r="53" spans="1:6" x14ac:dyDescent="0.3">
      <c r="A53" s="64" t="str">
        <f t="shared" ref="A53" si="13">A14</f>
        <v>2023.08</v>
      </c>
      <c r="B53" s="20">
        <f t="shared" si="3"/>
        <v>8</v>
      </c>
      <c r="C53" s="38">
        <f>SUMPRODUCT((경제동향_데이터!$B$7:$B$855=$A53)*(경제동향_데이터!$C$7:$C$855=$A$42)*(경제동향_데이터!$D$7:$D$855))</f>
        <v>74</v>
      </c>
      <c r="D53" s="38">
        <f>SUMPRODUCT((경제동향_데이터!$B$7:$B$855=$A53)*(경제동향_데이터!$C$7:$C$855=$A$42)*(경제동향_데이터!$E$7:$E$855))</f>
        <v>-1</v>
      </c>
      <c r="E53" s="38">
        <f>SUMPRODUCT((경제동향_데이터!$B$7:$B$855=$A53)*(경제동향_데이터!$C$7:$C$855=$A$42)*(경제동향_데이터!$F$7:$F$855))</f>
        <v>74</v>
      </c>
      <c r="F53" s="38">
        <f>SUMPRODUCT((경제동향_데이터!$B$7:$B$855=$A53)*(경제동향_데이터!$C$7:$C$855=$A$42)*(경제동향_데이터!$G$7:$G$855))</f>
        <v>9</v>
      </c>
    </row>
    <row r="54" spans="1:6" x14ac:dyDescent="0.3">
      <c r="A54" s="64" t="str">
        <f t="shared" ref="A54" si="14">A15</f>
        <v>2023.09</v>
      </c>
      <c r="B54" s="20">
        <f t="shared" si="3"/>
        <v>9</v>
      </c>
      <c r="C54" s="38">
        <f>SUMPRODUCT((경제동향_데이터!$B$7:$B$855=$A54)*(경제동향_데이터!$C$7:$C$855=$A$42)*(경제동향_데이터!$D$7:$D$855))</f>
        <v>70</v>
      </c>
      <c r="D54" s="38">
        <f>SUMPRODUCT((경제동향_데이터!$B$7:$B$855=$A54)*(경제동향_데이터!$C$7:$C$855=$A$42)*(경제동향_데이터!$E$7:$E$855))</f>
        <v>-1</v>
      </c>
      <c r="E54" s="38">
        <f>SUMPRODUCT((경제동향_데이터!$B$7:$B$855=$A54)*(경제동향_데이터!$C$7:$C$855=$A$42)*(경제동향_데이터!$F$7:$F$855))</f>
        <v>69</v>
      </c>
      <c r="F54" s="38">
        <f>SUMPRODUCT((경제동향_데이터!$B$7:$B$855=$A54)*(경제동향_데이터!$C$7:$C$855=$A$42)*(경제동향_데이터!$G$7:$G$855))</f>
        <v>10</v>
      </c>
    </row>
    <row r="55" spans="1:6" x14ac:dyDescent="0.3">
      <c r="A55" s="64" t="str">
        <f t="shared" ref="A55" si="15">A16</f>
        <v>2023.10</v>
      </c>
      <c r="B55" s="20">
        <f t="shared" si="3"/>
        <v>10</v>
      </c>
      <c r="C55" s="38">
        <f>SUMPRODUCT((경제동향_데이터!$B$7:$B$855=$A55)*(경제동향_데이터!$C$7:$C$855=$A$42)*(경제동향_데이터!$D$7:$D$855))</f>
        <v>69</v>
      </c>
      <c r="D55" s="38">
        <f>SUMPRODUCT((경제동향_데이터!$B$7:$B$855=$A55)*(경제동향_데이터!$C$7:$C$855=$A$42)*(경제동향_데이터!$E$7:$E$855))</f>
        <v>8</v>
      </c>
      <c r="E55" s="38">
        <f>SUMPRODUCT((경제동향_데이터!$B$7:$B$855=$A55)*(경제동향_데이터!$C$7:$C$855=$A$42)*(경제동향_데이터!$F$7:$F$855))</f>
        <v>67</v>
      </c>
      <c r="F55" s="38">
        <f>SUMPRODUCT((경제동향_데이터!$B$7:$B$855=$A55)*(경제동향_데이터!$C$7:$C$855=$A$42)*(경제동향_데이터!$G$7:$G$855))</f>
        <v>-5</v>
      </c>
    </row>
    <row r="56" spans="1:6" x14ac:dyDescent="0.3">
      <c r="A56" s="64" t="str">
        <f>A17</f>
        <v>2023.11</v>
      </c>
      <c r="B56" s="20">
        <f t="shared" si="3"/>
        <v>11</v>
      </c>
      <c r="C56" s="75">
        <f>SUMPRODUCT((경제동향_데이터!$B$7:$B$855=$A56)*(경제동향_데이터!$C$7:$C$855=$A$42)*(경제동향_데이터!$D$7:$D$855))</f>
        <v>63</v>
      </c>
      <c r="D56" s="75">
        <f>SUMPRODUCT((경제동향_데이터!$B$7:$B$855=$A56)*(경제동향_데이터!$C$7:$C$855=$A$42)*(경제동향_데이터!$E$7:$E$855))</f>
        <v>-3</v>
      </c>
      <c r="E56" s="75">
        <f>SUMPRODUCT((경제동향_데이터!$B$7:$B$855=$A56)*(경제동향_데이터!$C$7:$C$855=$A$42)*(경제동향_데이터!$F$7:$F$855))</f>
        <v>59</v>
      </c>
      <c r="F56" s="75">
        <f>SUMPRODUCT((경제동향_데이터!$B$7:$B$855=$A56)*(경제동향_데이터!$C$7:$C$855=$A$42)*(경제동향_데이터!$G$7:$G$855))</f>
        <v>-13</v>
      </c>
    </row>
    <row r="57" spans="1:6" x14ac:dyDescent="0.3">
      <c r="A57" s="1" t="s">
        <v>3</v>
      </c>
      <c r="B57" s="1" t="s">
        <v>11</v>
      </c>
    </row>
    <row r="58" spans="1:6" x14ac:dyDescent="0.3">
      <c r="A58" s="1"/>
      <c r="B58" s="1"/>
    </row>
    <row r="59" spans="1:6" x14ac:dyDescent="0.3">
      <c r="A59" s="47" t="s">
        <v>93</v>
      </c>
    </row>
    <row r="60" spans="1:6" x14ac:dyDescent="0.3">
      <c r="A60" s="15" t="s">
        <v>62</v>
      </c>
    </row>
    <row r="61" spans="1:6" x14ac:dyDescent="0.3">
      <c r="B61" s="3"/>
      <c r="C61" s="499" t="s">
        <v>91</v>
      </c>
      <c r="D61" s="499" t="s">
        <v>9</v>
      </c>
      <c r="E61" s="499" t="s">
        <v>92</v>
      </c>
      <c r="F61" s="499" t="s">
        <v>10</v>
      </c>
    </row>
    <row r="62" spans="1:6" x14ac:dyDescent="0.3">
      <c r="A62" s="14" t="str">
        <f>LEFT(A60,2)</f>
        <v>울산</v>
      </c>
      <c r="B62" s="5"/>
      <c r="C62" s="46" t="s">
        <v>91</v>
      </c>
      <c r="D62" s="46" t="s">
        <v>8</v>
      </c>
      <c r="E62" s="46" t="s">
        <v>92</v>
      </c>
      <c r="F62" s="46" t="s">
        <v>8</v>
      </c>
    </row>
    <row r="63" spans="1:6" x14ac:dyDescent="0.3">
      <c r="A63" s="64" t="str">
        <f t="shared" ref="A63:B76" si="16">A24</f>
        <v>2022.11</v>
      </c>
      <c r="B63" s="20" t="str">
        <f t="shared" si="16"/>
        <v>'22.11</v>
      </c>
      <c r="C63" s="38">
        <f>SUMPRODUCT((경제동향_데이터!$I$7:$I$1105=$A63)*(경제동향_데이터!$J$7:$J$1105=$A$62)*(경제동향_데이터!$K$7:$K$1105))</f>
        <v>59</v>
      </c>
      <c r="D63" s="38">
        <f>SUMPRODUCT((경제동향_데이터!$I$7:$I$1105=$A63)*(경제동향_데이터!$J$7:$J$1105=$A$62)*(경제동향_데이터!$L$7:$L$1105))</f>
        <v>-28</v>
      </c>
      <c r="E63" s="38">
        <f>SUMPRODUCT((경제동향_데이터!$I$7:$I$1105=$A63)*(경제동향_데이터!$J$7:$J$1105=$A$62)*(경제동향_데이터!$M$7:$M$1105))</f>
        <v>73</v>
      </c>
      <c r="F63" s="38">
        <f>SUMPRODUCT((경제동향_데이터!$I$7:$I$1105=$A63)*(경제동향_데이터!$J$7:$J$1105=$A$62)*(경제동향_데이터!$N$7:$N$1105))</f>
        <v>13</v>
      </c>
    </row>
    <row r="64" spans="1:6" x14ac:dyDescent="0.3">
      <c r="A64" s="64" t="str">
        <f t="shared" si="16"/>
        <v>2022.12</v>
      </c>
      <c r="B64" s="20">
        <f t="shared" si="16"/>
        <v>12</v>
      </c>
      <c r="C64" s="38">
        <f>SUMPRODUCT((경제동향_데이터!$I$7:$I$1105=$A64)*(경제동향_데이터!$J$7:$J$1105=$A$62)*(경제동향_데이터!$K$7:$K$1105))</f>
        <v>61</v>
      </c>
      <c r="D64" s="38">
        <f>SUMPRODUCT((경제동향_데이터!$I$7:$I$1105=$A64)*(경제동향_데이터!$J$7:$J$1105=$A$62)*(경제동향_데이터!$L$7:$L$1105))</f>
        <v>-23</v>
      </c>
      <c r="E64" s="38">
        <f>SUMPRODUCT((경제동향_데이터!$I$7:$I$1105=$A64)*(경제동향_데이터!$J$7:$J$1105=$A$62)*(경제동향_데이터!$M$7:$M$1105))</f>
        <v>68</v>
      </c>
      <c r="F64" s="38">
        <f>SUMPRODUCT((경제동향_데이터!$I$7:$I$1105=$A64)*(경제동향_데이터!$J$7:$J$1105=$A$62)*(경제동향_데이터!$N$7:$N$1105))</f>
        <v>-5</v>
      </c>
    </row>
    <row r="65" spans="1:6" x14ac:dyDescent="0.3">
      <c r="A65" s="64" t="str">
        <f t="shared" si="16"/>
        <v>2023.01</v>
      </c>
      <c r="B65" s="20" t="str">
        <f t="shared" si="16"/>
        <v>'23.1</v>
      </c>
      <c r="C65" s="38">
        <f>SUMPRODUCT((경제동향_데이터!$I$7:$I$1105=$A65)*(경제동향_데이터!$J$7:$J$1105=$A$62)*(경제동향_데이터!$K$7:$K$1105))</f>
        <v>67</v>
      </c>
      <c r="D65" s="38">
        <f>SUMPRODUCT((경제동향_데이터!$I$7:$I$1105=$A65)*(경제동향_데이터!$J$7:$J$1105=$A$62)*(경제동향_데이터!$L$7:$L$1105))</f>
        <v>-15</v>
      </c>
      <c r="E65" s="38">
        <f>SUMPRODUCT((경제동향_데이터!$I$7:$I$1105=$A65)*(경제동향_데이터!$J$7:$J$1105=$A$62)*(경제동향_데이터!$M$7:$M$1105))</f>
        <v>59</v>
      </c>
      <c r="F65" s="38">
        <f>SUMPRODUCT((경제동향_데이터!$I$7:$I$1105=$A65)*(경제동향_데이터!$J$7:$J$1105=$A$62)*(경제동향_데이터!$N$7:$N$1105))</f>
        <v>-3</v>
      </c>
    </row>
    <row r="66" spans="1:6" x14ac:dyDescent="0.3">
      <c r="A66" s="64" t="str">
        <f t="shared" si="16"/>
        <v>2023.02</v>
      </c>
      <c r="B66" s="20">
        <f t="shared" si="16"/>
        <v>2</v>
      </c>
      <c r="C66" s="38">
        <f>SUMPRODUCT((경제동향_데이터!$I$7:$I$1105=$A66)*(경제동향_데이터!$J$7:$J$1105=$A$62)*(경제동향_데이터!$K$7:$K$1105))</f>
        <v>57</v>
      </c>
      <c r="D66" s="38">
        <f>SUMPRODUCT((경제동향_데이터!$I$7:$I$1105=$A66)*(경제동향_데이터!$J$7:$J$1105=$A$62)*(경제동향_데이터!$L$7:$L$1105))</f>
        <v>-23</v>
      </c>
      <c r="E66" s="38">
        <f>SUMPRODUCT((경제동향_데이터!$I$7:$I$1105=$A66)*(경제동향_데이터!$J$7:$J$1105=$A$62)*(경제동향_데이터!$M$7:$M$1105))</f>
        <v>63</v>
      </c>
      <c r="F66" s="38">
        <f>SUMPRODUCT((경제동향_데이터!$I$7:$I$1105=$A66)*(경제동향_데이터!$J$7:$J$1105=$A$62)*(경제동향_데이터!$N$7:$N$1105))</f>
        <v>-3</v>
      </c>
    </row>
    <row r="67" spans="1:6" x14ac:dyDescent="0.3">
      <c r="A67" s="64" t="str">
        <f t="shared" si="16"/>
        <v>2023.03</v>
      </c>
      <c r="B67" s="20">
        <f t="shared" si="16"/>
        <v>3</v>
      </c>
      <c r="C67" s="38">
        <f>SUMPRODUCT((경제동향_데이터!$I$7:$I$1105=$A67)*(경제동향_데이터!$J$7:$J$1105=$A$62)*(경제동향_데이터!$K$7:$K$1105))</f>
        <v>61</v>
      </c>
      <c r="D67" s="38">
        <f>SUMPRODUCT((경제동향_데이터!$I$7:$I$1105=$A67)*(경제동향_데이터!$J$7:$J$1105=$A$62)*(경제동향_데이터!$L$7:$L$1105))</f>
        <v>-24</v>
      </c>
      <c r="E67" s="38">
        <f>SUMPRODUCT((경제동향_데이터!$I$7:$I$1105=$A67)*(경제동향_데이터!$J$7:$J$1105=$A$62)*(경제동향_데이터!$M$7:$M$1105))</f>
        <v>58</v>
      </c>
      <c r="F67" s="38">
        <f>SUMPRODUCT((경제동향_데이터!$I$7:$I$1105=$A67)*(경제동향_데이터!$J$7:$J$1105=$A$62)*(경제동향_데이터!$N$7:$N$1105))</f>
        <v>-8</v>
      </c>
    </row>
    <row r="68" spans="1:6" x14ac:dyDescent="0.3">
      <c r="A68" s="64" t="str">
        <f t="shared" si="16"/>
        <v>2023.04</v>
      </c>
      <c r="B68" s="20">
        <f t="shared" si="16"/>
        <v>4</v>
      </c>
      <c r="C68" s="38">
        <f>SUMPRODUCT((경제동향_데이터!$I$7:$I$1105=$A68)*(경제동향_데이터!$J$7:$J$1105=$A$62)*(경제동향_데이터!$K$7:$K$1105))</f>
        <v>54</v>
      </c>
      <c r="D68" s="38">
        <f>SUMPRODUCT((경제동향_데이터!$I$7:$I$1105=$A68)*(경제동향_데이터!$J$7:$J$1105=$A$62)*(경제동향_데이터!$L$7:$L$1105))</f>
        <v>-32</v>
      </c>
      <c r="E68" s="38">
        <f>SUMPRODUCT((경제동향_데이터!$I$7:$I$1105=$A68)*(경제동향_데이터!$J$7:$J$1105=$A$62)*(경제동향_데이터!$M$7:$M$1105))</f>
        <v>63</v>
      </c>
      <c r="F68" s="38">
        <f>SUMPRODUCT((경제동향_데이터!$I$7:$I$1105=$A68)*(경제동향_데이터!$J$7:$J$1105=$A$62)*(경제동향_데이터!$N$7:$N$1105))</f>
        <v>-5</v>
      </c>
    </row>
    <row r="69" spans="1:6" x14ac:dyDescent="0.3">
      <c r="A69" s="64" t="str">
        <f t="shared" si="16"/>
        <v>2023.05</v>
      </c>
      <c r="B69" s="20">
        <f t="shared" si="16"/>
        <v>5</v>
      </c>
      <c r="C69" s="38">
        <f>SUMPRODUCT((경제동향_데이터!$I$7:$I$1105=$A69)*(경제동향_데이터!$J$7:$J$1105=$A$62)*(경제동향_데이터!$K$7:$K$1105))</f>
        <v>68</v>
      </c>
      <c r="D69" s="38">
        <f>SUMPRODUCT((경제동향_데이터!$I$7:$I$1105=$A69)*(경제동향_데이터!$J$7:$J$1105=$A$62)*(경제동향_데이터!$L$7:$L$1105))</f>
        <v>-12</v>
      </c>
      <c r="E69" s="38">
        <f>SUMPRODUCT((경제동향_데이터!$I$7:$I$1105=$A69)*(경제동향_데이터!$J$7:$J$1105=$A$62)*(경제동향_데이터!$M$7:$M$1105))</f>
        <v>62</v>
      </c>
      <c r="F69" s="38">
        <f>SUMPRODUCT((경제동향_데이터!$I$7:$I$1105=$A69)*(경제동향_데이터!$J$7:$J$1105=$A$62)*(경제동향_데이터!$N$7:$N$1105))</f>
        <v>-3</v>
      </c>
    </row>
    <row r="70" spans="1:6" x14ac:dyDescent="0.3">
      <c r="A70" s="64" t="str">
        <f t="shared" si="16"/>
        <v>2023.06</v>
      </c>
      <c r="B70" s="20">
        <f t="shared" si="16"/>
        <v>6</v>
      </c>
      <c r="C70" s="38">
        <f>SUMPRODUCT((경제동향_데이터!$I$7:$I$1105=$A70)*(경제동향_데이터!$J$7:$J$1105=$A$62)*(경제동향_데이터!$K$7:$K$1105))</f>
        <v>73</v>
      </c>
      <c r="D70" s="38">
        <f>SUMPRODUCT((경제동향_데이터!$I$7:$I$1105=$A70)*(경제동향_데이터!$J$7:$J$1105=$A$62)*(경제동향_데이터!$L$7:$L$1105))</f>
        <v>0</v>
      </c>
      <c r="E70" s="38">
        <f>SUMPRODUCT((경제동향_데이터!$I$7:$I$1105=$A70)*(경제동향_데이터!$J$7:$J$1105=$A$62)*(경제동향_데이터!$M$7:$M$1105))</f>
        <v>57</v>
      </c>
      <c r="F70" s="38">
        <f>SUMPRODUCT((경제동향_데이터!$I$7:$I$1105=$A70)*(경제동향_데이터!$J$7:$J$1105=$A$62)*(경제동향_데이터!$N$7:$N$1105))</f>
        <v>-4</v>
      </c>
    </row>
    <row r="71" spans="1:6" x14ac:dyDescent="0.3">
      <c r="A71" s="64" t="str">
        <f t="shared" si="16"/>
        <v>2023.07</v>
      </c>
      <c r="B71" s="20">
        <f t="shared" si="16"/>
        <v>7</v>
      </c>
      <c r="C71" s="38">
        <f>SUMPRODUCT((경제동향_데이터!$I$7:$I$1105=$A71)*(경제동향_데이터!$J$7:$J$1105=$A$62)*(경제동향_데이터!$K$7:$K$1105))</f>
        <v>60</v>
      </c>
      <c r="D71" s="38">
        <f>SUMPRODUCT((경제동향_데이터!$I$7:$I$1105=$A71)*(경제동향_데이터!$J$7:$J$1105=$A$62)*(경제동향_데이터!$L$7:$L$1105))</f>
        <v>-10</v>
      </c>
      <c r="E71" s="38">
        <f>SUMPRODUCT((경제동향_데이터!$I$7:$I$1105=$A71)*(경제동향_데이터!$J$7:$J$1105=$A$62)*(경제동향_데이터!$M$7:$M$1105))</f>
        <v>67</v>
      </c>
      <c r="F71" s="38">
        <f>SUMPRODUCT((경제동향_데이터!$I$7:$I$1105=$A71)*(경제동향_데이터!$J$7:$J$1105=$A$62)*(경제동향_데이터!$N$7:$N$1105))</f>
        <v>8</v>
      </c>
    </row>
    <row r="72" spans="1:6" x14ac:dyDescent="0.3">
      <c r="A72" s="64" t="str">
        <f t="shared" si="16"/>
        <v>2023.08</v>
      </c>
      <c r="B72" s="20">
        <f t="shared" si="16"/>
        <v>8</v>
      </c>
      <c r="C72" s="38">
        <f>SUMPRODUCT((경제동향_데이터!$I$7:$I$1105=$A72)*(경제동향_데이터!$J$7:$J$1105=$A$62)*(경제동향_데이터!$K$7:$K$1105))</f>
        <v>65</v>
      </c>
      <c r="D72" s="38">
        <f>SUMPRODUCT((경제동향_데이터!$I$7:$I$1105=$A72)*(경제동향_데이터!$J$7:$J$1105=$A$62)*(경제동향_데이터!$L$7:$L$1105))</f>
        <v>-4</v>
      </c>
      <c r="E72" s="38">
        <f>SUMPRODUCT((경제동향_데이터!$I$7:$I$1105=$A72)*(경제동향_데이터!$J$7:$J$1105=$A$62)*(경제동향_데이터!$M$7:$M$1105))</f>
        <v>69</v>
      </c>
      <c r="F72" s="38">
        <f>SUMPRODUCT((경제동향_데이터!$I$7:$I$1105=$A72)*(경제동향_데이터!$J$7:$J$1105=$A$62)*(경제동향_데이터!$N$7:$N$1105))</f>
        <v>2</v>
      </c>
    </row>
    <row r="73" spans="1:6" x14ac:dyDescent="0.3">
      <c r="A73" s="64" t="str">
        <f t="shared" si="16"/>
        <v>2023.09</v>
      </c>
      <c r="B73" s="20">
        <f t="shared" si="16"/>
        <v>9</v>
      </c>
      <c r="C73" s="38">
        <f>SUMPRODUCT((경제동향_데이터!$I$7:$I$1105=$A73)*(경제동향_데이터!$J$7:$J$1105=$A$62)*(경제동향_데이터!$K$7:$K$1105))</f>
        <v>75</v>
      </c>
      <c r="D73" s="38">
        <f>SUMPRODUCT((경제동향_데이터!$I$7:$I$1105=$A73)*(경제동향_데이터!$J$7:$J$1105=$A$62)*(경제동향_데이터!$L$7:$L$1105))</f>
        <v>-2</v>
      </c>
      <c r="E73" s="38">
        <f>SUMPRODUCT((경제동향_데이터!$I$7:$I$1105=$A73)*(경제동향_데이터!$J$7:$J$1105=$A$62)*(경제동향_데이터!$M$7:$M$1105))</f>
        <v>72</v>
      </c>
      <c r="F73" s="38">
        <f>SUMPRODUCT((경제동향_데이터!$I$7:$I$1105=$A73)*(경제동향_데이터!$J$7:$J$1105=$A$62)*(경제동향_데이터!$N$7:$N$1105))</f>
        <v>1</v>
      </c>
    </row>
    <row r="74" spans="1:6" x14ac:dyDescent="0.3">
      <c r="A74" s="64" t="str">
        <f t="shared" si="16"/>
        <v>2023.10</v>
      </c>
      <c r="B74" s="20">
        <f t="shared" si="16"/>
        <v>10</v>
      </c>
      <c r="C74" s="38">
        <f>SUMPRODUCT((경제동향_데이터!$I$7:$I$1105=$A74)*(경제동향_데이터!$J$7:$J$1105=$A$62)*(경제동향_데이터!$K$7:$K$1105))</f>
        <v>80</v>
      </c>
      <c r="D74" s="38">
        <f>SUMPRODUCT((경제동향_데이터!$I$7:$I$1105=$A74)*(경제동향_데이터!$J$7:$J$1105=$A$62)*(경제동향_데이터!$L$7:$L$1105))</f>
        <v>2</v>
      </c>
      <c r="E74" s="38">
        <f>SUMPRODUCT((경제동향_데이터!$I$7:$I$1105=$A74)*(경제동향_데이터!$J$7:$J$1105=$A$62)*(경제동향_데이터!$M$7:$M$1105))</f>
        <v>65</v>
      </c>
      <c r="F74" s="38">
        <f>SUMPRODUCT((경제동향_데이터!$I$7:$I$1105=$A74)*(경제동향_데이터!$J$7:$J$1105=$A$62)*(경제동향_데이터!$N$7:$N$1105))</f>
        <v>1</v>
      </c>
    </row>
    <row r="75" spans="1:6" x14ac:dyDescent="0.3">
      <c r="A75" s="357" t="str">
        <f t="shared" si="16"/>
        <v>2023.11</v>
      </c>
      <c r="B75" s="20">
        <f t="shared" si="16"/>
        <v>11</v>
      </c>
      <c r="C75" s="38">
        <f>SUMPRODUCT((경제동향_데이터!$I$7:$I$1105=$A75)*(경제동향_데이터!$J$7:$J$1105=$A$62)*(경제동향_데이터!$K$7:$K$1105))</f>
        <v>73</v>
      </c>
      <c r="D75" s="38">
        <f>SUMPRODUCT((경제동향_데이터!$I$7:$I$1105=$A75)*(경제동향_데이터!$J$7:$J$1105=$A$62)*(경제동향_데이터!$L$7:$L$1105))</f>
        <v>14</v>
      </c>
      <c r="E75" s="38">
        <f>SUMPRODUCT((경제동향_데이터!$I$7:$I$1105=$A75)*(경제동향_데이터!$J$7:$J$1105=$A$62)*(경제동향_데이터!$M$7:$M$1105))</f>
        <v>67</v>
      </c>
      <c r="F75" s="38">
        <f>SUMPRODUCT((경제동향_데이터!$I$7:$I$1105=$A75)*(경제동향_데이터!$J$7:$J$1105=$A$62)*(경제동향_데이터!$N$7:$N$1105))</f>
        <v>-6</v>
      </c>
    </row>
    <row r="76" spans="1:6" x14ac:dyDescent="0.3">
      <c r="A76" s="359" t="str">
        <f t="shared" si="16"/>
        <v>2023.12</v>
      </c>
      <c r="B76" s="356">
        <f t="shared" si="16"/>
        <v>12</v>
      </c>
      <c r="C76" s="75">
        <f>SUMPRODUCT((경제동향_데이터!$I$7:$I$1105=$A76)*(경제동향_데이터!$J$7:$J$1105=$A$62)*(경제동향_데이터!$K$7:$K$1105))</f>
        <v>61</v>
      </c>
      <c r="D76" s="75">
        <f>SUMPRODUCT((경제동향_데이터!$I$7:$I$1105=$A76)*(경제동향_데이터!$J$7:$J$1105=$A$62)*(경제동향_데이터!$L$7:$L$1105))</f>
        <v>0</v>
      </c>
      <c r="E76" s="75">
        <f>SUMPRODUCT((경제동향_데이터!$I$7:$I$1105=$A76)*(경제동향_데이터!$J$7:$J$1105=$A$62)*(경제동향_데이터!$M$7:$M$1105))</f>
        <v>60</v>
      </c>
      <c r="F76" s="75">
        <f>SUMPRODUCT((경제동향_데이터!$I$7:$I$1105=$A76)*(경제동향_데이터!$J$7:$J$1105=$A$62)*(경제동향_데이터!$N$7:$N$1105))</f>
        <v>-8</v>
      </c>
    </row>
    <row r="77" spans="1:6" x14ac:dyDescent="0.3">
      <c r="A77" s="1" t="s">
        <v>3</v>
      </c>
      <c r="B77" s="1" t="s">
        <v>11</v>
      </c>
    </row>
    <row r="78" spans="1:6" x14ac:dyDescent="0.3">
      <c r="A78" s="1"/>
      <c r="B78" s="1"/>
    </row>
    <row r="80" spans="1:6" x14ac:dyDescent="0.3">
      <c r="A80" s="15" t="s">
        <v>64</v>
      </c>
    </row>
    <row r="81" spans="1:6" x14ac:dyDescent="0.3">
      <c r="B81" s="3"/>
      <c r="C81" s="499" t="s">
        <v>9</v>
      </c>
      <c r="D81" s="499" t="s">
        <v>9</v>
      </c>
      <c r="E81" s="499" t="s">
        <v>10</v>
      </c>
      <c r="F81" s="499" t="s">
        <v>10</v>
      </c>
    </row>
    <row r="82" spans="1:6" x14ac:dyDescent="0.3">
      <c r="A82" s="14" t="str">
        <f>LEFT(A80,2)</f>
        <v>경남</v>
      </c>
      <c r="B82" s="5"/>
      <c r="C82" s="22" t="s">
        <v>19</v>
      </c>
      <c r="D82" s="22" t="s">
        <v>8</v>
      </c>
      <c r="E82" s="22" t="s">
        <v>20</v>
      </c>
      <c r="F82" s="22" t="s">
        <v>8</v>
      </c>
    </row>
    <row r="83" spans="1:6" x14ac:dyDescent="0.3">
      <c r="A83" s="64" t="str">
        <f t="shared" ref="A83:B96" si="17">A4</f>
        <v>2022.10</v>
      </c>
      <c r="B83" s="20" t="str">
        <f t="shared" si="17"/>
        <v>'22.10</v>
      </c>
      <c r="C83" s="38">
        <f>SUMPRODUCT((경제동향_데이터!$B$7:$B$855=$A83)*(경제동향_데이터!$C$7:$C$855=$A$82)*(경제동향_데이터!$D$7:$D$855))</f>
        <v>72</v>
      </c>
      <c r="D83" s="38">
        <f>SUMPRODUCT((경제동향_데이터!$B$7:$B$855=$A83)*(경제동향_데이터!$C$7:$C$855=$A$82)*(경제동향_데이터!$E$7:$E$855))</f>
        <v>3</v>
      </c>
      <c r="E83" s="38">
        <f>SUMPRODUCT((경제동향_데이터!$B$7:$B$855=$A83)*(경제동향_데이터!$C$7:$C$855=$A$82)*(경제동향_데이터!$F$7:$F$855))</f>
        <v>62</v>
      </c>
      <c r="F83" s="38">
        <f>SUMPRODUCT((경제동향_데이터!$B$7:$B$855=$A83)*(경제동향_데이터!$C$7:$C$855=$A$82)*(경제동향_데이터!$G$7:$G$855))</f>
        <v>0</v>
      </c>
    </row>
    <row r="84" spans="1:6" x14ac:dyDescent="0.3">
      <c r="A84" s="64" t="str">
        <f t="shared" si="17"/>
        <v>2022.11</v>
      </c>
      <c r="B84" s="20">
        <f t="shared" si="17"/>
        <v>11</v>
      </c>
      <c r="C84" s="38">
        <f>SUMPRODUCT((경제동향_데이터!$B$7:$B$855=$A84)*(경제동향_데이터!$C$7:$C$855=$A$82)*(경제동향_데이터!$D$7:$D$855))</f>
        <v>68</v>
      </c>
      <c r="D84" s="38">
        <f>SUMPRODUCT((경제동향_데이터!$B$7:$B$855=$A84)*(경제동향_데이터!$C$7:$C$855=$A$82)*(경제동향_데이터!$E$7:$E$855))</f>
        <v>0</v>
      </c>
      <c r="E84" s="38">
        <f>SUMPRODUCT((경제동향_데이터!$B$7:$B$855=$A84)*(경제동향_데이터!$C$7:$C$855=$A$82)*(경제동향_데이터!$F$7:$F$855))</f>
        <v>68</v>
      </c>
      <c r="F84" s="38">
        <f>SUMPRODUCT((경제동향_데이터!$B$7:$B$855=$A84)*(경제동향_데이터!$C$7:$C$855=$A$82)*(경제동향_데이터!$G$7:$G$855))</f>
        <v>5</v>
      </c>
    </row>
    <row r="85" spans="1:6" x14ac:dyDescent="0.3">
      <c r="A85" s="64" t="str">
        <f t="shared" si="17"/>
        <v>2022.12</v>
      </c>
      <c r="B85" s="20">
        <f t="shared" si="17"/>
        <v>12</v>
      </c>
      <c r="C85" s="38">
        <f>SUMPRODUCT((경제동향_데이터!$B$7:$B$855=$A85)*(경제동향_데이터!$C$7:$C$855=$A$82)*(경제동향_데이터!$D$7:$D$855))</f>
        <v>72</v>
      </c>
      <c r="D85" s="38">
        <f>SUMPRODUCT((경제동향_데이터!$B$7:$B$855=$A85)*(경제동향_데이터!$C$7:$C$855=$A$82)*(경제동향_데이터!$E$7:$E$855))</f>
        <v>4</v>
      </c>
      <c r="E85" s="38">
        <f>SUMPRODUCT((경제동향_데이터!$B$7:$B$855=$A85)*(경제동향_데이터!$C$7:$C$855=$A$82)*(경제동향_데이터!$F$7:$F$855))</f>
        <v>63</v>
      </c>
      <c r="F85" s="38">
        <f>SUMPRODUCT((경제동향_데이터!$B$7:$B$855=$A85)*(경제동향_데이터!$C$7:$C$855=$A$82)*(경제동향_데이터!$G$7:$G$855))</f>
        <v>-3</v>
      </c>
    </row>
    <row r="86" spans="1:6" x14ac:dyDescent="0.3">
      <c r="A86" s="64" t="str">
        <f t="shared" si="17"/>
        <v>2023.01</v>
      </c>
      <c r="B86" s="20" t="str">
        <f t="shared" si="17"/>
        <v>'23.1</v>
      </c>
      <c r="C86" s="38">
        <f>SUMPRODUCT((경제동향_데이터!$B$7:$B$855=$A86)*(경제동향_데이터!$C$7:$C$855=$A$82)*(경제동향_데이터!$D$7:$D$855))</f>
        <v>71</v>
      </c>
      <c r="D86" s="38">
        <f>SUMPRODUCT((경제동향_데이터!$B$7:$B$855=$A86)*(경제동향_데이터!$C$7:$C$855=$A$82)*(경제동향_데이터!$E$7:$E$855))</f>
        <v>-6</v>
      </c>
      <c r="E86" s="38">
        <f>SUMPRODUCT((경제동향_데이터!$B$7:$B$855=$A86)*(경제동향_데이터!$C$7:$C$855=$A$82)*(경제동향_데이터!$F$7:$F$855))</f>
        <v>62</v>
      </c>
      <c r="F86" s="38">
        <f>SUMPRODUCT((경제동향_데이터!$B$7:$B$855=$A86)*(경제동향_데이터!$C$7:$C$855=$A$82)*(경제동향_데이터!$G$7:$G$855))</f>
        <v>0</v>
      </c>
    </row>
    <row r="87" spans="1:6" x14ac:dyDescent="0.3">
      <c r="A87" s="64" t="str">
        <f t="shared" si="17"/>
        <v>2023.02</v>
      </c>
      <c r="B87" s="20">
        <f t="shared" si="17"/>
        <v>2</v>
      </c>
      <c r="C87" s="38">
        <f>SUMPRODUCT((경제동향_데이터!$B$7:$B$855=$A87)*(경제동향_데이터!$C$7:$C$855=$A$82)*(경제동향_데이터!$D$7:$D$855))</f>
        <v>73</v>
      </c>
      <c r="D87" s="38">
        <f>SUMPRODUCT((경제동향_데이터!$B$7:$B$855=$A87)*(경제동향_데이터!$C$7:$C$855=$A$82)*(경제동향_데이터!$E$7:$E$855))</f>
        <v>-5</v>
      </c>
      <c r="E87" s="38">
        <f>SUMPRODUCT((경제동향_데이터!$B$7:$B$855=$A87)*(경제동향_데이터!$C$7:$C$855=$A$82)*(경제동향_데이터!$F$7:$F$855))</f>
        <v>55</v>
      </c>
      <c r="F87" s="38">
        <f>SUMPRODUCT((경제동향_데이터!$B$7:$B$855=$A87)*(경제동향_데이터!$C$7:$C$855=$A$82)*(경제동향_데이터!$G$7:$G$855))</f>
        <v>-4</v>
      </c>
    </row>
    <row r="88" spans="1:6" x14ac:dyDescent="0.3">
      <c r="A88" s="64" t="str">
        <f t="shared" si="17"/>
        <v>2023.03</v>
      </c>
      <c r="B88" s="20">
        <f t="shared" si="17"/>
        <v>3</v>
      </c>
      <c r="C88" s="38">
        <f>SUMPRODUCT((경제동향_데이터!$B$7:$B$855=$A88)*(경제동향_데이터!$C$7:$C$855=$A$82)*(경제동향_데이터!$D$7:$D$855))</f>
        <v>78</v>
      </c>
      <c r="D88" s="38">
        <f>SUMPRODUCT((경제동향_데이터!$B$7:$B$855=$A88)*(경제동향_데이터!$C$7:$C$855=$A$82)*(경제동향_데이터!$E$7:$E$855))</f>
        <v>8</v>
      </c>
      <c r="E88" s="38">
        <f>SUMPRODUCT((경제동향_데이터!$B$7:$B$855=$A88)*(경제동향_데이터!$C$7:$C$855=$A$82)*(경제동향_데이터!$F$7:$F$855))</f>
        <v>58</v>
      </c>
      <c r="F88" s="38">
        <f>SUMPRODUCT((경제동향_데이터!$B$7:$B$855=$A88)*(경제동향_데이터!$C$7:$C$855=$A$82)*(경제동향_데이터!$G$7:$G$855))</f>
        <v>-2</v>
      </c>
    </row>
    <row r="89" spans="1:6" x14ac:dyDescent="0.3">
      <c r="A89" s="64" t="str">
        <f t="shared" si="17"/>
        <v>2023.04</v>
      </c>
      <c r="B89" s="20">
        <f t="shared" si="17"/>
        <v>4</v>
      </c>
      <c r="C89" s="38">
        <f>SUMPRODUCT((경제동향_데이터!$B$7:$B$855=$A89)*(경제동향_데이터!$C$7:$C$855=$A$82)*(경제동향_데이터!$D$7:$D$855))</f>
        <v>75</v>
      </c>
      <c r="D89" s="38">
        <f>SUMPRODUCT((경제동향_데이터!$B$7:$B$855=$A89)*(경제동향_데이터!$C$7:$C$855=$A$82)*(경제동향_데이터!$E$7:$E$855))</f>
        <v>0</v>
      </c>
      <c r="E89" s="38">
        <f>SUMPRODUCT((경제동향_데이터!$B$7:$B$855=$A89)*(경제동향_데이터!$C$7:$C$855=$A$82)*(경제동향_데이터!$F$7:$F$855))</f>
        <v>63</v>
      </c>
      <c r="F89" s="38">
        <f>SUMPRODUCT((경제동향_데이터!$B$7:$B$855=$A89)*(경제동향_데이터!$C$7:$C$855=$A$82)*(경제동향_데이터!$G$7:$G$855))</f>
        <v>1</v>
      </c>
    </row>
    <row r="90" spans="1:6" x14ac:dyDescent="0.3">
      <c r="A90" s="64" t="str">
        <f t="shared" si="17"/>
        <v>2023.05</v>
      </c>
      <c r="B90" s="20">
        <f t="shared" si="17"/>
        <v>5</v>
      </c>
      <c r="C90" s="38">
        <f>SUMPRODUCT((경제동향_데이터!$B$7:$B$855=$A90)*(경제동향_데이터!$C$7:$C$855=$A$82)*(경제동향_데이터!$D$7:$D$855))</f>
        <v>77</v>
      </c>
      <c r="D90" s="38">
        <f>SUMPRODUCT((경제동향_데이터!$B$7:$B$855=$A90)*(경제동향_데이터!$C$7:$C$855=$A$82)*(경제동향_데이터!$E$7:$E$855))</f>
        <v>2</v>
      </c>
      <c r="E90" s="38">
        <f>SUMPRODUCT((경제동향_데이터!$B$7:$B$855=$A90)*(경제동향_데이터!$C$7:$C$855=$A$82)*(경제동향_데이터!$F$7:$F$855))</f>
        <v>68</v>
      </c>
      <c r="F90" s="38">
        <f>SUMPRODUCT((경제동향_데이터!$B$7:$B$855=$A90)*(경제동향_데이터!$C$7:$C$855=$A$82)*(경제동향_데이터!$G$7:$G$855))</f>
        <v>1</v>
      </c>
    </row>
    <row r="91" spans="1:6" x14ac:dyDescent="0.3">
      <c r="A91" s="64" t="str">
        <f t="shared" si="17"/>
        <v>2023.06</v>
      </c>
      <c r="B91" s="20">
        <f t="shared" si="17"/>
        <v>6</v>
      </c>
      <c r="C91" s="38">
        <f>SUMPRODUCT((경제동향_데이터!$B$7:$B$855=$A91)*(경제동향_데이터!$C$7:$C$855=$A$82)*(경제동향_데이터!$D$7:$D$855))</f>
        <v>81</v>
      </c>
      <c r="D91" s="38">
        <f>SUMPRODUCT((경제동향_데이터!$B$7:$B$855=$A91)*(경제동향_데이터!$C$7:$C$855=$A$82)*(경제동향_데이터!$E$7:$E$855))</f>
        <v>8</v>
      </c>
      <c r="E91" s="38">
        <f>SUMPRODUCT((경제동향_데이터!$B$7:$B$855=$A91)*(경제동향_데이터!$C$7:$C$855=$A$82)*(경제동향_데이터!$F$7:$F$855))</f>
        <v>66</v>
      </c>
      <c r="F91" s="38">
        <f>SUMPRODUCT((경제동향_데이터!$B$7:$B$855=$A91)*(경제동향_데이터!$C$7:$C$855=$A$82)*(경제동향_데이터!$G$7:$G$855))</f>
        <v>-1</v>
      </c>
    </row>
    <row r="92" spans="1:6" x14ac:dyDescent="0.3">
      <c r="A92" s="64" t="str">
        <f t="shared" si="17"/>
        <v>2023.07</v>
      </c>
      <c r="B92" s="20">
        <f t="shared" si="17"/>
        <v>7</v>
      </c>
      <c r="C92" s="38">
        <f>SUMPRODUCT((경제동향_데이터!$B$7:$B$855=$A92)*(경제동향_데이터!$C$7:$C$855=$A$82)*(경제동향_데이터!$D$7:$D$855))</f>
        <v>82</v>
      </c>
      <c r="D92" s="38">
        <f>SUMPRODUCT((경제동향_데이터!$B$7:$B$855=$A92)*(경제동향_데이터!$C$7:$C$855=$A$82)*(경제동향_데이터!$E$7:$E$855))</f>
        <v>16</v>
      </c>
      <c r="E92" s="38">
        <f>SUMPRODUCT((경제동향_데이터!$B$7:$B$855=$A92)*(경제동향_데이터!$C$7:$C$855=$A$82)*(경제동향_데이터!$F$7:$F$855))</f>
        <v>61</v>
      </c>
      <c r="F92" s="38">
        <f>SUMPRODUCT((경제동향_데이터!$B$7:$B$855=$A92)*(경제동향_데이터!$C$7:$C$855=$A$82)*(경제동향_데이터!$G$7:$G$855))</f>
        <v>-7</v>
      </c>
    </row>
    <row r="93" spans="1:6" x14ac:dyDescent="0.3">
      <c r="A93" s="64" t="str">
        <f t="shared" si="17"/>
        <v>2023.08</v>
      </c>
      <c r="B93" s="20">
        <f t="shared" si="17"/>
        <v>8</v>
      </c>
      <c r="C93" s="38">
        <f>SUMPRODUCT((경제동향_데이터!$B$7:$B$855=$A93)*(경제동향_데이터!$C$7:$C$855=$A$82)*(경제동향_데이터!$D$7:$D$855))</f>
        <v>80</v>
      </c>
      <c r="D93" s="38">
        <f>SUMPRODUCT((경제동향_데이터!$B$7:$B$855=$A93)*(경제동향_데이터!$C$7:$C$855=$A$82)*(경제동향_데이터!$E$7:$E$855))</f>
        <v>14</v>
      </c>
      <c r="E93" s="38">
        <f>SUMPRODUCT((경제동향_데이터!$B$7:$B$855=$A93)*(경제동향_데이터!$C$7:$C$855=$A$82)*(경제동향_데이터!$F$7:$F$855))</f>
        <v>61</v>
      </c>
      <c r="F93" s="38">
        <f>SUMPRODUCT((경제동향_데이터!$B$7:$B$855=$A93)*(경제동향_데이터!$C$7:$C$855=$A$82)*(경제동향_데이터!$G$7:$G$855))</f>
        <v>-3</v>
      </c>
    </row>
    <row r="94" spans="1:6" x14ac:dyDescent="0.3">
      <c r="A94" s="64" t="str">
        <f t="shared" si="17"/>
        <v>2023.09</v>
      </c>
      <c r="B94" s="20">
        <f t="shared" si="17"/>
        <v>9</v>
      </c>
      <c r="C94" s="38">
        <f>SUMPRODUCT((경제동향_데이터!$B$7:$B$855=$A94)*(경제동향_데이터!$C$7:$C$855=$A$82)*(경제동향_데이터!$D$7:$D$855))</f>
        <v>81</v>
      </c>
      <c r="D94" s="38">
        <f>SUMPRODUCT((경제동향_데이터!$B$7:$B$855=$A94)*(경제동향_데이터!$C$7:$C$855=$A$82)*(경제동향_데이터!$E$7:$E$855))</f>
        <v>9</v>
      </c>
      <c r="E94" s="38">
        <f>SUMPRODUCT((경제동향_데이터!$B$7:$B$855=$A94)*(경제동향_데이터!$C$7:$C$855=$A$82)*(경제동향_데이터!$F$7:$F$855))</f>
        <v>63</v>
      </c>
      <c r="F94" s="38">
        <f>SUMPRODUCT((경제동향_데이터!$B$7:$B$855=$A94)*(경제동향_데이터!$C$7:$C$855=$A$82)*(경제동향_데이터!$G$7:$G$855))</f>
        <v>-9</v>
      </c>
    </row>
    <row r="95" spans="1:6" x14ac:dyDescent="0.3">
      <c r="A95" s="64" t="str">
        <f t="shared" si="17"/>
        <v>2023.10</v>
      </c>
      <c r="B95" s="20">
        <f t="shared" si="17"/>
        <v>10</v>
      </c>
      <c r="C95" s="38">
        <f>SUMPRODUCT((경제동향_데이터!$B$7:$B$855=$A95)*(경제동향_데이터!$C$7:$C$855=$A$82)*(경제동향_데이터!$D$7:$D$855))</f>
        <v>75</v>
      </c>
      <c r="D95" s="38">
        <f>SUMPRODUCT((경제동향_데이터!$B$7:$B$855=$A95)*(경제동향_데이터!$C$7:$C$855=$A$82)*(경제동향_데이터!$E$7:$E$855))</f>
        <v>3</v>
      </c>
      <c r="E95" s="38">
        <f>SUMPRODUCT((경제동향_데이터!$B$7:$B$855=$A95)*(경제동향_데이터!$C$7:$C$855=$A$82)*(경제동향_데이터!$F$7:$F$855))</f>
        <v>60</v>
      </c>
      <c r="F95" s="38">
        <f>SUMPRODUCT((경제동향_데이터!$B$7:$B$855=$A95)*(경제동향_데이터!$C$7:$C$855=$A$82)*(경제동향_데이터!$G$7:$G$855))</f>
        <v>-2</v>
      </c>
    </row>
    <row r="96" spans="1:6" x14ac:dyDescent="0.3">
      <c r="A96" s="64" t="str">
        <f t="shared" si="17"/>
        <v>2023.11</v>
      </c>
      <c r="B96" s="20">
        <f t="shared" si="17"/>
        <v>11</v>
      </c>
      <c r="C96" s="75">
        <f>SUMPRODUCT((경제동향_데이터!$B$7:$B$855=$A96)*(경제동향_데이터!$C$7:$C$855=$A$82)*(경제동향_데이터!$D$7:$D$855))</f>
        <v>74</v>
      </c>
      <c r="D96" s="75">
        <f>SUMPRODUCT((경제동향_데이터!$B$7:$B$855=$A96)*(경제동향_데이터!$C$7:$C$855=$A$82)*(경제동향_데이터!$E$7:$E$855))</f>
        <v>6</v>
      </c>
      <c r="E96" s="75">
        <f>SUMPRODUCT((경제동향_데이터!$B$7:$B$855=$A96)*(경제동향_데이터!$C$7:$C$855=$A$82)*(경제동향_데이터!$F$7:$F$855))</f>
        <v>62</v>
      </c>
      <c r="F96" s="75">
        <f>SUMPRODUCT((경제동향_데이터!$B$7:$B$855=$A96)*(경제동향_데이터!$C$7:$C$855=$A$82)*(경제동향_데이터!$G$7:$G$855))</f>
        <v>-6</v>
      </c>
    </row>
    <row r="97" spans="1:6" x14ac:dyDescent="0.3">
      <c r="A97" s="1" t="s">
        <v>3</v>
      </c>
      <c r="B97" s="1" t="s">
        <v>11</v>
      </c>
    </row>
    <row r="98" spans="1:6" x14ac:dyDescent="0.3">
      <c r="A98" s="1"/>
      <c r="B98" s="1"/>
    </row>
    <row r="99" spans="1:6" x14ac:dyDescent="0.3">
      <c r="A99" s="47" t="s">
        <v>93</v>
      </c>
    </row>
    <row r="100" spans="1:6" x14ac:dyDescent="0.3">
      <c r="A100" s="15" t="s">
        <v>64</v>
      </c>
    </row>
    <row r="101" spans="1:6" x14ac:dyDescent="0.3">
      <c r="B101" s="3"/>
      <c r="C101" s="499" t="s">
        <v>91</v>
      </c>
      <c r="D101" s="499" t="s">
        <v>9</v>
      </c>
      <c r="E101" s="499" t="s">
        <v>92</v>
      </c>
      <c r="F101" s="499" t="s">
        <v>10</v>
      </c>
    </row>
    <row r="102" spans="1:6" x14ac:dyDescent="0.3">
      <c r="A102" s="14" t="str">
        <f>LEFT(A100,2)</f>
        <v>경남</v>
      </c>
      <c r="B102" s="5"/>
      <c r="C102" s="46" t="s">
        <v>91</v>
      </c>
      <c r="D102" s="46" t="s">
        <v>8</v>
      </c>
      <c r="E102" s="46" t="s">
        <v>92</v>
      </c>
      <c r="F102" s="46" t="s">
        <v>8</v>
      </c>
    </row>
    <row r="103" spans="1:6" x14ac:dyDescent="0.3">
      <c r="A103" s="64" t="str">
        <f t="shared" ref="A103:B116" si="18">A24</f>
        <v>2022.11</v>
      </c>
      <c r="B103" s="20" t="str">
        <f t="shared" si="18"/>
        <v>'22.11</v>
      </c>
      <c r="C103" s="38">
        <f>SUMPRODUCT((경제동향_데이터!$I$7:$I$1105=$A103)*(경제동향_데이터!$J$7:$J$1105=$A$102)*(경제동향_데이터!$K$7:$K$1105))</f>
        <v>72</v>
      </c>
      <c r="D103" s="38">
        <f>SUMPRODUCT((경제동향_데이터!$I$7:$I$1105=$A103)*(경제동향_데이터!$J$7:$J$1105=$A$102)*(경제동향_데이터!$L$7:$L$1105))</f>
        <v>-4</v>
      </c>
      <c r="E103" s="38">
        <f>SUMPRODUCT((경제동향_데이터!$I$7:$I$1105=$A103)*(경제동향_데이터!$J$7:$J$1105=$A$102)*(경제동향_데이터!$M$7:$M$1105))</f>
        <v>62</v>
      </c>
      <c r="F103" s="38">
        <f>SUMPRODUCT((경제동향_데이터!$I$7:$I$1105=$A103)*(경제동향_데이터!$J$7:$J$1105=$A$102)*(경제동향_데이터!$N$7:$N$1105))</f>
        <v>0</v>
      </c>
    </row>
    <row r="104" spans="1:6" x14ac:dyDescent="0.3">
      <c r="A104" s="64" t="str">
        <f t="shared" si="18"/>
        <v>2022.12</v>
      </c>
      <c r="B104" s="20">
        <f t="shared" si="18"/>
        <v>12</v>
      </c>
      <c r="C104" s="38">
        <f>SUMPRODUCT((경제동향_데이터!$I$7:$I$1105=$A104)*(경제동향_데이터!$J$7:$J$1105=$A$102)*(경제동향_데이터!$K$7:$K$1105))</f>
        <v>66</v>
      </c>
      <c r="D104" s="38">
        <f>SUMPRODUCT((경제동향_데이터!$I$7:$I$1105=$A104)*(경제동향_데이터!$J$7:$J$1105=$A$102)*(경제동향_데이터!$L$7:$L$1105))</f>
        <v>-2</v>
      </c>
      <c r="E104" s="38">
        <f>SUMPRODUCT((경제동향_데이터!$I$7:$I$1105=$A104)*(경제동향_데이터!$J$7:$J$1105=$A$102)*(경제동향_데이터!$M$7:$M$1105))</f>
        <v>71</v>
      </c>
      <c r="F104" s="38">
        <f>SUMPRODUCT((경제동향_데이터!$I$7:$I$1105=$A104)*(경제동향_데이터!$J$7:$J$1105=$A$102)*(경제동향_데이터!$N$7:$N$1105))</f>
        <v>4</v>
      </c>
    </row>
    <row r="105" spans="1:6" x14ac:dyDescent="0.3">
      <c r="A105" s="64" t="str">
        <f t="shared" si="18"/>
        <v>2023.01</v>
      </c>
      <c r="B105" s="20" t="str">
        <f t="shared" si="18"/>
        <v>'23.1</v>
      </c>
      <c r="C105" s="38">
        <f>SUMPRODUCT((경제동향_데이터!$I$7:$I$1105=$A105)*(경제동향_데이터!$J$7:$J$1105=$A$102)*(경제동향_데이터!$K$7:$K$1105))</f>
        <v>74</v>
      </c>
      <c r="D105" s="38">
        <f>SUMPRODUCT((경제동향_데이터!$I$7:$I$1105=$A105)*(경제동향_데이터!$J$7:$J$1105=$A$102)*(경제동향_데이터!$L$7:$L$1105))</f>
        <v>7</v>
      </c>
      <c r="E105" s="38">
        <f>SUMPRODUCT((경제동향_데이터!$I$7:$I$1105=$A105)*(경제동향_데이터!$J$7:$J$1105=$A$102)*(경제동향_데이터!$M$7:$M$1105))</f>
        <v>58</v>
      </c>
      <c r="F105" s="38">
        <f>SUMPRODUCT((경제동향_데이터!$I$7:$I$1105=$A105)*(경제동향_데이터!$J$7:$J$1105=$A$102)*(경제동향_데이터!$N$7:$N$1105))</f>
        <v>-10</v>
      </c>
    </row>
    <row r="106" spans="1:6" x14ac:dyDescent="0.3">
      <c r="A106" s="64" t="str">
        <f t="shared" si="18"/>
        <v>2023.02</v>
      </c>
      <c r="B106" s="20">
        <f t="shared" si="18"/>
        <v>2</v>
      </c>
      <c r="C106" s="38">
        <f>SUMPRODUCT((경제동향_데이터!$I$7:$I$1105=$A106)*(경제동향_데이터!$J$7:$J$1105=$A$102)*(경제동향_데이터!$K$7:$K$1105))</f>
        <v>73</v>
      </c>
      <c r="D106" s="38">
        <f>SUMPRODUCT((경제동향_데이터!$I$7:$I$1105=$A106)*(경제동향_데이터!$J$7:$J$1105=$A$102)*(경제동향_데이터!$L$7:$L$1105))</f>
        <v>-4</v>
      </c>
      <c r="E106" s="38">
        <f>SUMPRODUCT((경제동향_데이터!$I$7:$I$1105=$A106)*(경제동향_데이터!$J$7:$J$1105=$A$102)*(경제동향_데이터!$M$7:$M$1105))</f>
        <v>64</v>
      </c>
      <c r="F106" s="38">
        <f>SUMPRODUCT((경제동향_데이터!$I$7:$I$1105=$A106)*(경제동향_데이터!$J$7:$J$1105=$A$102)*(경제동향_데이터!$N$7:$N$1105))</f>
        <v>1</v>
      </c>
    </row>
    <row r="107" spans="1:6" x14ac:dyDescent="0.3">
      <c r="A107" s="64" t="str">
        <f t="shared" si="18"/>
        <v>2023.03</v>
      </c>
      <c r="B107" s="20">
        <f t="shared" si="18"/>
        <v>3</v>
      </c>
      <c r="C107" s="38">
        <f>SUMPRODUCT((경제동향_데이터!$I$7:$I$1105=$A107)*(경제동향_데이터!$J$7:$J$1105=$A$102)*(경제동향_데이터!$K$7:$K$1105))</f>
        <v>80</v>
      </c>
      <c r="D107" s="38">
        <f>SUMPRODUCT((경제동향_데이터!$I$7:$I$1105=$A107)*(경제동향_데이터!$J$7:$J$1105=$A$102)*(경제동향_데이터!$L$7:$L$1105))</f>
        <v>-4</v>
      </c>
      <c r="E107" s="38">
        <f>SUMPRODUCT((경제동향_데이터!$I$7:$I$1105=$A107)*(경제동향_데이터!$J$7:$J$1105=$A$102)*(경제동향_데이터!$M$7:$M$1105))</f>
        <v>59</v>
      </c>
      <c r="F107" s="38">
        <f>SUMPRODUCT((경제동향_데이터!$I$7:$I$1105=$A107)*(경제동향_데이터!$J$7:$J$1105=$A$102)*(경제동향_데이터!$N$7:$N$1105))</f>
        <v>-7</v>
      </c>
    </row>
    <row r="108" spans="1:6" x14ac:dyDescent="0.3">
      <c r="A108" s="64" t="str">
        <f t="shared" si="18"/>
        <v>2023.04</v>
      </c>
      <c r="B108" s="20">
        <f t="shared" si="18"/>
        <v>4</v>
      </c>
      <c r="C108" s="38">
        <f>SUMPRODUCT((경제동향_데이터!$I$7:$I$1105=$A108)*(경제동향_데이터!$J$7:$J$1105=$A$102)*(경제동향_데이터!$K$7:$K$1105))</f>
        <v>80</v>
      </c>
      <c r="D108" s="38">
        <f>SUMPRODUCT((경제동향_데이터!$I$7:$I$1105=$A108)*(경제동향_데이터!$J$7:$J$1105=$A$102)*(경제동향_데이터!$L$7:$L$1105))</f>
        <v>10</v>
      </c>
      <c r="E108" s="38">
        <f>SUMPRODUCT((경제동향_데이터!$I$7:$I$1105=$A108)*(경제동향_데이터!$J$7:$J$1105=$A$102)*(경제동향_데이터!$M$7:$M$1105))</f>
        <v>61</v>
      </c>
      <c r="F108" s="38">
        <f>SUMPRODUCT((경제동향_데이터!$I$7:$I$1105=$A108)*(경제동향_데이터!$J$7:$J$1105=$A$102)*(경제동향_데이터!$N$7:$N$1105))</f>
        <v>-2</v>
      </c>
    </row>
    <row r="109" spans="1:6" x14ac:dyDescent="0.3">
      <c r="A109" s="64" t="str">
        <f t="shared" si="18"/>
        <v>2023.05</v>
      </c>
      <c r="B109" s="20">
        <f t="shared" si="18"/>
        <v>5</v>
      </c>
      <c r="C109" s="38">
        <f>SUMPRODUCT((경제동향_데이터!$I$7:$I$1105=$A109)*(경제동향_데이터!$J$7:$J$1105=$A$102)*(경제동향_데이터!$K$7:$K$1105))</f>
        <v>78</v>
      </c>
      <c r="D109" s="38">
        <f>SUMPRODUCT((경제동향_데이터!$I$7:$I$1105=$A109)*(경제동향_데이터!$J$7:$J$1105=$A$102)*(경제동향_데이터!$L$7:$L$1105))</f>
        <v>2</v>
      </c>
      <c r="E109" s="38">
        <f>SUMPRODUCT((경제동향_데이터!$I$7:$I$1105=$A109)*(경제동향_데이터!$J$7:$J$1105=$A$102)*(경제동향_데이터!$M$7:$M$1105))</f>
        <v>65</v>
      </c>
      <c r="F109" s="38">
        <f>SUMPRODUCT((경제동향_데이터!$I$7:$I$1105=$A109)*(경제동향_데이터!$J$7:$J$1105=$A$102)*(경제동향_데이터!$N$7:$N$1105))</f>
        <v>-3</v>
      </c>
    </row>
    <row r="110" spans="1:6" x14ac:dyDescent="0.3">
      <c r="A110" s="64" t="str">
        <f t="shared" si="18"/>
        <v>2023.06</v>
      </c>
      <c r="B110" s="20">
        <f t="shared" si="18"/>
        <v>6</v>
      </c>
      <c r="C110" s="38">
        <f>SUMPRODUCT((경제동향_데이터!$I$7:$I$1105=$A110)*(경제동향_데이터!$J$7:$J$1105=$A$102)*(경제동향_데이터!$K$7:$K$1105))</f>
        <v>79</v>
      </c>
      <c r="D110" s="38">
        <f>SUMPRODUCT((경제동향_데이터!$I$7:$I$1105=$A110)*(경제동향_데이터!$J$7:$J$1105=$A$102)*(경제동향_데이터!$L$7:$L$1105))</f>
        <v>1</v>
      </c>
      <c r="E110" s="38">
        <f>SUMPRODUCT((경제동향_데이터!$I$7:$I$1105=$A110)*(경제동향_데이터!$J$7:$J$1105=$A$102)*(경제동향_데이터!$M$7:$M$1105))</f>
        <v>67</v>
      </c>
      <c r="F110" s="38">
        <f>SUMPRODUCT((경제동향_데이터!$I$7:$I$1105=$A110)*(경제동향_데이터!$J$7:$J$1105=$A$102)*(경제동향_데이터!$N$7:$N$1105))</f>
        <v>-4</v>
      </c>
    </row>
    <row r="111" spans="1:6" x14ac:dyDescent="0.3">
      <c r="A111" s="64" t="str">
        <f t="shared" si="18"/>
        <v>2023.07</v>
      </c>
      <c r="B111" s="20">
        <f t="shared" si="18"/>
        <v>7</v>
      </c>
      <c r="C111" s="38">
        <f>SUMPRODUCT((경제동향_데이터!$I$7:$I$1105=$A111)*(경제동향_데이터!$J$7:$J$1105=$A$102)*(경제동향_데이터!$K$7:$K$1105))</f>
        <v>77</v>
      </c>
      <c r="D111" s="38">
        <f>SUMPRODUCT((경제동향_데이터!$I$7:$I$1105=$A111)*(경제동향_데이터!$J$7:$J$1105=$A$102)*(경제동향_데이터!$L$7:$L$1105))</f>
        <v>6</v>
      </c>
      <c r="E111" s="38">
        <f>SUMPRODUCT((경제동향_데이터!$I$7:$I$1105=$A111)*(경제동향_데이터!$J$7:$J$1105=$A$102)*(경제동향_데이터!$M$7:$M$1105))</f>
        <v>65</v>
      </c>
      <c r="F111" s="38">
        <f>SUMPRODUCT((경제동향_데이터!$I$7:$I$1105=$A111)*(경제동향_데이터!$J$7:$J$1105=$A$102)*(경제동향_데이터!$N$7:$N$1105))</f>
        <v>-1</v>
      </c>
    </row>
    <row r="112" spans="1:6" x14ac:dyDescent="0.3">
      <c r="A112" s="64" t="str">
        <f t="shared" si="18"/>
        <v>2023.08</v>
      </c>
      <c r="B112" s="20">
        <f t="shared" si="18"/>
        <v>8</v>
      </c>
      <c r="C112" s="38">
        <f>SUMPRODUCT((경제동향_데이터!$I$7:$I$1105=$A112)*(경제동향_데이터!$J$7:$J$1105=$A$102)*(경제동향_데이터!$K$7:$K$1105))</f>
        <v>80</v>
      </c>
      <c r="D112" s="38">
        <f>SUMPRODUCT((경제동향_데이터!$I$7:$I$1105=$A112)*(경제동향_데이터!$J$7:$J$1105=$A$102)*(경제동향_데이터!$L$7:$L$1105))</f>
        <v>20</v>
      </c>
      <c r="E112" s="38">
        <f>SUMPRODUCT((경제동향_데이터!$I$7:$I$1105=$A112)*(경제동향_데이터!$J$7:$J$1105=$A$102)*(경제동향_데이터!$M$7:$M$1105))</f>
        <v>61</v>
      </c>
      <c r="F112" s="38">
        <f>SUMPRODUCT((경제동향_데이터!$I$7:$I$1105=$A112)*(경제동향_데이터!$J$7:$J$1105=$A$102)*(경제동향_데이터!$N$7:$N$1105))</f>
        <v>-7</v>
      </c>
    </row>
    <row r="113" spans="1:6" x14ac:dyDescent="0.3">
      <c r="A113" s="64" t="str">
        <f t="shared" si="18"/>
        <v>2023.09</v>
      </c>
      <c r="B113" s="20">
        <f t="shared" si="18"/>
        <v>9</v>
      </c>
      <c r="C113" s="38">
        <f>SUMPRODUCT((경제동향_데이터!$I$7:$I$1105=$A113)*(경제동향_데이터!$J$7:$J$1105=$A$102)*(경제동향_데이터!$K$7:$K$1105))</f>
        <v>83</v>
      </c>
      <c r="D113" s="38">
        <f>SUMPRODUCT((경제동향_데이터!$I$7:$I$1105=$A113)*(경제동향_데이터!$J$7:$J$1105=$A$102)*(경제동향_데이터!$L$7:$L$1105))</f>
        <v>11</v>
      </c>
      <c r="E113" s="38">
        <f>SUMPRODUCT((경제동향_데이터!$I$7:$I$1105=$A113)*(경제동향_데이터!$J$7:$J$1105=$A$102)*(경제동향_데이터!$M$7:$M$1105))</f>
        <v>65</v>
      </c>
      <c r="F113" s="38">
        <f>SUMPRODUCT((경제동향_데이터!$I$7:$I$1105=$A113)*(경제동향_데이터!$J$7:$J$1105=$A$102)*(경제동향_데이터!$N$7:$N$1105))</f>
        <v>-5</v>
      </c>
    </row>
    <row r="114" spans="1:6" x14ac:dyDescent="0.3">
      <c r="A114" s="64" t="str">
        <f t="shared" si="18"/>
        <v>2023.10</v>
      </c>
      <c r="B114" s="20">
        <f t="shared" si="18"/>
        <v>10</v>
      </c>
      <c r="C114" s="38">
        <f>SUMPRODUCT((경제동향_데이터!$I$7:$I$1105=$A114)*(경제동향_데이터!$J$7:$J$1105=$A$102)*(경제동향_데이터!$K$7:$K$1105))</f>
        <v>80</v>
      </c>
      <c r="D114" s="38">
        <f>SUMPRODUCT((경제동향_데이터!$I$7:$I$1105=$A114)*(경제동향_데이터!$J$7:$J$1105=$A$102)*(경제동향_데이터!$L$7:$L$1105))</f>
        <v>6</v>
      </c>
      <c r="E114" s="38">
        <f>SUMPRODUCT((경제동향_데이터!$I$7:$I$1105=$A114)*(경제동향_데이터!$J$7:$J$1105=$A$102)*(경제동향_데이터!$M$7:$M$1105))</f>
        <v>63</v>
      </c>
      <c r="F114" s="38">
        <f>SUMPRODUCT((경제동향_데이터!$I$7:$I$1105=$A114)*(경제동향_데이터!$J$7:$J$1105=$A$102)*(경제동향_데이터!$N$7:$N$1105))</f>
        <v>-11</v>
      </c>
    </row>
    <row r="115" spans="1:6" x14ac:dyDescent="0.3">
      <c r="A115" s="64" t="str">
        <f t="shared" si="18"/>
        <v>2023.11</v>
      </c>
      <c r="B115" s="20">
        <f t="shared" si="18"/>
        <v>11</v>
      </c>
      <c r="C115" s="38">
        <f>SUMPRODUCT((경제동향_데이터!$I$7:$I$1105=$A115)*(경제동향_데이터!$J$7:$J$1105=$A$102)*(경제동향_데이터!$K$7:$K$1105))</f>
        <v>78</v>
      </c>
      <c r="D115" s="38">
        <f>SUMPRODUCT((경제동향_데이터!$I$7:$I$1105=$A115)*(경제동향_데이터!$J$7:$J$1105=$A$102)*(경제동향_데이터!$L$7:$L$1105))</f>
        <v>6</v>
      </c>
      <c r="E115" s="38">
        <f>SUMPRODUCT((경제동향_데이터!$I$7:$I$1105=$A115)*(경제동향_데이터!$J$7:$J$1105=$A$102)*(경제동향_데이터!$M$7:$M$1105))</f>
        <v>62</v>
      </c>
      <c r="F115" s="38">
        <f>SUMPRODUCT((경제동향_데이터!$I$7:$I$1105=$A115)*(경제동향_데이터!$J$7:$J$1105=$A$102)*(경제동향_데이터!$N$7:$N$1105))</f>
        <v>0</v>
      </c>
    </row>
    <row r="116" spans="1:6" x14ac:dyDescent="0.3">
      <c r="A116" s="64" t="str">
        <f t="shared" si="18"/>
        <v>2023.12</v>
      </c>
      <c r="B116" s="20">
        <f t="shared" si="18"/>
        <v>12</v>
      </c>
      <c r="C116" s="75">
        <f>SUMPRODUCT((경제동향_데이터!$I$7:$I$1105=$A116)*(경제동향_데이터!$J$7:$J$1105=$A$102)*(경제동향_데이터!$K$7:$K$1105))</f>
        <v>72</v>
      </c>
      <c r="D116" s="75">
        <f>SUMPRODUCT((경제동향_데이터!$I$7:$I$1105=$A116)*(경제동향_데이터!$J$7:$J$1105=$A$102)*(경제동향_데이터!$L$7:$L$1105))</f>
        <v>6</v>
      </c>
      <c r="E116" s="75">
        <f>SUMPRODUCT((경제동향_데이터!$I$7:$I$1105=$A116)*(경제동향_데이터!$J$7:$J$1105=$A$102)*(경제동향_데이터!$M$7:$M$1105))</f>
        <v>64</v>
      </c>
      <c r="F116" s="75">
        <f>SUMPRODUCT((경제동향_데이터!$I$7:$I$1105=$A116)*(경제동향_데이터!$J$7:$J$1105=$A$102)*(경제동향_데이터!$N$7:$N$1105))</f>
        <v>-7</v>
      </c>
    </row>
    <row r="117" spans="1:6" x14ac:dyDescent="0.3">
      <c r="A117" s="1" t="s">
        <v>3</v>
      </c>
      <c r="B117" s="1" t="s">
        <v>11</v>
      </c>
    </row>
  </sheetData>
  <mergeCells count="12">
    <mergeCell ref="C101:D101"/>
    <mergeCell ref="E101:F101"/>
    <mergeCell ref="C2:D2"/>
    <mergeCell ref="E2:F2"/>
    <mergeCell ref="C41:D41"/>
    <mergeCell ref="E41:F41"/>
    <mergeCell ref="C81:D81"/>
    <mergeCell ref="E81:F81"/>
    <mergeCell ref="C22:D22"/>
    <mergeCell ref="E22:F22"/>
    <mergeCell ref="C61:D61"/>
    <mergeCell ref="E61:F6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171"/>
  <sheetViews>
    <sheetView workbookViewId="0">
      <selection activeCell="R11" sqref="R11"/>
    </sheetView>
  </sheetViews>
  <sheetFormatPr defaultRowHeight="16.5" x14ac:dyDescent="0.3"/>
  <cols>
    <col min="1" max="1" width="17.375" customWidth="1"/>
    <col min="3" max="3" width="16.625" customWidth="1"/>
    <col min="4" max="4" width="16.75" customWidth="1"/>
    <col min="5" max="8" width="12.375" customWidth="1"/>
    <col min="9" max="21" width="7.75" customWidth="1"/>
  </cols>
  <sheetData>
    <row r="2" spans="1:22" x14ac:dyDescent="0.3">
      <c r="A2" s="1"/>
      <c r="B2" s="1"/>
    </row>
    <row r="3" spans="1:22" x14ac:dyDescent="0.3">
      <c r="A3" s="13" t="s">
        <v>16</v>
      </c>
      <c r="B3" s="5" t="s">
        <v>4</v>
      </c>
      <c r="C3" s="7" t="s">
        <v>17</v>
      </c>
      <c r="D3" s="22" t="s">
        <v>8</v>
      </c>
      <c r="E3" s="50" t="s">
        <v>75</v>
      </c>
      <c r="F3" s="50" t="s">
        <v>75</v>
      </c>
      <c r="G3" s="50" t="s">
        <v>76</v>
      </c>
      <c r="H3" s="50" t="s">
        <v>76</v>
      </c>
    </row>
    <row r="4" spans="1:22" x14ac:dyDescent="0.3">
      <c r="A4" s="292" t="str">
        <f>시점!B18</f>
        <v>2022.10</v>
      </c>
      <c r="B4" s="20" t="str">
        <f>"'"&amp;MID(A4,3,2)&amp;"."&amp;RIGHT(A4,2)*1</f>
        <v>'22.10</v>
      </c>
      <c r="C4" s="40">
        <f>SUMPRODUCT((경제동향_데이터!$U$7:$U$652=$A4)*(경제동향_데이터!$V$7:$V$652=$A$3)*(경제동향_데이터!$W$7:$W$652))</f>
        <v>120.4</v>
      </c>
      <c r="D4" s="40">
        <f>SUMPRODUCT((경제동향_데이터!$U$7:$U$652=$A4)*(경제동향_데이터!$V$7:$V$652=$A$3)*(경제동향_데이터!$X$7:$X$652))</f>
        <v>-1.2</v>
      </c>
      <c r="E4" s="40">
        <f>SUMPRODUCT((경제동향_데이터!$U$7:$U$652=경기동향_소비!$A4)*(경제동향_데이터!$V$7:$V$652=경기동향_소비!$A$3)*(경제동향_데이터!$Y$7:$Y$652))</f>
        <v>146.1</v>
      </c>
      <c r="F4" s="40">
        <f>SUMPRODUCT((경제동향_데이터!$U$7:$U$652=경기동향_소비!$A4)*(경제동향_데이터!$V$7:$V$652=경기동향_소비!$A$3)*(경제동향_데이터!$Z$7:$Z$652))</f>
        <v>5</v>
      </c>
      <c r="G4" s="40">
        <f>SUMPRODUCT((경제동향_데이터!$U$7:$U$652=경기동향_소비!$A4)*(경제동향_데이터!$V$7:$V$652=경기동향_소비!$A$3)*(경제동향_데이터!$AA$7:$AA$652))</f>
        <v>88.3</v>
      </c>
      <c r="H4" s="40">
        <f>SUMPRODUCT((경제동향_데이터!$U$7:$U$652=경기동향_소비!$A4)*(경제동향_데이터!$V$7:$V$652=경기동향_소비!$A$3)*(경제동향_데이터!$AB$7:$AB$652))</f>
        <v>-9.1</v>
      </c>
    </row>
    <row r="5" spans="1:22" x14ac:dyDescent="0.3">
      <c r="A5" s="292" t="str">
        <f>시점!B19</f>
        <v>2022.11</v>
      </c>
      <c r="B5" s="20">
        <f>IF(RIGHT(A5,2)*1=1,"'"&amp;MID(A5,3,2)&amp;"."&amp;RIGHT(A5,2)*1,RIGHT(A5,2)*1)</f>
        <v>11</v>
      </c>
      <c r="C5" s="40">
        <f>SUMPRODUCT((경제동향_데이터!$U$7:$U$652=$A5)*(경제동향_데이터!$V$7:$V$652=$A$3)*(경제동향_데이터!$W$7:$W$652))</f>
        <v>113.5</v>
      </c>
      <c r="D5" s="40">
        <f>SUMPRODUCT((경제동향_데이터!$U$7:$U$652=$A5)*(경제동향_데이터!$V$7:$V$652=$A$3)*(경제동향_데이터!$X$7:$X$652))</f>
        <v>-4.9000000000000004</v>
      </c>
      <c r="E5" s="40">
        <f>SUMPRODUCT((경제동향_데이터!$U$7:$U$652=경기동향_소비!$A5)*(경제동향_데이터!$V$7:$V$652=경기동향_소비!$A$3)*(경제동향_데이터!$Y$7:$Y$652))</f>
        <v>135.19999999999999</v>
      </c>
      <c r="F5" s="40">
        <f>SUMPRODUCT((경제동향_데이터!$U$7:$U$652=경기동향_소비!$A5)*(경제동향_데이터!$V$7:$V$652=경기동향_소비!$A$3)*(경제동향_데이터!$Z$7:$Z$652))</f>
        <v>-10.9</v>
      </c>
      <c r="G5" s="40">
        <f>SUMPRODUCT((경제동향_데이터!$U$7:$U$652=경기동향_소비!$A5)*(경제동향_데이터!$V$7:$V$652=경기동향_소비!$A$3)*(경제동향_데이터!$AA$7:$AA$652))</f>
        <v>86.7</v>
      </c>
      <c r="H5" s="40">
        <f>SUMPRODUCT((경제동향_데이터!$U$7:$U$652=경기동향_소비!$A5)*(경제동향_데이터!$V$7:$V$652=경기동향_소비!$A$3)*(경제동향_데이터!$AB$7:$AB$652))</f>
        <v>2.8</v>
      </c>
    </row>
    <row r="6" spans="1:22" x14ac:dyDescent="0.3">
      <c r="A6" s="292" t="str">
        <f>시점!B20</f>
        <v>2022.12</v>
      </c>
      <c r="B6" s="20">
        <f t="shared" ref="B6:B13" si="0">IF(RIGHT(A6,2)*1=1,"'"&amp;MID(A6,3,2)&amp;"."&amp;RIGHT(A6,2)*1,RIGHT(A6,2)*1)</f>
        <v>12</v>
      </c>
      <c r="C6" s="40">
        <f>SUMPRODUCT((경제동향_데이터!$U$7:$U$652=$A6)*(경제동향_데이터!$V$7:$V$652=$A$3)*(경제동향_데이터!$W$7:$W$652))</f>
        <v>121.2</v>
      </c>
      <c r="D6" s="40">
        <f>SUMPRODUCT((경제동향_데이터!$U$7:$U$652=$A6)*(경제동향_데이터!$V$7:$V$652=$A$3)*(경제동향_데이터!$X$7:$X$652))</f>
        <v>5.2</v>
      </c>
      <c r="E6" s="40">
        <f>SUMPRODUCT((경제동향_데이터!$U$7:$U$652=경기동향_소비!$A6)*(경제동향_데이터!$V$7:$V$652=경기동향_소비!$A$3)*(경제동향_데이터!$Y$7:$Y$652))</f>
        <v>139.6</v>
      </c>
      <c r="F6" s="40">
        <f>SUMPRODUCT((경제동향_데이터!$U$7:$U$652=경기동향_소비!$A6)*(경제동향_데이터!$V$7:$V$652=경기동향_소비!$A$3)*(경제동향_데이터!$Z$7:$Z$652))</f>
        <v>6.6</v>
      </c>
      <c r="G6" s="40">
        <f>SUMPRODUCT((경제동향_데이터!$U$7:$U$652=경기동향_소비!$A6)*(경제동향_데이터!$V$7:$V$652=경기동향_소비!$A$3)*(경제동향_데이터!$AA$7:$AA$652))</f>
        <v>98.3</v>
      </c>
      <c r="H6" s="40">
        <f>SUMPRODUCT((경제동향_데이터!$U$7:$U$652=경기동향_소비!$A6)*(경제동향_데이터!$V$7:$V$652=경기동향_소비!$A$3)*(경제동향_데이터!$AB$7:$AB$652))</f>
        <v>3.4</v>
      </c>
    </row>
    <row r="7" spans="1:22" x14ac:dyDescent="0.3">
      <c r="A7" s="292" t="str">
        <f>시점!B21</f>
        <v>2023.01</v>
      </c>
      <c r="B7" s="20" t="str">
        <f t="shared" si="0"/>
        <v>'23.1</v>
      </c>
      <c r="C7" s="40">
        <f>SUMPRODUCT((경제동향_데이터!$U$7:$U$652=$A7)*(경제동향_데이터!$V$7:$V$652=$A$3)*(경제동향_데이터!$W$7:$W$652))</f>
        <v>119.2</v>
      </c>
      <c r="D7" s="40">
        <f>SUMPRODUCT((경제동향_데이터!$U$7:$U$652=$A7)*(경제동향_데이터!$V$7:$V$652=$A$3)*(경제동향_데이터!$X$7:$X$652))</f>
        <v>-5.8</v>
      </c>
      <c r="E7" s="40">
        <f>SUMPRODUCT((경제동향_데이터!$U$7:$U$652=경기동향_소비!$A7)*(경제동향_데이터!$V$7:$V$652=경기동향_소비!$A$3)*(경제동향_데이터!$Y$7:$Y$652))</f>
        <v>128.80000000000001</v>
      </c>
      <c r="F7" s="40">
        <f>SUMPRODUCT((경제동향_데이터!$U$7:$U$652=경기동향_소비!$A7)*(경제동향_데이터!$V$7:$V$652=경기동향_소비!$A$3)*(경제동향_데이터!$Z$7:$Z$652))</f>
        <v>-4.2</v>
      </c>
      <c r="G7" s="40">
        <f>SUMPRODUCT((경제동향_데이터!$U$7:$U$652=경기동향_소비!$A7)*(경제동향_데이터!$V$7:$V$652=경기동향_소비!$A$3)*(경제동향_데이터!$AA$7:$AA$652))</f>
        <v>107.7</v>
      </c>
      <c r="H7" s="40">
        <f>SUMPRODUCT((경제동향_데이터!$U$7:$U$652=경기동향_소비!$A7)*(경제동향_데이터!$V$7:$V$652=경기동향_소비!$A$3)*(경제동향_데이터!$AB$7:$AB$652))</f>
        <v>-7.5</v>
      </c>
    </row>
    <row r="8" spans="1:22" x14ac:dyDescent="0.3">
      <c r="A8" s="292" t="str">
        <f>시점!B22</f>
        <v>2023.02</v>
      </c>
      <c r="B8" s="20">
        <f t="shared" si="0"/>
        <v>2</v>
      </c>
      <c r="C8" s="40">
        <f>SUMPRODUCT((경제동향_데이터!$U$7:$U$652=$A8)*(경제동향_데이터!$V$7:$V$652=$A$3)*(경제동향_데이터!$W$7:$W$652))</f>
        <v>101.2</v>
      </c>
      <c r="D8" s="40">
        <f>SUMPRODUCT((경제동향_데이터!$U$7:$U$652=$A8)*(경제동향_데이터!$V$7:$V$652=$A$3)*(경제동향_데이터!$X$7:$X$652))</f>
        <v>3</v>
      </c>
      <c r="E8" s="40">
        <f>SUMPRODUCT((경제동향_데이터!$U$7:$U$652=경기동향_소비!$A8)*(경제동향_데이터!$V$7:$V$652=경기동향_소비!$A$3)*(경제동향_데이터!$Y$7:$Y$652))</f>
        <v>122.8</v>
      </c>
      <c r="F8" s="40">
        <f>SUMPRODUCT((경제동향_데이터!$U$7:$U$652=경기동향_소비!$A8)*(경제동향_데이터!$V$7:$V$652=경기동향_소비!$A$3)*(경제동향_데이터!$Z$7:$Z$652))</f>
        <v>8.3000000000000007</v>
      </c>
      <c r="G8" s="40">
        <f>SUMPRODUCT((경제동향_데이터!$U$7:$U$652=경기동향_소비!$A8)*(경제동향_데이터!$V$7:$V$652=경기동향_소비!$A$3)*(경제동향_데이터!$AA$7:$AA$652))</f>
        <v>75.400000000000006</v>
      </c>
      <c r="H8" s="40">
        <f>SUMPRODUCT((경제동향_데이터!$U$7:$U$652=경기동향_소비!$A8)*(경제동향_데이터!$V$7:$V$652=경기동향_소비!$A$3)*(경제동향_데이터!$AB$7:$AB$652))</f>
        <v>-2.6</v>
      </c>
    </row>
    <row r="9" spans="1:22" x14ac:dyDescent="0.3">
      <c r="A9" s="292" t="str">
        <f>시점!B23</f>
        <v>2023.03</v>
      </c>
      <c r="B9" s="20">
        <f t="shared" si="0"/>
        <v>3</v>
      </c>
      <c r="C9" s="40">
        <f>SUMPRODUCT((경제동향_데이터!$U$7:$U$652=$A9)*(경제동향_데이터!$V$7:$V$652=$A$3)*(경제동향_데이터!$W$7:$W$652))</f>
        <v>113.1</v>
      </c>
      <c r="D9" s="40">
        <f>SUMPRODUCT((경제동향_데이터!$U$7:$U$652=$A9)*(경제동향_데이터!$V$7:$V$652=$A$3)*(경제동향_데이터!$X$7:$X$652))</f>
        <v>1.7</v>
      </c>
      <c r="E9" s="40">
        <f>SUMPRODUCT((경제동향_데이터!$U$7:$U$652=경기동향_소비!$A9)*(경제동향_데이터!$V$7:$V$652=경기동향_소비!$A$3)*(경제동향_데이터!$Y$7:$Y$652))</f>
        <v>134.5</v>
      </c>
      <c r="F9" s="40">
        <f>SUMPRODUCT((경제동향_데이터!$U$7:$U$652=경기동향_소비!$A9)*(경제동향_데이터!$V$7:$V$652=경기동향_소비!$A$3)*(경제동향_데이터!$Z$7:$Z$652))</f>
        <v>7.9</v>
      </c>
      <c r="G9" s="40">
        <f>SUMPRODUCT((경제동향_데이터!$U$7:$U$652=경기동향_소비!$A9)*(경제동향_데이터!$V$7:$V$652=경기동향_소비!$A$3)*(경제동향_데이터!$AA$7:$AA$652))</f>
        <v>87.7</v>
      </c>
      <c r="H9" s="40">
        <f>SUMPRODUCT((경제동향_데이터!$U$7:$U$652=경기동향_소비!$A9)*(경제동향_데이터!$V$7:$V$652=경기동향_소비!$A$3)*(경제동향_데이터!$AB$7:$AB$652))</f>
        <v>-4.8</v>
      </c>
    </row>
    <row r="10" spans="1:22" x14ac:dyDescent="0.3">
      <c r="A10" s="292" t="str">
        <f>시점!B24</f>
        <v>2023.04</v>
      </c>
      <c r="B10" s="20">
        <f t="shared" si="0"/>
        <v>4</v>
      </c>
      <c r="C10" s="40">
        <f>SUMPRODUCT((경제동향_데이터!$U$7:$U$652=$A10)*(경제동향_데이터!$V$7:$V$652=$A$3)*(경제동향_데이터!$W$7:$W$652))</f>
        <v>117.3</v>
      </c>
      <c r="D10" s="40">
        <f>SUMPRODUCT((경제동향_데이터!$U$7:$U$652=$A10)*(경제동향_데이터!$V$7:$V$652=$A$3)*(경제동향_데이터!$X$7:$X$652))</f>
        <v>2.7</v>
      </c>
      <c r="E10" s="40">
        <f>SUMPRODUCT((경제동향_데이터!$U$7:$U$652=경기동향_소비!$A10)*(경제동향_데이터!$V$7:$V$652=경기동향_소비!$A$3)*(경제동향_데이터!$Y$7:$Y$652))</f>
        <v>144</v>
      </c>
      <c r="F10" s="40">
        <f>SUMPRODUCT((경제동향_데이터!$U$7:$U$652=경기동향_소비!$A10)*(경제동향_데이터!$V$7:$V$652=경기동향_소비!$A$3)*(경제동향_데이터!$Z$7:$Z$652))</f>
        <v>6.9</v>
      </c>
      <c r="G10" s="40">
        <f>SUMPRODUCT((경제동향_데이터!$U$7:$U$652=경기동향_소비!$A10)*(경제동향_데이터!$V$7:$V$652=경기동향_소비!$A$3)*(경제동향_데이터!$AA$7:$AA$652))</f>
        <v>85.5</v>
      </c>
      <c r="H10" s="40">
        <f>SUMPRODUCT((경제동향_데이터!$U$7:$U$652=경기동향_소비!$A10)*(경제동향_데이터!$V$7:$V$652=경기동향_소비!$A$3)*(경제동향_데이터!$AB$7:$AB$652))</f>
        <v>-1.2</v>
      </c>
    </row>
    <row r="11" spans="1:22" x14ac:dyDescent="0.3">
      <c r="A11" s="292" t="str">
        <f>시점!B25</f>
        <v>2023.05</v>
      </c>
      <c r="B11" s="20">
        <f t="shared" si="0"/>
        <v>5</v>
      </c>
      <c r="C11" s="40">
        <f>SUMPRODUCT((경제동향_데이터!$U$7:$U$652=$A11)*(경제동향_데이터!$V$7:$V$652=$A$3)*(경제동향_데이터!$W$7:$W$652))</f>
        <v>121.6</v>
      </c>
      <c r="D11" s="40">
        <f>SUMPRODUCT((경제동향_데이터!$U$7:$U$652=$A11)*(경제동향_데이터!$V$7:$V$652=$A$3)*(경제동향_데이터!$X$7:$X$652))</f>
        <v>-0.4</v>
      </c>
      <c r="E11" s="40">
        <f>SUMPRODUCT((경제동향_데이터!$U$7:$U$652=경기동향_소비!$A11)*(경제동향_데이터!$V$7:$V$652=경기동향_소비!$A$3)*(경제동향_데이터!$Y$7:$Y$652))</f>
        <v>150.30000000000001</v>
      </c>
      <c r="F11" s="40">
        <f>SUMPRODUCT((경제동향_데이터!$U$7:$U$652=경기동향_소비!$A11)*(경제동향_데이터!$V$7:$V$652=경기동향_소비!$A$3)*(경제동향_데이터!$Z$7:$Z$652))</f>
        <v>2.8</v>
      </c>
      <c r="G11" s="40">
        <f>SUMPRODUCT((경제동향_데이터!$U$7:$U$652=경기동향_소비!$A11)*(경제동향_데이터!$V$7:$V$652=경기동향_소비!$A$3)*(경제동향_데이터!$AA$7:$AA$652))</f>
        <v>87.5</v>
      </c>
      <c r="H11" s="40">
        <f>SUMPRODUCT((경제동향_데이터!$U$7:$U$652=경기동향_소비!$A11)*(경제동향_데이터!$V$7:$V$652=경기동향_소비!$A$3)*(경제동향_데이터!$AB$7:$AB$652))</f>
        <v>-2.9</v>
      </c>
    </row>
    <row r="12" spans="1:22" x14ac:dyDescent="0.3">
      <c r="A12" s="292" t="str">
        <f>시점!B26</f>
        <v>2023.06</v>
      </c>
      <c r="B12" s="20">
        <f t="shared" si="0"/>
        <v>6</v>
      </c>
      <c r="C12" s="40">
        <f>SUMPRODUCT((경제동향_데이터!$U$7:$U$652=$A12)*(경제동향_데이터!$V$7:$V$652=$A$3)*(경제동향_데이터!$W$7:$W$652))</f>
        <v>108.1</v>
      </c>
      <c r="D12" s="40">
        <f>SUMPRODUCT((경제동향_데이터!$U$7:$U$652=$A12)*(경제동향_데이터!$V$7:$V$652=$A$3)*(경제동향_데이터!$X$7:$X$652))</f>
        <v>-1.5</v>
      </c>
      <c r="E12" s="40">
        <f>SUMPRODUCT((경제동향_데이터!$U$7:$U$652=경기동향_소비!$A12)*(경제동향_데이터!$V$7:$V$652=경기동향_소비!$A$3)*(경제동향_데이터!$Y$7:$Y$652))</f>
        <v>126</v>
      </c>
      <c r="F12" s="40">
        <f>SUMPRODUCT((경제동향_데이터!$U$7:$U$652=경기동향_소비!$A12)*(경제동향_데이터!$V$7:$V$652=경기동향_소비!$A$3)*(경제동향_데이터!$Z$7:$Z$652))</f>
        <v>-2.4</v>
      </c>
      <c r="G12" s="40">
        <f>SUMPRODUCT((경제동향_데이터!$U$7:$U$652=경기동향_소비!$A12)*(경제동향_데이터!$V$7:$V$652=경기동향_소비!$A$3)*(경제동향_데이터!$AA$7:$AA$652))</f>
        <v>86.8</v>
      </c>
      <c r="H12" s="40">
        <f>SUMPRODUCT((경제동향_데이터!$U$7:$U$652=경기동향_소비!$A12)*(경제동향_데이터!$V$7:$V$652=경기동향_소비!$A$3)*(경제동향_데이터!$AB$7:$AB$652))</f>
        <v>0.5</v>
      </c>
    </row>
    <row r="13" spans="1:22" x14ac:dyDescent="0.3">
      <c r="A13" s="292" t="str">
        <f>시점!B27</f>
        <v>2023.07</v>
      </c>
      <c r="B13" s="20">
        <f t="shared" si="0"/>
        <v>7</v>
      </c>
      <c r="C13" s="40">
        <f>SUMPRODUCT((경제동향_데이터!$U$7:$U$652=$A13)*(경제동향_데이터!$V$7:$V$652=$A$3)*(경제동향_데이터!$W$7:$W$652))</f>
        <v>114.4</v>
      </c>
      <c r="D13" s="40">
        <f>SUMPRODUCT((경제동향_데이터!$U$7:$U$652=$A13)*(경제동향_데이터!$V$7:$V$652=$A$3)*(경제동향_데이터!$X$7:$X$652))</f>
        <v>-1.2</v>
      </c>
      <c r="E13" s="40">
        <f>SUMPRODUCT((경제동향_데이터!$U$7:$U$652=경기동향_소비!$A13)*(경제동향_데이터!$V$7:$V$652=경기동향_소비!$A$3)*(경제동향_데이터!$Y$7:$Y$652))</f>
        <v>130.4</v>
      </c>
      <c r="F13" s="40">
        <f>SUMPRODUCT((경제동향_데이터!$U$7:$U$652=경기동향_소비!$A13)*(경제동향_데이터!$V$7:$V$652=경기동향_소비!$A$3)*(경제동향_데이터!$Z$7:$Z$652))</f>
        <v>-3.1</v>
      </c>
      <c r="G13" s="40">
        <f>SUMPRODUCT((경제동향_데이터!$U$7:$U$652=경기동향_소비!$A13)*(경제동향_데이터!$V$7:$V$652=경기동향_소비!$A$3)*(경제동향_데이터!$AA$7:$AA$652))</f>
        <v>95.3</v>
      </c>
      <c r="H13" s="40">
        <f>SUMPRODUCT((경제동향_데이터!$U$7:$U$652=경기동향_소비!$A13)*(경제동향_데이터!$V$7:$V$652=경기동향_소비!$A$3)*(경제동향_데이터!$AB$7:$AB$652))</f>
        <v>1.9</v>
      </c>
      <c r="V13">
        <f>70*3/4</f>
        <v>52.5</v>
      </c>
    </row>
    <row r="14" spans="1:22" x14ac:dyDescent="0.3">
      <c r="A14" s="292" t="str">
        <f>시점!B28</f>
        <v>2023.08</v>
      </c>
      <c r="B14" s="20">
        <f>IF(RIGHT(A14,2)*1=1,"'"&amp;MID(A14,3,2)&amp;"."&amp;RIGHT(A14,2)*1,RIGHT(A14,2)*1)</f>
        <v>8</v>
      </c>
      <c r="C14" s="40">
        <f>SUMPRODUCT((경제동향_데이터!$U$7:$U$652=$A14)*(경제동향_데이터!$V$7:$V$652=$A$3)*(경제동향_데이터!$W$7:$W$652))</f>
        <v>109.3</v>
      </c>
      <c r="D14" s="40">
        <f>SUMPRODUCT((경제동향_데이터!$U$7:$U$652=$A14)*(경제동향_데이터!$V$7:$V$652=$A$3)*(경제동향_데이터!$X$7:$X$652))</f>
        <v>2.1</v>
      </c>
      <c r="E14" s="40">
        <f>SUMPRODUCT((경제동향_데이터!$U$7:$U$652=경기동향_소비!$A14)*(경제동향_데이터!$V$7:$V$652=경기동향_소비!$A$3)*(경제동향_데이터!$Y$7:$Y$652))</f>
        <v>121.7</v>
      </c>
      <c r="F14" s="40">
        <f>SUMPRODUCT((경제동향_데이터!$U$7:$U$652=경기동향_소비!$A14)*(경제동향_데이터!$V$7:$V$652=경기동향_소비!$A$3)*(경제동향_데이터!$Z$7:$Z$652))</f>
        <v>7.2</v>
      </c>
      <c r="G14" s="40">
        <f>SUMPRODUCT((경제동향_데이터!$U$7:$U$652=경기동향_소비!$A14)*(경제동향_데이터!$V$7:$V$652=경기동향_소비!$A$3)*(경제동향_데이터!$AA$7:$AA$652))</f>
        <v>94.6</v>
      </c>
      <c r="H14" s="40">
        <f>SUMPRODUCT((경제동향_데이터!$U$7:$U$652=경기동향_소비!$A14)*(경제동향_데이터!$V$7:$V$652=경기동향_소비!$A$3)*(경제동향_데이터!$AB$7:$AB$652))</f>
        <v>-3.5</v>
      </c>
    </row>
    <row r="15" spans="1:22" x14ac:dyDescent="0.3">
      <c r="A15" s="292" t="str">
        <f>시점!C29</f>
        <v>2023.09 p)</v>
      </c>
      <c r="B15" s="20" t="str">
        <f>IF(MID(A15,6,2)*1=1,"'"&amp;MID(A15,3,2)&amp;"."&amp;MID(A15,6,2)*1&amp;"p",MID(A15,6,2)*1&amp;"p")</f>
        <v>9p</v>
      </c>
      <c r="C15" s="40">
        <f>SUMPRODUCT((경제동향_데이터!$U$7:$U$652=$A15)*(경제동향_데이터!$V$7:$V$652=$A$3)*(경제동향_데이터!$W$7:$W$652))</f>
        <v>117.1</v>
      </c>
      <c r="D15" s="40">
        <f>SUMPRODUCT((경제동향_데이터!$U$7:$U$652=$A15)*(경제동향_데이터!$V$7:$V$652=$A$3)*(경제동향_데이터!$X$7:$X$652))</f>
        <v>-0.5</v>
      </c>
      <c r="E15" s="40">
        <f>SUMPRODUCT((경제동향_데이터!$U$7:$U$652=경기동향_소비!$A15)*(경제동향_데이터!$V$7:$V$652=경기동향_소비!$A$3)*(경제동향_데이터!$Y$7:$Y$652))</f>
        <v>129.9</v>
      </c>
      <c r="F15" s="40">
        <f>SUMPRODUCT((경제동향_데이터!$U$7:$U$652=경기동향_소비!$A15)*(경제동향_데이터!$V$7:$V$652=경기동향_소비!$A$3)*(경제동향_데이터!$Z$7:$Z$652))</f>
        <v>-5.5</v>
      </c>
      <c r="G15" s="40">
        <f>SUMPRODUCT((경제동향_데이터!$U$7:$U$652=경기동향_소비!$A15)*(경제동향_데이터!$V$7:$V$652=경기동향_소비!$A$3)*(경제동향_데이터!$AA$7:$AA$652))</f>
        <v>101.9</v>
      </c>
      <c r="H15" s="40">
        <f>SUMPRODUCT((경제동향_데이터!$U$7:$U$652=경기동향_소비!$A15)*(경제동향_데이터!$V$7:$V$652=경기동향_소비!$A$3)*(경제동향_데이터!$AB$7:$AB$652))</f>
        <v>6.4</v>
      </c>
    </row>
    <row r="16" spans="1:22" x14ac:dyDescent="0.3">
      <c r="A16" s="292" t="str">
        <f>시점!C30</f>
        <v>2023.10 p)</v>
      </c>
      <c r="B16" s="20" t="str">
        <f>IF(MID(A16,6,2)*1=1,"'"&amp;MID(A16,3,2)&amp;"."&amp;MID(A16,6,2)*1&amp;"p",MID(A16,6,2)*1&amp;"p")</f>
        <v>10p</v>
      </c>
      <c r="C16" s="74">
        <f>SUMPRODUCT((경제동향_데이터!$U$7:$U$652=$A16)*(경제동향_데이터!$V$7:$V$652=$A$3)*(경제동향_데이터!$W$7:$W$652))</f>
        <v>116.8</v>
      </c>
      <c r="D16" s="74">
        <f>SUMPRODUCT((경제동향_데이터!$U$7:$U$652=$A16)*(경제동향_데이터!$V$7:$V$652=$A$3)*(경제동향_데이터!$X$7:$X$652))</f>
        <v>-3.6</v>
      </c>
      <c r="E16" s="77">
        <f>SUMPRODUCT((경제동향_데이터!$U$7:$U$652=경기동향_소비!$A16)*(경제동향_데이터!$V$7:$V$652=경기동향_소비!$A$3)*(경제동향_데이터!$Y$7:$Y$652))</f>
        <v>142.9</v>
      </c>
      <c r="F16" s="74">
        <f>SUMPRODUCT((경제동향_데이터!$U$7:$U$652=경기동향_소비!$A16)*(경제동향_데이터!$V$7:$V$652=경기동향_소비!$A$3)*(경제동향_데이터!$Z$7:$Z$652))</f>
        <v>-3.2</v>
      </c>
      <c r="G16" s="77">
        <f>SUMPRODUCT((경제동향_데이터!$U$7:$U$652=경기동향_소비!$A16)*(경제동향_데이터!$V$7:$V$652=경기동향_소비!$A$3)*(경제동향_데이터!$AA$7:$AA$652))</f>
        <v>85.7</v>
      </c>
      <c r="H16" s="74">
        <f>SUMPRODUCT((경제동향_데이터!$U$7:$U$652=경기동향_소비!$A16)*(경제동향_데이터!$V$7:$V$652=경기동향_소비!$A$3)*(경제동향_데이터!$AB$7:$AB$652))</f>
        <v>-2.6</v>
      </c>
    </row>
    <row r="17" spans="1:4" ht="15.75" customHeight="1" x14ac:dyDescent="0.3">
      <c r="A17" s="16" t="s">
        <v>44</v>
      </c>
      <c r="B17" s="2"/>
    </row>
    <row r="20" spans="1:4" x14ac:dyDescent="0.3">
      <c r="B20" s="3" t="s">
        <v>4</v>
      </c>
      <c r="C20" s="499" t="s">
        <v>18</v>
      </c>
      <c r="D20" s="499" t="s">
        <v>13</v>
      </c>
    </row>
    <row r="21" spans="1:4" x14ac:dyDescent="0.3">
      <c r="A21" s="14" t="s">
        <v>65</v>
      </c>
      <c r="B21" s="5" t="s">
        <v>4</v>
      </c>
      <c r="C21" s="22" t="s">
        <v>13</v>
      </c>
      <c r="D21" s="22" t="s">
        <v>8</v>
      </c>
    </row>
    <row r="22" spans="1:4" x14ac:dyDescent="0.3">
      <c r="A22" s="292" t="str">
        <f>시점!B18</f>
        <v>2022.10</v>
      </c>
      <c r="B22" s="20" t="str">
        <f>"'"&amp;MID(A22,3,2)&amp;"."&amp;RIGHT(A22,2)*1</f>
        <v>'22.10</v>
      </c>
      <c r="C22" s="40">
        <f>SUMPRODUCT((경제동향_데이터!$P$7:$P$828=$A22)*(경제동향_데이터!$Q$7:$Q$828=$A$21)*(경제동향_데이터!$R$7:$R$828))</f>
        <v>90.8</v>
      </c>
      <c r="D22" s="40">
        <f>SUMPRODUCT((경제동향_데이터!$P$7:$P$828=$A22)*(경제동향_데이터!$Q$7:$Q$828=$A$21)*(경제동향_데이터!$S$7:$S$828))</f>
        <v>-12.8</v>
      </c>
    </row>
    <row r="23" spans="1:4" x14ac:dyDescent="0.3">
      <c r="A23" s="292" t="str">
        <f>시점!B19</f>
        <v>2022.11</v>
      </c>
      <c r="B23" s="20">
        <f t="shared" ref="B23:B35" si="1">IF(RIGHT(A23,2)*1=1,"'"&amp;MID(A23,3,2)&amp;"."&amp;RIGHT(A23,2)*1,RIGHT(A23,2)*1)</f>
        <v>11</v>
      </c>
      <c r="C23" s="40">
        <f>SUMPRODUCT((경제동향_데이터!$P$7:$P$828=$A23)*(경제동향_데이터!$Q$7:$Q$828=$A$21)*(경제동향_데이터!$R$7:$R$828))</f>
        <v>90.3</v>
      </c>
      <c r="D23" s="40">
        <f>SUMPRODUCT((경제동향_데이터!$P$7:$P$828=$A23)*(경제동향_데이터!$Q$7:$Q$828=$A$21)*(경제동향_데이터!$S$7:$S$828))</f>
        <v>-15.5</v>
      </c>
    </row>
    <row r="24" spans="1:4" x14ac:dyDescent="0.3">
      <c r="A24" s="292" t="str">
        <f>시점!B20</f>
        <v>2022.12</v>
      </c>
      <c r="B24" s="20">
        <f t="shared" si="1"/>
        <v>12</v>
      </c>
      <c r="C24" s="40">
        <f>SUMPRODUCT((경제동향_데이터!$P$7:$P$828=$A24)*(경제동향_데이터!$Q$7:$Q$828=$A$21)*(경제동향_데이터!$R$7:$R$828))</f>
        <v>93</v>
      </c>
      <c r="D24" s="40">
        <f>SUMPRODUCT((경제동향_데이터!$P$7:$P$828=$A24)*(경제동향_데이터!$Q$7:$Q$828=$A$21)*(경제동향_데이터!$S$7:$S$828))</f>
        <v>-11</v>
      </c>
    </row>
    <row r="25" spans="1:4" x14ac:dyDescent="0.3">
      <c r="A25" s="292" t="str">
        <f>시점!B21</f>
        <v>2023.01</v>
      </c>
      <c r="B25" s="20" t="str">
        <f t="shared" si="1"/>
        <v>'23.1</v>
      </c>
      <c r="C25" s="40">
        <f>SUMPRODUCT((경제동향_데이터!$P$7:$P$828=$A25)*(경제동향_데이터!$Q$7:$Q$828=$A$21)*(경제동향_데이터!$R$7:$R$828))</f>
        <v>94.6</v>
      </c>
      <c r="D25" s="40">
        <f>SUMPRODUCT((경제동향_데이터!$P$7:$P$828=$A25)*(경제동향_데이터!$Q$7:$Q$828=$A$21)*(경제동향_데이터!$S$7:$S$828))</f>
        <v>-9.6999999999999993</v>
      </c>
    </row>
    <row r="26" spans="1:4" x14ac:dyDescent="0.3">
      <c r="A26" s="292" t="str">
        <f>시점!B22</f>
        <v>2023.02</v>
      </c>
      <c r="B26" s="20">
        <f t="shared" si="1"/>
        <v>2</v>
      </c>
      <c r="C26" s="40">
        <f>SUMPRODUCT((경제동향_데이터!$P$7:$P$828=$A26)*(경제동향_데이터!$Q$7:$Q$828=$A$21)*(경제동향_데이터!$R$7:$R$828))</f>
        <v>91.8</v>
      </c>
      <c r="D26" s="40">
        <f>SUMPRODUCT((경제동향_데이터!$P$7:$P$828=$A26)*(경제동향_데이터!$Q$7:$Q$828=$A$21)*(경제동향_데이터!$S$7:$S$828))</f>
        <v>-10.3</v>
      </c>
    </row>
    <row r="27" spans="1:4" x14ac:dyDescent="0.3">
      <c r="A27" s="292" t="str">
        <f>시점!B23</f>
        <v>2023.03</v>
      </c>
      <c r="B27" s="20">
        <f t="shared" si="1"/>
        <v>3</v>
      </c>
      <c r="C27" s="40">
        <f>SUMPRODUCT((경제동향_데이터!$P$7:$P$828=$A27)*(경제동향_데이터!$Q$7:$Q$828=$A$21)*(경제동향_데이터!$R$7:$R$828))</f>
        <v>94.2</v>
      </c>
      <c r="D27" s="40">
        <f>SUMPRODUCT((경제동향_데이터!$P$7:$P$828=$A27)*(경제동향_데이터!$Q$7:$Q$828=$A$21)*(경제동향_데이터!$S$7:$S$828))</f>
        <v>-8.9</v>
      </c>
    </row>
    <row r="28" spans="1:4" x14ac:dyDescent="0.3">
      <c r="A28" s="292" t="str">
        <f>시점!B24</f>
        <v>2023.04</v>
      </c>
      <c r="B28" s="20">
        <f t="shared" si="1"/>
        <v>4</v>
      </c>
      <c r="C28" s="40">
        <f>SUMPRODUCT((경제동향_데이터!$P$7:$P$828=$A28)*(경제동향_데이터!$Q$7:$Q$828=$A$21)*(경제동향_데이터!$R$7:$R$828))</f>
        <v>97.9</v>
      </c>
      <c r="D28" s="40">
        <f>SUMPRODUCT((경제동향_데이터!$P$7:$P$828=$A28)*(경제동향_데이터!$Q$7:$Q$828=$A$21)*(경제동향_데이터!$S$7:$S$828))</f>
        <v>-7.6</v>
      </c>
    </row>
    <row r="29" spans="1:4" x14ac:dyDescent="0.3">
      <c r="A29" s="292" t="str">
        <f>시점!B25</f>
        <v>2023.05</v>
      </c>
      <c r="B29" s="20">
        <f t="shared" si="1"/>
        <v>5</v>
      </c>
      <c r="C29" s="40">
        <f>SUMPRODUCT((경제동향_데이터!$P$7:$P$828=$A29)*(경제동향_데이터!$Q$7:$Q$828=$A$21)*(경제동향_데이터!$R$7:$R$828))</f>
        <v>99.9</v>
      </c>
      <c r="D29" s="40">
        <f>SUMPRODUCT((경제동향_데이터!$P$7:$P$828=$A29)*(경제동향_데이터!$Q$7:$Q$828=$A$21)*(경제동향_데이터!$S$7:$S$828))</f>
        <v>-4.0999999999999996</v>
      </c>
    </row>
    <row r="30" spans="1:4" x14ac:dyDescent="0.3">
      <c r="A30" s="292" t="str">
        <f>시점!B26</f>
        <v>2023.06</v>
      </c>
      <c r="B30" s="20">
        <f t="shared" si="1"/>
        <v>6</v>
      </c>
      <c r="C30" s="40">
        <f>SUMPRODUCT((경제동향_데이터!$P$7:$P$828=$A30)*(경제동향_데이터!$Q$7:$Q$828=$A$21)*(경제동향_데이터!$R$7:$R$828))</f>
        <v>102.1</v>
      </c>
      <c r="D30" s="40">
        <f>SUMPRODUCT((경제동향_데이터!$P$7:$P$828=$A30)*(경제동향_데이터!$Q$7:$Q$828=$A$21)*(경제동향_데이터!$S$7:$S$828))</f>
        <v>8.6999999999999993</v>
      </c>
    </row>
    <row r="31" spans="1:4" x14ac:dyDescent="0.3">
      <c r="A31" s="292" t="str">
        <f>시점!B27</f>
        <v>2023.07</v>
      </c>
      <c r="B31" s="20">
        <f t="shared" si="1"/>
        <v>7</v>
      </c>
      <c r="C31" s="40">
        <f>SUMPRODUCT((경제동향_데이터!$P$7:$P$828=$A31)*(경제동향_데이터!$Q$7:$Q$828=$A$21)*(경제동향_데이터!$R$7:$R$828))</f>
        <v>103.5</v>
      </c>
      <c r="D31" s="40">
        <f>SUMPRODUCT((경제동향_데이터!$P$7:$P$828=$A31)*(경제동향_데이터!$Q$7:$Q$828=$A$21)*(경제동향_데이터!$S$7:$S$828))</f>
        <v>13.4</v>
      </c>
    </row>
    <row r="32" spans="1:4" x14ac:dyDescent="0.3">
      <c r="A32" s="292" t="str">
        <f>시점!B28</f>
        <v>2023.08</v>
      </c>
      <c r="B32" s="20">
        <f t="shared" si="1"/>
        <v>8</v>
      </c>
      <c r="C32" s="40">
        <f>SUMPRODUCT((경제동향_데이터!$P$7:$P$828=$A32)*(경제동향_데이터!$Q$7:$Q$828=$A$21)*(경제동향_데이터!$R$7:$R$828))</f>
        <v>104.2</v>
      </c>
      <c r="D32" s="40">
        <f>SUMPRODUCT((경제동향_데이터!$P$7:$P$828=$A32)*(경제동향_데이터!$Q$7:$Q$828=$A$21)*(경제동향_데이터!$S$7:$S$828))</f>
        <v>13.2</v>
      </c>
    </row>
    <row r="33" spans="1:8" x14ac:dyDescent="0.3">
      <c r="A33" s="292" t="str">
        <f>시점!B29</f>
        <v>2023.09</v>
      </c>
      <c r="B33" s="20">
        <f t="shared" si="1"/>
        <v>9</v>
      </c>
      <c r="C33" s="40">
        <f>SUMPRODUCT((경제동향_데이터!$P$7:$P$828=$A33)*(경제동향_데이터!$Q$7:$Q$828=$A$21)*(경제동향_데이터!$R$7:$R$828))</f>
        <v>102.7</v>
      </c>
      <c r="D33" s="40">
        <f>SUMPRODUCT((경제동향_데이터!$P$7:$P$828=$A33)*(경제동향_데이터!$Q$7:$Q$828=$A$21)*(경제동향_데이터!$S$7:$S$828))</f>
        <v>8.1999999999999993</v>
      </c>
    </row>
    <row r="34" spans="1:8" x14ac:dyDescent="0.3">
      <c r="A34" s="292" t="str">
        <f>시점!B30</f>
        <v>2023.10</v>
      </c>
      <c r="B34" s="20">
        <f t="shared" si="1"/>
        <v>10</v>
      </c>
      <c r="C34" s="40">
        <f>SUMPRODUCT((경제동향_데이터!$P$7:$P$828=$A34)*(경제동향_데이터!$Q$7:$Q$828=$A$21)*(경제동향_데이터!$R$7:$R$828))</f>
        <v>100.1</v>
      </c>
      <c r="D34" s="40">
        <f>SUMPRODUCT((경제동향_데이터!$P$7:$P$828=$A34)*(경제동향_데이터!$Q$7:$Q$828=$A$21)*(경제동향_데이터!$S$7:$S$828))</f>
        <v>9.3000000000000007</v>
      </c>
    </row>
    <row r="35" spans="1:8" x14ac:dyDescent="0.3">
      <c r="A35" s="292" t="str">
        <f>시점!B31</f>
        <v>2023.11</v>
      </c>
      <c r="B35" s="20">
        <f t="shared" si="1"/>
        <v>11</v>
      </c>
      <c r="C35" s="74">
        <f>SUMPRODUCT((경제동향_데이터!$P$7:$P$828=$A35)*(경제동향_데이터!$Q$7:$Q$828=$A$21)*(경제동향_데이터!$R$7:$R$828))</f>
        <v>99.1</v>
      </c>
      <c r="D35" s="74">
        <f>SUMPRODUCT((경제동향_데이터!$P$7:$P$828=$A35)*(경제동향_데이터!$Q$7:$Q$828=$A$21)*(경제동향_데이터!$S$7:$S$828))</f>
        <v>8.8000000000000007</v>
      </c>
    </row>
    <row r="36" spans="1:8" x14ac:dyDescent="0.3">
      <c r="A36" s="1" t="s">
        <v>3</v>
      </c>
      <c r="B36" s="1" t="s">
        <v>15</v>
      </c>
    </row>
    <row r="38" spans="1:8" x14ac:dyDescent="0.3">
      <c r="A38" s="13" t="str">
        <f>"　　　"&amp;"울산광역시"</f>
        <v>　　　울산광역시</v>
      </c>
      <c r="B38" s="5" t="s">
        <v>4</v>
      </c>
      <c r="C38" s="7" t="s">
        <v>17</v>
      </c>
      <c r="D38" s="22" t="s">
        <v>8</v>
      </c>
      <c r="E38" s="50" t="s">
        <v>75</v>
      </c>
      <c r="F38" s="50" t="s">
        <v>75</v>
      </c>
      <c r="G38" s="50" t="s">
        <v>155</v>
      </c>
      <c r="H38" s="50" t="s">
        <v>76</v>
      </c>
    </row>
    <row r="39" spans="1:8" x14ac:dyDescent="0.3">
      <c r="A39" s="64" t="str">
        <f t="shared" ref="A39:B50" si="2">A4</f>
        <v>2022.10</v>
      </c>
      <c r="B39" s="20" t="str">
        <f t="shared" si="2"/>
        <v>'22.10</v>
      </c>
      <c r="C39" s="40">
        <f>SUMPRODUCT((경제동향_데이터!$U$7:$U$652=$A39)*(경제동향_데이터!$V$7:$V$652=$A$38)*(경제동향_데이터!$W$7:$W$652))</f>
        <v>98.4</v>
      </c>
      <c r="D39" s="40">
        <f>SUMPRODUCT((경제동향_데이터!$U$7:$U$652=$A39)*(경제동향_데이터!$V$7:$V$652=$A$38)*(경제동향_데이터!$X$7:$X$652))</f>
        <v>-12.6</v>
      </c>
      <c r="E39" s="40">
        <f>SUMPRODUCT((경제동향_데이터!$U$7:$U$652=경기동향_소비!$A39)*(경제동향_데이터!$V$7:$V$652=경기동향_소비!$A$38)*(경제동향_데이터!$Y$7:$Y$652))</f>
        <v>114.7</v>
      </c>
      <c r="F39" s="40">
        <f>SUMPRODUCT((경제동향_데이터!$U$7:$U$652=경기동향_소비!$A39)*(경제동향_데이터!$V$7:$V$652=경기동향_소비!$A$38)*(경제동향_데이터!$Z$7:$Z$652))</f>
        <v>-15.3</v>
      </c>
      <c r="G39" s="40">
        <f>SUMPRODUCT((경제동향_데이터!$U$7:$U$652=경기동향_소비!$A39)*(경제동향_데이터!$V$7:$V$652=경기동향_소비!$A$38)*(경제동향_데이터!$AA$7:$AA$652))</f>
        <v>84.5</v>
      </c>
      <c r="H39" s="40">
        <f>SUMPRODUCT((경제동향_데이터!$U$7:$U$652=경기동향_소비!$A39)*(경제동향_데이터!$V$7:$V$652=경기동향_소비!$A$38)*(경제동향_데이터!$AB$7:$AB$652))</f>
        <v>-10.199999999999999</v>
      </c>
    </row>
    <row r="40" spans="1:8" x14ac:dyDescent="0.3">
      <c r="A40" s="64" t="str">
        <f t="shared" si="2"/>
        <v>2022.11</v>
      </c>
      <c r="B40" s="20">
        <f t="shared" si="2"/>
        <v>11</v>
      </c>
      <c r="C40" s="40">
        <f>SUMPRODUCT((경제동향_데이터!$U$7:$U$652=$A40)*(경제동향_데이터!$V$7:$V$652=$A$38)*(경제동향_데이터!$W$7:$W$652))</f>
        <v>91.7</v>
      </c>
      <c r="D40" s="40">
        <f>SUMPRODUCT((경제동향_데이터!$U$7:$U$652=$A40)*(경제동향_데이터!$V$7:$V$652=$A$38)*(경제동향_데이터!$X$7:$X$652))</f>
        <v>-13.1</v>
      </c>
      <c r="E40" s="40">
        <f>SUMPRODUCT((경제동향_데이터!$U$7:$U$652=경기동향_소비!$A40)*(경제동향_데이터!$V$7:$V$652=경기동향_소비!$A$38)*(경제동향_데이터!$Y$7:$Y$652))</f>
        <v>102.8</v>
      </c>
      <c r="F40" s="40">
        <f>SUMPRODUCT((경제동향_데이터!$U$7:$U$652=경기동향_소비!$A40)*(경제동향_데이터!$V$7:$V$652=경기동향_소비!$A$38)*(경제동향_데이터!$Z$7:$Z$652))</f>
        <v>-26.9</v>
      </c>
      <c r="G40" s="40">
        <f>SUMPRODUCT((경제동향_데이터!$U$7:$U$652=경기동향_소비!$A40)*(경제동향_데이터!$V$7:$V$652=경기동향_소비!$A$38)*(경제동향_데이터!$AA$7:$AA$652))</f>
        <v>82.2</v>
      </c>
      <c r="H40" s="40">
        <f>SUMPRODUCT((경제동향_데이터!$U$7:$U$652=경기동향_소비!$A40)*(경제동향_데이터!$V$7:$V$652=경기동향_소비!$A$38)*(경제동향_데이터!$AB$7:$AB$652))</f>
        <v>-1.3</v>
      </c>
    </row>
    <row r="41" spans="1:8" x14ac:dyDescent="0.3">
      <c r="A41" s="64" t="str">
        <f t="shared" si="2"/>
        <v>2022.12</v>
      </c>
      <c r="B41" s="20">
        <f t="shared" si="2"/>
        <v>12</v>
      </c>
      <c r="C41" s="40">
        <f>SUMPRODUCT((경제동향_데이터!$U$7:$U$652=$A41)*(경제동향_데이터!$V$7:$V$652=$A$38)*(경제동향_데이터!$W$7:$W$652))</f>
        <v>100</v>
      </c>
      <c r="D41" s="40">
        <f>SUMPRODUCT((경제동향_데이터!$U$7:$U$652=$A41)*(경제동향_데이터!$V$7:$V$652=$A$38)*(경제동향_데이터!$X$7:$X$652))</f>
        <v>-2.2999999999999998</v>
      </c>
      <c r="E41" s="40">
        <f>SUMPRODUCT((경제동향_데이터!$U$7:$U$652=경기동향_소비!$A41)*(경제동향_데이터!$V$7:$V$652=경기동향_소비!$A$38)*(경제동향_데이터!$Y$7:$Y$652))</f>
        <v>105</v>
      </c>
      <c r="F41" s="40">
        <f>SUMPRODUCT((경제동향_데이터!$U$7:$U$652=경기동향_소비!$A41)*(경제동향_데이터!$V$7:$V$652=경기동향_소비!$A$38)*(경제동향_데이터!$Z$7:$Z$652))</f>
        <v>-8.3000000000000007</v>
      </c>
      <c r="G41" s="40">
        <f>SUMPRODUCT((경제동향_데이터!$U$7:$U$652=경기동향_소비!$A41)*(경제동향_데이터!$V$7:$V$652=경기동향_소비!$A$38)*(경제동향_데이터!$AA$7:$AA$652))</f>
        <v>95.8</v>
      </c>
      <c r="H41" s="40">
        <f>SUMPRODUCT((경제동향_데이터!$U$7:$U$652=경기동향_소비!$A41)*(경제동향_데이터!$V$7:$V$652=경기동향_소비!$A$38)*(경제동향_데이터!$AB$7:$AB$652))</f>
        <v>3</v>
      </c>
    </row>
    <row r="42" spans="1:8" x14ac:dyDescent="0.3">
      <c r="A42" s="64" t="str">
        <f t="shared" si="2"/>
        <v>2023.01</v>
      </c>
      <c r="B42" s="20" t="str">
        <f t="shared" si="2"/>
        <v>'23.1</v>
      </c>
      <c r="C42" s="40">
        <f>SUMPRODUCT((경제동향_데이터!$U$7:$U$652=$A42)*(경제동향_데이터!$V$7:$V$652=$A$38)*(경제동향_데이터!$W$7:$W$652))</f>
        <v>103.4</v>
      </c>
      <c r="D42" s="40">
        <f>SUMPRODUCT((경제동향_데이터!$U$7:$U$652=$A42)*(경제동향_데이터!$V$7:$V$652=$A$38)*(경제동향_데이터!$X$7:$X$652))</f>
        <v>-8.6999999999999993</v>
      </c>
      <c r="E42" s="40">
        <f>SUMPRODUCT((경제동향_데이터!$U$7:$U$652=경기동향_소비!$A42)*(경제동향_데이터!$V$7:$V$652=경기동향_소비!$A$38)*(경제동향_데이터!$Y$7:$Y$652))</f>
        <v>102.3</v>
      </c>
      <c r="F42" s="40">
        <f>SUMPRODUCT((경제동향_데이터!$U$7:$U$652=경기동향_소비!$A42)*(경제동향_데이터!$V$7:$V$652=경기동향_소비!$A$38)*(경제동향_데이터!$Z$7:$Z$652))</f>
        <v>-15.8</v>
      </c>
      <c r="G42" s="40">
        <f>SUMPRODUCT((경제동향_데이터!$U$7:$U$652=경기동향_소비!$A42)*(경제동향_데이터!$V$7:$V$652=경기동향_소비!$A$38)*(경제동향_데이터!$AA$7:$AA$652))</f>
        <v>104.3</v>
      </c>
      <c r="H42" s="40">
        <f>SUMPRODUCT((경제동향_데이터!$U$7:$U$652=경기동향_소비!$A42)*(경제동향_데이터!$V$7:$V$652=경기동향_소비!$A$38)*(경제동향_데이터!$AB$7:$AB$652))</f>
        <v>-2.7</v>
      </c>
    </row>
    <row r="43" spans="1:8" x14ac:dyDescent="0.3">
      <c r="A43" s="64" t="str">
        <f t="shared" si="2"/>
        <v>2023.02</v>
      </c>
      <c r="B43" s="20">
        <f t="shared" si="2"/>
        <v>2</v>
      </c>
      <c r="C43" s="40">
        <f>SUMPRODUCT((경제동향_데이터!$U$7:$U$652=$A43)*(경제동향_데이터!$V$7:$V$652=$A$38)*(경제동향_데이터!$W$7:$W$652))</f>
        <v>84.8</v>
      </c>
      <c r="D43" s="40">
        <f>SUMPRODUCT((경제동향_데이터!$U$7:$U$652=$A43)*(경제동향_데이터!$V$7:$V$652=$A$38)*(경제동향_데이터!$X$7:$X$652))</f>
        <v>1.2</v>
      </c>
      <c r="E43" s="40">
        <f>SUMPRODUCT((경제동향_데이터!$U$7:$U$652=경기동향_소비!$A43)*(경제동향_데이터!$V$7:$V$652=경기동향_소비!$A$38)*(경제동향_데이터!$Y$7:$Y$652))</f>
        <v>99.4</v>
      </c>
      <c r="F43" s="40">
        <f>SUMPRODUCT((경제동향_데이터!$U$7:$U$652=경기동향_소비!$A43)*(경제동향_데이터!$V$7:$V$652=경기동향_소비!$A$38)*(경제동향_데이터!$Z$7:$Z$652))</f>
        <v>6.2</v>
      </c>
      <c r="G43" s="40">
        <f>SUMPRODUCT((경제동향_데이터!$U$7:$U$652=경기동향_소비!$A43)*(경제동향_데이터!$V$7:$V$652=경기동향_소비!$A$38)*(경제동향_데이터!$AA$7:$AA$652))</f>
        <v>72.900000000000006</v>
      </c>
      <c r="H43" s="40">
        <f>SUMPRODUCT((경제동향_데이터!$U$7:$U$652=경기동향_소비!$A43)*(경제동향_데이터!$V$7:$V$652=경기동향_소비!$A$38)*(경제동향_데이터!$AB$7:$AB$652))</f>
        <v>-2.4</v>
      </c>
    </row>
    <row r="44" spans="1:8" x14ac:dyDescent="0.3">
      <c r="A44" s="64" t="str">
        <f t="shared" si="2"/>
        <v>2023.03</v>
      </c>
      <c r="B44" s="20">
        <f t="shared" si="2"/>
        <v>3</v>
      </c>
      <c r="C44" s="40">
        <f>SUMPRODUCT((경제동향_데이터!$U$7:$U$652=$A44)*(경제동향_데이터!$V$7:$V$652=$A$38)*(경제동향_데이터!$W$7:$W$652))</f>
        <v>98</v>
      </c>
      <c r="D44" s="40">
        <f>SUMPRODUCT((경제동향_데이터!$U$7:$U$652=$A44)*(경제동향_데이터!$V$7:$V$652=$A$38)*(경제동향_데이터!$X$7:$X$652))</f>
        <v>-2.5</v>
      </c>
      <c r="E44" s="40">
        <f>SUMPRODUCT((경제동향_데이터!$U$7:$U$652=경기동향_소비!$A44)*(경제동향_데이터!$V$7:$V$652=경기동향_소비!$A$38)*(경제동향_데이터!$Y$7:$Y$652))</f>
        <v>114</v>
      </c>
      <c r="F44" s="40">
        <f>SUMPRODUCT((경제동향_데이터!$U$7:$U$652=경기동향_소비!$A44)*(경제동향_데이터!$V$7:$V$652=경기동향_소비!$A$38)*(경제동향_데이터!$Z$7:$Z$652))</f>
        <v>-0.6</v>
      </c>
      <c r="G44" s="40">
        <f>SUMPRODUCT((경제동향_데이터!$U$7:$U$652=경기동향_소비!$A44)*(경제동향_데이터!$V$7:$V$652=경기동향_소비!$A$38)*(경제동향_데이터!$AA$7:$AA$652))</f>
        <v>84.9</v>
      </c>
      <c r="H44" s="40">
        <f>SUMPRODUCT((경제동향_데이터!$U$7:$U$652=경기동향_소비!$A44)*(경제동향_데이터!$V$7:$V$652=경기동향_소비!$A$38)*(경제동향_데이터!$AB$7:$AB$652))</f>
        <v>-3.5</v>
      </c>
    </row>
    <row r="45" spans="1:8" x14ac:dyDescent="0.3">
      <c r="A45" s="64" t="str">
        <f t="shared" si="2"/>
        <v>2023.04</v>
      </c>
      <c r="B45" s="20">
        <f t="shared" si="2"/>
        <v>4</v>
      </c>
      <c r="C45" s="40">
        <f>SUMPRODUCT((경제동향_데이터!$U$7:$U$652=$A45)*(경제동향_데이터!$V$7:$V$652=$A$38)*(경제동향_데이터!$W$7:$W$652))</f>
        <v>100.1</v>
      </c>
      <c r="D45" s="40">
        <f>SUMPRODUCT((경제동향_데이터!$U$7:$U$652=$A45)*(경제동향_데이터!$V$7:$V$652=$A$38)*(경제동향_데이터!$X$7:$X$652))</f>
        <v>1.7</v>
      </c>
      <c r="E45" s="40">
        <f>SUMPRODUCT((경제동향_데이터!$U$7:$U$652=경기동향_소비!$A45)*(경제동향_데이터!$V$7:$V$652=경기동향_소비!$A$38)*(경제동향_데이터!$Y$7:$Y$652))</f>
        <v>116.3</v>
      </c>
      <c r="F45" s="40">
        <f>SUMPRODUCT((경제동향_데이터!$U$7:$U$652=경기동향_소비!$A45)*(경제동향_데이터!$V$7:$V$652=경기동향_소비!$A$38)*(경제동향_데이터!$Z$7:$Z$652))</f>
        <v>3.1</v>
      </c>
      <c r="G45" s="40">
        <f>SUMPRODUCT((경제동향_데이터!$U$7:$U$652=경기동향_소비!$A45)*(경제동향_데이터!$V$7:$V$652=경기동향_소비!$A$38)*(경제동향_데이터!$AA$7:$AA$652))</f>
        <v>86.9</v>
      </c>
      <c r="H45" s="40">
        <f>SUMPRODUCT((경제동향_데이터!$U$7:$U$652=경기동향_소비!$A45)*(경제동향_데이터!$V$7:$V$652=경기동향_소비!$A$38)*(경제동향_데이터!$AB$7:$AB$652))</f>
        <v>1.1000000000000001</v>
      </c>
    </row>
    <row r="46" spans="1:8" x14ac:dyDescent="0.3">
      <c r="A46" s="64" t="str">
        <f t="shared" si="2"/>
        <v>2023.05</v>
      </c>
      <c r="B46" s="20">
        <f t="shared" si="2"/>
        <v>5</v>
      </c>
      <c r="C46" s="40">
        <f>SUMPRODUCT((경제동향_데이터!$U$7:$U$652=$A46)*(경제동향_데이터!$V$7:$V$652=$A$38)*(경제동향_데이터!$W$7:$W$652))</f>
        <v>103</v>
      </c>
      <c r="D46" s="40">
        <f>SUMPRODUCT((경제동향_데이터!$U$7:$U$652=$A46)*(경제동향_데이터!$V$7:$V$652=$A$38)*(경제동향_데이터!$X$7:$X$652))</f>
        <v>-0.7</v>
      </c>
      <c r="E46" s="40">
        <f>SUMPRODUCT((경제동향_데이터!$U$7:$U$652=경기동향_소비!$A46)*(경제동향_데이터!$V$7:$V$652=경기동향_소비!$A$38)*(경제동향_데이터!$Y$7:$Y$652))</f>
        <v>117.1</v>
      </c>
      <c r="F46" s="40">
        <f>SUMPRODUCT((경제동향_데이터!$U$7:$U$652=경기동향_소비!$A46)*(경제동향_데이터!$V$7:$V$652=경기동향_소비!$A$38)*(경제동향_데이터!$Z$7:$Z$652))</f>
        <v>-1.5</v>
      </c>
      <c r="G46" s="40">
        <f>SUMPRODUCT((경제동향_데이터!$U$7:$U$652=경기동향_소비!$A46)*(경제동향_데이터!$V$7:$V$652=경기동향_소비!$A$38)*(경제동향_데이터!$AA$7:$AA$652))</f>
        <v>91.4</v>
      </c>
      <c r="H46" s="40">
        <f>SUMPRODUCT((경제동향_데이터!$U$7:$U$652=경기동향_소비!$A46)*(경제동향_데이터!$V$7:$V$652=경기동향_소비!$A$38)*(경제동향_데이터!$AB$7:$AB$652))</f>
        <v>0.4</v>
      </c>
    </row>
    <row r="47" spans="1:8" x14ac:dyDescent="0.3">
      <c r="A47" s="64" t="str">
        <f t="shared" si="2"/>
        <v>2023.06</v>
      </c>
      <c r="B47" s="20">
        <f t="shared" si="2"/>
        <v>6</v>
      </c>
      <c r="C47" s="40">
        <f>SUMPRODUCT((경제동향_데이터!$U$7:$U$652=$A47)*(경제동향_데이터!$V$7:$V$652=$A$38)*(경제동향_데이터!$W$7:$W$652))</f>
        <v>96.4</v>
      </c>
      <c r="D47" s="40">
        <f>SUMPRODUCT((경제동향_데이터!$U$7:$U$652=$A47)*(경제동향_데이터!$V$7:$V$652=$A$38)*(경제동향_데이터!$X$7:$X$652))</f>
        <v>3.9</v>
      </c>
      <c r="E47" s="40">
        <f>SUMPRODUCT((경제동향_데이터!$U$7:$U$652=경기동향_소비!$A47)*(경제동향_데이터!$V$7:$V$652=경기동향_소비!$A$38)*(경제동향_데이터!$Y$7:$Y$652))</f>
        <v>102.2</v>
      </c>
      <c r="F47" s="40">
        <f>SUMPRODUCT((경제동향_데이터!$U$7:$U$652=경기동향_소비!$A47)*(경제동향_데이터!$V$7:$V$652=경기동향_소비!$A$38)*(경제동향_데이터!$Z$7:$Z$652))</f>
        <v>3.9</v>
      </c>
      <c r="G47" s="40">
        <f>SUMPRODUCT((경제동향_데이터!$U$7:$U$652=경기동향_소비!$A47)*(경제동향_데이터!$V$7:$V$652=경기동향_소비!$A$38)*(경제동향_데이터!$AA$7:$AA$652))</f>
        <v>91.7</v>
      </c>
      <c r="H47" s="40">
        <f>SUMPRODUCT((경제동향_데이터!$U$7:$U$652=경기동향_소비!$A47)*(경제동향_데이터!$V$7:$V$652=경기동향_소비!$A$38)*(경제동향_데이터!$AB$7:$AB$652))</f>
        <v>4.2</v>
      </c>
    </row>
    <row r="48" spans="1:8" x14ac:dyDescent="0.3">
      <c r="A48" s="64" t="str">
        <f t="shared" si="2"/>
        <v>2023.07</v>
      </c>
      <c r="B48" s="20">
        <f t="shared" si="2"/>
        <v>7</v>
      </c>
      <c r="C48" s="40">
        <f>SUMPRODUCT((경제동향_데이터!$U$7:$U$652=$A48)*(경제동향_데이터!$V$7:$V$652=$A$38)*(경제동향_데이터!$W$7:$W$652))</f>
        <v>102</v>
      </c>
      <c r="D48" s="40">
        <f>SUMPRODUCT((경제동향_데이터!$U$7:$U$652=$A48)*(경제동향_데이터!$V$7:$V$652=$A$38)*(경제동향_데이터!$X$7:$X$652))</f>
        <v>8.6999999999999993</v>
      </c>
      <c r="E48" s="40">
        <f>SUMPRODUCT((경제동향_데이터!$U$7:$U$652=경기동향_소비!$A48)*(경제동향_데이터!$V$7:$V$652=경기동향_소비!$A$38)*(경제동향_데이터!$Y$7:$Y$652))</f>
        <v>102.4</v>
      </c>
      <c r="F48" s="40">
        <f>SUMPRODUCT((경제동향_데이터!$U$7:$U$652=경기동향_소비!$A48)*(경제동향_데이터!$V$7:$V$652=경기동향_소비!$A$38)*(경제동향_데이터!$Z$7:$Z$652))</f>
        <v>6.7</v>
      </c>
      <c r="G48" s="40">
        <f>SUMPRODUCT((경제동향_데이터!$U$7:$U$652=경기동향_소비!$A48)*(경제동향_데이터!$V$7:$V$652=경기동향_소비!$A$38)*(경제동향_데이터!$AA$7:$AA$652))</f>
        <v>101.6</v>
      </c>
      <c r="H48" s="40">
        <f>SUMPRODUCT((경제동향_데이터!$U$7:$U$652=경기동향_소비!$A48)*(경제동향_데이터!$V$7:$V$652=경기동향_소비!$A$38)*(경제동향_데이터!$AB$7:$AB$652))</f>
        <v>10.3</v>
      </c>
    </row>
    <row r="49" spans="1:8" x14ac:dyDescent="0.3">
      <c r="A49" s="64" t="str">
        <f>A14</f>
        <v>2023.08</v>
      </c>
      <c r="B49" s="20">
        <f t="shared" si="2"/>
        <v>8</v>
      </c>
      <c r="C49" s="40">
        <f>SUMPRODUCT((경제동향_데이터!$U$7:$U$652=$A49)*(경제동향_데이터!$V$7:$V$652=$A$38)*(경제동향_데이터!$W$7:$W$652))</f>
        <v>90.1</v>
      </c>
      <c r="D49" s="40">
        <f>SUMPRODUCT((경제동향_데이터!$U$7:$U$652=$A49)*(경제동향_데이터!$V$7:$V$652=$A$38)*(경제동향_데이터!$X$7:$X$652))</f>
        <v>1.2</v>
      </c>
      <c r="E49" s="40">
        <f>SUMPRODUCT((경제동향_데이터!$U$7:$U$652=경기동향_소비!$A49)*(경제동향_데이터!$V$7:$V$652=경기동향_소비!$A$38)*(경제동향_데이터!$Y$7:$Y$652))</f>
        <v>82.4</v>
      </c>
      <c r="F49" s="40">
        <f>SUMPRODUCT((경제동향_데이터!$U$7:$U$652=경기동향_소비!$A49)*(경제동향_데이터!$V$7:$V$652=경기동향_소비!$A$38)*(경제동향_데이터!$Z$7:$Z$652))</f>
        <v>-4.3</v>
      </c>
      <c r="G49" s="40">
        <f>SUMPRODUCT((경제동향_데이터!$U$7:$U$652=경기동향_소비!$A49)*(경제동향_데이터!$V$7:$V$652=경기동향_소비!$A$38)*(경제동향_데이터!$AA$7:$AA$652))</f>
        <v>96.4</v>
      </c>
      <c r="H49" s="40">
        <f>SUMPRODUCT((경제동향_데이터!$U$7:$U$652=경기동향_소비!$A49)*(경제동향_데이터!$V$7:$V$652=경기동향_소비!$A$38)*(경제동향_데이터!$AB$7:$AB$652))</f>
        <v>5.5</v>
      </c>
    </row>
    <row r="50" spans="1:8" x14ac:dyDescent="0.3">
      <c r="A50" s="64" t="str">
        <f t="shared" si="2"/>
        <v>2023.09 p)</v>
      </c>
      <c r="B50" s="20" t="str">
        <f t="shared" si="2"/>
        <v>9p</v>
      </c>
      <c r="C50" s="40">
        <f>SUMPRODUCT((경제동향_데이터!$U$7:$U$652=$A50)*(경제동향_데이터!$V$7:$V$652=$A$38)*(경제동향_데이터!$W$7:$W$652))</f>
        <v>105.6</v>
      </c>
      <c r="D50" s="40">
        <f>SUMPRODUCT((경제동향_데이터!$U$7:$U$652=$A50)*(경제동향_데이터!$V$7:$V$652=$A$38)*(경제동향_데이터!$X$7:$X$652))</f>
        <v>4</v>
      </c>
      <c r="E50" s="40">
        <f>SUMPRODUCT((경제동향_데이터!$U$7:$U$652=경기동향_소비!$A50)*(경제동향_데이터!$V$7:$V$652=경기동향_소비!$A$38)*(경제동향_데이터!$Y$7:$Y$652))</f>
        <v>105.6</v>
      </c>
      <c r="F50" s="40">
        <f>SUMPRODUCT((경제동향_데이터!$U$7:$U$652=경기동향_소비!$A50)*(경제동향_데이터!$V$7:$V$652=경기동향_소비!$A$38)*(경제동향_데이터!$Z$7:$Z$652))</f>
        <v>1.8</v>
      </c>
      <c r="G50" s="40">
        <f>SUMPRODUCT((경제동향_데이터!$U$7:$U$652=경기동향_소비!$A50)*(경제동향_데이터!$V$7:$V$652=경기동향_소비!$A$38)*(경제동향_데이터!$AA$7:$AA$652))</f>
        <v>105.7</v>
      </c>
      <c r="H50" s="40">
        <f>SUMPRODUCT((경제동향_데이터!$U$7:$U$652=경기동향_소비!$A50)*(경제동향_데이터!$V$7:$V$652=경기동향_소비!$A$38)*(경제동향_데이터!$AB$7:$AB$652))</f>
        <v>5.9</v>
      </c>
    </row>
    <row r="51" spans="1:8" x14ac:dyDescent="0.3">
      <c r="A51" s="64" t="str">
        <f>A16</f>
        <v>2023.10 p)</v>
      </c>
      <c r="B51" s="20" t="str">
        <f>B16</f>
        <v>10p</v>
      </c>
      <c r="C51" s="74">
        <f>SUMPRODUCT((경제동향_데이터!$U$7:$U$652=$A51)*(경제동향_데이터!$V$7:$V$652=$A$38)*(경제동향_데이터!$W$7:$W$652))</f>
        <v>101.2</v>
      </c>
      <c r="D51" s="74">
        <f>SUMPRODUCT((경제동향_데이터!$U$7:$U$652=$A51)*(경제동향_데이터!$V$7:$V$652=$A$38)*(경제동향_데이터!$X$7:$X$652))</f>
        <v>2.8</v>
      </c>
      <c r="E51" s="77">
        <f>SUMPRODUCT((경제동향_데이터!$U$7:$U$652=경기동향_소비!$A51)*(경제동향_데이터!$V$7:$V$652=경기동향_소비!$A$38)*(경제동향_데이터!$Y$7:$Y$652))</f>
        <v>112.6</v>
      </c>
      <c r="F51" s="74">
        <f>SUMPRODUCT((경제동향_데이터!$U$7:$U$652=경기동향_소비!$A51)*(경제동향_데이터!$V$7:$V$652=경기동향_소비!$A$38)*(경제동향_데이터!$Z$7:$Z$652))</f>
        <v>-2.1</v>
      </c>
      <c r="G51" s="77">
        <f>SUMPRODUCT((경제동향_데이터!$U$7:$U$652=경기동향_소비!$A51)*(경제동향_데이터!$V$7:$V$652=경기동향_소비!$A$38)*(경제동향_데이터!$AA$7:$AA$652))</f>
        <v>91.7</v>
      </c>
      <c r="H51" s="74">
        <f>SUMPRODUCT((경제동향_데이터!$U$7:$U$652=경기동향_소비!$A51)*(경제동향_데이터!$V$7:$V$652=경기동향_소비!$A$38)*(경제동향_데이터!$AB$7:$AB$652))</f>
        <v>7.2</v>
      </c>
    </row>
    <row r="52" spans="1:8" x14ac:dyDescent="0.3">
      <c r="A52" s="16" t="s">
        <v>44</v>
      </c>
      <c r="B52" s="2"/>
    </row>
    <row r="55" spans="1:8" x14ac:dyDescent="0.3">
      <c r="B55" s="3" t="s">
        <v>4</v>
      </c>
      <c r="C55" s="499" t="s">
        <v>18</v>
      </c>
      <c r="D55" s="499" t="s">
        <v>13</v>
      </c>
    </row>
    <row r="56" spans="1:8" x14ac:dyDescent="0.3">
      <c r="A56" s="14" t="s">
        <v>66</v>
      </c>
      <c r="B56" s="5" t="s">
        <v>4</v>
      </c>
      <c r="C56" s="22" t="s">
        <v>13</v>
      </c>
      <c r="D56" s="22" t="s">
        <v>8</v>
      </c>
    </row>
    <row r="57" spans="1:8" x14ac:dyDescent="0.3">
      <c r="A57" s="64" t="str">
        <f t="shared" ref="A57:B70" si="3">A22</f>
        <v>2022.10</v>
      </c>
      <c r="B57" s="20" t="str">
        <f t="shared" si="3"/>
        <v>'22.10</v>
      </c>
      <c r="C57" s="40">
        <f>SUMPRODUCT((경제동향_데이터!$P$7:$P$828=$A57)*(경제동향_데이터!$Q$7:$Q$828=$A$56)*(경제동향_데이터!$R$7:$R$828))</f>
        <v>87.7</v>
      </c>
      <c r="D57" s="40">
        <f>SUMPRODUCT((경제동향_데이터!$P$7:$P$828=$A57)*(경제동향_데이터!$Q$7:$Q$828=$A$56)*(경제동향_데이터!$S$7:$S$828))</f>
        <v>-18.100000000000001</v>
      </c>
    </row>
    <row r="58" spans="1:8" x14ac:dyDescent="0.3">
      <c r="A58" s="64" t="str">
        <f t="shared" si="3"/>
        <v>2022.11</v>
      </c>
      <c r="B58" s="20">
        <f t="shared" si="3"/>
        <v>11</v>
      </c>
      <c r="C58" s="40">
        <f>SUMPRODUCT((경제동향_데이터!$P$7:$P$828=$A58)*(경제동향_데이터!$Q$7:$Q$828=$A$56)*(경제동향_데이터!$R$7:$R$828))</f>
        <v>87.3</v>
      </c>
      <c r="D58" s="40">
        <f>SUMPRODUCT((경제동향_데이터!$P$7:$P$828=$A58)*(경제동향_데이터!$Q$7:$Q$828=$A$56)*(경제동향_데이터!$S$7:$S$828))</f>
        <v>-20.6</v>
      </c>
    </row>
    <row r="59" spans="1:8" x14ac:dyDescent="0.3">
      <c r="A59" s="64" t="str">
        <f t="shared" si="3"/>
        <v>2022.12</v>
      </c>
      <c r="B59" s="20">
        <f t="shared" si="3"/>
        <v>12</v>
      </c>
      <c r="C59" s="40">
        <f>SUMPRODUCT((경제동향_데이터!$P$7:$P$828=$A59)*(경제동향_데이터!$Q$7:$Q$828=$A$56)*(경제동향_데이터!$R$7:$R$828))</f>
        <v>91.1</v>
      </c>
      <c r="D59" s="40">
        <f>SUMPRODUCT((경제동향_데이터!$P$7:$P$828=$A59)*(경제동향_데이터!$Q$7:$Q$828=$A$56)*(경제동향_데이터!$S$7:$S$828))</f>
        <v>-11.5</v>
      </c>
    </row>
    <row r="60" spans="1:8" x14ac:dyDescent="0.3">
      <c r="A60" s="64" t="str">
        <f t="shared" si="3"/>
        <v>2023.01</v>
      </c>
      <c r="B60" s="20" t="str">
        <f t="shared" si="3"/>
        <v>'23.1</v>
      </c>
      <c r="C60" s="40">
        <f>SUMPRODUCT((경제동향_데이터!$P$7:$P$828=$A60)*(경제동향_데이터!$Q$7:$Q$828=$A$56)*(경제동향_데이터!$R$7:$R$828))</f>
        <v>90.8</v>
      </c>
      <c r="D60" s="40">
        <f>SUMPRODUCT((경제동향_데이터!$P$7:$P$828=$A60)*(경제동향_데이터!$Q$7:$Q$828=$A$56)*(경제동향_데이터!$S$7:$S$828))</f>
        <v>-9.9</v>
      </c>
    </row>
    <row r="61" spans="1:8" x14ac:dyDescent="0.3">
      <c r="A61" s="64" t="str">
        <f t="shared" si="3"/>
        <v>2023.02</v>
      </c>
      <c r="B61" s="20">
        <f t="shared" si="3"/>
        <v>2</v>
      </c>
      <c r="C61" s="40">
        <f>SUMPRODUCT((경제동향_데이터!$P$7:$P$828=$A61)*(경제동향_데이터!$Q$7:$Q$828=$A$56)*(경제동향_데이터!$R$7:$R$828))</f>
        <v>90.1</v>
      </c>
      <c r="D61" s="40">
        <f>SUMPRODUCT((경제동향_데이터!$P$7:$P$828=$A61)*(경제동향_데이터!$Q$7:$Q$828=$A$56)*(경제동향_데이터!$S$7:$S$828))</f>
        <v>-12.1</v>
      </c>
    </row>
    <row r="62" spans="1:8" x14ac:dyDescent="0.3">
      <c r="A62" s="64" t="str">
        <f t="shared" si="3"/>
        <v>2023.03</v>
      </c>
      <c r="B62" s="20">
        <f t="shared" si="3"/>
        <v>3</v>
      </c>
      <c r="C62" s="40">
        <f>SUMPRODUCT((경제동향_데이터!$P$7:$P$828=$A62)*(경제동향_데이터!$Q$7:$Q$828=$A$56)*(경제동향_데이터!$R$7:$R$828))</f>
        <v>93</v>
      </c>
      <c r="D62" s="40">
        <f>SUMPRODUCT((경제동향_데이터!$P$7:$P$828=$A62)*(경제동향_데이터!$Q$7:$Q$828=$A$56)*(경제동향_데이터!$S$7:$S$828))</f>
        <v>-8.6</v>
      </c>
    </row>
    <row r="63" spans="1:8" x14ac:dyDescent="0.3">
      <c r="A63" s="64" t="str">
        <f t="shared" si="3"/>
        <v>2023.04</v>
      </c>
      <c r="B63" s="20">
        <f t="shared" si="3"/>
        <v>4</v>
      </c>
      <c r="C63" s="40">
        <f>SUMPRODUCT((경제동향_데이터!$P$7:$P$828=$A63)*(경제동향_데이터!$Q$7:$Q$828=$A$56)*(경제동향_데이터!$R$7:$R$828))</f>
        <v>95.3</v>
      </c>
      <c r="D63" s="40">
        <f>SUMPRODUCT((경제동향_데이터!$P$7:$P$828=$A63)*(경제동향_데이터!$Q$7:$Q$828=$A$56)*(경제동향_데이터!$S$7:$S$828))</f>
        <v>-10.3</v>
      </c>
    </row>
    <row r="64" spans="1:8" x14ac:dyDescent="0.3">
      <c r="A64" s="64" t="str">
        <f t="shared" si="3"/>
        <v>2023.05</v>
      </c>
      <c r="B64" s="20">
        <f t="shared" si="3"/>
        <v>5</v>
      </c>
      <c r="C64" s="40">
        <f>SUMPRODUCT((경제동향_데이터!$P$7:$P$828=$A64)*(경제동향_데이터!$Q$7:$Q$828=$A$56)*(경제동향_데이터!$R$7:$R$828))</f>
        <v>96.8</v>
      </c>
      <c r="D64" s="40">
        <f>SUMPRODUCT((경제동향_데이터!$P$7:$P$828=$A64)*(경제동향_데이터!$Q$7:$Q$828=$A$56)*(경제동향_데이터!$S$7:$S$828))</f>
        <v>-6</v>
      </c>
    </row>
    <row r="65" spans="1:8" x14ac:dyDescent="0.3">
      <c r="A65" s="64" t="str">
        <f t="shared" si="3"/>
        <v>2023.06</v>
      </c>
      <c r="B65" s="20">
        <f t="shared" si="3"/>
        <v>6</v>
      </c>
      <c r="C65" s="40">
        <f>SUMPRODUCT((경제동향_데이터!$P$7:$P$828=$A65)*(경제동향_데이터!$Q$7:$Q$828=$A$56)*(경제동향_데이터!$R$7:$R$828))</f>
        <v>98.6</v>
      </c>
      <c r="D65" s="40">
        <f>SUMPRODUCT((경제동향_데이터!$P$7:$P$828=$A65)*(경제동향_데이터!$Q$7:$Q$828=$A$56)*(경제동향_데이터!$S$7:$S$828))</f>
        <v>-1.2</v>
      </c>
    </row>
    <row r="66" spans="1:8" x14ac:dyDescent="0.3">
      <c r="A66" s="64" t="str">
        <f t="shared" si="3"/>
        <v>2023.07</v>
      </c>
      <c r="B66" s="20">
        <f t="shared" si="3"/>
        <v>7</v>
      </c>
      <c r="C66" s="40">
        <f>SUMPRODUCT((경제동향_데이터!$P$7:$P$828=$A66)*(경제동향_데이터!$Q$7:$Q$828=$A$56)*(경제동향_데이터!$R$7:$R$828))</f>
        <v>102.5</v>
      </c>
      <c r="D66" s="40">
        <f>SUMPRODUCT((경제동향_데이터!$P$7:$P$828=$A66)*(경제동향_데이터!$Q$7:$Q$828=$A$56)*(경제동향_데이터!$S$7:$S$828))</f>
        <v>15</v>
      </c>
    </row>
    <row r="67" spans="1:8" x14ac:dyDescent="0.3">
      <c r="A67" s="64" t="str">
        <f t="shared" si="3"/>
        <v>2023.08</v>
      </c>
      <c r="B67" s="20">
        <f t="shared" si="3"/>
        <v>8</v>
      </c>
      <c r="C67" s="40">
        <f>SUMPRODUCT((경제동향_데이터!$P$7:$P$828=$A67)*(경제동향_데이터!$Q$7:$Q$828=$A$56)*(경제동향_데이터!$R$7:$R$828))</f>
        <v>102</v>
      </c>
      <c r="D67" s="40">
        <f>SUMPRODUCT((경제동향_데이터!$P$7:$P$828=$A67)*(경제동향_데이터!$Q$7:$Q$828=$A$56)*(경제동향_데이터!$S$7:$S$828))</f>
        <v>10.5</v>
      </c>
    </row>
    <row r="68" spans="1:8" x14ac:dyDescent="0.3">
      <c r="A68" s="64" t="str">
        <f t="shared" si="3"/>
        <v>2023.09</v>
      </c>
      <c r="B68" s="20">
        <f t="shared" si="3"/>
        <v>9</v>
      </c>
      <c r="C68" s="40">
        <f>SUMPRODUCT((경제동향_데이터!$P$7:$P$828=$A68)*(경제동향_데이터!$Q$7:$Q$828=$A$56)*(경제동향_데이터!$R$7:$R$828))</f>
        <v>99.2</v>
      </c>
      <c r="D68" s="40">
        <f>SUMPRODUCT((경제동향_데이터!$P$7:$P$828=$A68)*(경제동향_데이터!$Q$7:$Q$828=$A$56)*(경제동향_데이터!$S$7:$S$828))</f>
        <v>8.1999999999999993</v>
      </c>
    </row>
    <row r="69" spans="1:8" x14ac:dyDescent="0.3">
      <c r="A69" s="64" t="str">
        <f t="shared" si="3"/>
        <v>2023.10</v>
      </c>
      <c r="B69" s="20">
        <f t="shared" si="3"/>
        <v>10</v>
      </c>
      <c r="C69" s="40">
        <f>SUMPRODUCT((경제동향_데이터!$P$7:$P$828=$A69)*(경제동향_데이터!$Q$7:$Q$828=$A$56)*(경제동향_데이터!$R$7:$R$828))</f>
        <v>96.8</v>
      </c>
      <c r="D69" s="40">
        <f>SUMPRODUCT((경제동향_데이터!$P$7:$P$828=$A69)*(경제동향_데이터!$Q$7:$Q$828=$A$56)*(경제동향_데이터!$S$7:$S$828))</f>
        <v>9.1</v>
      </c>
    </row>
    <row r="70" spans="1:8" x14ac:dyDescent="0.3">
      <c r="A70" s="64" t="str">
        <f t="shared" si="3"/>
        <v>2023.11</v>
      </c>
      <c r="B70" s="20">
        <f t="shared" si="3"/>
        <v>11</v>
      </c>
      <c r="C70" s="74">
        <f>SUMPRODUCT((경제동향_데이터!$P$7:$P$828=$A70)*(경제동향_데이터!$Q$7:$Q$828=$A$56)*(경제동향_데이터!$R$7:$R$828))</f>
        <v>97.7</v>
      </c>
      <c r="D70" s="74">
        <f>SUMPRODUCT((경제동향_데이터!$P$7:$P$828=$A70)*(경제동향_데이터!$Q$7:$Q$828=$A$56)*(경제동향_데이터!$S$7:$S$828))</f>
        <v>10.4</v>
      </c>
    </row>
    <row r="71" spans="1:8" x14ac:dyDescent="0.3">
      <c r="A71" s="1" t="s">
        <v>3</v>
      </c>
      <c r="B71" s="1" t="s">
        <v>15</v>
      </c>
    </row>
    <row r="72" spans="1:8" x14ac:dyDescent="0.3">
      <c r="A72" s="1"/>
      <c r="B72" s="1"/>
    </row>
    <row r="73" spans="1:8" x14ac:dyDescent="0.3">
      <c r="A73" s="1"/>
      <c r="B73" s="1"/>
    </row>
    <row r="74" spans="1:8" x14ac:dyDescent="0.3">
      <c r="A74" s="1"/>
      <c r="B74" s="1"/>
    </row>
    <row r="75" spans="1:8" x14ac:dyDescent="0.3">
      <c r="A75" s="13" t="str">
        <f>"　　　"&amp;"경상남도"</f>
        <v>　　　경상남도</v>
      </c>
      <c r="B75" s="5" t="s">
        <v>4</v>
      </c>
      <c r="C75" s="7" t="s">
        <v>17</v>
      </c>
      <c r="D75" s="22" t="s">
        <v>8</v>
      </c>
      <c r="E75" s="50" t="s">
        <v>75</v>
      </c>
      <c r="F75" s="50" t="s">
        <v>75</v>
      </c>
      <c r="G75" s="50" t="s">
        <v>76</v>
      </c>
      <c r="H75" s="50" t="s">
        <v>76</v>
      </c>
    </row>
    <row r="76" spans="1:8" x14ac:dyDescent="0.3">
      <c r="A76" s="64" t="str">
        <f t="shared" ref="A76:B88" si="4">A4</f>
        <v>2022.10</v>
      </c>
      <c r="B76" s="20" t="str">
        <f t="shared" si="4"/>
        <v>'22.10</v>
      </c>
      <c r="C76" s="40">
        <f>SUMPRODUCT((경제동향_데이터!$U$7:$U$652=$A76)*(경제동향_데이터!$V$7:$V$652=$A$75)*(경제동향_데이터!$W$7:$W$652))</f>
        <v>118.1</v>
      </c>
      <c r="D76" s="40">
        <f>SUMPRODUCT((경제동향_데이터!$U$7:$U$652=$A76)*(경제동향_데이터!$V$7:$V$652=$A$75)*(경제동향_데이터!$X$7:$X$652))</f>
        <v>9.1999999999999993</v>
      </c>
      <c r="E76" s="40">
        <f>SUMPRODUCT((경제동향_데이터!$U$7:$U$652=경기동향_소비!$A76)*(경제동향_데이터!$V$7:$V$652=경기동향_소비!$A$3)*(경제동향_데이터!$Y$7:$Y$652))</f>
        <v>146.1</v>
      </c>
      <c r="F76" s="40">
        <f>SUMPRODUCT((경제동향_데이터!$U$7:$U$652=경기동향_소비!$A76)*(경제동향_데이터!$V$7:$V$652=경기동향_소비!$A$75)*(경제동향_데이터!$Z$7:$Z$652))</f>
        <v>10.3</v>
      </c>
      <c r="G76" s="40">
        <f>SUMPRODUCT((경제동향_데이터!$U$7:$U$652=경기동향_소비!$A76)*(경제동향_데이터!$V$7:$V$652=경기동향_소비!$A$75)*(경제동향_데이터!$AA$7:$AA$652))</f>
        <v>105.8</v>
      </c>
      <c r="H76" s="40">
        <f>SUMPRODUCT((경제동향_데이터!$U$7:$U$652=경기동향_소비!$A76)*(경제동향_데이터!$V$7:$V$652=경기동향_소비!$A$75)*(경제동향_데이터!$AB$7:$AB$652))</f>
        <v>8.6999999999999993</v>
      </c>
    </row>
    <row r="77" spans="1:8" x14ac:dyDescent="0.3">
      <c r="A77" s="64" t="str">
        <f t="shared" si="4"/>
        <v>2022.11</v>
      </c>
      <c r="B77" s="20">
        <f t="shared" si="4"/>
        <v>11</v>
      </c>
      <c r="C77" s="40">
        <f>SUMPRODUCT((경제동향_데이터!$U$7:$U$652=$A77)*(경제동향_데이터!$V$7:$V$652=$A$75)*(경제동향_데이터!$W$7:$W$652))</f>
        <v>107.8</v>
      </c>
      <c r="D77" s="40">
        <f>SUMPRODUCT((경제동향_데이터!$U$7:$U$652=$A77)*(경제동향_데이터!$V$7:$V$652=$A$75)*(경제동향_데이터!$X$7:$X$652))</f>
        <v>3.1</v>
      </c>
      <c r="E77" s="40">
        <f>SUMPRODUCT((경제동향_데이터!$U$7:$U$652=경기동향_소비!$A77)*(경제동향_데이터!$V$7:$V$652=경기동향_소비!$A$3)*(경제동향_데이터!$Y$7:$Y$652))</f>
        <v>135.19999999999999</v>
      </c>
      <c r="F77" s="40">
        <f>SUMPRODUCT((경제동향_데이터!$U$7:$U$652=경기동향_소비!$A77)*(경제동향_데이터!$V$7:$V$652=경기동향_소비!$A$75)*(경제동향_데이터!$Z$7:$Z$652))</f>
        <v>-16.7</v>
      </c>
      <c r="G77" s="40">
        <f>SUMPRODUCT((경제동향_데이터!$U$7:$U$652=경기동향_소비!$A77)*(경제동향_데이터!$V$7:$V$652=경기동향_소비!$A$75)*(경제동향_데이터!$AA$7:$AA$652))</f>
        <v>97.5</v>
      </c>
      <c r="H77" s="40">
        <f>SUMPRODUCT((경제동향_데이터!$U$7:$U$652=경기동향_소비!$A77)*(경제동향_데이터!$V$7:$V$652=경기동향_소비!$A$75)*(경제동향_데이터!$AB$7:$AB$652))</f>
        <v>12.4</v>
      </c>
    </row>
    <row r="78" spans="1:8" x14ac:dyDescent="0.3">
      <c r="A78" s="64" t="str">
        <f t="shared" si="4"/>
        <v>2022.12</v>
      </c>
      <c r="B78" s="20">
        <f t="shared" si="4"/>
        <v>12</v>
      </c>
      <c r="C78" s="40">
        <f>SUMPRODUCT((경제동향_데이터!$U$7:$U$652=$A78)*(경제동향_데이터!$V$7:$V$652=$A$75)*(경제동향_데이터!$W$7:$W$652))</f>
        <v>115.1</v>
      </c>
      <c r="D78" s="40">
        <f>SUMPRODUCT((경제동향_데이터!$U$7:$U$652=$A78)*(경제동향_데이터!$V$7:$V$652=$A$75)*(경제동향_데이터!$X$7:$X$652))</f>
        <v>11.8</v>
      </c>
      <c r="E78" s="40">
        <f>SUMPRODUCT((경제동향_데이터!$U$7:$U$652=경기동향_소비!$A78)*(경제동향_데이터!$V$7:$V$652=경기동향_소비!$A$3)*(경제동향_데이터!$Y$7:$Y$652))</f>
        <v>139.6</v>
      </c>
      <c r="F78" s="40">
        <f>SUMPRODUCT((경제동향_데이터!$U$7:$U$652=경기동향_소비!$A78)*(경제동향_데이터!$V$7:$V$652=경기동향_소비!$A$75)*(경제동향_데이터!$Z$7:$Z$652))</f>
        <v>9.1999999999999993</v>
      </c>
      <c r="G78" s="40">
        <f>SUMPRODUCT((경제동향_데이터!$U$7:$U$652=경기동향_소비!$A78)*(경제동향_데이터!$V$7:$V$652=경기동향_소비!$A$75)*(경제동향_데이터!$AA$7:$AA$652))</f>
        <v>108.2</v>
      </c>
      <c r="H78" s="40">
        <f>SUMPRODUCT((경제동향_데이터!$U$7:$U$652=경기동향_소비!$A78)*(경제동향_데이터!$V$7:$V$652=경기동향_소비!$A$75)*(경제동향_데이터!$AB$7:$AB$652))</f>
        <v>13.1</v>
      </c>
    </row>
    <row r="79" spans="1:8" x14ac:dyDescent="0.3">
      <c r="A79" s="64" t="str">
        <f t="shared" si="4"/>
        <v>2023.01</v>
      </c>
      <c r="B79" s="20" t="str">
        <f t="shared" si="4"/>
        <v>'23.1</v>
      </c>
      <c r="C79" s="40">
        <f>SUMPRODUCT((경제동향_데이터!$U$7:$U$652=$A79)*(경제동향_데이터!$V$7:$V$652=$A$75)*(경제동향_데이터!$W$7:$W$652))</f>
        <v>130.4</v>
      </c>
      <c r="D79" s="40">
        <f>SUMPRODUCT((경제동향_데이터!$U$7:$U$652=$A79)*(경제동향_데이터!$V$7:$V$652=$A$75)*(경제동향_데이터!$X$7:$X$652))</f>
        <v>14.1</v>
      </c>
      <c r="E79" s="40">
        <f>SUMPRODUCT((경제동향_데이터!$U$7:$U$652=경기동향_소비!$A79)*(경제동향_데이터!$V$7:$V$652=경기동향_소비!$A$3)*(경제동향_데이터!$Y$7:$Y$652))</f>
        <v>128.80000000000001</v>
      </c>
      <c r="F79" s="40">
        <f>SUMPRODUCT((경제동향_데이터!$U$7:$U$652=경기동향_소비!$A79)*(경제동향_데이터!$V$7:$V$652=경기동향_소비!$A$75)*(경제동향_데이터!$Z$7:$Z$652))</f>
        <v>-6</v>
      </c>
      <c r="G79" s="40">
        <f>SUMPRODUCT((경제동향_데이터!$U$7:$U$652=경기동향_소비!$A79)*(경제동향_데이터!$V$7:$V$652=경기동향_소비!$A$75)*(경제동향_데이터!$AA$7:$AA$652))</f>
        <v>135</v>
      </c>
      <c r="H79" s="40">
        <f>SUMPRODUCT((경제동향_데이터!$U$7:$U$652=경기동향_소비!$A79)*(경제동향_데이터!$V$7:$V$652=경기동향_소비!$A$75)*(경제동향_데이터!$AB$7:$AB$652))</f>
        <v>23.3</v>
      </c>
    </row>
    <row r="80" spans="1:8" x14ac:dyDescent="0.3">
      <c r="A80" s="64" t="str">
        <f t="shared" si="4"/>
        <v>2023.02</v>
      </c>
      <c r="B80" s="20">
        <f t="shared" si="4"/>
        <v>2</v>
      </c>
      <c r="C80" s="40">
        <f>SUMPRODUCT((경제동향_데이터!$U$7:$U$652=$A80)*(경제동향_데이터!$V$7:$V$652=$A$75)*(경제동향_데이터!$W$7:$W$652))</f>
        <v>95.9</v>
      </c>
      <c r="D80" s="40">
        <f>SUMPRODUCT((경제동향_데이터!$U$7:$U$652=$A80)*(경제동향_데이터!$V$7:$V$652=$A$75)*(경제동향_데이터!$X$7:$X$652))</f>
        <v>8.4</v>
      </c>
      <c r="E80" s="40">
        <f>SUMPRODUCT((경제동향_데이터!$U$7:$U$652=경기동향_소비!$A80)*(경제동향_데이터!$V$7:$V$652=경기동향_소비!$A$3)*(경제동향_데이터!$Y$7:$Y$652))</f>
        <v>122.8</v>
      </c>
      <c r="F80" s="40">
        <f>SUMPRODUCT((경제동향_데이터!$U$7:$U$652=경기동향_소비!$A80)*(경제동향_데이터!$V$7:$V$652=경기동향_소비!$A$75)*(경제동향_데이터!$Z$7:$Z$652))</f>
        <v>7.9</v>
      </c>
      <c r="G80" s="40">
        <f>SUMPRODUCT((경제동향_데이터!$U$7:$U$652=경기동향_소비!$A80)*(경제동향_데이터!$V$7:$V$652=경기동향_소비!$A$75)*(경제동향_데이터!$AA$7:$AA$652))</f>
        <v>91.1</v>
      </c>
      <c r="H80" s="40">
        <f>SUMPRODUCT((경제동향_데이터!$U$7:$U$652=경기동향_소비!$A80)*(경제동향_데이터!$V$7:$V$652=경기동향_소비!$A$75)*(경제동향_데이터!$AB$7:$AB$652))</f>
        <v>9</v>
      </c>
    </row>
    <row r="81" spans="1:8" x14ac:dyDescent="0.3">
      <c r="A81" s="64" t="str">
        <f t="shared" si="4"/>
        <v>2023.03</v>
      </c>
      <c r="B81" s="20">
        <f t="shared" si="4"/>
        <v>3</v>
      </c>
      <c r="C81" s="40">
        <f>SUMPRODUCT((경제동향_데이터!$U$7:$U$652=$A81)*(경제동향_데이터!$V$7:$V$652=$A$75)*(경제동향_데이터!$W$7:$W$652))</f>
        <v>109.4</v>
      </c>
      <c r="D81" s="40">
        <f>SUMPRODUCT((경제동향_데이터!$U$7:$U$652=$A81)*(경제동향_데이터!$V$7:$V$652=$A$75)*(경제동향_데이터!$X$7:$X$652))</f>
        <v>12.4</v>
      </c>
      <c r="E81" s="40">
        <f>SUMPRODUCT((경제동향_데이터!$U$7:$U$652=경기동향_소비!$A81)*(경제동향_데이터!$V$7:$V$652=경기동향_소비!$A$3)*(경제동향_데이터!$Y$7:$Y$652))</f>
        <v>134.5</v>
      </c>
      <c r="F81" s="40">
        <f>SUMPRODUCT((경제동향_데이터!$U$7:$U$652=경기동향_소비!$A81)*(경제동향_데이터!$V$7:$V$652=경기동향_소비!$A$75)*(경제동향_데이터!$Z$7:$Z$652))</f>
        <v>7.6</v>
      </c>
      <c r="G81" s="40">
        <f>SUMPRODUCT((경제동향_데이터!$U$7:$U$652=경기동향_소비!$A81)*(경제동향_데이터!$V$7:$V$652=경기동향_소비!$A$75)*(경제동향_데이터!$AA$7:$AA$652))</f>
        <v>104.6</v>
      </c>
      <c r="H81" s="40">
        <f>SUMPRODUCT((경제동향_데이터!$U$7:$U$652=경기동향_소비!$A81)*(경제동향_데이터!$V$7:$V$652=경기동향_소비!$A$75)*(경제동향_데이터!$AB$7:$AB$652))</f>
        <v>14.9</v>
      </c>
    </row>
    <row r="82" spans="1:8" x14ac:dyDescent="0.3">
      <c r="A82" s="64" t="str">
        <f t="shared" si="4"/>
        <v>2023.04</v>
      </c>
      <c r="B82" s="20">
        <f t="shared" si="4"/>
        <v>4</v>
      </c>
      <c r="C82" s="40">
        <f>SUMPRODUCT((경제동향_데이터!$U$7:$U$652=$A82)*(경제동향_데이터!$V$7:$V$652=$A$75)*(경제동향_데이터!$W$7:$W$652))</f>
        <v>109.1</v>
      </c>
      <c r="D82" s="40">
        <f>SUMPRODUCT((경제동향_데이터!$U$7:$U$652=$A82)*(경제동향_데이터!$V$7:$V$652=$A$75)*(경제동향_데이터!$X$7:$X$652))</f>
        <v>6.7</v>
      </c>
      <c r="E82" s="40">
        <f>SUMPRODUCT((경제동향_데이터!$U$7:$U$652=경기동향_소비!$A82)*(경제동향_데이터!$V$7:$V$652=경기동향_소비!$A$3)*(경제동향_데이터!$Y$7:$Y$652))</f>
        <v>144</v>
      </c>
      <c r="F82" s="40">
        <f>SUMPRODUCT((경제동향_데이터!$U$7:$U$652=경기동향_소비!$A82)*(경제동향_데이터!$V$7:$V$652=경기동향_소비!$A$75)*(경제동향_데이터!$Z$7:$Z$652))</f>
        <v>1.4</v>
      </c>
      <c r="G82" s="40">
        <f>SUMPRODUCT((경제동향_데이터!$U$7:$U$652=경기동향_소비!$A82)*(경제동향_데이터!$V$7:$V$652=경기동향_소비!$A$75)*(경제동향_데이터!$AA$7:$AA$652))</f>
        <v>100.6</v>
      </c>
      <c r="H82" s="40">
        <f>SUMPRODUCT((경제동향_데이터!$U$7:$U$652=경기동향_소비!$A82)*(경제동향_데이터!$V$7:$V$652=경기동향_소비!$A$75)*(경제동향_데이터!$AB$7:$AB$652))</f>
        <v>9.5</v>
      </c>
    </row>
    <row r="83" spans="1:8" x14ac:dyDescent="0.3">
      <c r="A83" s="64" t="str">
        <f t="shared" si="4"/>
        <v>2023.05</v>
      </c>
      <c r="B83" s="20">
        <f t="shared" si="4"/>
        <v>5</v>
      </c>
      <c r="C83" s="40">
        <f>SUMPRODUCT((경제동향_데이터!$U$7:$U$652=$A83)*(경제동향_데이터!$V$7:$V$652=$A$75)*(경제동향_데이터!$W$7:$W$652))</f>
        <v>111.3</v>
      </c>
      <c r="D83" s="40">
        <f>SUMPRODUCT((경제동향_데이터!$U$7:$U$652=$A83)*(경제동향_데이터!$V$7:$V$652=$A$75)*(경제동향_데이터!$X$7:$X$652))</f>
        <v>3.5</v>
      </c>
      <c r="E83" s="40">
        <f>SUMPRODUCT((경제동향_데이터!$U$7:$U$652=경기동향_소비!$A83)*(경제동향_데이터!$V$7:$V$652=경기동향_소비!$A$3)*(경제동향_데이터!$Y$7:$Y$652))</f>
        <v>150.30000000000001</v>
      </c>
      <c r="F83" s="40">
        <f>SUMPRODUCT((경제동향_데이터!$U$7:$U$652=경기동향_소비!$A83)*(경제동향_데이터!$V$7:$V$652=경기동향_소비!$A$75)*(경제동향_데이터!$Z$7:$Z$652))</f>
        <v>-7</v>
      </c>
      <c r="G83" s="40">
        <f>SUMPRODUCT((경제동향_데이터!$U$7:$U$652=경기동향_소비!$A83)*(경제동향_데이터!$V$7:$V$652=경기동향_소비!$A$75)*(경제동향_데이터!$AA$7:$AA$652))</f>
        <v>102.8</v>
      </c>
      <c r="H83" s="40">
        <f>SUMPRODUCT((경제동향_데이터!$U$7:$U$652=경기동향_소비!$A83)*(경제동향_데이터!$V$7:$V$652=경기동향_소비!$A$75)*(경제동향_데이터!$AB$7:$AB$652))</f>
        <v>8.6999999999999993</v>
      </c>
    </row>
    <row r="84" spans="1:8" x14ac:dyDescent="0.3">
      <c r="A84" s="64" t="str">
        <f t="shared" si="4"/>
        <v>2023.06</v>
      </c>
      <c r="B84" s="20">
        <f t="shared" si="4"/>
        <v>6</v>
      </c>
      <c r="C84" s="40">
        <f>SUMPRODUCT((경제동향_데이터!$U$7:$U$652=$A84)*(경제동향_데이터!$V$7:$V$652=$A$75)*(경제동향_데이터!$W$7:$W$652))</f>
        <v>102.9</v>
      </c>
      <c r="D84" s="40">
        <f>SUMPRODUCT((경제동향_데이터!$U$7:$U$652=$A84)*(경제동향_데이터!$V$7:$V$652=$A$75)*(경제동향_데이터!$X$7:$X$652))</f>
        <v>4.9000000000000004</v>
      </c>
      <c r="E84" s="40">
        <f>SUMPRODUCT((경제동향_데이터!$U$7:$U$652=경기동향_소비!$A84)*(경제동향_데이터!$V$7:$V$652=경기동향_소비!$A$3)*(경제동향_데이터!$Y$7:$Y$652))</f>
        <v>126</v>
      </c>
      <c r="F84" s="40">
        <f>SUMPRODUCT((경제동향_데이터!$U$7:$U$652=경기동향_소비!$A84)*(경제동향_데이터!$V$7:$V$652=경기동향_소비!$A$75)*(경제동향_데이터!$Z$7:$Z$652))</f>
        <v>-6.9</v>
      </c>
      <c r="G84" s="40">
        <f>SUMPRODUCT((경제동향_데이터!$U$7:$U$652=경기동향_소비!$A84)*(경제동향_데이터!$V$7:$V$652=경기동향_소비!$A$75)*(경제동향_데이터!$AA$7:$AA$652))</f>
        <v>99.2</v>
      </c>
      <c r="H84" s="40">
        <f>SUMPRODUCT((경제동향_데이터!$U$7:$U$652=경기동향_소비!$A84)*(경제동향_데이터!$V$7:$V$652=경기동향_소비!$A$75)*(경제동향_데이터!$AB$7:$AB$652))</f>
        <v>10.6</v>
      </c>
    </row>
    <row r="85" spans="1:8" x14ac:dyDescent="0.3">
      <c r="A85" s="64" t="str">
        <f t="shared" si="4"/>
        <v>2023.07</v>
      </c>
      <c r="B85" s="20">
        <f t="shared" si="4"/>
        <v>7</v>
      </c>
      <c r="C85" s="40">
        <f>SUMPRODUCT((경제동향_데이터!$U$7:$U$652=$A85)*(경제동향_데이터!$V$7:$V$652=$A$75)*(경제동향_데이터!$W$7:$W$652))</f>
        <v>113</v>
      </c>
      <c r="D85" s="40">
        <f>SUMPRODUCT((경제동향_데이터!$U$7:$U$652=$A85)*(경제동향_데이터!$V$7:$V$652=$A$75)*(경제동향_데이터!$X$7:$X$652))</f>
        <v>5.5</v>
      </c>
      <c r="E85" s="40">
        <f>SUMPRODUCT((경제동향_데이터!$U$7:$U$652=경기동향_소비!$A85)*(경제동향_데이터!$V$7:$V$652=경기동향_소비!$A$3)*(경제동향_데이터!$Y$7:$Y$652))</f>
        <v>130.4</v>
      </c>
      <c r="F85" s="40">
        <f>SUMPRODUCT((경제동향_데이터!$U$7:$U$652=경기동향_소비!$A85)*(경제동향_데이터!$V$7:$V$652=경기동향_소비!$A$75)*(경제동향_데이터!$Z$7:$Z$652))</f>
        <v>-8.3000000000000007</v>
      </c>
      <c r="G85" s="40">
        <f>SUMPRODUCT((경제동향_데이터!$U$7:$U$652=경기동향_소비!$A85)*(경제동향_데이터!$V$7:$V$652=경기동향_소비!$A$75)*(경제동향_데이터!$AA$7:$AA$652))</f>
        <v>114.8</v>
      </c>
      <c r="H85" s="40">
        <f>SUMPRODUCT((경제동향_데이터!$U$7:$U$652=경기동향_소비!$A85)*(경제동향_데이터!$V$7:$V$652=경기동향_소비!$A$75)*(경제동향_데이터!$AB$7:$AB$652))</f>
        <v>11.8</v>
      </c>
    </row>
    <row r="86" spans="1:8" x14ac:dyDescent="0.3">
      <c r="A86" s="64" t="str">
        <f>A14</f>
        <v>2023.08</v>
      </c>
      <c r="B86" s="20">
        <f t="shared" si="4"/>
        <v>8</v>
      </c>
      <c r="C86" s="40">
        <f>SUMPRODUCT((경제동향_데이터!$U$7:$U$652=$A86)*(경제동향_데이터!$V$7:$V$652=$A$75)*(경제동향_데이터!$W$7:$W$652))</f>
        <v>104.5</v>
      </c>
      <c r="D86" s="40">
        <f>SUMPRODUCT((경제동향_데이터!$U$7:$U$652=$A86)*(경제동향_데이터!$V$7:$V$652=$A$75)*(경제동향_데이터!$X$7:$X$652))</f>
        <v>-2.7</v>
      </c>
      <c r="E86" s="40">
        <f>SUMPRODUCT((경제동향_데이터!$U$7:$U$652=경기동향_소비!$A86)*(경제동향_데이터!$V$7:$V$652=경기동향_소비!$A$3)*(경제동향_데이터!$Y$7:$Y$652))</f>
        <v>121.7</v>
      </c>
      <c r="F86" s="40">
        <f>SUMPRODUCT((경제동향_데이터!$U$7:$U$652=경기동향_소비!$A86)*(경제동향_데이터!$V$7:$V$652=경기동향_소비!$A$75)*(경제동향_데이터!$Z$7:$Z$652))</f>
        <v>-3.6</v>
      </c>
      <c r="G86" s="40">
        <f>SUMPRODUCT((경제동향_데이터!$U$7:$U$652=경기동향_소비!$A86)*(경제동향_데이터!$V$7:$V$652=경기동향_소비!$A$75)*(경제동향_데이터!$AA$7:$AA$652))</f>
        <v>109.4</v>
      </c>
      <c r="H86" s="40">
        <f>SUMPRODUCT((경제동향_데이터!$U$7:$U$652=경기동향_소비!$A86)*(경제동향_데이터!$V$7:$V$652=경기동향_소비!$A$75)*(경제동향_데이터!$AB$7:$AB$652))</f>
        <v>-2.5</v>
      </c>
    </row>
    <row r="87" spans="1:8" x14ac:dyDescent="0.3">
      <c r="A87" s="64" t="str">
        <f t="shared" si="4"/>
        <v>2023.09 p)</v>
      </c>
      <c r="B87" s="20" t="str">
        <f t="shared" si="4"/>
        <v>9p</v>
      </c>
      <c r="C87" s="40">
        <f>SUMPRODUCT((경제동향_데이터!$U$7:$U$652=$A87)*(경제동향_데이터!$V$7:$V$652=$A$75)*(경제동향_데이터!$W$7:$W$652))</f>
        <v>119.1</v>
      </c>
      <c r="D87" s="40">
        <f>SUMPRODUCT((경제동향_데이터!$U$7:$U$652=$A87)*(경제동향_데이터!$V$7:$V$652=$A$75)*(경제동향_데이터!$X$7:$X$652))</f>
        <v>-3.2</v>
      </c>
      <c r="E87" s="40">
        <f>SUMPRODUCT((경제동향_데이터!$U$7:$U$652=경기동향_소비!$A87)*(경제동향_데이터!$V$7:$V$652=경기동향_소비!$A$3)*(경제동향_데이터!$Y$7:$Y$652))</f>
        <v>129.9</v>
      </c>
      <c r="F87" s="40">
        <f>SUMPRODUCT((경제동향_데이터!$U$7:$U$652=경기동향_소비!$A87)*(경제동향_데이터!$V$7:$V$652=경기동향_소비!$A$75)*(경제동향_데이터!$Z$7:$Z$652))</f>
        <v>-9.6999999999999993</v>
      </c>
      <c r="G87" s="40">
        <f>SUMPRODUCT((경제동향_데이터!$U$7:$U$652=경기동향_소비!$A87)*(경제동향_데이터!$V$7:$V$652=경기동향_소비!$A$75)*(경제동향_데이터!$AA$7:$AA$652))</f>
        <v>119.6</v>
      </c>
      <c r="H87" s="40">
        <f>SUMPRODUCT((경제동향_데이터!$U$7:$U$652=경기동향_소비!$A87)*(경제동향_데이터!$V$7:$V$652=경기동향_소비!$A$75)*(경제동향_데이터!$AB$7:$AB$652))</f>
        <v>0</v>
      </c>
    </row>
    <row r="88" spans="1:8" x14ac:dyDescent="0.3">
      <c r="A88" s="64" t="str">
        <f>A16</f>
        <v>2023.10 p)</v>
      </c>
      <c r="B88" s="20" t="str">
        <f t="shared" si="4"/>
        <v>10p</v>
      </c>
      <c r="C88" s="74">
        <f>SUMPRODUCT((경제동향_데이터!$U$7:$U$652=$A88)*(경제동향_데이터!$V$7:$V$652=$A$75)*(경제동향_데이터!$W$7:$W$652))</f>
        <v>111.7</v>
      </c>
      <c r="D88" s="74">
        <f>SUMPRODUCT((경제동향_데이터!$U$7:$U$652=$A88)*(경제동향_데이터!$V$7:$V$652=$A$75)*(경제동향_데이터!$X$7:$X$652))</f>
        <v>-6.4</v>
      </c>
      <c r="E88" s="77">
        <f>SUMPRODUCT((경제동향_데이터!$U$7:$U$652=경기동향_소비!$A88)*(경제동향_데이터!$V$7:$V$652=경기동향_소비!$A$3)*(경제동향_데이터!$Y$7:$Y$652))</f>
        <v>142.9</v>
      </c>
      <c r="F88" s="74">
        <f>SUMPRODUCT((경제동향_데이터!$U$7:$U$652=경기동향_소비!$A88)*(경제동향_데이터!$V$7:$V$652=경기동향_소비!$A$75)*(경제동향_데이터!$Z$7:$Z$652))</f>
        <v>-9.8000000000000007</v>
      </c>
      <c r="G88" s="77">
        <f>SUMPRODUCT((경제동향_데이터!$U$7:$U$652=경기동향_소비!$A88)*(경제동향_데이터!$V$7:$V$652=경기동향_소비!$A$75)*(경제동향_데이터!$AA$7:$AA$652))</f>
        <v>101.4</v>
      </c>
      <c r="H88" s="74">
        <f>SUMPRODUCT((경제동향_데이터!$U$7:$U$652=경기동향_소비!$A88)*(경제동향_데이터!$V$7:$V$652=경기동향_소비!$A$75)*(경제동향_데이터!$AB$7:$AB$652))</f>
        <v>-4.4000000000000004</v>
      </c>
    </row>
    <row r="89" spans="1:8" x14ac:dyDescent="0.3">
      <c r="A89" s="16" t="s">
        <v>44</v>
      </c>
      <c r="B89" s="2"/>
    </row>
    <row r="93" spans="1:8" x14ac:dyDescent="0.3">
      <c r="B93" s="3" t="s">
        <v>4</v>
      </c>
      <c r="C93" s="499" t="s">
        <v>18</v>
      </c>
      <c r="D93" s="499" t="s">
        <v>13</v>
      </c>
    </row>
    <row r="94" spans="1:8" x14ac:dyDescent="0.3">
      <c r="A94" s="14" t="s">
        <v>64</v>
      </c>
      <c r="B94" s="5" t="s">
        <v>4</v>
      </c>
      <c r="C94" s="22" t="s">
        <v>13</v>
      </c>
      <c r="D94" s="22" t="s">
        <v>8</v>
      </c>
    </row>
    <row r="95" spans="1:8" x14ac:dyDescent="0.3">
      <c r="A95" s="64" t="str">
        <f t="shared" ref="A95:B108" si="5">A57</f>
        <v>2022.10</v>
      </c>
      <c r="B95" s="20" t="str">
        <f t="shared" si="5"/>
        <v>'22.10</v>
      </c>
      <c r="C95" s="40">
        <f>SUMPRODUCT((경제동향_데이터!$P$7:$P$828=$A95)*(경제동향_데이터!$Q$7:$Q$828=$A$94)*(경제동향_데이터!$R$7:$R$828))</f>
        <v>88.7</v>
      </c>
      <c r="D95" s="40">
        <f>SUMPRODUCT((경제동향_데이터!$P$7:$P$828=$A95)*(경제동향_데이터!$Q$7:$Q$828=$A$94)*(경제동향_데이터!$S$7:$S$828))</f>
        <v>-16.100000000000001</v>
      </c>
    </row>
    <row r="96" spans="1:8" x14ac:dyDescent="0.3">
      <c r="A96" s="64" t="str">
        <f t="shared" si="5"/>
        <v>2022.11</v>
      </c>
      <c r="B96" s="20">
        <f t="shared" si="5"/>
        <v>11</v>
      </c>
      <c r="C96" s="40">
        <f>SUMPRODUCT((경제동향_데이터!$P$7:$P$828=$A96)*(경제동향_데이터!$Q$7:$Q$828=$A$94)*(경제동향_데이터!$R$7:$R$828))</f>
        <v>91.4</v>
      </c>
      <c r="D96" s="40">
        <f>SUMPRODUCT((경제동향_데이터!$P$7:$P$828=$A96)*(경제동향_데이터!$Q$7:$Q$828=$A$94)*(경제동향_데이터!$S$7:$S$828))</f>
        <v>-15.4</v>
      </c>
    </row>
    <row r="97" spans="1:8" x14ac:dyDescent="0.3">
      <c r="A97" s="64" t="str">
        <f t="shared" si="5"/>
        <v>2022.12</v>
      </c>
      <c r="B97" s="20">
        <f t="shared" si="5"/>
        <v>12</v>
      </c>
      <c r="C97" s="40">
        <f>SUMPRODUCT((경제동향_데이터!$P$7:$P$828=$A97)*(경제동향_데이터!$Q$7:$Q$828=$A$94)*(경제동향_데이터!$R$7:$R$828))</f>
        <v>93.9</v>
      </c>
      <c r="D97" s="40">
        <f>SUMPRODUCT((경제동향_데이터!$P$7:$P$828=$A97)*(경제동향_데이터!$Q$7:$Q$828=$A$94)*(경제동향_데이터!$S$7:$S$828))</f>
        <v>-11</v>
      </c>
    </row>
    <row r="98" spans="1:8" x14ac:dyDescent="0.3">
      <c r="A98" s="64" t="str">
        <f t="shared" si="5"/>
        <v>2023.01</v>
      </c>
      <c r="B98" s="20" t="str">
        <f t="shared" si="5"/>
        <v>'23.1</v>
      </c>
      <c r="C98" s="40">
        <f>SUMPRODUCT((경제동향_데이터!$P$7:$P$828=$A98)*(경제동향_데이터!$Q$7:$Q$828=$A$94)*(경제동향_데이터!$R$7:$R$828))</f>
        <v>93</v>
      </c>
      <c r="D98" s="40">
        <f>SUMPRODUCT((경제동향_데이터!$P$7:$P$828=$A98)*(경제동향_데이터!$Q$7:$Q$828=$A$94)*(경제동향_데이터!$S$7:$S$828))</f>
        <v>-12.4</v>
      </c>
    </row>
    <row r="99" spans="1:8" x14ac:dyDescent="0.3">
      <c r="A99" s="64" t="str">
        <f t="shared" si="5"/>
        <v>2023.02</v>
      </c>
      <c r="B99" s="20">
        <f t="shared" si="5"/>
        <v>2</v>
      </c>
      <c r="C99" s="40">
        <f>SUMPRODUCT((경제동향_데이터!$P$7:$P$828=$A99)*(경제동향_데이터!$Q$7:$Q$828=$A$94)*(경제동향_데이터!$R$7:$R$828))</f>
        <v>93.7</v>
      </c>
      <c r="D99" s="40">
        <f>SUMPRODUCT((경제동향_데이터!$P$7:$P$828=$A99)*(경제동향_데이터!$Q$7:$Q$828=$A$94)*(경제동향_데이터!$S$7:$S$828))</f>
        <v>-11.6</v>
      </c>
    </row>
    <row r="100" spans="1:8" x14ac:dyDescent="0.3">
      <c r="A100" s="64" t="str">
        <f t="shared" si="5"/>
        <v>2023.03</v>
      </c>
      <c r="B100" s="20">
        <f t="shared" si="5"/>
        <v>3</v>
      </c>
      <c r="C100" s="40">
        <f>SUMPRODUCT((경제동향_데이터!$P$7:$P$828=$A100)*(경제동향_데이터!$Q$7:$Q$828=$A$94)*(경제동향_데이터!$R$7:$R$828))</f>
        <v>94.8</v>
      </c>
      <c r="D100" s="40">
        <f>SUMPRODUCT((경제동향_데이터!$P$7:$P$828=$A100)*(경제동향_데이터!$Q$7:$Q$828=$A$94)*(경제동향_데이터!$S$7:$S$828))</f>
        <v>-9.6999999999999993</v>
      </c>
    </row>
    <row r="101" spans="1:8" x14ac:dyDescent="0.3">
      <c r="A101" s="64" t="str">
        <f t="shared" si="5"/>
        <v>2023.04</v>
      </c>
      <c r="B101" s="20">
        <f t="shared" si="5"/>
        <v>4</v>
      </c>
      <c r="C101" s="40">
        <f>SUMPRODUCT((경제동향_데이터!$P$7:$P$828=$A101)*(경제동향_데이터!$Q$7:$Q$828=$A$94)*(경제동향_데이터!$R$7:$R$828))</f>
        <v>100.8</v>
      </c>
      <c r="D101" s="40">
        <f>SUMPRODUCT((경제동향_데이터!$P$7:$P$828=$A101)*(경제동향_데이터!$Q$7:$Q$828=$A$94)*(경제동향_데이터!$S$7:$S$828))</f>
        <v>-3.4</v>
      </c>
    </row>
    <row r="102" spans="1:8" x14ac:dyDescent="0.3">
      <c r="A102" s="64" t="str">
        <f t="shared" si="5"/>
        <v>2023.05</v>
      </c>
      <c r="B102" s="20">
        <f t="shared" si="5"/>
        <v>5</v>
      </c>
      <c r="C102" s="40">
        <f>SUMPRODUCT((경제동향_데이터!$P$7:$P$828=$A102)*(경제동향_데이터!$Q$7:$Q$828=$A$94)*(경제동향_데이터!$R$7:$R$828))</f>
        <v>100.4</v>
      </c>
      <c r="D102" s="40">
        <f>SUMPRODUCT((경제동향_데이터!$P$7:$P$828=$A102)*(경제동향_데이터!$Q$7:$Q$828=$A$94)*(경제동향_데이터!$S$7:$S$828))</f>
        <v>-4.4000000000000004</v>
      </c>
    </row>
    <row r="103" spans="1:8" x14ac:dyDescent="0.3">
      <c r="A103" s="64" t="str">
        <f t="shared" si="5"/>
        <v>2023.06</v>
      </c>
      <c r="B103" s="20">
        <f t="shared" si="5"/>
        <v>6</v>
      </c>
      <c r="C103" s="40">
        <f>SUMPRODUCT((경제동향_데이터!$P$7:$P$828=$A103)*(경제동향_데이터!$Q$7:$Q$828=$A$94)*(경제동향_데이터!$R$7:$R$828))</f>
        <v>104.1</v>
      </c>
      <c r="D103" s="40">
        <f>SUMPRODUCT((경제동향_데이터!$P$7:$P$828=$A103)*(경제동향_데이터!$Q$7:$Q$828=$A$94)*(경제동향_데이터!$S$7:$S$828))</f>
        <v>2.7</v>
      </c>
    </row>
    <row r="104" spans="1:8" x14ac:dyDescent="0.3">
      <c r="A104" s="64" t="str">
        <f t="shared" si="5"/>
        <v>2023.07</v>
      </c>
      <c r="B104" s="20">
        <f t="shared" si="5"/>
        <v>7</v>
      </c>
      <c r="C104" s="40">
        <f>SUMPRODUCT((경제동향_데이터!$P$7:$P$828=$A104)*(경제동향_데이터!$Q$7:$Q$828=$A$94)*(경제동향_데이터!$R$7:$R$828))</f>
        <v>106.7</v>
      </c>
      <c r="D104" s="40">
        <f>SUMPRODUCT((경제동향_데이터!$P$7:$P$828=$A104)*(경제동향_데이터!$Q$7:$Q$828=$A$94)*(경제동향_데이터!$S$7:$S$828))</f>
        <v>19</v>
      </c>
    </row>
    <row r="105" spans="1:8" x14ac:dyDescent="0.3">
      <c r="A105" s="64" t="str">
        <f t="shared" si="5"/>
        <v>2023.08</v>
      </c>
      <c r="B105" s="20">
        <f t="shared" si="5"/>
        <v>8</v>
      </c>
      <c r="C105" s="40">
        <f>SUMPRODUCT((경제동향_데이터!$P$7:$P$828=$A105)*(경제동향_데이터!$Q$7:$Q$828=$A$94)*(경제동향_데이터!$R$7:$R$828))</f>
        <v>105.4</v>
      </c>
      <c r="D105" s="40">
        <f>SUMPRODUCT((경제동향_데이터!$P$7:$P$828=$A105)*(경제동향_데이터!$Q$7:$Q$828=$A$94)*(경제동향_데이터!$S$7:$S$828))</f>
        <v>13.8</v>
      </c>
    </row>
    <row r="106" spans="1:8" x14ac:dyDescent="0.3">
      <c r="A106" s="64" t="str">
        <f t="shared" si="5"/>
        <v>2023.09</v>
      </c>
      <c r="B106" s="20">
        <f t="shared" si="5"/>
        <v>9</v>
      </c>
      <c r="C106" s="40">
        <f>SUMPRODUCT((경제동향_데이터!$P$7:$P$828=$A106)*(경제동향_데이터!$Q$7:$Q$828=$A$94)*(경제동향_데이터!$R$7:$R$828))</f>
        <v>103.7</v>
      </c>
      <c r="D106" s="40">
        <f>SUMPRODUCT((경제동향_데이터!$P$7:$P$828=$A106)*(경제동향_데이터!$Q$7:$Q$828=$A$94)*(경제동향_데이터!$S$7:$S$828))</f>
        <v>12.2</v>
      </c>
    </row>
    <row r="107" spans="1:8" x14ac:dyDescent="0.3">
      <c r="A107" s="64" t="str">
        <f t="shared" si="5"/>
        <v>2023.10</v>
      </c>
      <c r="B107" s="20">
        <f t="shared" si="5"/>
        <v>10</v>
      </c>
      <c r="C107" s="40">
        <f>SUMPRODUCT((경제동향_데이터!$P$7:$P$828=$A107)*(경제동향_데이터!$Q$7:$Q$828=$A$94)*(경제동향_데이터!$R$7:$R$828))</f>
        <v>99.1</v>
      </c>
      <c r="D107" s="40">
        <f>SUMPRODUCT((경제동향_데이터!$P$7:$P$828=$A107)*(경제동향_데이터!$Q$7:$Q$828=$A$94)*(경제동향_데이터!$S$7:$S$828))</f>
        <v>10.4</v>
      </c>
    </row>
    <row r="108" spans="1:8" x14ac:dyDescent="0.3">
      <c r="A108" s="64" t="str">
        <f t="shared" si="5"/>
        <v>2023.11</v>
      </c>
      <c r="B108" s="20">
        <f t="shared" si="5"/>
        <v>11</v>
      </c>
      <c r="C108" s="74">
        <f>SUMPRODUCT((경제동향_데이터!$P$7:$P$828=$A108)*(경제동향_데이터!$Q$7:$Q$828=$A$94)*(경제동향_데이터!$R$7:$R$828))</f>
        <v>102.5</v>
      </c>
      <c r="D108" s="74">
        <f>SUMPRODUCT((경제동향_데이터!$P$7:$P$828=$A108)*(경제동향_데이터!$Q$7:$Q$828=$A$94)*(경제동향_데이터!$S$7:$S$828))</f>
        <v>11.1</v>
      </c>
    </row>
    <row r="109" spans="1:8" x14ac:dyDescent="0.3">
      <c r="A109" s="1" t="s">
        <v>3</v>
      </c>
      <c r="B109" s="1" t="s">
        <v>15</v>
      </c>
    </row>
    <row r="112" spans="1:8" x14ac:dyDescent="0.3">
      <c r="A112" s="492"/>
      <c r="B112" s="492"/>
      <c r="C112" s="492"/>
      <c r="D112" s="492"/>
      <c r="E112" s="492"/>
      <c r="F112" s="492"/>
      <c r="G112" s="492"/>
      <c r="H112" s="492"/>
    </row>
    <row r="114" spans="30:34" x14ac:dyDescent="0.3">
      <c r="AD114" s="281" t="s">
        <v>177</v>
      </c>
      <c r="AE114" s="281" t="s">
        <v>1</v>
      </c>
      <c r="AF114" s="281" t="s">
        <v>54</v>
      </c>
      <c r="AG114" s="282">
        <v>140.5</v>
      </c>
      <c r="AH114" s="282">
        <v>37.299999999999997</v>
      </c>
    </row>
    <row r="115" spans="30:34" x14ac:dyDescent="0.3">
      <c r="AD115" s="281" t="s">
        <v>177</v>
      </c>
      <c r="AE115" s="281" t="s">
        <v>1</v>
      </c>
      <c r="AF115" s="281" t="s">
        <v>55</v>
      </c>
      <c r="AG115" s="282">
        <v>96</v>
      </c>
      <c r="AH115" s="282">
        <v>-1.3</v>
      </c>
    </row>
    <row r="116" spans="30:34" x14ac:dyDescent="0.3">
      <c r="AD116" s="281" t="s">
        <v>177</v>
      </c>
      <c r="AE116" s="281" t="s">
        <v>1</v>
      </c>
      <c r="AF116" s="281" t="s">
        <v>56</v>
      </c>
      <c r="AG116" s="282">
        <v>115.2</v>
      </c>
      <c r="AH116" s="282">
        <v>7.8</v>
      </c>
    </row>
    <row r="117" spans="30:34" x14ac:dyDescent="0.3">
      <c r="AD117" s="281" t="s">
        <v>177</v>
      </c>
      <c r="AE117" s="281" t="s">
        <v>39</v>
      </c>
      <c r="AF117" s="281" t="s">
        <v>52</v>
      </c>
      <c r="AG117" s="282">
        <v>107.6</v>
      </c>
      <c r="AH117" s="282">
        <v>6.6</v>
      </c>
    </row>
    <row r="118" spans="30:34" x14ac:dyDescent="0.3">
      <c r="AD118" s="281" t="s">
        <v>177</v>
      </c>
      <c r="AE118" s="281" t="s">
        <v>39</v>
      </c>
      <c r="AF118" s="281" t="s">
        <v>53</v>
      </c>
      <c r="AG118" s="282">
        <v>101.9</v>
      </c>
      <c r="AH118" s="282">
        <v>2.7</v>
      </c>
    </row>
    <row r="119" spans="30:34" x14ac:dyDescent="0.3">
      <c r="AD119" s="281" t="s">
        <v>177</v>
      </c>
      <c r="AE119" s="281" t="s">
        <v>39</v>
      </c>
      <c r="AF119" s="281" t="s">
        <v>54</v>
      </c>
      <c r="AG119" s="282">
        <v>118.8</v>
      </c>
      <c r="AH119" s="282">
        <v>16.3</v>
      </c>
    </row>
    <row r="120" spans="30:34" x14ac:dyDescent="0.3">
      <c r="AD120" s="281" t="s">
        <v>177</v>
      </c>
      <c r="AE120" s="281" t="s">
        <v>39</v>
      </c>
      <c r="AF120" s="281" t="s">
        <v>55</v>
      </c>
      <c r="AG120" s="282">
        <v>130.80000000000001</v>
      </c>
      <c r="AH120" s="282">
        <v>20.3</v>
      </c>
    </row>
    <row r="121" spans="30:34" x14ac:dyDescent="0.3">
      <c r="AD121" s="281" t="s">
        <v>177</v>
      </c>
      <c r="AE121" s="281" t="s">
        <v>39</v>
      </c>
      <c r="AF121" s="281" t="s">
        <v>56</v>
      </c>
      <c r="AG121" s="282">
        <v>110.4</v>
      </c>
      <c r="AH121" s="282">
        <v>4.5999999999999996</v>
      </c>
    </row>
    <row r="122" spans="30:34" x14ac:dyDescent="0.3">
      <c r="AD122" s="281" t="s">
        <v>177</v>
      </c>
      <c r="AE122" s="281" t="s">
        <v>40</v>
      </c>
      <c r="AF122" s="281" t="s">
        <v>52</v>
      </c>
      <c r="AG122" s="282">
        <v>113.8</v>
      </c>
      <c r="AH122" s="282">
        <v>9.6</v>
      </c>
    </row>
    <row r="123" spans="30:34" x14ac:dyDescent="0.3">
      <c r="AD123" s="281" t="s">
        <v>177</v>
      </c>
      <c r="AE123" s="281" t="s">
        <v>40</v>
      </c>
      <c r="AF123" s="281" t="s">
        <v>53</v>
      </c>
      <c r="AG123" s="282">
        <v>104.6</v>
      </c>
      <c r="AH123" s="282">
        <v>1.2</v>
      </c>
    </row>
    <row r="124" spans="30:34" x14ac:dyDescent="0.3">
      <c r="AD124" s="281" t="s">
        <v>177</v>
      </c>
      <c r="AE124" s="281" t="s">
        <v>40</v>
      </c>
      <c r="AF124" s="281" t="s">
        <v>54</v>
      </c>
      <c r="AG124" s="282">
        <v>140.30000000000001</v>
      </c>
      <c r="AH124" s="282">
        <v>31.5</v>
      </c>
    </row>
    <row r="125" spans="30:34" x14ac:dyDescent="0.3">
      <c r="AD125" s="281" t="s">
        <v>177</v>
      </c>
      <c r="AE125" s="281" t="s">
        <v>40</v>
      </c>
      <c r="AF125" s="281" t="s">
        <v>55</v>
      </c>
      <c r="AG125" s="282">
        <v>169.6</v>
      </c>
      <c r="AH125" s="282">
        <v>45.2</v>
      </c>
    </row>
    <row r="126" spans="30:34" x14ac:dyDescent="0.3">
      <c r="AD126" s="281" t="s">
        <v>177</v>
      </c>
      <c r="AE126" s="281" t="s">
        <v>40</v>
      </c>
      <c r="AF126" s="281" t="s">
        <v>56</v>
      </c>
      <c r="AG126" s="282">
        <v>110.2</v>
      </c>
      <c r="AH126" s="282">
        <v>4.3</v>
      </c>
    </row>
    <row r="127" spans="30:34" x14ac:dyDescent="0.3">
      <c r="AD127" s="281" t="s">
        <v>276</v>
      </c>
      <c r="AE127" s="281" t="s">
        <v>1</v>
      </c>
      <c r="AF127" s="281" t="s">
        <v>52</v>
      </c>
      <c r="AG127" s="282">
        <v>113</v>
      </c>
      <c r="AH127" s="282">
        <v>4.2</v>
      </c>
    </row>
    <row r="128" spans="30:34" x14ac:dyDescent="0.3">
      <c r="AD128" s="281" t="s">
        <v>276</v>
      </c>
      <c r="AE128" s="281" t="s">
        <v>1</v>
      </c>
      <c r="AF128" s="281" t="s">
        <v>53</v>
      </c>
      <c r="AG128" s="282">
        <v>110.6</v>
      </c>
      <c r="AH128" s="282">
        <v>1.4</v>
      </c>
    </row>
    <row r="129" spans="30:34" x14ac:dyDescent="0.3">
      <c r="AD129" s="281" t="s">
        <v>276</v>
      </c>
      <c r="AE129" s="281" t="s">
        <v>1</v>
      </c>
      <c r="AF129" s="281" t="s">
        <v>54</v>
      </c>
      <c r="AG129" s="282">
        <v>139.1</v>
      </c>
      <c r="AH129" s="282">
        <v>23</v>
      </c>
    </row>
    <row r="130" spans="30:34" x14ac:dyDescent="0.3">
      <c r="AD130" s="281" t="s">
        <v>276</v>
      </c>
      <c r="AE130" s="281" t="s">
        <v>1</v>
      </c>
      <c r="AF130" s="281" t="s">
        <v>55</v>
      </c>
      <c r="AG130" s="282">
        <v>109</v>
      </c>
      <c r="AH130" s="282">
        <v>3.9</v>
      </c>
    </row>
    <row r="131" spans="30:34" x14ac:dyDescent="0.3">
      <c r="AD131" s="281" t="s">
        <v>276</v>
      </c>
      <c r="AE131" s="281" t="s">
        <v>1</v>
      </c>
      <c r="AF131" s="281" t="s">
        <v>56</v>
      </c>
      <c r="AG131" s="282">
        <v>112.8</v>
      </c>
      <c r="AH131" s="282">
        <v>5.9</v>
      </c>
    </row>
    <row r="132" spans="30:34" x14ac:dyDescent="0.3">
      <c r="AD132" s="281" t="s">
        <v>276</v>
      </c>
      <c r="AE132" s="281" t="s">
        <v>39</v>
      </c>
      <c r="AF132" s="281" t="s">
        <v>52</v>
      </c>
      <c r="AG132" s="282">
        <v>113.6</v>
      </c>
      <c r="AH132" s="282">
        <v>6</v>
      </c>
    </row>
    <row r="133" spans="30:34" x14ac:dyDescent="0.3">
      <c r="AD133" s="281" t="s">
        <v>276</v>
      </c>
      <c r="AE133" s="281" t="s">
        <v>39</v>
      </c>
      <c r="AF133" s="281" t="s">
        <v>53</v>
      </c>
      <c r="AG133" s="282">
        <v>104.4</v>
      </c>
      <c r="AH133" s="282">
        <v>1.2</v>
      </c>
    </row>
    <row r="134" spans="30:34" x14ac:dyDescent="0.3">
      <c r="AD134" s="281" t="s">
        <v>276</v>
      </c>
      <c r="AE134" s="281" t="s">
        <v>39</v>
      </c>
      <c r="AF134" s="281" t="s">
        <v>54</v>
      </c>
      <c r="AG134" s="282">
        <v>123.9</v>
      </c>
      <c r="AH134" s="282">
        <v>10.1</v>
      </c>
    </row>
    <row r="135" spans="30:34" x14ac:dyDescent="0.3">
      <c r="AD135" s="281" t="s">
        <v>276</v>
      </c>
      <c r="AE135" s="281" t="s">
        <v>39</v>
      </c>
      <c r="AF135" s="281" t="s">
        <v>55</v>
      </c>
      <c r="AG135" s="282">
        <v>140.69999999999999</v>
      </c>
      <c r="AH135" s="282">
        <v>13</v>
      </c>
    </row>
    <row r="136" spans="30:34" x14ac:dyDescent="0.3">
      <c r="AD136" s="281" t="s">
        <v>276</v>
      </c>
      <c r="AE136" s="281" t="s">
        <v>39</v>
      </c>
      <c r="AF136" s="281" t="s">
        <v>56</v>
      </c>
      <c r="AG136" s="282">
        <v>113.3</v>
      </c>
      <c r="AH136" s="282">
        <v>8.8000000000000007</v>
      </c>
    </row>
    <row r="137" spans="30:34" x14ac:dyDescent="0.3">
      <c r="AD137" s="281" t="s">
        <v>276</v>
      </c>
      <c r="AE137" s="281" t="s">
        <v>40</v>
      </c>
      <c r="AF137" s="281" t="s">
        <v>52</v>
      </c>
      <c r="AG137" s="282">
        <v>116.9</v>
      </c>
      <c r="AH137" s="282">
        <v>6.5</v>
      </c>
    </row>
    <row r="138" spans="30:34" x14ac:dyDescent="0.3">
      <c r="AD138" s="281" t="s">
        <v>276</v>
      </c>
      <c r="AE138" s="281" t="s">
        <v>40</v>
      </c>
      <c r="AF138" s="281" t="s">
        <v>53</v>
      </c>
      <c r="AG138" s="282">
        <v>107.6</v>
      </c>
      <c r="AH138" s="282">
        <v>0.1</v>
      </c>
    </row>
    <row r="139" spans="30:34" x14ac:dyDescent="0.3">
      <c r="AD139" s="281" t="s">
        <v>276</v>
      </c>
      <c r="AE139" s="281" t="s">
        <v>40</v>
      </c>
      <c r="AF139" s="281" t="s">
        <v>54</v>
      </c>
      <c r="AG139" s="282">
        <v>126.3</v>
      </c>
      <c r="AH139" s="282">
        <v>10.4</v>
      </c>
    </row>
    <row r="140" spans="30:34" x14ac:dyDescent="0.3">
      <c r="AD140" s="281" t="s">
        <v>276</v>
      </c>
      <c r="AE140" s="281" t="s">
        <v>40</v>
      </c>
      <c r="AF140" s="281" t="s">
        <v>55</v>
      </c>
      <c r="AG140" s="282">
        <v>183.6</v>
      </c>
      <c r="AH140" s="282">
        <v>38</v>
      </c>
    </row>
    <row r="141" spans="30:34" x14ac:dyDescent="0.3">
      <c r="AD141" s="281" t="s">
        <v>276</v>
      </c>
      <c r="AE141" s="281" t="s">
        <v>40</v>
      </c>
      <c r="AF141" s="281" t="s">
        <v>56</v>
      </c>
      <c r="AG141" s="282">
        <v>114.7</v>
      </c>
      <c r="AH141" s="282">
        <v>8.3000000000000007</v>
      </c>
    </row>
    <row r="142" spans="30:34" x14ac:dyDescent="0.3">
      <c r="AD142" s="281" t="s">
        <v>8617</v>
      </c>
      <c r="AE142" s="281" t="s">
        <v>1</v>
      </c>
      <c r="AF142" s="281" t="s">
        <v>52</v>
      </c>
      <c r="AG142" s="282">
        <v>109.2</v>
      </c>
      <c r="AH142" s="282">
        <v>4.5</v>
      </c>
    </row>
    <row r="143" spans="30:34" x14ac:dyDescent="0.3">
      <c r="AD143" s="281" t="s">
        <v>8617</v>
      </c>
      <c r="AE143" s="281" t="s">
        <v>1</v>
      </c>
      <c r="AF143" s="281" t="s">
        <v>53</v>
      </c>
      <c r="AG143" s="282">
        <v>107.3</v>
      </c>
      <c r="AH143" s="282">
        <v>4.3</v>
      </c>
    </row>
    <row r="144" spans="30:34" x14ac:dyDescent="0.3">
      <c r="AD144" s="281" t="s">
        <v>8617</v>
      </c>
      <c r="AE144" s="281" t="s">
        <v>1</v>
      </c>
      <c r="AF144" s="281" t="s">
        <v>54</v>
      </c>
      <c r="AG144" s="282">
        <v>117.3</v>
      </c>
      <c r="AH144" s="282">
        <v>16.600000000000001</v>
      </c>
    </row>
    <row r="145" spans="30:34" x14ac:dyDescent="0.3">
      <c r="AD145" s="281" t="s">
        <v>8617</v>
      </c>
      <c r="AE145" s="281" t="s">
        <v>1</v>
      </c>
      <c r="AF145" s="281" t="s">
        <v>55</v>
      </c>
      <c r="AG145" s="282">
        <v>109.1</v>
      </c>
      <c r="AH145" s="282">
        <v>14.5</v>
      </c>
    </row>
    <row r="146" spans="30:34" x14ac:dyDescent="0.3">
      <c r="AD146" s="281" t="s">
        <v>8617</v>
      </c>
      <c r="AE146" s="281" t="s">
        <v>1</v>
      </c>
      <c r="AF146" s="281" t="s">
        <v>56</v>
      </c>
      <c r="AG146" s="282">
        <v>114.9</v>
      </c>
      <c r="AH146" s="282">
        <v>5.0999999999999996</v>
      </c>
    </row>
    <row r="147" spans="30:34" x14ac:dyDescent="0.3">
      <c r="AD147" s="281" t="s">
        <v>8617</v>
      </c>
      <c r="AE147" s="281" t="s">
        <v>39</v>
      </c>
      <c r="AF147" s="281" t="s">
        <v>52</v>
      </c>
      <c r="AG147" s="282">
        <v>109.8</v>
      </c>
      <c r="AH147" s="282">
        <v>6.6</v>
      </c>
    </row>
    <row r="148" spans="30:34" x14ac:dyDescent="0.3">
      <c r="AD148" s="281" t="s">
        <v>8617</v>
      </c>
      <c r="AE148" s="281" t="s">
        <v>39</v>
      </c>
      <c r="AF148" s="281" t="s">
        <v>53</v>
      </c>
      <c r="AG148" s="282">
        <v>103</v>
      </c>
      <c r="AH148" s="282">
        <v>3.2</v>
      </c>
    </row>
    <row r="149" spans="30:34" x14ac:dyDescent="0.3">
      <c r="AD149" s="281" t="s">
        <v>8617</v>
      </c>
      <c r="AE149" s="281" t="s">
        <v>39</v>
      </c>
      <c r="AF149" s="281" t="s">
        <v>54</v>
      </c>
      <c r="AG149" s="282">
        <v>118.1</v>
      </c>
      <c r="AH149" s="282">
        <v>24.8</v>
      </c>
    </row>
    <row r="150" spans="30:34" x14ac:dyDescent="0.3">
      <c r="AD150" s="281" t="s">
        <v>8617</v>
      </c>
      <c r="AE150" s="281" t="s">
        <v>39</v>
      </c>
      <c r="AF150" s="281" t="s">
        <v>55</v>
      </c>
      <c r="AG150" s="282">
        <v>136</v>
      </c>
      <c r="AH150" s="282">
        <v>16.399999999999999</v>
      </c>
    </row>
    <row r="151" spans="30:34" x14ac:dyDescent="0.3">
      <c r="AD151" s="281" t="s">
        <v>8617</v>
      </c>
      <c r="AE151" s="281" t="s">
        <v>39</v>
      </c>
      <c r="AF151" s="281" t="s">
        <v>56</v>
      </c>
      <c r="AG151" s="282">
        <v>114.7</v>
      </c>
      <c r="AH151" s="282">
        <v>8.8000000000000007</v>
      </c>
    </row>
    <row r="152" spans="30:34" x14ac:dyDescent="0.3">
      <c r="AD152" s="281" t="s">
        <v>8617</v>
      </c>
      <c r="AE152" s="281" t="s">
        <v>40</v>
      </c>
      <c r="AF152" s="281" t="s">
        <v>52</v>
      </c>
      <c r="AG152" s="282">
        <v>112.9</v>
      </c>
      <c r="AH152" s="282">
        <v>6.6</v>
      </c>
    </row>
    <row r="153" spans="30:34" x14ac:dyDescent="0.3">
      <c r="AD153" s="281" t="s">
        <v>8617</v>
      </c>
      <c r="AE153" s="281" t="s">
        <v>40</v>
      </c>
      <c r="AF153" s="281" t="s">
        <v>53</v>
      </c>
      <c r="AG153" s="282">
        <v>104.9</v>
      </c>
      <c r="AH153" s="282">
        <v>1.2</v>
      </c>
    </row>
    <row r="154" spans="30:34" x14ac:dyDescent="0.3">
      <c r="AD154" s="281" t="s">
        <v>8617</v>
      </c>
      <c r="AE154" s="281" t="s">
        <v>40</v>
      </c>
      <c r="AF154" s="281" t="s">
        <v>54</v>
      </c>
      <c r="AG154" s="282">
        <v>116.3</v>
      </c>
      <c r="AH154" s="282">
        <v>20.7</v>
      </c>
    </row>
    <row r="155" spans="30:34" x14ac:dyDescent="0.3">
      <c r="AD155" s="281" t="s">
        <v>8617</v>
      </c>
      <c r="AE155" s="281" t="s">
        <v>40</v>
      </c>
      <c r="AF155" s="281" t="s">
        <v>55</v>
      </c>
      <c r="AG155" s="282">
        <v>173.4</v>
      </c>
      <c r="AH155" s="282">
        <v>28.8</v>
      </c>
    </row>
    <row r="156" spans="30:34" x14ac:dyDescent="0.3">
      <c r="AD156" s="281" t="s">
        <v>8617</v>
      </c>
      <c r="AE156" s="281" t="s">
        <v>40</v>
      </c>
      <c r="AF156" s="281" t="s">
        <v>56</v>
      </c>
      <c r="AG156" s="282">
        <v>113.4</v>
      </c>
      <c r="AH156" s="282">
        <v>6.3</v>
      </c>
    </row>
    <row r="157" spans="30:34" x14ac:dyDescent="0.3">
      <c r="AD157" s="281" t="s">
        <v>8618</v>
      </c>
      <c r="AE157" s="281" t="s">
        <v>1</v>
      </c>
      <c r="AF157" s="281" t="s">
        <v>52</v>
      </c>
      <c r="AG157" s="282">
        <v>111.2</v>
      </c>
      <c r="AH157" s="282">
        <v>1.3</v>
      </c>
    </row>
    <row r="158" spans="30:34" x14ac:dyDescent="0.3">
      <c r="AD158" s="281" t="s">
        <v>8618</v>
      </c>
      <c r="AE158" s="281" t="s">
        <v>1</v>
      </c>
      <c r="AF158" s="281" t="s">
        <v>53</v>
      </c>
      <c r="AG158" s="282">
        <v>108</v>
      </c>
      <c r="AH158" s="282">
        <v>-0.7</v>
      </c>
    </row>
    <row r="159" spans="30:34" x14ac:dyDescent="0.3">
      <c r="AD159" s="281" t="s">
        <v>8618</v>
      </c>
      <c r="AE159" s="281" t="s">
        <v>1</v>
      </c>
      <c r="AF159" s="281" t="s">
        <v>54</v>
      </c>
      <c r="AG159" s="282">
        <v>120.7</v>
      </c>
      <c r="AH159" s="282">
        <v>-10.9</v>
      </c>
    </row>
    <row r="160" spans="30:34" x14ac:dyDescent="0.3">
      <c r="AD160" s="281" t="s">
        <v>8618</v>
      </c>
      <c r="AE160" s="281" t="s">
        <v>1</v>
      </c>
      <c r="AF160" s="281" t="s">
        <v>55</v>
      </c>
      <c r="AG160" s="282">
        <v>115.8</v>
      </c>
      <c r="AH160" s="282">
        <v>14.6</v>
      </c>
    </row>
    <row r="161" spans="30:34" x14ac:dyDescent="0.3">
      <c r="AD161" s="281" t="s">
        <v>8618</v>
      </c>
      <c r="AE161" s="281" t="s">
        <v>1</v>
      </c>
      <c r="AF161" s="281" t="s">
        <v>56</v>
      </c>
      <c r="AG161" s="282">
        <v>116.2</v>
      </c>
      <c r="AH161" s="282">
        <v>5</v>
      </c>
    </row>
    <row r="162" spans="30:34" x14ac:dyDescent="0.3">
      <c r="AD162" s="281" t="s">
        <v>8618</v>
      </c>
      <c r="AE162" s="281" t="s">
        <v>39</v>
      </c>
      <c r="AF162" s="281" t="s">
        <v>52</v>
      </c>
      <c r="AG162" s="282">
        <v>113.3</v>
      </c>
      <c r="AH162" s="282">
        <v>3</v>
      </c>
    </row>
    <row r="163" spans="30:34" x14ac:dyDescent="0.3">
      <c r="AD163" s="281" t="s">
        <v>8618</v>
      </c>
      <c r="AE163" s="281" t="s">
        <v>39</v>
      </c>
      <c r="AF163" s="281" t="s">
        <v>53</v>
      </c>
      <c r="AG163" s="282">
        <v>101.2</v>
      </c>
      <c r="AH163" s="282">
        <v>-1.4</v>
      </c>
    </row>
    <row r="164" spans="30:34" x14ac:dyDescent="0.3">
      <c r="AD164" s="281" t="s">
        <v>8618</v>
      </c>
      <c r="AE164" s="281" t="s">
        <v>39</v>
      </c>
      <c r="AF164" s="281" t="s">
        <v>54</v>
      </c>
      <c r="AG164" s="282">
        <v>122.7</v>
      </c>
      <c r="AH164" s="282">
        <v>-4.4000000000000004</v>
      </c>
    </row>
    <row r="165" spans="30:34" x14ac:dyDescent="0.3">
      <c r="AD165" s="281" t="s">
        <v>8618</v>
      </c>
      <c r="AE165" s="281" t="s">
        <v>39</v>
      </c>
      <c r="AF165" s="281" t="s">
        <v>55</v>
      </c>
      <c r="AG165" s="282">
        <v>146.4</v>
      </c>
      <c r="AH165" s="282">
        <v>8</v>
      </c>
    </row>
    <row r="166" spans="30:34" x14ac:dyDescent="0.3">
      <c r="AD166" s="281" t="s">
        <v>8618</v>
      </c>
      <c r="AE166" s="281" t="s">
        <v>39</v>
      </c>
      <c r="AF166" s="281" t="s">
        <v>56</v>
      </c>
      <c r="AG166" s="282">
        <v>116.5</v>
      </c>
      <c r="AH166" s="282">
        <v>5</v>
      </c>
    </row>
    <row r="167" spans="30:34" x14ac:dyDescent="0.3">
      <c r="AD167" s="281" t="s">
        <v>8618</v>
      </c>
      <c r="AE167" s="281" t="s">
        <v>40</v>
      </c>
      <c r="AF167" s="281" t="s">
        <v>52</v>
      </c>
      <c r="AG167" s="282">
        <v>115.7</v>
      </c>
      <c r="AH167" s="282">
        <v>0.6</v>
      </c>
    </row>
    <row r="168" spans="30:34" x14ac:dyDescent="0.3">
      <c r="AD168" s="281" t="s">
        <v>8618</v>
      </c>
      <c r="AE168" s="281" t="s">
        <v>40</v>
      </c>
      <c r="AF168" s="281" t="s">
        <v>53</v>
      </c>
      <c r="AG168" s="282">
        <v>104.7</v>
      </c>
      <c r="AH168" s="282">
        <v>-2.2999999999999998</v>
      </c>
    </row>
    <row r="169" spans="30:34" x14ac:dyDescent="0.3">
      <c r="AD169" s="281" t="s">
        <v>8618</v>
      </c>
      <c r="AE169" s="281" t="s">
        <v>40</v>
      </c>
      <c r="AF169" s="281" t="s">
        <v>54</v>
      </c>
      <c r="AG169" s="282">
        <v>119.6</v>
      </c>
      <c r="AH169" s="282">
        <v>-11.1</v>
      </c>
    </row>
    <row r="170" spans="30:34" x14ac:dyDescent="0.3">
      <c r="AD170" s="281" t="s">
        <v>8618</v>
      </c>
      <c r="AE170" s="281" t="s">
        <v>40</v>
      </c>
      <c r="AF170" s="281" t="s">
        <v>55</v>
      </c>
      <c r="AG170" s="282">
        <v>187.9</v>
      </c>
      <c r="AH170" s="282">
        <v>17.100000000000001</v>
      </c>
    </row>
    <row r="171" spans="30:34" x14ac:dyDescent="0.3">
      <c r="AD171" s="281" t="s">
        <v>8618</v>
      </c>
      <c r="AE171" s="281" t="s">
        <v>40</v>
      </c>
      <c r="AF171" s="281" t="s">
        <v>56</v>
      </c>
      <c r="AG171" s="282">
        <v>112.8</v>
      </c>
      <c r="AH171" s="282">
        <v>1.3</v>
      </c>
    </row>
  </sheetData>
  <mergeCells count="4">
    <mergeCell ref="C20:D20"/>
    <mergeCell ref="C55:D55"/>
    <mergeCell ref="C93:D93"/>
    <mergeCell ref="A112:H112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23"/>
  <sheetViews>
    <sheetView topLeftCell="A79" workbookViewId="0">
      <selection activeCell="Q7" sqref="Q7"/>
    </sheetView>
  </sheetViews>
  <sheetFormatPr defaultRowHeight="16.5" x14ac:dyDescent="0.3"/>
  <cols>
    <col min="1" max="1" width="12.75" customWidth="1"/>
    <col min="2" max="2" width="6.75" customWidth="1"/>
    <col min="3" max="4" width="17.25" customWidth="1"/>
    <col min="5" max="5" width="12.125" customWidth="1"/>
    <col min="6" max="6" width="17" customWidth="1"/>
    <col min="7" max="8" width="12.125" customWidth="1"/>
    <col min="9" max="9" width="7.375" customWidth="1"/>
    <col min="17" max="17" width="10.75" customWidth="1"/>
    <col min="18" max="18" width="7.375" customWidth="1"/>
    <col min="19" max="19" width="8" customWidth="1"/>
    <col min="20" max="20" width="8.125" customWidth="1"/>
  </cols>
  <sheetData>
    <row r="3" spans="1:8" x14ac:dyDescent="0.3">
      <c r="A3" s="19" t="s">
        <v>78</v>
      </c>
    </row>
    <row r="4" spans="1:8" x14ac:dyDescent="0.3">
      <c r="A4" s="32" t="s">
        <v>77</v>
      </c>
      <c r="B4" s="33" t="s">
        <v>4</v>
      </c>
      <c r="C4" s="33" t="s">
        <v>78</v>
      </c>
      <c r="D4" s="33" t="s">
        <v>79</v>
      </c>
      <c r="E4" s="33" t="s">
        <v>80</v>
      </c>
      <c r="F4" s="33" t="s">
        <v>79</v>
      </c>
      <c r="G4" s="33" t="s">
        <v>81</v>
      </c>
      <c r="H4" s="33" t="s">
        <v>79</v>
      </c>
    </row>
    <row r="5" spans="1:8" x14ac:dyDescent="0.3">
      <c r="A5" s="64" t="str">
        <f>경기동향_소비!A4</f>
        <v>2022.10</v>
      </c>
      <c r="B5" s="20" t="str">
        <f>"'"&amp;MID(A5,3,2)&amp;"."&amp;RIGHT(A5,2)*1</f>
        <v>'22.10</v>
      </c>
      <c r="C5" s="40">
        <f>SUMPRODUCT((경제동향_데이터!$AJ$7:$AJ$1004=$A5)*(경제동향_데이터!$AK$7:$AK$1004=$A$4)*(경제동향_데이터!$AL$7:$AL$1004))</f>
        <v>116.7</v>
      </c>
      <c r="D5" s="40">
        <f>SUMPRODUCT((경제동향_데이터!$AJ$7:$AJ$1004=$A5)*(경제동향_데이터!$AK$7:$AK$1004=$A$4)*(경제동향_데이터!$AM$7:$AM$1004))</f>
        <v>13.1</v>
      </c>
      <c r="E5" s="40">
        <f>SUMPRODUCT((경제동향_데이터!$AJ$7:$AJ$1004=$A5)*(경제동향_데이터!$AK$7:$AK$1004=$A$4)*(경제동향_데이터!$AN$7:$AN$1004))</f>
        <v>117.7</v>
      </c>
      <c r="F5" s="40">
        <f>SUMPRODUCT((경제동향_데이터!$AJ$7:$AJ$1004=$A5)*(경제동향_데이터!$AK$7:$AK$1004=$A$4)*(경제동향_데이터!$AO$7:$AO$1004))</f>
        <v>15.2</v>
      </c>
      <c r="G5" s="40">
        <f>SUMPRODUCT((경제동향_데이터!$AJ$7:$AJ$1004=$A5)*(경제동향_데이터!$AK$7:$AK$1004=$A$4)*(경제동향_데이터!$AP$7:$AP$1004))</f>
        <v>117.1</v>
      </c>
      <c r="H5" s="40">
        <f>SUMPRODUCT((경제동향_데이터!$AJ$7:$AJ$1004=$A5)*(경제동향_데이터!$AK$7:$AK$1004=$A$4)*(경제동향_데이터!$AQ$7:$AQ$1004))</f>
        <v>20.399999999999999</v>
      </c>
    </row>
    <row r="6" spans="1:8" x14ac:dyDescent="0.3">
      <c r="A6" s="64" t="str">
        <f>경기동향_소비!A5</f>
        <v>2022.11</v>
      </c>
      <c r="B6" s="20">
        <f t="shared" ref="B6:B15" si="0">IF(RIGHT(A6,2)*1=1,"'"&amp;MID(A6,3,2)&amp;"."&amp;RIGHT(A6,2)*1,RIGHT(A6,2)*1)</f>
        <v>11</v>
      </c>
      <c r="C6" s="40">
        <f>SUMPRODUCT((경제동향_데이터!$AJ$7:$AJ$1004=$A6)*(경제동향_데이터!$AK$7:$AK$1004=$A$4)*(경제동향_데이터!$AL$7:$AL$1004))</f>
        <v>118.6</v>
      </c>
      <c r="D6" s="40">
        <f>SUMPRODUCT((경제동향_데이터!$AJ$7:$AJ$1004=$A6)*(경제동향_데이터!$AK$7:$AK$1004=$A$4)*(경제동향_데이터!$AM$7:$AM$1004))</f>
        <v>10.9</v>
      </c>
      <c r="E6" s="40">
        <f>SUMPRODUCT((경제동향_데이터!$AJ$7:$AJ$1004=$A6)*(경제동향_데이터!$AK$7:$AK$1004=$A$4)*(경제동향_데이터!$AN$7:$AN$1004))</f>
        <v>120.1</v>
      </c>
      <c r="F6" s="40">
        <f>SUMPRODUCT((경제동향_데이터!$AJ$7:$AJ$1004=$A6)*(경제동향_데이터!$AK$7:$AK$1004=$A$4)*(경제동향_데이터!$AO$7:$AO$1004))</f>
        <v>12.7</v>
      </c>
      <c r="G6" s="40">
        <f>SUMPRODUCT((경제동향_데이터!$AJ$7:$AJ$1004=$A6)*(경제동향_데이터!$AK$7:$AK$1004=$A$4)*(경제동향_데이터!$AP$7:$AP$1004))</f>
        <v>126.3</v>
      </c>
      <c r="H6" s="40">
        <f>SUMPRODUCT((경제동향_데이터!$AJ$7:$AJ$1004=$A6)*(경제동향_데이터!$AK$7:$AK$1004=$A$4)*(경제동향_데이터!$AQ$7:$AQ$1004))</f>
        <v>28.2</v>
      </c>
    </row>
    <row r="7" spans="1:8" x14ac:dyDescent="0.3">
      <c r="A7" s="64" t="str">
        <f>경기동향_소비!A6</f>
        <v>2022.12</v>
      </c>
      <c r="B7" s="20">
        <f t="shared" si="0"/>
        <v>12</v>
      </c>
      <c r="C7" s="40">
        <f>SUMPRODUCT((경제동향_데이터!$AJ$7:$AJ$1004=$A7)*(경제동향_데이터!$AK$7:$AK$1004=$A$4)*(경제동향_데이터!$AL$7:$AL$1004))</f>
        <v>113.1</v>
      </c>
      <c r="D7" s="40">
        <f>SUMPRODUCT((경제동향_데이터!$AJ$7:$AJ$1004=$A7)*(경제동향_데이터!$AK$7:$AK$1004=$A$4)*(경제동향_데이터!$AM$7:$AM$1004))</f>
        <v>-0.6</v>
      </c>
      <c r="E7" s="40">
        <f>SUMPRODUCT((경제동향_데이터!$AJ$7:$AJ$1004=$A7)*(경제동향_데이터!$AK$7:$AK$1004=$A$4)*(경제동향_데이터!$AN$7:$AN$1004))</f>
        <v>113.5</v>
      </c>
      <c r="F7" s="40">
        <f>SUMPRODUCT((경제동향_데이터!$AJ$7:$AJ$1004=$A7)*(경제동향_데이터!$AK$7:$AK$1004=$A$4)*(경제동향_데이터!$AO$7:$AO$1004))</f>
        <v>2.4</v>
      </c>
      <c r="G7" s="40">
        <f>SUMPRODUCT((경제동향_데이터!$AJ$7:$AJ$1004=$A7)*(경제동향_데이터!$AK$7:$AK$1004=$A$4)*(경제동향_데이터!$AP$7:$AP$1004))</f>
        <v>119.7</v>
      </c>
      <c r="H7" s="40">
        <f>SUMPRODUCT((경제동향_데이터!$AJ$7:$AJ$1004=$A7)*(경제동향_데이터!$AK$7:$AK$1004=$A$4)*(경제동향_데이터!$AQ$7:$AQ$1004))</f>
        <v>23.9</v>
      </c>
    </row>
    <row r="8" spans="1:8" x14ac:dyDescent="0.3">
      <c r="A8" s="64" t="str">
        <f>경기동향_소비!A7</f>
        <v>2023.01</v>
      </c>
      <c r="B8" s="20" t="str">
        <f t="shared" si="0"/>
        <v>'23.1</v>
      </c>
      <c r="C8" s="40">
        <f>SUMPRODUCT((경제동향_데이터!$AJ$7:$AJ$1004=$A8)*(경제동향_데이터!$AK$7:$AK$1004=$A$4)*(경제동향_데이터!$AL$7:$AL$1004))</f>
        <v>97.9</v>
      </c>
      <c r="D8" s="40">
        <f>SUMPRODUCT((경제동향_데이터!$AJ$7:$AJ$1004=$A8)*(경제동향_데이터!$AK$7:$AK$1004=$A$4)*(경제동향_데이터!$AM$7:$AM$1004))</f>
        <v>-3.1</v>
      </c>
      <c r="E8" s="40">
        <f>SUMPRODUCT((경제동향_데이터!$AJ$7:$AJ$1004=$A8)*(경제동향_데이터!$AK$7:$AK$1004=$A$4)*(경제동향_데이터!$AN$7:$AN$1004))</f>
        <v>97.8</v>
      </c>
      <c r="F8" s="40">
        <f>SUMPRODUCT((경제동향_데이터!$AJ$7:$AJ$1004=$A8)*(경제동향_데이터!$AK$7:$AK$1004=$A$4)*(경제동향_데이터!$AO$7:$AO$1004))</f>
        <v>-1.5</v>
      </c>
      <c r="G8" s="40">
        <f>SUMPRODUCT((경제동향_데이터!$AJ$7:$AJ$1004=$A8)*(경제동향_데이터!$AK$7:$AK$1004=$A$4)*(경제동향_데이터!$AP$7:$AP$1004))</f>
        <v>127.4</v>
      </c>
      <c r="H8" s="40">
        <f>SUMPRODUCT((경제동향_데이터!$AJ$7:$AJ$1004=$A8)*(경제동향_데이터!$AK$7:$AK$1004=$A$4)*(경제동향_데이터!$AQ$7:$AQ$1004))</f>
        <v>28.5</v>
      </c>
    </row>
    <row r="9" spans="1:8" x14ac:dyDescent="0.3">
      <c r="A9" s="64" t="str">
        <f>경기동향_소비!A8</f>
        <v>2023.02</v>
      </c>
      <c r="B9" s="20">
        <f t="shared" si="0"/>
        <v>2</v>
      </c>
      <c r="C9" s="40">
        <f>SUMPRODUCT((경제동향_데이터!$AJ$7:$AJ$1004=$A9)*(경제동향_데이터!$AK$7:$AK$1004=$A$4)*(경제동향_데이터!$AL$7:$AL$1004))</f>
        <v>104.4</v>
      </c>
      <c r="D9" s="40">
        <f>SUMPRODUCT((경제동향_데이터!$AJ$7:$AJ$1004=$A9)*(경제동향_데이터!$AK$7:$AK$1004=$A$4)*(경제동향_데이터!$AM$7:$AM$1004))</f>
        <v>4.8</v>
      </c>
      <c r="E9" s="40">
        <f>SUMPRODUCT((경제동향_데이터!$AJ$7:$AJ$1004=$A9)*(경제동향_데이터!$AK$7:$AK$1004=$A$4)*(경제동향_데이터!$AN$7:$AN$1004))</f>
        <v>100.9</v>
      </c>
      <c r="F9" s="40">
        <f>SUMPRODUCT((경제동향_데이터!$AJ$7:$AJ$1004=$A9)*(경제동향_데이터!$AK$7:$AK$1004=$A$4)*(경제동향_데이터!$AO$7:$AO$1004))</f>
        <v>5.8</v>
      </c>
      <c r="G9" s="40">
        <f>SUMPRODUCT((경제동향_데이터!$AJ$7:$AJ$1004=$A9)*(경제동향_데이터!$AK$7:$AK$1004=$A$4)*(경제동향_데이터!$AP$7:$AP$1004))</f>
        <v>134.9</v>
      </c>
      <c r="H9" s="40">
        <f>SUMPRODUCT((경제동향_데이터!$AJ$7:$AJ$1004=$A9)*(경제동향_데이터!$AK$7:$AK$1004=$A$4)*(경제동향_데이터!$AQ$7:$AQ$1004))</f>
        <v>36.200000000000003</v>
      </c>
    </row>
    <row r="10" spans="1:8" x14ac:dyDescent="0.3">
      <c r="A10" s="64" t="str">
        <f>경기동향_소비!A9</f>
        <v>2023.03</v>
      </c>
      <c r="B10" s="20">
        <f t="shared" si="0"/>
        <v>3</v>
      </c>
      <c r="C10" s="40">
        <f>SUMPRODUCT((경제동향_데이터!$AJ$7:$AJ$1004=$A10)*(경제동향_데이터!$AK$7:$AK$1004=$A$4)*(경제동향_데이터!$AL$7:$AL$1004))</f>
        <v>114.5</v>
      </c>
      <c r="D10" s="40">
        <f>SUMPRODUCT((경제동향_데이터!$AJ$7:$AJ$1004=$A10)*(경제동향_데이터!$AK$7:$AK$1004=$A$4)*(경제동향_데이터!$AM$7:$AM$1004))</f>
        <v>-4.5999999999999996</v>
      </c>
      <c r="E10" s="40">
        <f>SUMPRODUCT((경제동향_데이터!$AJ$7:$AJ$1004=$A10)*(경제동향_데이터!$AK$7:$AK$1004=$A$4)*(경제동향_데이터!$AN$7:$AN$1004))</f>
        <v>117.3</v>
      </c>
      <c r="F10" s="40">
        <f>SUMPRODUCT((경제동향_데이터!$AJ$7:$AJ$1004=$A10)*(경제동향_데이터!$AK$7:$AK$1004=$A$4)*(경제동향_데이터!$AO$7:$AO$1004))</f>
        <v>6.4</v>
      </c>
      <c r="G10" s="40">
        <f>SUMPRODUCT((경제동향_데이터!$AJ$7:$AJ$1004=$A10)*(경제동향_데이터!$AK$7:$AK$1004=$A$4)*(경제동향_데이터!$AP$7:$AP$1004))</f>
        <v>127.8</v>
      </c>
      <c r="H10" s="40">
        <f>SUMPRODUCT((경제동향_데이터!$AJ$7:$AJ$1004=$A10)*(경제동향_데이터!$AK$7:$AK$1004=$A$4)*(경제동향_데이터!$AQ$7:$AQ$1004))</f>
        <v>30.6</v>
      </c>
    </row>
    <row r="11" spans="1:8" x14ac:dyDescent="0.3">
      <c r="A11" s="64" t="str">
        <f>경기동향_소비!A10</f>
        <v>2023.04</v>
      </c>
      <c r="B11" s="20">
        <f t="shared" si="0"/>
        <v>4</v>
      </c>
      <c r="C11" s="40">
        <f>SUMPRODUCT((경제동향_데이터!$AJ$7:$AJ$1004=$A11)*(경제동향_데이터!$AK$7:$AK$1004=$A$4)*(경제동향_데이터!$AL$7:$AL$1004))</f>
        <v>109</v>
      </c>
      <c r="D11" s="40">
        <f>SUMPRODUCT((경제동향_데이터!$AJ$7:$AJ$1004=$A11)*(경제동향_데이터!$AK$7:$AK$1004=$A$4)*(경제동향_데이터!$AM$7:$AM$1004))</f>
        <v>-1.4</v>
      </c>
      <c r="E11" s="40">
        <f>SUMPRODUCT((경제동향_데이터!$AJ$7:$AJ$1004=$A11)*(경제동향_데이터!$AK$7:$AK$1004=$A$4)*(경제동향_데이터!$AN$7:$AN$1004))</f>
        <v>108.7</v>
      </c>
      <c r="F11" s="40">
        <f>SUMPRODUCT((경제동향_데이터!$AJ$7:$AJ$1004=$A11)*(경제동향_데이터!$AK$7:$AK$1004=$A$4)*(경제동향_데이터!$AO$7:$AO$1004))</f>
        <v>1.9</v>
      </c>
      <c r="G11" s="40">
        <f>SUMPRODUCT((경제동향_데이터!$AJ$7:$AJ$1004=$A11)*(경제동향_데이터!$AK$7:$AK$1004=$A$4)*(경제동향_데이터!$AP$7:$AP$1004))</f>
        <v>127.7</v>
      </c>
      <c r="H11" s="40">
        <f>SUMPRODUCT((경제동향_데이터!$AJ$7:$AJ$1004=$A11)*(경제동향_데이터!$AK$7:$AK$1004=$A$4)*(경제동향_데이터!$AQ$7:$AQ$1004))</f>
        <v>30.6</v>
      </c>
    </row>
    <row r="12" spans="1:8" x14ac:dyDescent="0.3">
      <c r="A12" s="64" t="str">
        <f>경기동향_소비!A11</f>
        <v>2023.05</v>
      </c>
      <c r="B12" s="20">
        <f t="shared" si="0"/>
        <v>5</v>
      </c>
      <c r="C12" s="40">
        <f>SUMPRODUCT((경제동향_데이터!$AJ$7:$AJ$1004=$A12)*(경제동향_데이터!$AK$7:$AK$1004=$A$4)*(경제동향_데이터!$AL$7:$AL$1004))</f>
        <v>105</v>
      </c>
      <c r="D12" s="40">
        <f>SUMPRODUCT((경제동향_데이터!$AJ$7:$AJ$1004=$A12)*(경제동향_데이터!$AK$7:$AK$1004=$A$4)*(경제동향_데이터!$AM$7:$AM$1004))</f>
        <v>-7</v>
      </c>
      <c r="E12" s="40">
        <f>SUMPRODUCT((경제동향_데이터!$AJ$7:$AJ$1004=$A12)*(경제동향_데이터!$AK$7:$AK$1004=$A$4)*(경제동향_데이터!$AN$7:$AN$1004))</f>
        <v>105.2</v>
      </c>
      <c r="F12" s="40">
        <f>SUMPRODUCT((경제동향_데이터!$AJ$7:$AJ$1004=$A12)*(경제동향_데이터!$AK$7:$AK$1004=$A$4)*(경제동향_데이터!$AO$7:$AO$1004))</f>
        <v>-0.9</v>
      </c>
      <c r="G12" s="40">
        <f>SUMPRODUCT((경제동향_데이터!$AJ$7:$AJ$1004=$A12)*(경제동향_데이터!$AK$7:$AK$1004=$A$4)*(경제동향_데이터!$AP$7:$AP$1004))</f>
        <v>130.4</v>
      </c>
      <c r="H12" s="40">
        <f>SUMPRODUCT((경제동향_데이터!$AJ$7:$AJ$1004=$A12)*(경제동향_데이터!$AK$7:$AK$1004=$A$4)*(경제동향_데이터!$AQ$7:$AQ$1004))</f>
        <v>26.9</v>
      </c>
    </row>
    <row r="13" spans="1:8" x14ac:dyDescent="0.3">
      <c r="A13" s="64" t="str">
        <f>경기동향_소비!A12</f>
        <v>2023.06</v>
      </c>
      <c r="B13" s="20">
        <f t="shared" si="0"/>
        <v>6</v>
      </c>
      <c r="C13" s="40">
        <f>SUMPRODUCT((경제동향_데이터!$AJ$7:$AJ$1004=$A13)*(경제동향_데이터!$AK$7:$AK$1004=$A$4)*(경제동향_데이터!$AL$7:$AL$1004))</f>
        <v>104.8</v>
      </c>
      <c r="D13" s="40">
        <f>SUMPRODUCT((경제동향_데이터!$AJ$7:$AJ$1004=$A13)*(경제동향_데이터!$AK$7:$AK$1004=$A$4)*(경제동향_데이터!$AM$7:$AM$1004))</f>
        <v>-6.7</v>
      </c>
      <c r="E13" s="40">
        <f>SUMPRODUCT((경제동향_데이터!$AJ$7:$AJ$1004=$A13)*(경제동향_데이터!$AK$7:$AK$1004=$A$4)*(경제동향_데이터!$AN$7:$AN$1004))</f>
        <v>110.2</v>
      </c>
      <c r="F13" s="40">
        <f>SUMPRODUCT((경제동향_데이터!$AJ$7:$AJ$1004=$A13)*(경제동향_데이터!$AK$7:$AK$1004=$A$4)*(경제동향_데이터!$AO$7:$AO$1004))</f>
        <v>0.9</v>
      </c>
      <c r="G13" s="40">
        <f>SUMPRODUCT((경제동향_데이터!$AJ$7:$AJ$1004=$A13)*(경제동향_데이터!$AK$7:$AK$1004=$A$4)*(경제동향_데이터!$AP$7:$AP$1004))</f>
        <v>130.80000000000001</v>
      </c>
      <c r="H13" s="40">
        <f>SUMPRODUCT((경제동향_데이터!$AJ$7:$AJ$1004=$A13)*(경제동향_데이터!$AK$7:$AK$1004=$A$4)*(경제동향_데이터!$AQ$7:$AQ$1004))</f>
        <v>27.5</v>
      </c>
    </row>
    <row r="14" spans="1:8" x14ac:dyDescent="0.3">
      <c r="A14" s="64" t="str">
        <f>경기동향_소비!A13</f>
        <v>2023.07</v>
      </c>
      <c r="B14" s="20">
        <f t="shared" si="0"/>
        <v>7</v>
      </c>
      <c r="C14" s="40">
        <f>SUMPRODUCT((경제동향_데이터!$AJ$7:$AJ$1004=$A14)*(경제동향_데이터!$AK$7:$AK$1004=$A$4)*(경제동향_데이터!$AL$7:$AL$1004))</f>
        <v>101.2</v>
      </c>
      <c r="D14" s="40">
        <f>SUMPRODUCT((경제동향_데이터!$AJ$7:$AJ$1004=$A14)*(경제동향_데이터!$AK$7:$AK$1004=$A$4)*(경제동향_데이터!$AM$7:$AM$1004))</f>
        <v>-23.9</v>
      </c>
      <c r="E14" s="40">
        <f>SUMPRODUCT((경제동향_데이터!$AJ$7:$AJ$1004=$A14)*(경제동향_데이터!$AK$7:$AK$1004=$A$4)*(경제동향_데이터!$AN$7:$AN$1004))</f>
        <v>102.1</v>
      </c>
      <c r="F14" s="40">
        <f>SUMPRODUCT((경제동향_데이터!$AJ$7:$AJ$1004=$A14)*(경제동향_데이터!$AK$7:$AK$1004=$A$4)*(경제동향_데이터!$AO$7:$AO$1004))</f>
        <v>-15.3</v>
      </c>
      <c r="G14" s="40">
        <f>SUMPRODUCT((경제동향_데이터!$AJ$7:$AJ$1004=$A14)*(경제동향_데이터!$AK$7:$AK$1004=$A$4)*(경제동향_데이터!$AP$7:$AP$1004))</f>
        <v>121.6</v>
      </c>
      <c r="H14" s="40">
        <f>SUMPRODUCT((경제동향_데이터!$AJ$7:$AJ$1004=$A14)*(경제동향_데이터!$AK$7:$AK$1004=$A$4)*(경제동향_데이터!$AQ$7:$AQ$1004))</f>
        <v>14.7</v>
      </c>
    </row>
    <row r="15" spans="1:8" x14ac:dyDescent="0.3">
      <c r="A15" s="64" t="str">
        <f>경기동향_소비!A14</f>
        <v>2023.08</v>
      </c>
      <c r="B15" s="20">
        <f t="shared" si="0"/>
        <v>8</v>
      </c>
      <c r="C15" s="34">
        <f>SUMPRODUCT((경제동향_데이터!$AJ$7:$AJ$1004=$A15)*(경제동향_데이터!$AK$7:$AK$1004=$A$4)*(경제동향_데이터!$AL$7:$AL$1004))</f>
        <v>95.6</v>
      </c>
      <c r="D15" s="34">
        <f>SUMPRODUCT((경제동향_데이터!$AJ$7:$AJ$1004=$A15)*(경제동향_데이터!$AK$7:$AK$1004=$A$4)*(경제동향_데이터!$AM$7:$AM$1004))</f>
        <v>-11.9</v>
      </c>
      <c r="E15" s="40">
        <f>SUMPRODUCT((경제동향_데이터!$AJ$7:$AJ$1004=$A15)*(경제동향_데이터!$AK$7:$AK$1004=$A$4)*(경제동향_데이터!$AN$7:$AN$1004))</f>
        <v>97.4</v>
      </c>
      <c r="F15" s="40">
        <f>SUMPRODUCT((경제동향_데이터!$AJ$7:$AJ$1004=$A15)*(경제동향_데이터!$AK$7:$AK$1004=$A$4)*(경제동향_데이터!$AO$7:$AO$1004))</f>
        <v>-5.2</v>
      </c>
      <c r="G15" s="40">
        <f>SUMPRODUCT((경제동향_데이터!$AJ$7:$AJ$1004=$A15)*(경제동향_데이터!$AK$7:$AK$1004=$A$4)*(경제동향_데이터!$AP$7:$AP$1004))</f>
        <v>121</v>
      </c>
      <c r="H15" s="40">
        <f>SUMPRODUCT((경제동향_데이터!$AJ$7:$AJ$1004=$A15)*(경제동향_데이터!$AK$7:$AK$1004=$A$4)*(경제동향_데이터!$AQ$7:$AQ$1004))</f>
        <v>3.9</v>
      </c>
    </row>
    <row r="16" spans="1:8" x14ac:dyDescent="0.3">
      <c r="A16" s="251" t="str">
        <f>경기동향_소비!A15</f>
        <v>2023.09 p)</v>
      </c>
      <c r="B16" s="252" t="str">
        <f>IF(MID(A16,6,2)*1=1,"'"&amp;MID(A16,3,2)&amp;"."&amp;MID(A16,6,2)*1&amp;"p",MID(A16,6,2)*1&amp;"p")</f>
        <v>9p</v>
      </c>
      <c r="C16" s="253">
        <f>SUMPRODUCT((경제동향_데이터!$AJ$7:$AJ$1004=$A16)*(경제동향_데이터!$AK$7:$AK$1004=$A$4)*(경제동향_데이터!$AL$7:$AL$1004))</f>
        <v>97</v>
      </c>
      <c r="D16" s="253">
        <f>SUMPRODUCT((경제동향_데이터!$AJ$7:$AJ$1004=$A16)*(경제동향_데이터!$AK$7:$AK$1004=$A$4)*(경제동향_데이터!$AM$7:$AM$1004))</f>
        <v>-13.5</v>
      </c>
      <c r="E16" s="40">
        <f>SUMPRODUCT((경제동향_데이터!$AJ$7:$AJ$1004=$A16)*(경제동향_데이터!$AK$7:$AK$1004=$A$4)*(경제동향_데이터!$AN$7:$AN$1004))</f>
        <v>102</v>
      </c>
      <c r="F16" s="40">
        <f>SUMPRODUCT((경제동향_데이터!$AJ$7:$AJ$1004=$A16)*(경제동향_데이터!$AK$7:$AK$1004=$A$4)*(경제동향_데이터!$AO$7:$AO$1004))</f>
        <v>-7.8</v>
      </c>
      <c r="G16" s="40">
        <f>SUMPRODUCT((경제동향_데이터!$AJ$7:$AJ$1004=$A16)*(경제동향_데이터!$AK$7:$AK$1004=$A$4)*(경제동향_데이터!$AP$7:$AP$1004))</f>
        <v>115.6</v>
      </c>
      <c r="H16" s="40">
        <f>SUMPRODUCT((경제동향_데이터!$AJ$7:$AJ$1004=$A16)*(경제동향_데이터!$AK$7:$AK$1004=$A$4)*(경제동향_데이터!$AQ$7:$AQ$1004))</f>
        <v>0.2</v>
      </c>
    </row>
    <row r="17" spans="1:8" x14ac:dyDescent="0.3">
      <c r="A17" s="251" t="str">
        <f>경기동향_소비!A16</f>
        <v>2023.10 p)</v>
      </c>
      <c r="B17" s="252" t="str">
        <f>IF(MID(A17,6,2)*1=1,"'"&amp;MID(A17,3,2)&amp;"."&amp;MID(A17,6,2)*1&amp;"p",MID(A17,6,2)*1&amp;"p")</f>
        <v>10p</v>
      </c>
      <c r="C17" s="254">
        <f>SUMPRODUCT((경제동향_데이터!$AJ$7:$AJ$1004=$A17)*(경제동향_데이터!$AK$7:$AK$1004=$A$4)*(경제동향_데이터!$AL$7:$AL$1004))</f>
        <v>97.1</v>
      </c>
      <c r="D17" s="254">
        <f>SUMPRODUCT((경제동향_데이터!$AJ$7:$AJ$1004=$A17)*(경제동향_데이터!$AK$7:$AK$1004=$A$4)*(경제동향_데이터!$AM$7:$AM$1004))</f>
        <v>-19.600000000000001</v>
      </c>
      <c r="E17" s="77">
        <f>SUMPRODUCT((경제동향_데이터!$AJ$7:$AJ$1004=$A17)*(경제동향_데이터!$AK$7:$AK$1004=$A$4)*(경제동향_데이터!$AN$7:$AN$1004))</f>
        <v>98.7</v>
      </c>
      <c r="F17" s="77">
        <f>SUMPRODUCT((경제동향_데이터!$AJ$7:$AJ$1004=$A17)*(경제동향_데이터!$AK$7:$AK$1004=$A$4)*(경제동향_데이터!$AO$7:$AO$1004))</f>
        <v>-19</v>
      </c>
      <c r="G17" s="77">
        <f>SUMPRODUCT((경제동향_데이터!$AJ$7:$AJ$1004=$A17)*(경제동향_데이터!$AK$7:$AK$1004=$A$4)*(경제동향_데이터!$AP$7:$AP$1004))</f>
        <v>112.4</v>
      </c>
      <c r="H17" s="77">
        <f>SUMPRODUCT((경제동향_데이터!$AJ$7:$AJ$1004=$A17)*(경제동향_데이터!$AK$7:$AK$1004=$A$4)*(경제동향_데이터!$AQ$7:$AQ$1004))</f>
        <v>-4.7</v>
      </c>
    </row>
    <row r="18" spans="1:8" x14ac:dyDescent="0.3">
      <c r="A18" t="s">
        <v>3</v>
      </c>
      <c r="B18" t="s">
        <v>32</v>
      </c>
      <c r="D18" s="17"/>
    </row>
    <row r="19" spans="1:8" x14ac:dyDescent="0.3">
      <c r="D19" s="10"/>
      <c r="E19" s="10"/>
    </row>
    <row r="21" spans="1:8" x14ac:dyDescent="0.3">
      <c r="A21" s="19" t="s">
        <v>23</v>
      </c>
      <c r="C21" s="13" t="s">
        <v>25</v>
      </c>
    </row>
    <row r="22" spans="1:8" x14ac:dyDescent="0.3">
      <c r="B22" s="21" t="s">
        <v>4</v>
      </c>
      <c r="C22" s="22" t="s">
        <v>2</v>
      </c>
      <c r="D22" s="22" t="s">
        <v>2</v>
      </c>
      <c r="E22" s="22" t="s">
        <v>21</v>
      </c>
      <c r="F22" s="22" t="s">
        <v>21</v>
      </c>
      <c r="G22" s="22" t="s">
        <v>22</v>
      </c>
      <c r="H22" s="22" t="s">
        <v>22</v>
      </c>
    </row>
    <row r="23" spans="1:8" x14ac:dyDescent="0.3">
      <c r="A23" t="s">
        <v>43</v>
      </c>
      <c r="B23" s="22" t="s">
        <v>4</v>
      </c>
      <c r="C23" s="22" t="s">
        <v>23</v>
      </c>
      <c r="D23" s="22" t="s">
        <v>31</v>
      </c>
      <c r="E23" s="22" t="s">
        <v>5</v>
      </c>
      <c r="F23" s="22" t="s">
        <v>6</v>
      </c>
      <c r="G23" s="22" t="s">
        <v>5</v>
      </c>
      <c r="H23" s="22" t="s">
        <v>6</v>
      </c>
    </row>
    <row r="24" spans="1:8" x14ac:dyDescent="0.3">
      <c r="A24" s="64" t="str">
        <f>경기동향_소비!A4</f>
        <v>2022.10</v>
      </c>
      <c r="B24" s="20" t="str">
        <f>"'"&amp;MID(A24,3,2)&amp;"."&amp;RIGHT(A24,2)*1</f>
        <v>'22.10</v>
      </c>
      <c r="C24" s="38">
        <f>SUMPRODUCT((경제동향_데이터!$AY$7:$AY$1105=$A24)*(경제동향_데이터!$AZ$7:$AZ$1105=$A$23)*(경제동향_데이터!$BA$7:$BA$1105))/100</f>
        <v>5645.77</v>
      </c>
      <c r="D24" s="38">
        <f>SUMPRODUCT((경제동향_데이터!$AY$7:$AY$1105=$A24)*(경제동향_데이터!$AZ$7:$AZ$1105=$A$23)*(경제동향_데이터!$BB$7:$BB$1105))/100</f>
        <v>-605.42999999999995</v>
      </c>
      <c r="E24" s="38">
        <f>SUMPRODUCT((경제동향_데이터!$AY$7:$AY$1105=$A24)*(경제동향_데이터!$AZ$7:$AZ$1105=$A$23)*(경제동향_데이터!$BC$7:$BC$1105))/100</f>
        <v>4861.47</v>
      </c>
      <c r="F24" s="38">
        <f>SUMPRODUCT((경제동향_데이터!$AY$7:$AY$1105=$A24)*(경제동향_데이터!$AZ$7:$AZ$1105=$A$23)*(경제동향_데이터!$BD$7:$BD$1105))/100</f>
        <v>-399.71</v>
      </c>
      <c r="G24" s="38">
        <f>SUMPRODUCT((경제동향_데이터!$AY$7:$AY$1105=$A24)*(경제동향_데이터!$AZ$7:$AZ$1105=$A$23)*(경제동향_데이터!$BE$7:$BE$1105))/100</f>
        <v>784.3</v>
      </c>
      <c r="H24" s="38">
        <f>SUMPRODUCT((경제동향_데이터!$AY$7:$AY$1105=$A24)*(경제동향_데이터!$AZ$7:$AZ$1105=$A$23)*(경제동향_데이터!$BF$7:$BF$1105))/100</f>
        <v>-205.72</v>
      </c>
    </row>
    <row r="25" spans="1:8" x14ac:dyDescent="0.3">
      <c r="A25" s="64" t="str">
        <f>경기동향_소비!A5</f>
        <v>2022.11</v>
      </c>
      <c r="B25" s="20">
        <f t="shared" ref="B25:B34" si="1">IF(RIGHT(A25,2)*1=1,"'"&amp;MID(A25,3,2)&amp;"."&amp;RIGHT(A25,2)*1,RIGHT(A25,2)*1)</f>
        <v>11</v>
      </c>
      <c r="C25" s="38">
        <f>SUMPRODUCT((경제동향_데이터!$AY$7:$AY$1105=$A25)*(경제동향_데이터!$AZ$7:$AZ$1105=$A$23)*(경제동향_데이터!$BA$7:$BA$1105))/100</f>
        <v>10340.89</v>
      </c>
      <c r="D25" s="38">
        <f>SUMPRODUCT((경제동향_데이터!$AY$7:$AY$1105=$A25)*(경제동향_데이터!$AZ$7:$AZ$1105=$A$23)*(경제동향_데이터!$BB$7:$BB$1105))/100</f>
        <v>2543.6999999999998</v>
      </c>
      <c r="E25" s="38">
        <f>SUMPRODUCT((경제동향_데이터!$AY$7:$AY$1105=$A25)*(경제동향_데이터!$AZ$7:$AZ$1105=$A$23)*(경제동향_데이터!$BC$7:$BC$1105))/100</f>
        <v>10048.75</v>
      </c>
      <c r="F25" s="38">
        <f>SUMPRODUCT((경제동향_데이터!$AY$7:$AY$1105=$A25)*(경제동향_데이터!$AZ$7:$AZ$1105=$A$23)*(경제동향_데이터!$BD$7:$BD$1105))/100</f>
        <v>2850.63</v>
      </c>
      <c r="G25" s="38">
        <f>SUMPRODUCT((경제동향_데이터!$AY$7:$AY$1105=$A25)*(경제동향_데이터!$AZ$7:$AZ$1105=$A$23)*(경제동향_데이터!$BE$7:$BE$1105))/100</f>
        <v>292.14</v>
      </c>
      <c r="H25" s="38">
        <f>SUMPRODUCT((경제동향_데이터!$AY$7:$AY$1105=$A25)*(경제동향_데이터!$AZ$7:$AZ$1105=$A$23)*(경제동향_데이터!$BF$7:$BF$1105))/100</f>
        <v>-306.93</v>
      </c>
    </row>
    <row r="26" spans="1:8" x14ac:dyDescent="0.3">
      <c r="A26" s="64" t="str">
        <f>경기동향_소비!A6</f>
        <v>2022.12</v>
      </c>
      <c r="B26" s="20">
        <f t="shared" si="1"/>
        <v>12</v>
      </c>
      <c r="C26" s="38">
        <f>SUMPRODUCT((경제동향_데이터!$AY$7:$AY$1105=$A26)*(경제동향_데이터!$AZ$7:$AZ$1105=$A$23)*(경제동향_데이터!$BA$7:$BA$1105))/100</f>
        <v>5798.35</v>
      </c>
      <c r="D26" s="38">
        <f>SUMPRODUCT((경제동향_데이터!$AY$7:$AY$1105=$A26)*(경제동향_데이터!$AZ$7:$AZ$1105=$A$23)*(경제동향_데이터!$BB$7:$BB$1105))/100</f>
        <v>-10981.89</v>
      </c>
      <c r="E26" s="38">
        <f>SUMPRODUCT((경제동향_데이터!$AY$7:$AY$1105=$A26)*(경제동향_데이터!$AZ$7:$AZ$1105=$A$23)*(경제동향_데이터!$BC$7:$BC$1105))/100</f>
        <v>4809.1899999999996</v>
      </c>
      <c r="F26" s="38">
        <f>SUMPRODUCT((경제동향_데이터!$AY$7:$AY$1105=$A26)*(경제동향_데이터!$AZ$7:$AZ$1105=$A$23)*(경제동향_데이터!$BD$7:$BD$1105))/100</f>
        <v>-11046.88</v>
      </c>
      <c r="G26" s="38">
        <f>SUMPRODUCT((경제동향_데이터!$AY$7:$AY$1105=$A26)*(경제동향_데이터!$AZ$7:$AZ$1105=$A$23)*(경제동향_데이터!$BE$7:$BE$1105))/100</f>
        <v>989.16</v>
      </c>
      <c r="H26" s="38">
        <f>SUMPRODUCT((경제동향_데이터!$AY$7:$AY$1105=$A26)*(경제동향_데이터!$AZ$7:$AZ$1105=$A$23)*(경제동향_데이터!$BF$7:$BF$1105))/100</f>
        <v>64.989999999999995</v>
      </c>
    </row>
    <row r="27" spans="1:8" x14ac:dyDescent="0.3">
      <c r="A27" s="64" t="str">
        <f>경기동향_소비!A7</f>
        <v>2023.01</v>
      </c>
      <c r="B27" s="20" t="str">
        <f t="shared" si="1"/>
        <v>'23.1</v>
      </c>
      <c r="C27" s="38">
        <f>SUMPRODUCT((경제동향_데이터!$AY$7:$AY$1105=$A27)*(경제동향_데이터!$AZ$7:$AZ$1105=$A$23)*(경제동향_데이터!$BA$7:$BA$1105))/100</f>
        <v>6822.39</v>
      </c>
      <c r="D27" s="38">
        <f>SUMPRODUCT((경제동향_데이터!$AY$7:$AY$1105=$A27)*(경제동향_데이터!$AZ$7:$AZ$1105=$A$23)*(경제동향_데이터!$BB$7:$BB$1105))/100</f>
        <v>-903.03</v>
      </c>
      <c r="E27" s="38">
        <f>SUMPRODUCT((경제동향_데이터!$AY$7:$AY$1105=$A27)*(경제동향_데이터!$AZ$7:$AZ$1105=$A$23)*(경제동향_데이터!$BC$7:$BC$1105))/100</f>
        <v>6598.45</v>
      </c>
      <c r="F27" s="38">
        <f>SUMPRODUCT((경제동향_데이터!$AY$7:$AY$1105=$A27)*(경제동향_데이터!$AZ$7:$AZ$1105=$A$23)*(경제동향_데이터!$BD$7:$BD$1105))/100</f>
        <v>-35.43</v>
      </c>
      <c r="G27" s="38">
        <f>SUMPRODUCT((경제동향_데이터!$AY$7:$AY$1105=$A27)*(경제동향_데이터!$AZ$7:$AZ$1105=$A$23)*(경제동향_데이터!$BE$7:$BE$1105))/100</f>
        <v>223.94</v>
      </c>
      <c r="H27" s="38">
        <f>SUMPRODUCT((경제동향_데이터!$AY$7:$AY$1105=$A27)*(경제동향_데이터!$AZ$7:$AZ$1105=$A$23)*(경제동향_데이터!$BF$7:$BF$1105))/100</f>
        <v>-867.6</v>
      </c>
    </row>
    <row r="28" spans="1:8" x14ac:dyDescent="0.3">
      <c r="A28" s="64" t="str">
        <f>경기동향_소비!A8</f>
        <v>2023.02</v>
      </c>
      <c r="B28" s="20">
        <f t="shared" si="1"/>
        <v>2</v>
      </c>
      <c r="C28" s="38">
        <f>SUMPRODUCT((경제동향_데이터!$AY$7:$AY$1105=$A28)*(경제동향_데이터!$AZ$7:$AZ$1105=$A$23)*(경제동향_데이터!$BA$7:$BA$1105))/100</f>
        <v>7396.22</v>
      </c>
      <c r="D28" s="38">
        <f>SUMPRODUCT((경제동향_데이터!$AY$7:$AY$1105=$A28)*(경제동향_데이터!$AZ$7:$AZ$1105=$A$23)*(경제동향_데이터!$BB$7:$BB$1105))/100</f>
        <v>3622.07</v>
      </c>
      <c r="E28" s="38">
        <f>SUMPRODUCT((경제동향_데이터!$AY$7:$AY$1105=$A28)*(경제동향_데이터!$AZ$7:$AZ$1105=$A$23)*(경제동향_데이터!$BC$7:$BC$1105))/100</f>
        <v>6632.04</v>
      </c>
      <c r="F28" s="38">
        <f>SUMPRODUCT((경제동향_데이터!$AY$7:$AY$1105=$A28)*(경제동향_데이터!$AZ$7:$AZ$1105=$A$23)*(경제동향_데이터!$BD$7:$BD$1105))/100</f>
        <v>4157.6000000000004</v>
      </c>
      <c r="G28" s="38">
        <f>SUMPRODUCT((경제동향_데이터!$AY$7:$AY$1105=$A28)*(경제동향_데이터!$AZ$7:$AZ$1105=$A$23)*(경제동향_데이터!$BE$7:$BE$1105))/100</f>
        <v>764.18</v>
      </c>
      <c r="H28" s="38">
        <f>SUMPRODUCT((경제동향_데이터!$AY$7:$AY$1105=$A28)*(경제동향_데이터!$AZ$7:$AZ$1105=$A$23)*(경제동향_데이터!$BF$7:$BF$1105))/100</f>
        <v>-535.53</v>
      </c>
    </row>
    <row r="29" spans="1:8" x14ac:dyDescent="0.3">
      <c r="A29" s="64" t="str">
        <f>경기동향_소비!A9</f>
        <v>2023.03</v>
      </c>
      <c r="B29" s="20">
        <f t="shared" si="1"/>
        <v>3</v>
      </c>
      <c r="C29" s="38">
        <f>SUMPRODUCT((경제동향_데이터!$AY$7:$AY$1105=$A29)*(경제동향_데이터!$AZ$7:$AZ$1105=$A$23)*(경제동향_데이터!$BA$7:$BA$1105))/100</f>
        <v>13744.05</v>
      </c>
      <c r="D29" s="38">
        <f>SUMPRODUCT((경제동향_데이터!$AY$7:$AY$1105=$A29)*(경제동향_데이터!$AZ$7:$AZ$1105=$A$23)*(경제동향_데이터!$BB$7:$BB$1105))/100</f>
        <v>9728.49</v>
      </c>
      <c r="E29" s="38">
        <f>SUMPRODUCT((경제동향_데이터!$AY$7:$AY$1105=$A29)*(경제동향_데이터!$AZ$7:$AZ$1105=$A$23)*(경제동향_데이터!$BC$7:$BC$1105))/100</f>
        <v>13550.43</v>
      </c>
      <c r="F29" s="38">
        <f>SUMPRODUCT((경제동향_데이터!$AY$7:$AY$1105=$A29)*(경제동향_데이터!$AZ$7:$AZ$1105=$A$23)*(경제동향_데이터!$BD$7:$BD$1105))/100</f>
        <v>10488.15</v>
      </c>
      <c r="G29" s="38">
        <f>SUMPRODUCT((경제동향_데이터!$AY$7:$AY$1105=$A29)*(경제동향_데이터!$AZ$7:$AZ$1105=$A$23)*(경제동향_데이터!$BE$7:$BE$1105))/100</f>
        <v>193.62</v>
      </c>
      <c r="H29" s="38">
        <f>SUMPRODUCT((경제동향_데이터!$AY$7:$AY$1105=$A29)*(경제동향_데이터!$AZ$7:$AZ$1105=$A$23)*(경제동향_데이터!$BF$7:$BF$1105))/100</f>
        <v>-759.66</v>
      </c>
    </row>
    <row r="30" spans="1:8" x14ac:dyDescent="0.3">
      <c r="A30" s="64" t="str">
        <f>경기동향_소비!A10</f>
        <v>2023.04</v>
      </c>
      <c r="B30" s="20">
        <f t="shared" si="1"/>
        <v>4</v>
      </c>
      <c r="C30" s="38">
        <f>SUMPRODUCT((경제동향_데이터!$AY$7:$AY$1105=$A30)*(경제동향_데이터!$AZ$7:$AZ$1105=$A$23)*(경제동향_데이터!$BA$7:$BA$1105))/100</f>
        <v>4280.09</v>
      </c>
      <c r="D30" s="38">
        <f>SUMPRODUCT((경제동향_데이터!$AY$7:$AY$1105=$A30)*(경제동향_데이터!$AZ$7:$AZ$1105=$A$23)*(경제동향_데이터!$BB$7:$BB$1105))/100</f>
        <v>-14750.2</v>
      </c>
      <c r="E30" s="38">
        <f>SUMPRODUCT((경제동향_데이터!$AY$7:$AY$1105=$A30)*(경제동향_데이터!$AZ$7:$AZ$1105=$A$23)*(경제동향_데이터!$BC$7:$BC$1105))/100</f>
        <v>4049.99</v>
      </c>
      <c r="F30" s="38">
        <f>SUMPRODUCT((경제동향_데이터!$AY$7:$AY$1105=$A30)*(경제동향_데이터!$AZ$7:$AZ$1105=$A$23)*(경제동향_데이터!$BD$7:$BD$1105))/100</f>
        <v>-10935.55</v>
      </c>
      <c r="G30" s="38">
        <f>SUMPRODUCT((경제동향_데이터!$AY$7:$AY$1105=$A30)*(경제동향_데이터!$AZ$7:$AZ$1105=$A$23)*(경제동향_데이터!$BE$7:$BE$1105))/100</f>
        <v>230.1</v>
      </c>
      <c r="H30" s="38">
        <f>SUMPRODUCT((경제동향_데이터!$AY$7:$AY$1105=$A30)*(경제동향_데이터!$AZ$7:$AZ$1105=$A$23)*(경제동향_데이터!$BF$7:$BF$1105))/100</f>
        <v>-3814.65</v>
      </c>
    </row>
    <row r="31" spans="1:8" x14ac:dyDescent="0.3">
      <c r="A31" s="64" t="str">
        <f>경기동향_소비!A11</f>
        <v>2023.05</v>
      </c>
      <c r="B31" s="20">
        <f t="shared" si="1"/>
        <v>5</v>
      </c>
      <c r="C31" s="38">
        <f>SUMPRODUCT((경제동향_데이터!$AY$7:$AY$1105=$A31)*(경제동향_데이터!$AZ$7:$AZ$1105=$A$23)*(경제동향_데이터!$BA$7:$BA$1105))/100</f>
        <v>15832.32</v>
      </c>
      <c r="D31" s="38">
        <f>SUMPRODUCT((경제동향_데이터!$AY$7:$AY$1105=$A31)*(경제동향_데이터!$AZ$7:$AZ$1105=$A$23)*(경제동향_데이터!$BB$7:$BB$1105))/100</f>
        <v>6090</v>
      </c>
      <c r="E31" s="38">
        <f>SUMPRODUCT((경제동향_데이터!$AY$7:$AY$1105=$A31)*(경제동향_데이터!$AZ$7:$AZ$1105=$A$23)*(경제동향_데이터!$BC$7:$BC$1105))/100</f>
        <v>5542.02</v>
      </c>
      <c r="F31" s="38">
        <f>SUMPRODUCT((경제동향_데이터!$AY$7:$AY$1105=$A31)*(경제동향_데이터!$AZ$7:$AZ$1105=$A$23)*(경제동향_데이터!$BD$7:$BD$1105))/100</f>
        <v>-2594.59</v>
      </c>
      <c r="G31" s="38">
        <f>SUMPRODUCT((경제동향_데이터!$AY$7:$AY$1105=$A31)*(경제동향_데이터!$AZ$7:$AZ$1105=$A$23)*(경제동향_데이터!$BE$7:$BE$1105))/100</f>
        <v>10290.299999999999</v>
      </c>
      <c r="H31" s="38">
        <f>SUMPRODUCT((경제동향_데이터!$AY$7:$AY$1105=$A31)*(경제동향_데이터!$AZ$7:$AZ$1105=$A$23)*(경제동향_데이터!$BF$7:$BF$1105))/100</f>
        <v>8684.59</v>
      </c>
    </row>
    <row r="32" spans="1:8" x14ac:dyDescent="0.3">
      <c r="A32" s="64" t="str">
        <f>경기동향_소비!A12</f>
        <v>2023.06</v>
      </c>
      <c r="B32" s="20">
        <f t="shared" si="1"/>
        <v>6</v>
      </c>
      <c r="C32" s="38">
        <f>SUMPRODUCT((경제동향_데이터!$AY$7:$AY$1105=$A32)*(경제동향_데이터!$AZ$7:$AZ$1105=$A$23)*(경제동향_데이터!$BA$7:$BA$1105))/100</f>
        <v>9136.1200000000008</v>
      </c>
      <c r="D32" s="38">
        <f>SUMPRODUCT((경제동향_데이터!$AY$7:$AY$1105=$A32)*(경제동향_데이터!$AZ$7:$AZ$1105=$A$23)*(경제동향_데이터!$BB$7:$BB$1105))/100</f>
        <v>-225.68</v>
      </c>
      <c r="E32" s="38">
        <f>SUMPRODUCT((경제동향_데이터!$AY$7:$AY$1105=$A32)*(경제동향_데이터!$AZ$7:$AZ$1105=$A$23)*(경제동향_데이터!$BC$7:$BC$1105))/100</f>
        <v>6322.62</v>
      </c>
      <c r="F32" s="38">
        <f>SUMPRODUCT((경제동향_데이터!$AY$7:$AY$1105=$A32)*(경제동향_데이터!$AZ$7:$AZ$1105=$A$23)*(경제동향_데이터!$BD$7:$BD$1105))/100</f>
        <v>-2819.91</v>
      </c>
      <c r="G32" s="38">
        <f>SUMPRODUCT((경제동향_데이터!$AY$7:$AY$1105=$A32)*(경제동향_데이터!$AZ$7:$AZ$1105=$A$23)*(경제동향_데이터!$BE$7:$BE$1105))/100</f>
        <v>2813.5</v>
      </c>
      <c r="H32" s="38">
        <f>SUMPRODUCT((경제동향_데이터!$AY$7:$AY$1105=$A32)*(경제동향_데이터!$AZ$7:$AZ$1105=$A$23)*(경제동향_데이터!$BF$7:$BF$1105))/100</f>
        <v>2594.23</v>
      </c>
    </row>
    <row r="33" spans="1:8" x14ac:dyDescent="0.3">
      <c r="A33" s="64" t="str">
        <f>경기동향_소비!A13</f>
        <v>2023.07</v>
      </c>
      <c r="B33" s="20">
        <f t="shared" si="1"/>
        <v>7</v>
      </c>
      <c r="C33" s="38">
        <f>SUMPRODUCT((경제동향_데이터!$AY$7:$AY$1105=$A33)*(경제동향_데이터!$AZ$7:$AZ$1105=$A$23)*(경제동향_데이터!$BA$7:$BA$1105))/100</f>
        <v>4962.9399999999996</v>
      </c>
      <c r="D33" s="38">
        <f>SUMPRODUCT((경제동향_데이터!$AY$7:$AY$1105=$A33)*(경제동향_데이터!$AZ$7:$AZ$1105=$A$23)*(경제동향_데이터!$BB$7:$BB$1105))/100</f>
        <v>-14128.71</v>
      </c>
      <c r="E33" s="38">
        <f>SUMPRODUCT((경제동향_데이터!$AY$7:$AY$1105=$A33)*(경제동향_데이터!$AZ$7:$AZ$1105=$A$23)*(경제동향_데이터!$BC$7:$BC$1105))/100</f>
        <v>4851.53</v>
      </c>
      <c r="F33" s="38">
        <f>SUMPRODUCT((경제동향_데이터!$AY$7:$AY$1105=$A33)*(경제동향_데이터!$AZ$7:$AZ$1105=$A$23)*(경제동향_데이터!$BD$7:$BD$1105))/100</f>
        <v>-13954.74</v>
      </c>
      <c r="G33" s="38">
        <f>SUMPRODUCT((경제동향_데이터!$AY$7:$AY$1105=$A33)*(경제동향_데이터!$AZ$7:$AZ$1105=$A$23)*(경제동향_데이터!$BE$7:$BE$1105))/100</f>
        <v>111.41</v>
      </c>
      <c r="H33" s="38">
        <f>SUMPRODUCT((경제동향_데이터!$AY$7:$AY$1105=$A33)*(경제동향_데이터!$AZ$7:$AZ$1105=$A$23)*(경제동향_데이터!$BF$7:$BF$1105))/100</f>
        <v>-173.97</v>
      </c>
    </row>
    <row r="34" spans="1:8" x14ac:dyDescent="0.3">
      <c r="A34" s="64" t="str">
        <f>경기동향_소비!A14</f>
        <v>2023.08</v>
      </c>
      <c r="B34" s="20">
        <f t="shared" si="1"/>
        <v>8</v>
      </c>
      <c r="C34" s="38">
        <f>SUMPRODUCT((경제동향_데이터!$AY$7:$AY$1105=$A34)*(경제동향_데이터!$AZ$7:$AZ$1105=$A$23)*(경제동향_데이터!$BA$7:$BA$1105))/100</f>
        <v>1584.52</v>
      </c>
      <c r="D34" s="38">
        <f>SUMPRODUCT((경제동향_데이터!$AY$7:$AY$1105=$A34)*(경제동향_데이터!$AZ$7:$AZ$1105=$A$23)*(경제동향_데이터!$BB$7:$BB$1105))/100</f>
        <v>-5631.26</v>
      </c>
      <c r="E34" s="38">
        <f>SUMPRODUCT((경제동향_데이터!$AY$7:$AY$1105=$A34)*(경제동향_데이터!$AZ$7:$AZ$1105=$A$23)*(경제동향_데이터!$BC$7:$BC$1105))/100</f>
        <v>948.51</v>
      </c>
      <c r="F34" s="38">
        <f>SUMPRODUCT((경제동향_데이터!$AY$7:$AY$1105=$A34)*(경제동향_데이터!$AZ$7:$AZ$1105=$A$23)*(경제동향_데이터!$BD$7:$BD$1105))/100</f>
        <v>-5607.66</v>
      </c>
      <c r="G34" s="38">
        <f>SUMPRODUCT((경제동향_데이터!$AY$7:$AY$1105=$A34)*(경제동향_데이터!$AZ$7:$AZ$1105=$A$23)*(경제동향_데이터!$BE$7:$BE$1105))/100</f>
        <v>636.01</v>
      </c>
      <c r="H34" s="38">
        <f>SUMPRODUCT((경제동향_데이터!$AY$7:$AY$1105=$A34)*(경제동향_데이터!$AZ$7:$AZ$1105=$A$23)*(경제동향_데이터!$BF$7:$BF$1105))/100</f>
        <v>-23.6</v>
      </c>
    </row>
    <row r="35" spans="1:8" x14ac:dyDescent="0.3">
      <c r="A35" s="64" t="str">
        <f>경기동향_소비!A15</f>
        <v>2023.09 p)</v>
      </c>
      <c r="B35" s="20" t="str">
        <f>IF(MID(A35,6,2)*1=1,"'"&amp;MID(A35,3,2)&amp;"."&amp;MID(A35,6,2)*1&amp;"p",MID(A35,6,2)*1&amp;"p")</f>
        <v>9p</v>
      </c>
      <c r="C35" s="35">
        <f>SUMPRODUCT((경제동향_데이터!$AY$7:$AY$1105=$A35)*(경제동향_데이터!$AZ$7:$AZ$1105=$A$23)*(경제동향_데이터!$BA$7:$BA$1105))/100</f>
        <v>16192.69</v>
      </c>
      <c r="D35" s="38">
        <f>SUMPRODUCT((경제동향_데이터!$AY$7:$AY$1105=$A35)*(경제동향_데이터!$AZ$7:$AZ$1105=$A$23)*(경제동향_데이터!$BB$7:$BB$1105))/100</f>
        <v>-13124.62</v>
      </c>
      <c r="E35" s="38">
        <f>SUMPRODUCT((경제동향_데이터!$AY$7:$AY$1105=$A35)*(경제동향_데이터!$AZ$7:$AZ$1105=$A$23)*(경제동향_데이터!$BC$7:$BC$1105))/100</f>
        <v>15855.31</v>
      </c>
      <c r="F35" s="38">
        <f>SUMPRODUCT((경제동향_데이터!$AY$7:$AY$1105=$A35)*(경제동향_데이터!$AZ$7:$AZ$1105=$A$23)*(경제동향_데이터!$BD$7:$BD$1105))/100</f>
        <v>-11818.7</v>
      </c>
      <c r="G35" s="38">
        <f>SUMPRODUCT((경제동향_데이터!$AY$7:$AY$1105=$A35)*(경제동향_데이터!$AZ$7:$AZ$1105=$A$23)*(경제동향_데이터!$BE$7:$BE$1105))/100</f>
        <v>337.38</v>
      </c>
      <c r="H35" s="38">
        <f>SUMPRODUCT((경제동향_데이터!$AY$7:$AY$1105=$A35)*(경제동향_데이터!$AZ$7:$AZ$1105=$A$23)*(경제동향_데이터!$BF$7:$BF$1105))/100</f>
        <v>-1305.92</v>
      </c>
    </row>
    <row r="36" spans="1:8" x14ac:dyDescent="0.3">
      <c r="A36" s="64" t="str">
        <f>경기동향_소비!A16</f>
        <v>2023.10 p)</v>
      </c>
      <c r="B36" s="73" t="str">
        <f>IF(MID(A36,6,2)*1=1,"'"&amp;MID(A36,3,2)&amp;"."&amp;MID(A36,6,2)*1,MID(A36,6,2)*1&amp;"p")</f>
        <v>10p</v>
      </c>
      <c r="C36" s="76">
        <f>SUMPRODUCT((경제동향_데이터!$AY$7:$AY$1105=$A36)*(경제동향_데이터!$AZ$7:$AZ$1105=$A$23)*(경제동향_데이터!$BA$7:$BA$1105))/100</f>
        <v>9923.5499999999993</v>
      </c>
      <c r="D36" s="75">
        <f>SUMPRODUCT((경제동향_데이터!$AY$7:$AY$1105=$A36)*(경제동향_데이터!$AZ$7:$AZ$1105=$A$23)*(경제동향_데이터!$BB$7:$BB$1105))/100</f>
        <v>4277.78</v>
      </c>
      <c r="E36" s="199">
        <f>SUMPRODUCT((경제동향_데이터!$AY$7:$AY$1105=$A36)*(경제동향_데이터!$AZ$7:$AZ$1105=$A$23)*(경제동향_데이터!$BC$7:$BC$1105))/100</f>
        <v>9443.93</v>
      </c>
      <c r="F36" s="75">
        <f>SUMPRODUCT((경제동향_데이터!$AY$7:$AY$1105=$A36)*(경제동향_데이터!$AZ$7:$AZ$1105=$A$23)*(경제동향_데이터!$BD$7:$BD$1105))/100</f>
        <v>4582.46</v>
      </c>
      <c r="G36" s="199">
        <f>SUMPRODUCT((경제동향_데이터!$AY$7:$AY$1105=$A36)*(경제동향_데이터!$AZ$7:$AZ$1105=$A$23)*(경제동향_데이터!$BE$7:$BE$1105))/100</f>
        <v>479.62</v>
      </c>
      <c r="H36" s="75">
        <f>SUMPRODUCT((경제동향_데이터!$AY$7:$AY$1105=$A36)*(경제동향_데이터!$AZ$7:$AZ$1105=$A$23)*(경제동향_데이터!$BF$7:$BF$1105))/100</f>
        <v>-304.68</v>
      </c>
    </row>
    <row r="37" spans="1:8" x14ac:dyDescent="0.3">
      <c r="A37" t="s">
        <v>3</v>
      </c>
      <c r="B37" t="s">
        <v>24</v>
      </c>
    </row>
    <row r="39" spans="1:8" x14ac:dyDescent="0.3">
      <c r="A39" s="19" t="s">
        <v>78</v>
      </c>
    </row>
    <row r="40" spans="1:8" x14ac:dyDescent="0.3">
      <c r="A40" s="32" t="s">
        <v>82</v>
      </c>
      <c r="B40" s="33" t="s">
        <v>4</v>
      </c>
      <c r="C40" s="33" t="s">
        <v>83</v>
      </c>
      <c r="D40" s="33" t="s">
        <v>84</v>
      </c>
      <c r="E40" s="33" t="s">
        <v>85</v>
      </c>
      <c r="F40" s="33" t="s">
        <v>84</v>
      </c>
      <c r="G40" s="33" t="s">
        <v>86</v>
      </c>
      <c r="H40" s="33" t="s">
        <v>84</v>
      </c>
    </row>
    <row r="41" spans="1:8" x14ac:dyDescent="0.3">
      <c r="A41" s="64" t="str">
        <f t="shared" ref="A41:B53" si="2">A5</f>
        <v>2022.10</v>
      </c>
      <c r="B41" s="20" t="str">
        <f t="shared" si="2"/>
        <v>'22.10</v>
      </c>
      <c r="C41" s="40">
        <f>SUMPRODUCT((경제동향_데이터!$AJ$7:$AJ$1105=$A41)*(경제동향_데이터!$AK$7:$AK$1105=$A$40)*(경제동향_데이터!$AL$7:$AL$1105))</f>
        <v>104.6</v>
      </c>
      <c r="D41" s="40">
        <f>SUMPRODUCT((경제동향_데이터!$AJ$7:$AJ$1105=$A41)*(경제동향_데이터!$AK$7:$AK$1105=$A$40)*(경제동향_데이터!$AM$7:$AM$1105))</f>
        <v>-3.7</v>
      </c>
      <c r="E41" s="40">
        <f>SUMPRODUCT((경제동향_데이터!$AJ$7:$AJ$1105=$A41)*(경제동향_데이터!$AK$7:$AK$1105=$A$40)*(경제동향_데이터!$AN$7:$AN$1105))</f>
        <v>105.1</v>
      </c>
      <c r="F41" s="40">
        <f>SUMPRODUCT((경제동향_데이터!$AJ$7:$AJ$1105=$A41)*(경제동향_데이터!$AK$7:$AK$1105=$A$40)*(경제동향_데이터!$AO$7:$AO$1105))</f>
        <v>-2.6</v>
      </c>
      <c r="G41" s="40">
        <f>SUMPRODUCT((경제동향_데이터!$AJ$7:$AJ$1105=$A41)*(경제동향_데이터!$AK$7:$AK$1105=$A$40)*(경제동향_데이터!$AP$7:$AP$1105))</f>
        <v>88.2</v>
      </c>
      <c r="H41" s="40">
        <f>SUMPRODUCT((경제동향_데이터!$AJ$7:$AJ$1105=$A41)*(경제동향_데이터!$AK$7:$AK$1105=$A$40)*(경제동향_데이터!$AQ$7:$AQ$1105))</f>
        <v>-8.5</v>
      </c>
    </row>
    <row r="42" spans="1:8" x14ac:dyDescent="0.3">
      <c r="A42" s="64" t="str">
        <f t="shared" si="2"/>
        <v>2022.11</v>
      </c>
      <c r="B42" s="20">
        <f t="shared" si="2"/>
        <v>11</v>
      </c>
      <c r="C42" s="40">
        <f>SUMPRODUCT((경제동향_데이터!$AJ$7:$AJ$1105=$A42)*(경제동향_데이터!$AK$7:$AK$1105=$A$40)*(경제동향_데이터!$AL$7:$AL$1105))</f>
        <v>107.7</v>
      </c>
      <c r="D42" s="40">
        <f>SUMPRODUCT((경제동향_데이터!$AJ$7:$AJ$1105=$A42)*(경제동향_데이터!$AK$7:$AK$1105=$A$40)*(경제동향_데이터!$AM$7:$AM$1105))</f>
        <v>-5.3</v>
      </c>
      <c r="E42" s="40">
        <f>SUMPRODUCT((경제동향_데이터!$AJ$7:$AJ$1105=$A42)*(경제동향_데이터!$AK$7:$AK$1105=$A$40)*(경제동향_데이터!$AN$7:$AN$1105))</f>
        <v>104.8</v>
      </c>
      <c r="F42" s="40">
        <f>SUMPRODUCT((경제동향_데이터!$AJ$7:$AJ$1105=$A42)*(경제동향_데이터!$AK$7:$AK$1105=$A$40)*(경제동향_데이터!$AO$7:$AO$1105))</f>
        <v>-4.5</v>
      </c>
      <c r="G42" s="40">
        <f>SUMPRODUCT((경제동향_데이터!$AJ$7:$AJ$1105=$A42)*(경제동향_데이터!$AK$7:$AK$1105=$A$40)*(경제동향_데이터!$AP$7:$AP$1105))</f>
        <v>90.7</v>
      </c>
      <c r="H42" s="40">
        <f>SUMPRODUCT((경제동향_데이터!$AJ$7:$AJ$1105=$A42)*(경제동향_데이터!$AK$7:$AK$1105=$A$40)*(경제동향_데이터!$AQ$7:$AQ$1105))</f>
        <v>0.3</v>
      </c>
    </row>
    <row r="43" spans="1:8" x14ac:dyDescent="0.3">
      <c r="A43" s="64" t="str">
        <f t="shared" si="2"/>
        <v>2022.12</v>
      </c>
      <c r="B43" s="20">
        <f t="shared" si="2"/>
        <v>12</v>
      </c>
      <c r="C43" s="40">
        <f>SUMPRODUCT((경제동향_데이터!$AJ$7:$AJ$1105=$A43)*(경제동향_데이터!$AK$7:$AK$1105=$A$40)*(경제동향_데이터!$AL$7:$AL$1105))</f>
        <v>112</v>
      </c>
      <c r="D43" s="40">
        <f>SUMPRODUCT((경제동향_데이터!$AJ$7:$AJ$1105=$A43)*(경제동향_데이터!$AK$7:$AK$1105=$A$40)*(경제동향_데이터!$AM$7:$AM$1105))</f>
        <v>-8</v>
      </c>
      <c r="E43" s="40">
        <f>SUMPRODUCT((경제동향_데이터!$AJ$7:$AJ$1105=$A43)*(경제동향_데이터!$AK$7:$AK$1105=$A$40)*(경제동향_데이터!$AN$7:$AN$1105))</f>
        <v>108.6</v>
      </c>
      <c r="F43" s="40">
        <f>SUMPRODUCT((경제동향_데이터!$AJ$7:$AJ$1105=$A43)*(경제동향_데이터!$AK$7:$AK$1105=$A$40)*(경제동향_데이터!$AO$7:$AO$1105))</f>
        <v>-6</v>
      </c>
      <c r="G43" s="40">
        <f>SUMPRODUCT((경제동향_데이터!$AJ$7:$AJ$1105=$A43)*(경제동향_데이터!$AK$7:$AK$1105=$A$40)*(경제동향_데이터!$AP$7:$AP$1105))</f>
        <v>91</v>
      </c>
      <c r="H43" s="40">
        <f>SUMPRODUCT((경제동향_데이터!$AJ$7:$AJ$1105=$A43)*(경제동향_데이터!$AK$7:$AK$1105=$A$40)*(경제동향_데이터!$AQ$7:$AQ$1105))</f>
        <v>-2.8</v>
      </c>
    </row>
    <row r="44" spans="1:8" x14ac:dyDescent="0.3">
      <c r="A44" s="64" t="str">
        <f t="shared" si="2"/>
        <v>2023.01</v>
      </c>
      <c r="B44" s="20" t="str">
        <f t="shared" si="2"/>
        <v>'23.1</v>
      </c>
      <c r="C44" s="40">
        <f>SUMPRODUCT((경제동향_데이터!$AJ$7:$AJ$1105=$A44)*(경제동향_데이터!$AK$7:$AK$1105=$A$40)*(경제동향_데이터!$AL$7:$AL$1105))</f>
        <v>98.1</v>
      </c>
      <c r="D44" s="40">
        <f>SUMPRODUCT((경제동향_데이터!$AJ$7:$AJ$1105=$A44)*(경제동향_데이터!$AK$7:$AK$1105=$A$40)*(경제동향_데이터!$AM$7:$AM$1105))</f>
        <v>-14.8</v>
      </c>
      <c r="E44" s="40">
        <f>SUMPRODUCT((경제동향_데이터!$AJ$7:$AJ$1105=$A44)*(경제동향_데이터!$AK$7:$AK$1105=$A$40)*(경제동향_데이터!$AN$7:$AN$1105))</f>
        <v>96.4</v>
      </c>
      <c r="F44" s="40">
        <f>SUMPRODUCT((경제동향_데이터!$AJ$7:$AJ$1105=$A44)*(경제동향_데이터!$AK$7:$AK$1105=$A$40)*(경제동향_데이터!$AO$7:$AO$1105))</f>
        <v>-11.5</v>
      </c>
      <c r="G44" s="40">
        <f>SUMPRODUCT((경제동향_데이터!$AJ$7:$AJ$1105=$A44)*(경제동향_데이터!$AK$7:$AK$1105=$A$40)*(경제동향_데이터!$AP$7:$AP$1105))</f>
        <v>97.5</v>
      </c>
      <c r="H44" s="40">
        <f>SUMPRODUCT((경제동향_데이터!$AJ$7:$AJ$1105=$A44)*(경제동향_데이터!$AK$7:$AK$1105=$A$40)*(경제동향_데이터!$AQ$7:$AQ$1105))</f>
        <v>3.2</v>
      </c>
    </row>
    <row r="45" spans="1:8" x14ac:dyDescent="0.3">
      <c r="A45" s="64" t="str">
        <f t="shared" si="2"/>
        <v>2023.02</v>
      </c>
      <c r="B45" s="20">
        <f t="shared" si="2"/>
        <v>2</v>
      </c>
      <c r="C45" s="40">
        <f>SUMPRODUCT((경제동향_데이터!$AJ$7:$AJ$1105=$A45)*(경제동향_데이터!$AK$7:$AK$1105=$A$40)*(경제동향_데이터!$AL$7:$AL$1105))</f>
        <v>101.4</v>
      </c>
      <c r="D45" s="40">
        <f>SUMPRODUCT((경제동향_데이터!$AJ$7:$AJ$1105=$A45)*(경제동향_데이터!$AK$7:$AK$1105=$A$40)*(경제동향_데이터!$AM$7:$AM$1105))</f>
        <v>5.4</v>
      </c>
      <c r="E45" s="40">
        <f>SUMPRODUCT((경제동향_데이터!$AJ$7:$AJ$1105=$A45)*(경제동향_데이터!$AK$7:$AK$1105=$A$40)*(경제동향_데이터!$AN$7:$AN$1105))</f>
        <v>100.7</v>
      </c>
      <c r="F45" s="40">
        <f>SUMPRODUCT((경제동향_데이터!$AJ$7:$AJ$1105=$A45)*(경제동향_데이터!$AK$7:$AK$1105=$A$40)*(경제동향_데이터!$AO$7:$AO$1105))</f>
        <v>5.2</v>
      </c>
      <c r="G45" s="40">
        <f>SUMPRODUCT((경제동향_데이터!$AJ$7:$AJ$1105=$A45)*(경제동향_데이터!$AK$7:$AK$1105=$A$40)*(경제동향_데이터!$AP$7:$AP$1105))</f>
        <v>93.5</v>
      </c>
      <c r="H45" s="40">
        <f>SUMPRODUCT((경제동향_데이터!$AJ$7:$AJ$1105=$A45)*(경제동향_데이터!$AK$7:$AK$1105=$A$40)*(경제동향_데이터!$AQ$7:$AQ$1105))</f>
        <v>1.9</v>
      </c>
    </row>
    <row r="46" spans="1:8" x14ac:dyDescent="0.3">
      <c r="A46" s="64" t="str">
        <f t="shared" si="2"/>
        <v>2023.03</v>
      </c>
      <c r="B46" s="20">
        <f t="shared" si="2"/>
        <v>3</v>
      </c>
      <c r="C46" s="40">
        <f>SUMPRODUCT((경제동향_데이터!$AJ$7:$AJ$1105=$A46)*(경제동향_데이터!$AK$7:$AK$1105=$A$40)*(경제동향_데이터!$AL$7:$AL$1105))</f>
        <v>111.6</v>
      </c>
      <c r="D46" s="40">
        <f>SUMPRODUCT((경제동향_데이터!$AJ$7:$AJ$1105=$A46)*(경제동향_데이터!$AK$7:$AK$1105=$A$40)*(경제동향_데이터!$AM$7:$AM$1105))</f>
        <v>4.8</v>
      </c>
      <c r="E46" s="40">
        <f>SUMPRODUCT((경제동향_데이터!$AJ$7:$AJ$1105=$A46)*(경제동향_데이터!$AK$7:$AK$1105=$A$40)*(경제동향_데이터!$AN$7:$AN$1105))</f>
        <v>109.7</v>
      </c>
      <c r="F46" s="40">
        <f>SUMPRODUCT((경제동향_데이터!$AJ$7:$AJ$1105=$A46)*(경제동향_데이터!$AK$7:$AK$1105=$A$40)*(경제동향_데이터!$AO$7:$AO$1105))</f>
        <v>5.2</v>
      </c>
      <c r="G46" s="40">
        <f>SUMPRODUCT((경제동향_데이터!$AJ$7:$AJ$1105=$A46)*(경제동향_데이터!$AK$7:$AK$1105=$A$40)*(경제동향_데이터!$AP$7:$AP$1105))</f>
        <v>89</v>
      </c>
      <c r="H46" s="40">
        <f>SUMPRODUCT((경제동향_데이터!$AJ$7:$AJ$1105=$A46)*(경제동향_데이터!$AK$7:$AK$1105=$A$40)*(경제동향_데이터!$AQ$7:$AQ$1105))</f>
        <v>-2.9</v>
      </c>
    </row>
    <row r="47" spans="1:8" x14ac:dyDescent="0.3">
      <c r="A47" s="64" t="str">
        <f t="shared" si="2"/>
        <v>2023.04</v>
      </c>
      <c r="B47" s="20">
        <f t="shared" si="2"/>
        <v>4</v>
      </c>
      <c r="C47" s="40">
        <f>SUMPRODUCT((경제동향_데이터!$AJ$7:$AJ$1105=$A47)*(경제동향_데이터!$AK$7:$AK$1105=$A$40)*(경제동향_데이터!$AL$7:$AL$1105))</f>
        <v>106</v>
      </c>
      <c r="D47" s="40">
        <f>SUMPRODUCT((경제동향_데이터!$AJ$7:$AJ$1105=$A47)*(경제동향_데이터!$AK$7:$AK$1105=$A$40)*(경제동향_데이터!$AM$7:$AM$1105))</f>
        <v>-1.8</v>
      </c>
      <c r="E47" s="40">
        <f>SUMPRODUCT((경제동향_데이터!$AJ$7:$AJ$1105=$A47)*(경제동향_데이터!$AK$7:$AK$1105=$A$40)*(경제동향_데이터!$AN$7:$AN$1105))</f>
        <v>101.8</v>
      </c>
      <c r="F47" s="40">
        <f>SUMPRODUCT((경제동향_데이터!$AJ$7:$AJ$1105=$A47)*(경제동향_데이터!$AK$7:$AK$1105=$A$40)*(경제동향_데이터!$AO$7:$AO$1105))</f>
        <v>-2.2000000000000002</v>
      </c>
      <c r="G47" s="40">
        <f>SUMPRODUCT((경제동향_데이터!$AJ$7:$AJ$1105=$A47)*(경제동향_데이터!$AK$7:$AK$1105=$A$40)*(경제동향_데이터!$AP$7:$AP$1105))</f>
        <v>97.7</v>
      </c>
      <c r="H47" s="40">
        <f>SUMPRODUCT((경제동향_데이터!$AJ$7:$AJ$1105=$A47)*(경제동향_데이터!$AK$7:$AK$1105=$A$40)*(경제동향_데이터!$AQ$7:$AQ$1105))</f>
        <v>2.2999999999999998</v>
      </c>
    </row>
    <row r="48" spans="1:8" x14ac:dyDescent="0.3">
      <c r="A48" s="64" t="str">
        <f t="shared" si="2"/>
        <v>2023.05</v>
      </c>
      <c r="B48" s="20">
        <f t="shared" si="2"/>
        <v>5</v>
      </c>
      <c r="C48" s="40">
        <f>SUMPRODUCT((경제동향_데이터!$AJ$7:$AJ$1105=$A48)*(경제동향_데이터!$AK$7:$AK$1105=$A$40)*(경제동향_데이터!$AL$7:$AL$1105))</f>
        <v>107.5</v>
      </c>
      <c r="D48" s="40">
        <f>SUMPRODUCT((경제동향_데이터!$AJ$7:$AJ$1105=$A48)*(경제동향_데이터!$AK$7:$AK$1105=$A$40)*(경제동향_데이터!$AM$7:$AM$1105))</f>
        <v>-1.7</v>
      </c>
      <c r="E48" s="40">
        <f>SUMPRODUCT((경제동향_데이터!$AJ$7:$AJ$1105=$A48)*(경제동향_데이터!$AK$7:$AK$1105=$A$40)*(경제동향_데이터!$AN$7:$AN$1105))</f>
        <v>108.2</v>
      </c>
      <c r="F48" s="40">
        <f>SUMPRODUCT((경제동향_데이터!$AJ$7:$AJ$1105=$A48)*(경제동향_데이터!$AK$7:$AK$1105=$A$40)*(경제동향_데이터!$AO$7:$AO$1105))</f>
        <v>-1.4</v>
      </c>
      <c r="G48" s="40">
        <f>SUMPRODUCT((경제동향_데이터!$AJ$7:$AJ$1105=$A48)*(경제동향_데이터!$AK$7:$AK$1105=$A$40)*(경제동향_데이터!$AP$7:$AP$1105))</f>
        <v>95.9</v>
      </c>
      <c r="H48" s="40">
        <f>SUMPRODUCT((경제동향_데이터!$AJ$7:$AJ$1105=$A48)*(경제동향_데이터!$AK$7:$AK$1105=$A$40)*(경제동향_데이터!$AQ$7:$AQ$1105))</f>
        <v>9.4</v>
      </c>
    </row>
    <row r="49" spans="1:8" x14ac:dyDescent="0.3">
      <c r="A49" s="64" t="str">
        <f t="shared" si="2"/>
        <v>2023.06</v>
      </c>
      <c r="B49" s="20">
        <f t="shared" si="2"/>
        <v>6</v>
      </c>
      <c r="C49" s="40">
        <f>SUMPRODUCT((경제동향_데이터!$AJ$7:$AJ$1105=$A49)*(경제동향_데이터!$AK$7:$AK$1105=$A$40)*(경제동향_데이터!$AL$7:$AL$1105))</f>
        <v>102.2</v>
      </c>
      <c r="D49" s="40">
        <f>SUMPRODUCT((경제동향_데이터!$AJ$7:$AJ$1105=$A49)*(경제동향_데이터!$AK$7:$AK$1105=$A$40)*(경제동향_데이터!$AM$7:$AM$1105))</f>
        <v>-0.8</v>
      </c>
      <c r="E49" s="40">
        <f>SUMPRODUCT((경제동향_데이터!$AJ$7:$AJ$1105=$A49)*(경제동향_데이터!$AK$7:$AK$1105=$A$40)*(경제동향_데이터!$AN$7:$AN$1105))</f>
        <v>102.5</v>
      </c>
      <c r="F49" s="40">
        <f>SUMPRODUCT((경제동향_데이터!$AJ$7:$AJ$1105=$A49)*(경제동향_데이터!$AK$7:$AK$1105=$A$40)*(경제동향_데이터!$AO$7:$AO$1105))</f>
        <v>6</v>
      </c>
      <c r="G49" s="40">
        <f>SUMPRODUCT((경제동향_데이터!$AJ$7:$AJ$1105=$A49)*(경제동향_데이터!$AK$7:$AK$1105=$A$40)*(경제동향_데이터!$AP$7:$AP$1105))</f>
        <v>86.7</v>
      </c>
      <c r="H49" s="40">
        <f>SUMPRODUCT((경제동향_데이터!$AJ$7:$AJ$1105=$A49)*(경제동향_데이터!$AK$7:$AK$1105=$A$40)*(경제동향_데이터!$AQ$7:$AQ$1105))</f>
        <v>-7.9</v>
      </c>
    </row>
    <row r="50" spans="1:8" x14ac:dyDescent="0.3">
      <c r="A50" s="64" t="str">
        <f t="shared" si="2"/>
        <v>2023.07</v>
      </c>
      <c r="B50" s="20">
        <f t="shared" si="2"/>
        <v>7</v>
      </c>
      <c r="C50" s="40">
        <f>SUMPRODUCT((경제동향_데이터!$AJ$7:$AJ$1105=$A50)*(경제동향_데이터!$AK$7:$AK$1105=$A$40)*(경제동향_데이터!$AL$7:$AL$1105))</f>
        <v>100.6</v>
      </c>
      <c r="D50" s="40">
        <f>SUMPRODUCT((경제동향_데이터!$AJ$7:$AJ$1105=$A50)*(경제동향_데이터!$AK$7:$AK$1105=$A$40)*(경제동향_데이터!$AM$7:$AM$1105))</f>
        <v>-2.7</v>
      </c>
      <c r="E50" s="40">
        <f>SUMPRODUCT((경제동향_데이터!$AJ$7:$AJ$1105=$A50)*(경제동향_데이터!$AK$7:$AK$1105=$A$40)*(경제동향_데이터!$AN$7:$AN$1105))</f>
        <v>98.4</v>
      </c>
      <c r="F50" s="40">
        <f>SUMPRODUCT((경제동향_데이터!$AJ$7:$AJ$1105=$A50)*(경제동향_데이터!$AK$7:$AK$1105=$A$40)*(경제동향_데이터!$AO$7:$AO$1105))</f>
        <v>-4.9000000000000004</v>
      </c>
      <c r="G50" s="40">
        <f>SUMPRODUCT((경제동향_데이터!$AJ$7:$AJ$1105=$A50)*(경제동향_데이터!$AK$7:$AK$1105=$A$40)*(경제동향_데이터!$AP$7:$AP$1105))</f>
        <v>89.4</v>
      </c>
      <c r="H50" s="40">
        <f>SUMPRODUCT((경제동향_데이터!$AJ$7:$AJ$1105=$A50)*(경제동향_데이터!$AK$7:$AK$1105=$A$40)*(경제동향_데이터!$AQ$7:$AQ$1105))</f>
        <v>-1.3</v>
      </c>
    </row>
    <row r="51" spans="1:8" x14ac:dyDescent="0.3">
      <c r="A51" s="64" t="str">
        <f t="shared" si="2"/>
        <v>2023.08</v>
      </c>
      <c r="B51" s="20">
        <f t="shared" si="2"/>
        <v>8</v>
      </c>
      <c r="C51" s="40">
        <f>SUMPRODUCT((경제동향_데이터!$AJ$7:$AJ$1105=$A51)*(경제동향_데이터!$AK$7:$AK$1105=$A$40)*(경제동향_데이터!$AL$7:$AL$1105))</f>
        <v>98.5</v>
      </c>
      <c r="D51" s="40">
        <f>SUMPRODUCT((경제동향_데이터!$AJ$7:$AJ$1105=$A51)*(경제동향_데이터!$AK$7:$AK$1105=$A$40)*(경제동향_데이터!$AM$7:$AM$1105))</f>
        <v>2.2000000000000002</v>
      </c>
      <c r="E51" s="40">
        <f>SUMPRODUCT((경제동향_데이터!$AJ$7:$AJ$1105=$A51)*(경제동향_데이터!$AK$7:$AK$1105=$A$40)*(경제동향_데이터!$AN$7:$AN$1105))</f>
        <v>100</v>
      </c>
      <c r="F51" s="40">
        <f>SUMPRODUCT((경제동향_데이터!$AJ$7:$AJ$1105=$A51)*(경제동향_데이터!$AK$7:$AK$1105=$A$40)*(경제동향_데이터!$AO$7:$AO$1105))</f>
        <v>3.6</v>
      </c>
      <c r="G51" s="40">
        <f>SUMPRODUCT((경제동향_데이터!$AJ$7:$AJ$1105=$A51)*(경제동향_데이터!$AK$7:$AK$1105=$A$40)*(경제동향_데이터!$AP$7:$AP$1105))</f>
        <v>92.5</v>
      </c>
      <c r="H51" s="40">
        <f>SUMPRODUCT((경제동향_데이터!$AJ$7:$AJ$1105=$A51)*(경제동향_데이터!$AK$7:$AK$1105=$A$40)*(경제동향_데이터!$AQ$7:$AQ$1105))</f>
        <v>-0.2</v>
      </c>
    </row>
    <row r="52" spans="1:8" x14ac:dyDescent="0.3">
      <c r="A52" s="64" t="str">
        <f t="shared" si="2"/>
        <v>2023.09 p)</v>
      </c>
      <c r="B52" s="20" t="str">
        <f t="shared" si="2"/>
        <v>9p</v>
      </c>
      <c r="C52" s="34">
        <f>SUMPRODUCT((경제동향_데이터!$AJ$7:$AJ$1105=$A52)*(경제동향_데이터!$AK$7:$AK$1105=$A$40)*(경제동향_데이터!$AL$7:$AL$1105))</f>
        <v>101.3</v>
      </c>
      <c r="D52" s="34">
        <f>SUMPRODUCT((경제동향_데이터!$AJ$7:$AJ$1105=$A52)*(경제동향_데이터!$AK$7:$AK$1105=$A$40)*(경제동향_데이터!$AM$7:$AM$1105))</f>
        <v>0.6</v>
      </c>
      <c r="E52" s="40">
        <f>SUMPRODUCT((경제동향_데이터!$AJ$7:$AJ$1105=$A52)*(경제동향_데이터!$AK$7:$AK$1105=$A$40)*(경제동향_데이터!$AN$7:$AN$1105))</f>
        <v>101.1</v>
      </c>
      <c r="F52" s="40">
        <f>SUMPRODUCT((경제동향_데이터!$AJ$7:$AJ$1105=$A52)*(경제동향_데이터!$AK$7:$AK$1105=$A$40)*(경제동향_데이터!$AO$7:$AO$1105))</f>
        <v>2.9</v>
      </c>
      <c r="G52" s="40">
        <f>SUMPRODUCT((경제동향_데이터!$AJ$7:$AJ$1105=$A52)*(경제동향_데이터!$AK$7:$AK$1105=$A$40)*(경제동향_데이터!$AP$7:$AP$1105))</f>
        <v>91.4</v>
      </c>
      <c r="H52" s="40">
        <f>SUMPRODUCT((경제동향_데이터!$AJ$7:$AJ$1105=$A52)*(경제동향_데이터!$AK$7:$AK$1105=$A$40)*(경제동향_데이터!$AQ$7:$AQ$1105))</f>
        <v>-3.3</v>
      </c>
    </row>
    <row r="53" spans="1:8" x14ac:dyDescent="0.3">
      <c r="A53" s="64" t="str">
        <f t="shared" si="2"/>
        <v>2023.10 p)</v>
      </c>
      <c r="B53" s="20" t="str">
        <f t="shared" si="2"/>
        <v>10p</v>
      </c>
      <c r="C53" s="254">
        <f>SUMPRODUCT((경제동향_데이터!$AJ$7:$AJ$1105=$A53)*(경제동향_데이터!$AK$7:$AK$1105=$A$40)*(경제동향_데이터!$AL$7:$AL$1105))</f>
        <v>104</v>
      </c>
      <c r="D53" s="254">
        <f>SUMPRODUCT((경제동향_데이터!$AJ$7:$AJ$1105=$A53)*(경제동향_데이터!$AK$7:$AK$1105=$A$40)*(경제동향_데이터!$AM$7:$AM$1105))</f>
        <v>-0.6</v>
      </c>
      <c r="E53" s="77">
        <f>SUMPRODUCT((경제동향_데이터!$AJ$7:$AJ$1105=$A53)*(경제동향_데이터!$AK$7:$AK$1105=$A$40)*(경제동향_데이터!$AN$7:$AN$1105))</f>
        <v>103.3</v>
      </c>
      <c r="F53" s="77">
        <f>SUMPRODUCT((경제동향_데이터!$AJ$7:$AJ$1105=$A53)*(경제동향_데이터!$AK$7:$AK$1105=$A$40)*(경제동향_데이터!$AO$7:$AO$1105))</f>
        <v>-1.8</v>
      </c>
      <c r="G53" s="77">
        <f>SUMPRODUCT((경제동향_데이터!$AJ$7:$AJ$1105=$A53)*(경제동향_데이터!$AK$7:$AK$1105=$A$40)*(경제동향_데이터!$AP$7:$AP$1105))</f>
        <v>94.2</v>
      </c>
      <c r="H53" s="77">
        <f>SUMPRODUCT((경제동향_데이터!$AJ$7:$AJ$1105=$A53)*(경제동향_데이터!$AK$7:$AK$1105=$A$40)*(경제동향_데이터!$AQ$7:$AQ$1105))</f>
        <v>6</v>
      </c>
    </row>
    <row r="54" spans="1:8" x14ac:dyDescent="0.3">
      <c r="A54" t="s">
        <v>3</v>
      </c>
      <c r="B54" t="s">
        <v>32</v>
      </c>
      <c r="D54" s="17"/>
    </row>
    <row r="55" spans="1:8" x14ac:dyDescent="0.3">
      <c r="A55" s="80"/>
      <c r="B55" s="81"/>
      <c r="C55" s="10"/>
      <c r="D55" s="10"/>
      <c r="E55" s="10"/>
    </row>
    <row r="56" spans="1:8" x14ac:dyDescent="0.3">
      <c r="A56" s="19" t="s">
        <v>23</v>
      </c>
    </row>
    <row r="57" spans="1:8" x14ac:dyDescent="0.3">
      <c r="B57" s="21" t="s">
        <v>4</v>
      </c>
      <c r="C57" s="22" t="s">
        <v>2</v>
      </c>
      <c r="D57" s="22" t="s">
        <v>2</v>
      </c>
      <c r="E57" s="22" t="s">
        <v>21</v>
      </c>
      <c r="F57" s="22" t="s">
        <v>21</v>
      </c>
      <c r="G57" s="22" t="s">
        <v>22</v>
      </c>
      <c r="H57" s="22" t="s">
        <v>22</v>
      </c>
    </row>
    <row r="58" spans="1:8" x14ac:dyDescent="0.3">
      <c r="A58" t="s">
        <v>62</v>
      </c>
      <c r="B58" s="22" t="s">
        <v>4</v>
      </c>
      <c r="C58" s="22" t="s">
        <v>23</v>
      </c>
      <c r="D58" s="22" t="s">
        <v>31</v>
      </c>
      <c r="E58" s="22" t="s">
        <v>5</v>
      </c>
      <c r="F58" s="22" t="s">
        <v>6</v>
      </c>
      <c r="G58" s="22" t="s">
        <v>5</v>
      </c>
      <c r="H58" s="22" t="s">
        <v>6</v>
      </c>
    </row>
    <row r="59" spans="1:8" x14ac:dyDescent="0.3">
      <c r="A59" s="64" t="str">
        <f>A24</f>
        <v>2022.10</v>
      </c>
      <c r="B59" s="20" t="str">
        <f t="shared" ref="A59:B71" si="3">B24</f>
        <v>'22.10</v>
      </c>
      <c r="C59" s="38">
        <f>SUMPRODUCT((경제동향_데이터!$AY$7:$AY$1105=$A59)*(경제동향_데이터!$AZ$7:$AZ$1105=$A$58)*(경제동향_데이터!$BA$7:$BA$1105))/100</f>
        <v>5864.31</v>
      </c>
      <c r="D59" s="38">
        <f>SUMPRODUCT((경제동향_데이터!$AY$7:$AY$1105=$A59)*(경제동향_데이터!$AZ$7:$AZ$1105=$A$58)*(경제동향_데이터!$BB$7:$BB$1105))/100</f>
        <v>-5655.75</v>
      </c>
      <c r="E59" s="38">
        <f>SUMPRODUCT((경제동향_데이터!$AY$7:$AY$1105=$A59)*(경제동향_데이터!$AZ$7:$AZ$1105=$A$58)*(경제동향_데이터!$BC$7:$BC$1105))/100</f>
        <v>4142.0600000000004</v>
      </c>
      <c r="F59" s="38">
        <f>SUMPRODUCT((경제동향_데이터!$AY$7:$AY$1105=$A59)*(경제동향_데이터!$AZ$7:$AZ$1105=$A$58)*(경제동향_데이터!$BD$7:$BD$1105))/100</f>
        <v>-1020.11</v>
      </c>
      <c r="G59" s="38">
        <f>SUMPRODUCT((경제동향_데이터!$AY$7:$AY$1105=$A59)*(경제동향_데이터!$AZ$7:$AZ$1105=$A$58)*(경제동향_데이터!$BE$7:$BE$1105))/100</f>
        <v>1722.25</v>
      </c>
      <c r="H59" s="38">
        <f>SUMPRODUCT((경제동향_데이터!$AY$7:$AY$1105=$A59)*(경제동향_데이터!$AZ$7:$AZ$1105=$A$58)*(경제동향_데이터!$BF$7:$BF$1105))/100</f>
        <v>-4635.6400000000003</v>
      </c>
    </row>
    <row r="60" spans="1:8" x14ac:dyDescent="0.3">
      <c r="A60" s="64" t="str">
        <f t="shared" si="3"/>
        <v>2022.11</v>
      </c>
      <c r="B60" s="20">
        <f t="shared" si="3"/>
        <v>11</v>
      </c>
      <c r="C60" s="38">
        <f>SUMPRODUCT((경제동향_데이터!$AY$7:$AY$1105=$A60)*(경제동향_데이터!$AZ$7:$AZ$1105=$A$58)*(경제동향_데이터!$BA$7:$BA$1105))/100</f>
        <v>4829.4399999999996</v>
      </c>
      <c r="D60" s="38">
        <f>SUMPRODUCT((경제동향_데이터!$AY$7:$AY$1105=$A60)*(경제동향_데이터!$AZ$7:$AZ$1105=$A$58)*(경제동향_데이터!$BB$7:$BB$1105))/100</f>
        <v>3583.69</v>
      </c>
      <c r="E60" s="38">
        <f>SUMPRODUCT((경제동향_데이터!$AY$7:$AY$1105=$A60)*(경제동향_데이터!$AZ$7:$AZ$1105=$A$58)*(경제동향_데이터!$BC$7:$BC$1105))/100</f>
        <v>4493.5200000000004</v>
      </c>
      <c r="F60" s="38">
        <f>SUMPRODUCT((경제동향_데이터!$AY$7:$AY$1105=$A60)*(경제동향_데이터!$AZ$7:$AZ$1105=$A$58)*(경제동향_데이터!$BD$7:$BD$1105))/100</f>
        <v>3964</v>
      </c>
      <c r="G60" s="38">
        <f>SUMPRODUCT((경제동향_데이터!$AY$7:$AY$1105=$A60)*(경제동향_데이터!$AZ$7:$AZ$1105=$A$58)*(경제동향_데이터!$BE$7:$BE$1105))/100</f>
        <v>335.92</v>
      </c>
      <c r="H60" s="38">
        <f>SUMPRODUCT((경제동향_데이터!$AY$7:$AY$1105=$A60)*(경제동향_데이터!$AZ$7:$AZ$1105=$A$58)*(경제동향_데이터!$BF$7:$BF$1105))/100</f>
        <v>-380.31</v>
      </c>
    </row>
    <row r="61" spans="1:8" x14ac:dyDescent="0.3">
      <c r="A61" s="64" t="str">
        <f t="shared" si="3"/>
        <v>2022.12</v>
      </c>
      <c r="B61" s="20">
        <f t="shared" si="3"/>
        <v>12</v>
      </c>
      <c r="C61" s="38">
        <f>SUMPRODUCT((경제동향_데이터!$AY$7:$AY$1105=$A61)*(경제동향_데이터!$AZ$7:$AZ$1105=$A$58)*(경제동향_데이터!$BA$7:$BA$1105))/100</f>
        <v>2315.25</v>
      </c>
      <c r="D61" s="38">
        <f>SUMPRODUCT((경제동향_데이터!$AY$7:$AY$1105=$A61)*(경제동향_데이터!$AZ$7:$AZ$1105=$A$58)*(경제동향_데이터!$BB$7:$BB$1105))/100</f>
        <v>-3471.33</v>
      </c>
      <c r="E61" s="38">
        <f>SUMPRODUCT((경제동향_데이터!$AY$7:$AY$1105=$A61)*(경제동향_데이터!$AZ$7:$AZ$1105=$A$58)*(경제동향_데이터!$BC$7:$BC$1105))/100</f>
        <v>1138.07</v>
      </c>
      <c r="F61" s="38">
        <f>SUMPRODUCT((경제동향_데이터!$AY$7:$AY$1105=$A61)*(경제동향_데이터!$AZ$7:$AZ$1105=$A$58)*(경제동향_데이터!$BD$7:$BD$1105))/100</f>
        <v>-1837.26</v>
      </c>
      <c r="G61" s="38">
        <f>SUMPRODUCT((경제동향_데이터!$AY$7:$AY$1105=$A61)*(경제동향_데이터!$AZ$7:$AZ$1105=$A$58)*(경제동향_데이터!$BE$7:$BE$1105))/100</f>
        <v>1177.18</v>
      </c>
      <c r="H61" s="38">
        <f>SUMPRODUCT((경제동향_데이터!$AY$7:$AY$1105=$A61)*(경제동향_데이터!$AZ$7:$AZ$1105=$A$58)*(경제동향_데이터!$BF$7:$BF$1105))/100</f>
        <v>-1634.07</v>
      </c>
    </row>
    <row r="62" spans="1:8" x14ac:dyDescent="0.3">
      <c r="A62" s="64" t="str">
        <f t="shared" si="3"/>
        <v>2023.01</v>
      </c>
      <c r="B62" s="20" t="str">
        <f t="shared" si="3"/>
        <v>'23.1</v>
      </c>
      <c r="C62" s="38">
        <f>SUMPRODUCT((경제동향_데이터!$AY$7:$AY$1105=$A62)*(경제동향_데이터!$AZ$7:$AZ$1105=$A$58)*(경제동향_데이터!$BA$7:$BA$1105))/100</f>
        <v>86450.45</v>
      </c>
      <c r="D62" s="38">
        <f>SUMPRODUCT((경제동향_데이터!$AY$7:$AY$1105=$A62)*(경제동향_데이터!$AZ$7:$AZ$1105=$A$58)*(경제동향_데이터!$BB$7:$BB$1105))/100</f>
        <v>82796.429999999993</v>
      </c>
      <c r="E62" s="38">
        <f>SUMPRODUCT((경제동향_데이터!$AY$7:$AY$1105=$A62)*(경제동향_데이터!$AZ$7:$AZ$1105=$A$58)*(경제동향_데이터!$BC$7:$BC$1105))/100</f>
        <v>4404.08</v>
      </c>
      <c r="F62" s="38">
        <f>SUMPRODUCT((경제동향_데이터!$AY$7:$AY$1105=$A62)*(경제동향_데이터!$AZ$7:$AZ$1105=$A$58)*(경제동향_데이터!$BD$7:$BD$1105))/100</f>
        <v>2967.67</v>
      </c>
      <c r="G62" s="38">
        <f>SUMPRODUCT((경제동향_데이터!$AY$7:$AY$1105=$A62)*(경제동향_데이터!$AZ$7:$AZ$1105=$A$58)*(경제동향_데이터!$BE$7:$BE$1105))/100</f>
        <v>82046.37</v>
      </c>
      <c r="H62" s="38">
        <f>SUMPRODUCT((경제동향_데이터!$AY$7:$AY$1105=$A62)*(경제동향_데이터!$AZ$7:$AZ$1105=$A$58)*(경제동향_데이터!$BF$7:$BF$1105))/100</f>
        <v>79828.759999999995</v>
      </c>
    </row>
    <row r="63" spans="1:8" x14ac:dyDescent="0.3">
      <c r="A63" s="64" t="str">
        <f t="shared" si="3"/>
        <v>2023.02</v>
      </c>
      <c r="B63" s="20">
        <f t="shared" si="3"/>
        <v>2</v>
      </c>
      <c r="C63" s="38">
        <f>SUMPRODUCT((경제동향_데이터!$AY$7:$AY$1105=$A63)*(경제동향_데이터!$AZ$7:$AZ$1105=$A$58)*(경제동향_데이터!$BA$7:$BA$1105))/100</f>
        <v>2028.75</v>
      </c>
      <c r="D63" s="38">
        <f>SUMPRODUCT((경제동향_데이터!$AY$7:$AY$1105=$A63)*(경제동향_데이터!$AZ$7:$AZ$1105=$A$58)*(경제동향_데이터!$BB$7:$BB$1105))/100</f>
        <v>-5533.67</v>
      </c>
      <c r="E63" s="38">
        <f>SUMPRODUCT((경제동향_데이터!$AY$7:$AY$1105=$A63)*(경제동향_데이터!$AZ$7:$AZ$1105=$A$58)*(경제동향_데이터!$BC$7:$BC$1105))/100</f>
        <v>196.84</v>
      </c>
      <c r="F63" s="38">
        <f>SUMPRODUCT((경제동향_데이터!$AY$7:$AY$1105=$A63)*(경제동향_데이터!$AZ$7:$AZ$1105=$A$58)*(경제동향_데이터!$BD$7:$BD$1105))/100</f>
        <v>-3581.41</v>
      </c>
      <c r="G63" s="38">
        <f>SUMPRODUCT((경제동향_데이터!$AY$7:$AY$1105=$A63)*(경제동향_데이터!$AZ$7:$AZ$1105=$A$58)*(경제동향_데이터!$BE$7:$BE$1105))/100</f>
        <v>1831.91</v>
      </c>
      <c r="H63" s="38">
        <f>SUMPRODUCT((경제동향_데이터!$AY$7:$AY$1105=$A63)*(경제동향_데이터!$AZ$7:$AZ$1105=$A$58)*(경제동향_데이터!$BF$7:$BF$1105))/100</f>
        <v>-1952.26</v>
      </c>
    </row>
    <row r="64" spans="1:8" x14ac:dyDescent="0.3">
      <c r="A64" s="64" t="str">
        <f t="shared" si="3"/>
        <v>2023.03</v>
      </c>
      <c r="B64" s="20">
        <f t="shared" si="3"/>
        <v>3</v>
      </c>
      <c r="C64" s="38">
        <f>SUMPRODUCT((경제동향_데이터!$AY$7:$AY$1105=$A64)*(경제동향_데이터!$AZ$7:$AZ$1105=$A$58)*(경제동향_데이터!$BA$7:$BA$1105))/100</f>
        <v>3253.54</v>
      </c>
      <c r="D64" s="38">
        <f>SUMPRODUCT((경제동향_데이터!$AY$7:$AY$1105=$A64)*(경제동향_데이터!$AZ$7:$AZ$1105=$A$58)*(경제동향_데이터!$BB$7:$BB$1105))/100</f>
        <v>2464.94</v>
      </c>
      <c r="E64" s="38">
        <f>SUMPRODUCT((경제동향_데이터!$AY$7:$AY$1105=$A64)*(경제동향_데이터!$AZ$7:$AZ$1105=$A$58)*(경제동향_데이터!$BC$7:$BC$1105))/100</f>
        <v>1697.89</v>
      </c>
      <c r="F64" s="38">
        <f>SUMPRODUCT((경제동향_데이터!$AY$7:$AY$1105=$A64)*(경제동향_데이터!$AZ$7:$AZ$1105=$A$58)*(경제동향_데이터!$BD$7:$BD$1105))/100</f>
        <v>1413.83</v>
      </c>
      <c r="G64" s="38">
        <f>SUMPRODUCT((경제동향_데이터!$AY$7:$AY$1105=$A64)*(경제동향_데이터!$AZ$7:$AZ$1105=$A$58)*(경제동향_데이터!$BE$7:$BE$1105))/100</f>
        <v>1555.65</v>
      </c>
      <c r="H64" s="38">
        <f>SUMPRODUCT((경제동향_데이터!$AY$7:$AY$1105=$A64)*(경제동향_데이터!$AZ$7:$AZ$1105=$A$58)*(경제동향_데이터!$BF$7:$BF$1105))/100</f>
        <v>1051.1099999999999</v>
      </c>
    </row>
    <row r="65" spans="1:8" x14ac:dyDescent="0.3">
      <c r="A65" s="64" t="str">
        <f t="shared" si="3"/>
        <v>2023.04</v>
      </c>
      <c r="B65" s="20">
        <f t="shared" si="3"/>
        <v>4</v>
      </c>
      <c r="C65" s="38">
        <f>SUMPRODUCT((경제동향_데이터!$AY$7:$AY$1105=$A65)*(경제동향_데이터!$AZ$7:$AZ$1105=$A$58)*(경제동향_데이터!$BA$7:$BA$1105))/100</f>
        <v>9854.1200000000008</v>
      </c>
      <c r="D65" s="38">
        <f>SUMPRODUCT((경제동향_데이터!$AY$7:$AY$1105=$A65)*(경제동향_데이터!$AZ$7:$AZ$1105=$A$58)*(경제동향_데이터!$BB$7:$BB$1105))/100</f>
        <v>4727.6499999999996</v>
      </c>
      <c r="E65" s="38">
        <f>SUMPRODUCT((경제동향_데이터!$AY$7:$AY$1105=$A65)*(경제동향_데이터!$AZ$7:$AZ$1105=$A$58)*(경제동향_데이터!$BC$7:$BC$1105))/100</f>
        <v>8903.82</v>
      </c>
      <c r="F65" s="38">
        <f>SUMPRODUCT((경제동향_데이터!$AY$7:$AY$1105=$A65)*(경제동향_데이터!$AZ$7:$AZ$1105=$A$58)*(경제동향_데이터!$BD$7:$BD$1105))/100</f>
        <v>4111.08</v>
      </c>
      <c r="G65" s="38">
        <f>SUMPRODUCT((경제동향_데이터!$AY$7:$AY$1105=$A65)*(경제동향_데이터!$AZ$7:$AZ$1105=$A$58)*(경제동향_데이터!$BE$7:$BE$1105))/100</f>
        <v>950.3</v>
      </c>
      <c r="H65" s="38">
        <f>SUMPRODUCT((경제동향_데이터!$AY$7:$AY$1105=$A65)*(경제동향_데이터!$AZ$7:$AZ$1105=$A$58)*(경제동향_데이터!$BF$7:$BF$1105))/100</f>
        <v>616.57000000000005</v>
      </c>
    </row>
    <row r="66" spans="1:8" x14ac:dyDescent="0.3">
      <c r="A66" s="64" t="str">
        <f t="shared" si="3"/>
        <v>2023.05</v>
      </c>
      <c r="B66" s="20">
        <f t="shared" si="3"/>
        <v>5</v>
      </c>
      <c r="C66" s="38">
        <f>SUMPRODUCT((경제동향_데이터!$AY$7:$AY$1105=$A66)*(경제동향_데이터!$AZ$7:$AZ$1105=$A$58)*(경제동향_데이터!$BA$7:$BA$1105))/100</f>
        <v>4712.7299999999996</v>
      </c>
      <c r="D66" s="38">
        <f>SUMPRODUCT((경제동향_데이터!$AY$7:$AY$1105=$A66)*(경제동향_데이터!$AZ$7:$AZ$1105=$A$58)*(경제동향_데이터!$BB$7:$BB$1105))/100</f>
        <v>2738.59</v>
      </c>
      <c r="E66" s="38">
        <f>SUMPRODUCT((경제동향_데이터!$AY$7:$AY$1105=$A66)*(경제동향_데이터!$AZ$7:$AZ$1105=$A$58)*(경제동향_데이터!$BC$7:$BC$1105))/100</f>
        <v>304.39</v>
      </c>
      <c r="F66" s="38">
        <f>SUMPRODUCT((경제동향_데이터!$AY$7:$AY$1105=$A66)*(경제동향_데이터!$AZ$7:$AZ$1105=$A$58)*(경제동향_데이터!$BD$7:$BD$1105))/100</f>
        <v>-1434.86</v>
      </c>
      <c r="G66" s="38">
        <f>SUMPRODUCT((경제동향_데이터!$AY$7:$AY$1105=$A66)*(경제동향_데이터!$AZ$7:$AZ$1105=$A$58)*(경제동향_데이터!$BE$7:$BE$1105))/100</f>
        <v>4408.34</v>
      </c>
      <c r="H66" s="38">
        <f>SUMPRODUCT((경제동향_데이터!$AY$7:$AY$1105=$A66)*(경제동향_데이터!$AZ$7:$AZ$1105=$A$58)*(경제동향_데이터!$BF$7:$BF$1105))/100</f>
        <v>4173.45</v>
      </c>
    </row>
    <row r="67" spans="1:8" x14ac:dyDescent="0.3">
      <c r="A67" s="64" t="str">
        <f t="shared" si="3"/>
        <v>2023.06</v>
      </c>
      <c r="B67" s="20">
        <f t="shared" si="3"/>
        <v>6</v>
      </c>
      <c r="C67" s="38">
        <f>SUMPRODUCT((경제동향_데이터!$AY$7:$AY$1105=$A67)*(경제동향_데이터!$AZ$7:$AZ$1105=$A$58)*(경제동향_데이터!$BA$7:$BA$1105))/100</f>
        <v>6450.46</v>
      </c>
      <c r="D67" s="38">
        <f>SUMPRODUCT((경제동향_데이터!$AY$7:$AY$1105=$A67)*(경제동향_데이터!$AZ$7:$AZ$1105=$A$58)*(경제동향_데이터!$BB$7:$BB$1105))/100</f>
        <v>540.96</v>
      </c>
      <c r="E67" s="38">
        <f>SUMPRODUCT((경제동향_데이터!$AY$7:$AY$1105=$A67)*(경제동향_데이터!$AZ$7:$AZ$1105=$A$58)*(경제동향_데이터!$BC$7:$BC$1105))/100</f>
        <v>5755.79</v>
      </c>
      <c r="F67" s="38">
        <f>SUMPRODUCT((경제동향_데이터!$AY$7:$AY$1105=$A67)*(경제동향_데이터!$AZ$7:$AZ$1105=$A$58)*(경제동향_데이터!$BD$7:$BD$1105))/100</f>
        <v>1450.79</v>
      </c>
      <c r="G67" s="38">
        <f>SUMPRODUCT((경제동향_데이터!$AY$7:$AY$1105=$A67)*(경제동향_데이터!$AZ$7:$AZ$1105=$A$58)*(경제동향_데이터!$BE$7:$BE$1105))/100</f>
        <v>694.67</v>
      </c>
      <c r="H67" s="38">
        <f>SUMPRODUCT((경제동향_데이터!$AY$7:$AY$1105=$A67)*(경제동향_데이터!$AZ$7:$AZ$1105=$A$58)*(경제동향_데이터!$BF$7:$BF$1105))/100</f>
        <v>-909.83</v>
      </c>
    </row>
    <row r="68" spans="1:8" x14ac:dyDescent="0.3">
      <c r="A68" s="64" t="str">
        <f t="shared" si="3"/>
        <v>2023.07</v>
      </c>
      <c r="B68" s="20">
        <f t="shared" si="3"/>
        <v>7</v>
      </c>
      <c r="C68" s="38">
        <f>SUMPRODUCT((경제동향_데이터!$AY$7:$AY$1105=$A68)*(경제동향_데이터!$AZ$7:$AZ$1105=$A$58)*(경제동향_데이터!$BA$7:$BA$1105))/100</f>
        <v>4051.62</v>
      </c>
      <c r="D68" s="38">
        <f>SUMPRODUCT((경제동향_데이터!$AY$7:$AY$1105=$A68)*(경제동향_데이터!$AZ$7:$AZ$1105=$A$58)*(경제동향_데이터!$BB$7:$BB$1105))/100</f>
        <v>-6119.98</v>
      </c>
      <c r="E68" s="38">
        <f>SUMPRODUCT((경제동향_데이터!$AY$7:$AY$1105=$A68)*(경제동향_데이터!$AZ$7:$AZ$1105=$A$58)*(경제동향_데이터!$BC$7:$BC$1105))/100</f>
        <v>3130.07</v>
      </c>
      <c r="F68" s="38">
        <f>SUMPRODUCT((경제동향_데이터!$AY$7:$AY$1105=$A68)*(경제동향_데이터!$AZ$7:$AZ$1105=$A$58)*(경제동향_데이터!$BD$7:$BD$1105))/100</f>
        <v>-3765.92</v>
      </c>
      <c r="G68" s="38">
        <f>SUMPRODUCT((경제동향_데이터!$AY$7:$AY$1105=$A68)*(경제동향_데이터!$AZ$7:$AZ$1105=$A$58)*(경제동향_데이터!$BE$7:$BE$1105))/100</f>
        <v>921.55</v>
      </c>
      <c r="H68" s="38">
        <f>SUMPRODUCT((경제동향_데이터!$AY$7:$AY$1105=$A68)*(경제동향_데이터!$AZ$7:$AZ$1105=$A$58)*(경제동향_데이터!$BF$7:$BF$1105))/100</f>
        <v>-2354.06</v>
      </c>
    </row>
    <row r="69" spans="1:8" x14ac:dyDescent="0.3">
      <c r="A69" s="64" t="str">
        <f t="shared" si="3"/>
        <v>2023.08</v>
      </c>
      <c r="B69" s="20">
        <f t="shared" si="3"/>
        <v>8</v>
      </c>
      <c r="C69" s="38">
        <f>SUMPRODUCT((경제동향_데이터!$AY$7:$AY$1105=$A69)*(경제동향_데이터!$AZ$7:$AZ$1105=$A$58)*(경제동향_데이터!$BA$7:$BA$1105))/100</f>
        <v>1920.99</v>
      </c>
      <c r="D69" s="38">
        <f>SUMPRODUCT((경제동향_데이터!$AY$7:$AY$1105=$A69)*(경제동향_데이터!$AZ$7:$AZ$1105=$A$58)*(경제동향_데이터!$BB$7:$BB$1105))/100</f>
        <v>-5872.93</v>
      </c>
      <c r="E69" s="38">
        <f>SUMPRODUCT((경제동향_데이터!$AY$7:$AY$1105=$A69)*(경제동향_데이터!$AZ$7:$AZ$1105=$A$58)*(경제동향_데이터!$BC$7:$BC$1105))/100</f>
        <v>1190.9000000000001</v>
      </c>
      <c r="F69" s="38">
        <f>SUMPRODUCT((경제동향_데이터!$AY$7:$AY$1105=$A69)*(경제동향_데이터!$AZ$7:$AZ$1105=$A$58)*(경제동향_데이터!$BD$7:$BD$1105))/100</f>
        <v>-4725.3599999999997</v>
      </c>
      <c r="G69" s="38">
        <f>SUMPRODUCT((경제동향_데이터!$AY$7:$AY$1105=$A69)*(경제동향_데이터!$AZ$7:$AZ$1105=$A$58)*(경제동향_데이터!$BE$7:$BE$1105))/100</f>
        <v>730.09</v>
      </c>
      <c r="H69" s="38">
        <f>SUMPRODUCT((경제동향_데이터!$AY$7:$AY$1105=$A69)*(경제동향_데이터!$AZ$7:$AZ$1105=$A$58)*(경제동향_데이터!$BF$7:$BF$1105))/100</f>
        <v>-1147.57</v>
      </c>
    </row>
    <row r="70" spans="1:8" x14ac:dyDescent="0.3">
      <c r="A70" s="64" t="str">
        <f t="shared" si="3"/>
        <v>2023.09 p)</v>
      </c>
      <c r="B70" s="20" t="str">
        <f t="shared" si="3"/>
        <v>9p</v>
      </c>
      <c r="C70" s="38">
        <f>SUMPRODUCT((경제동향_데이터!$AY$7:$AY$1105=$A70)*(경제동향_데이터!$AZ$7:$AZ$1105=$A$58)*(경제동향_데이터!$BA$7:$BA$1105))/100</f>
        <v>742.38</v>
      </c>
      <c r="D70" s="38">
        <f>SUMPRODUCT((경제동향_데이터!$AY$7:$AY$1105=$A70)*(경제동향_데이터!$AZ$7:$AZ$1105=$A$58)*(경제동향_데이터!$BB$7:$BB$1105))/100</f>
        <v>-2590.02</v>
      </c>
      <c r="E70" s="38">
        <f>SUMPRODUCT((경제동향_데이터!$AY$7:$AY$1105=$A70)*(경제동향_데이터!$AZ$7:$AZ$1105=$A$58)*(경제동향_데이터!$BC$7:$BC$1105))/100</f>
        <v>274.51</v>
      </c>
      <c r="F70" s="38">
        <f>SUMPRODUCT((경제동향_데이터!$AY$7:$AY$1105=$A70)*(경제동향_데이터!$AZ$7:$AZ$1105=$A$58)*(경제동향_데이터!$BD$7:$BD$1105))/100</f>
        <v>-590.94000000000005</v>
      </c>
      <c r="G70" s="38">
        <f>SUMPRODUCT((경제동향_데이터!$AY$7:$AY$1105=$A70)*(경제동향_데이터!$AZ$7:$AZ$1105=$A$58)*(경제동향_데이터!$BE$7:$BE$1105))/100</f>
        <v>467.87</v>
      </c>
      <c r="H70" s="38">
        <f>SUMPRODUCT((경제동향_데이터!$AY$7:$AY$1105=$A70)*(경제동향_데이터!$AZ$7:$AZ$1105=$A$58)*(경제동향_데이터!$BF$7:$BF$1105))/100</f>
        <v>-1999.08</v>
      </c>
    </row>
    <row r="71" spans="1:8" x14ac:dyDescent="0.3">
      <c r="A71" s="64" t="str">
        <f t="shared" si="3"/>
        <v>2023.10 p)</v>
      </c>
      <c r="B71" s="20" t="str">
        <f t="shared" si="3"/>
        <v>10p</v>
      </c>
      <c r="C71" s="75">
        <f>SUMPRODUCT((경제동향_데이터!$AY$7:$AY$1105=$A71)*(경제동향_데이터!$AZ$7:$AZ$1105=$A$58)*(경제동향_데이터!$BA$7:$BA$1105))/100</f>
        <v>2251.96</v>
      </c>
      <c r="D71" s="75">
        <f>SUMPRODUCT((경제동향_데이터!$AY$7:$AY$1105=$A71)*(경제동향_데이터!$AZ$7:$AZ$1105=$A$58)*(경제동향_데이터!$BB$7:$BB$1105))/100</f>
        <v>-3612.35</v>
      </c>
      <c r="E71" s="199">
        <f>SUMPRODUCT((경제동향_데이터!$AY$7:$AY$1105=$A71)*(경제동향_데이터!$AZ$7:$AZ$1105=$A$58)*(경제동향_데이터!$BC$7:$BC$1105))/100</f>
        <v>1720.6</v>
      </c>
      <c r="F71" s="75">
        <f>SUMPRODUCT((경제동향_데이터!$AY$7:$AY$1105=$A71)*(경제동향_데이터!$AZ$7:$AZ$1105=$A$58)*(경제동향_데이터!$BD$7:$BD$1105))/100</f>
        <v>-2421.46</v>
      </c>
      <c r="G71" s="199">
        <f>SUMPRODUCT((경제동향_데이터!$AY$7:$AY$1105=$A71)*(경제동향_데이터!$AZ$7:$AZ$1105=$A$58)*(경제동향_데이터!$BE$7:$BE$1105))/100</f>
        <v>531.36</v>
      </c>
      <c r="H71" s="75">
        <f>SUMPRODUCT((경제동향_데이터!$AY$7:$AY$1105=$A71)*(경제동향_데이터!$AZ$7:$AZ$1105=$A$58)*(경제동향_데이터!$BF$7:$BF$1105))/100</f>
        <v>-1190.8900000000001</v>
      </c>
    </row>
    <row r="72" spans="1:8" x14ac:dyDescent="0.3">
      <c r="A72" t="s">
        <v>3</v>
      </c>
      <c r="B72" t="s">
        <v>24</v>
      </c>
    </row>
    <row r="75" spans="1:8" x14ac:dyDescent="0.3">
      <c r="A75" s="19" t="s">
        <v>78</v>
      </c>
    </row>
    <row r="76" spans="1:8" x14ac:dyDescent="0.3">
      <c r="A76" s="32" t="s">
        <v>87</v>
      </c>
      <c r="B76" s="33" t="s">
        <v>4</v>
      </c>
      <c r="C76" s="33" t="s">
        <v>83</v>
      </c>
      <c r="D76" s="33" t="s">
        <v>84</v>
      </c>
      <c r="E76" s="33" t="s">
        <v>85</v>
      </c>
      <c r="F76" s="33" t="s">
        <v>84</v>
      </c>
      <c r="G76" s="33" t="s">
        <v>86</v>
      </c>
      <c r="H76" s="33" t="s">
        <v>84</v>
      </c>
    </row>
    <row r="77" spans="1:8" x14ac:dyDescent="0.3">
      <c r="A77" s="64" t="str">
        <f t="shared" ref="A77:B89" si="4">A5</f>
        <v>2022.10</v>
      </c>
      <c r="B77" s="20" t="str">
        <f t="shared" si="4"/>
        <v>'22.10</v>
      </c>
      <c r="C77" s="40">
        <f>SUMPRODUCT((경제동향_데이터!$AJ$7:$AJ$1105=$A77)*(경제동향_데이터!$AK$7:$AK$1105=$A$76)*(경제동향_데이터!$AL$7:$AL$1105))</f>
        <v>110.5</v>
      </c>
      <c r="D77" s="40">
        <f>SUMPRODUCT((경제동향_데이터!$AJ$7:$AJ$1105=$A77)*(경제동향_데이터!$AK$7:$AK$1105=$A$76)*(경제동향_데이터!$AM$7:$AM$1105))</f>
        <v>7.9</v>
      </c>
      <c r="E77" s="40">
        <f>SUMPRODUCT((경제동향_데이터!$AJ$7:$AJ$1105=$A77)*(경제동향_데이터!$AK$7:$AK$1105=$A$76)*(경제동향_데이터!$AN$7:$AN$1105))</f>
        <v>110.7</v>
      </c>
      <c r="F77" s="40">
        <f>SUMPRODUCT((경제동향_데이터!$AJ$7:$AJ$1105=$A77)*(경제동향_데이터!$AK$7:$AK$1105=$A$76)*(경제동향_데이터!$AO$7:$AO$1105))</f>
        <v>9.1999999999999993</v>
      </c>
      <c r="G77" s="40">
        <f>SUMPRODUCT((경제동향_데이터!$AJ$7:$AJ$1105=$A77)*(경제동향_데이터!$AK$7:$AK$1105=$A$76)*(경제동향_데이터!$AP$7:$AP$1105))</f>
        <v>123.2</v>
      </c>
      <c r="H77" s="40">
        <f>SUMPRODUCT((경제동향_데이터!$AJ$7:$AJ$1105=$A77)*(경제동향_데이터!$AK$7:$AK$1105=$A$76)*(경제동향_데이터!$AQ$7:$AQ$1105))</f>
        <v>13.2</v>
      </c>
    </row>
    <row r="78" spans="1:8" x14ac:dyDescent="0.3">
      <c r="A78" s="64" t="str">
        <f t="shared" si="4"/>
        <v>2022.11</v>
      </c>
      <c r="B78" s="20">
        <f t="shared" si="4"/>
        <v>11</v>
      </c>
      <c r="C78" s="40">
        <f>SUMPRODUCT((경제동향_데이터!$AJ$7:$AJ$1105=$A78)*(경제동향_데이터!$AK$7:$AK$1105=$A$76)*(경제동향_데이터!$AL$7:$AL$1105))</f>
        <v>114.2</v>
      </c>
      <c r="D78" s="40">
        <f>SUMPRODUCT((경제동향_데이터!$AJ$7:$AJ$1105=$A78)*(경제동향_데이터!$AK$7:$AK$1105=$A$76)*(경제동향_데이터!$AM$7:$AM$1105))</f>
        <v>5.3</v>
      </c>
      <c r="E78" s="40">
        <f>SUMPRODUCT((경제동향_데이터!$AJ$7:$AJ$1105=$A78)*(경제동향_데이터!$AK$7:$AK$1105=$A$76)*(경제동향_데이터!$AN$7:$AN$1105))</f>
        <v>112.5</v>
      </c>
      <c r="F78" s="40">
        <f>SUMPRODUCT((경제동향_데이터!$AJ$7:$AJ$1105=$A78)*(경제동향_데이터!$AK$7:$AK$1105=$A$76)*(경제동향_데이터!$AO$7:$AO$1105))</f>
        <v>7</v>
      </c>
      <c r="G78" s="40">
        <f>SUMPRODUCT((경제동향_데이터!$AJ$7:$AJ$1105=$A78)*(경제동향_데이터!$AK$7:$AK$1105=$A$76)*(경제동향_데이터!$AP$7:$AP$1105))</f>
        <v>135</v>
      </c>
      <c r="H78" s="40">
        <f>SUMPRODUCT((경제동향_데이터!$AJ$7:$AJ$1105=$A78)*(경제동향_데이터!$AK$7:$AK$1105=$A$76)*(경제동향_데이터!$AQ$7:$AQ$1105))</f>
        <v>17.5</v>
      </c>
    </row>
    <row r="79" spans="1:8" x14ac:dyDescent="0.3">
      <c r="A79" s="64" t="str">
        <f t="shared" si="4"/>
        <v>2022.12</v>
      </c>
      <c r="B79" s="20">
        <f t="shared" si="4"/>
        <v>12</v>
      </c>
      <c r="C79" s="40">
        <f>SUMPRODUCT((경제동향_데이터!$AJ$7:$AJ$1105=$A79)*(경제동향_데이터!$AK$7:$AK$1105=$A$76)*(경제동향_데이터!$AL$7:$AL$1105))</f>
        <v>118.4</v>
      </c>
      <c r="D79" s="40">
        <f>SUMPRODUCT((경제동향_데이터!$AJ$7:$AJ$1105=$A79)*(경제동향_데이터!$AK$7:$AK$1105=$A$76)*(경제동향_데이터!$AM$7:$AM$1105))</f>
        <v>5.6</v>
      </c>
      <c r="E79" s="40">
        <f>SUMPRODUCT((경제동향_데이터!$AJ$7:$AJ$1105=$A79)*(경제동향_데이터!$AK$7:$AK$1105=$A$76)*(경제동향_데이터!$AN$7:$AN$1105))</f>
        <v>119.8</v>
      </c>
      <c r="F79" s="40">
        <f>SUMPRODUCT((경제동향_데이터!$AJ$7:$AJ$1105=$A79)*(경제동향_데이터!$AK$7:$AK$1105=$A$76)*(경제동향_데이터!$AO$7:$AO$1105))</f>
        <v>5.2</v>
      </c>
      <c r="G79" s="40">
        <f>SUMPRODUCT((경제동향_데이터!$AJ$7:$AJ$1105=$A79)*(경제동향_데이터!$AK$7:$AK$1105=$A$76)*(경제동향_데이터!$AP$7:$AP$1105))</f>
        <v>129.30000000000001</v>
      </c>
      <c r="H79" s="40">
        <f>SUMPRODUCT((경제동향_데이터!$AJ$7:$AJ$1105=$A79)*(경제동향_데이터!$AK$7:$AK$1105=$A$76)*(경제동향_데이터!$AQ$7:$AQ$1105))</f>
        <v>15.3</v>
      </c>
    </row>
    <row r="80" spans="1:8" x14ac:dyDescent="0.3">
      <c r="A80" s="64" t="str">
        <f t="shared" si="4"/>
        <v>2023.01</v>
      </c>
      <c r="B80" s="20" t="str">
        <f t="shared" si="4"/>
        <v>'23.1</v>
      </c>
      <c r="C80" s="40">
        <f>SUMPRODUCT((경제동향_데이터!$AJ$7:$AJ$1105=$A80)*(경제동향_데이터!$AK$7:$AK$1105=$A$76)*(경제동향_데이터!$AL$7:$AL$1105))</f>
        <v>100.4</v>
      </c>
      <c r="D80" s="40">
        <f>SUMPRODUCT((경제동향_데이터!$AJ$7:$AJ$1105=$A80)*(경제동향_데이터!$AK$7:$AK$1105=$A$76)*(경제동향_데이터!$AM$7:$AM$1105))</f>
        <v>-3.9</v>
      </c>
      <c r="E80" s="40">
        <f>SUMPRODUCT((경제동향_데이터!$AJ$7:$AJ$1105=$A80)*(경제동향_데이터!$AK$7:$AK$1105=$A$76)*(경제동향_데이터!$AN$7:$AN$1105))</f>
        <v>99</v>
      </c>
      <c r="F80" s="40">
        <f>SUMPRODUCT((경제동향_데이터!$AJ$7:$AJ$1105=$A80)*(경제동향_데이터!$AK$7:$AK$1105=$A$76)*(경제동향_데이터!$AO$7:$AO$1105))</f>
        <v>-2.4</v>
      </c>
      <c r="G80" s="40">
        <f>SUMPRODUCT((경제동향_데이터!$AJ$7:$AJ$1105=$A80)*(경제동향_데이터!$AK$7:$AK$1105=$A$76)*(경제동향_데이터!$AP$7:$AP$1105))</f>
        <v>142.80000000000001</v>
      </c>
      <c r="H80" s="40">
        <f>SUMPRODUCT((경제동향_데이터!$AJ$7:$AJ$1105=$A80)*(경제동향_데이터!$AK$7:$AK$1105=$A$76)*(경제동향_데이터!$AQ$7:$AQ$1105))</f>
        <v>28.3</v>
      </c>
    </row>
    <row r="81" spans="1:8" x14ac:dyDescent="0.3">
      <c r="A81" s="64" t="str">
        <f t="shared" si="4"/>
        <v>2023.02</v>
      </c>
      <c r="B81" s="20">
        <f t="shared" si="4"/>
        <v>2</v>
      </c>
      <c r="C81" s="40">
        <f>SUMPRODUCT((경제동향_데이터!$AJ$7:$AJ$1105=$A81)*(경제동향_데이터!$AK$7:$AK$1105=$A$76)*(경제동향_데이터!$AL$7:$AL$1105))</f>
        <v>106.7</v>
      </c>
      <c r="D81" s="40">
        <f>SUMPRODUCT((경제동향_데이터!$AJ$7:$AJ$1105=$A81)*(경제동향_데이터!$AK$7:$AK$1105=$A$76)*(경제동향_데이터!$AM$7:$AM$1105))</f>
        <v>9.8000000000000007</v>
      </c>
      <c r="E81" s="40">
        <f>SUMPRODUCT((경제동향_데이터!$AJ$7:$AJ$1105=$A81)*(경제동향_데이터!$AK$7:$AK$1105=$A$76)*(경제동향_데이터!$AN$7:$AN$1105))</f>
        <v>104.9</v>
      </c>
      <c r="F81" s="40">
        <f>SUMPRODUCT((경제동향_데이터!$AJ$7:$AJ$1105=$A81)*(경제동향_데이터!$AK$7:$AK$1105=$A$76)*(경제동향_데이터!$AO$7:$AO$1105))</f>
        <v>9.8000000000000007</v>
      </c>
      <c r="G81" s="40">
        <f>SUMPRODUCT((경제동향_데이터!$AJ$7:$AJ$1105=$A81)*(경제동향_데이터!$AK$7:$AK$1105=$A$76)*(경제동향_데이터!$AP$7:$AP$1105))</f>
        <v>137.1</v>
      </c>
      <c r="H81" s="40">
        <f>SUMPRODUCT((경제동향_데이터!$AJ$7:$AJ$1105=$A81)*(경제동향_데이터!$AK$7:$AK$1105=$A$76)*(경제동향_데이터!$AQ$7:$AQ$1105))</f>
        <v>20</v>
      </c>
    </row>
    <row r="82" spans="1:8" x14ac:dyDescent="0.3">
      <c r="A82" s="64" t="str">
        <f t="shared" si="4"/>
        <v>2023.03</v>
      </c>
      <c r="B82" s="20">
        <f t="shared" si="4"/>
        <v>3</v>
      </c>
      <c r="C82" s="40">
        <f>SUMPRODUCT((경제동향_데이터!$AJ$7:$AJ$1105=$A82)*(경제동향_데이터!$AK$7:$AK$1105=$A$76)*(경제동향_데이터!$AL$7:$AL$1105))</f>
        <v>116.7</v>
      </c>
      <c r="D82" s="40">
        <f>SUMPRODUCT((경제동향_데이터!$AJ$7:$AJ$1105=$A82)*(경제동향_데이터!$AK$7:$AK$1105=$A$76)*(경제동향_데이터!$AM$7:$AM$1105))</f>
        <v>4.9000000000000004</v>
      </c>
      <c r="E82" s="40">
        <f>SUMPRODUCT((경제동향_데이터!$AJ$7:$AJ$1105=$A82)*(경제동향_데이터!$AK$7:$AK$1105=$A$76)*(경제동향_데이터!$AN$7:$AN$1105))</f>
        <v>112.7</v>
      </c>
      <c r="F82" s="40">
        <f>SUMPRODUCT((경제동향_데이터!$AJ$7:$AJ$1105=$A82)*(경제동향_데이터!$AK$7:$AK$1105=$A$76)*(경제동향_데이터!$AO$7:$AO$1105))</f>
        <v>4.8</v>
      </c>
      <c r="G82" s="40">
        <f>SUMPRODUCT((경제동향_데이터!$AJ$7:$AJ$1105=$A82)*(경제동향_데이터!$AK$7:$AK$1105=$A$76)*(경제동향_데이터!$AP$7:$AP$1105))</f>
        <v>149.19999999999999</v>
      </c>
      <c r="H82" s="40">
        <f>SUMPRODUCT((경제동향_데이터!$AJ$7:$AJ$1105=$A82)*(경제동향_데이터!$AK$7:$AK$1105=$A$76)*(경제동향_데이터!$AQ$7:$AQ$1105))</f>
        <v>32.299999999999997</v>
      </c>
    </row>
    <row r="83" spans="1:8" x14ac:dyDescent="0.3">
      <c r="A83" s="64" t="str">
        <f t="shared" si="4"/>
        <v>2023.04</v>
      </c>
      <c r="B83" s="20">
        <f t="shared" si="4"/>
        <v>4</v>
      </c>
      <c r="C83" s="40">
        <f>SUMPRODUCT((경제동향_데이터!$AJ$7:$AJ$1105=$A83)*(경제동향_데이터!$AK$7:$AK$1105=$A$76)*(경제동향_데이터!$AL$7:$AL$1105))</f>
        <v>105.6</v>
      </c>
      <c r="D83" s="40">
        <f>SUMPRODUCT((경제동향_데이터!$AJ$7:$AJ$1105=$A83)*(경제동향_데이터!$AK$7:$AK$1105=$A$76)*(경제동향_데이터!$AM$7:$AM$1105))</f>
        <v>-5.6</v>
      </c>
      <c r="E83" s="40">
        <f>SUMPRODUCT((경제동향_데이터!$AJ$7:$AJ$1105=$A83)*(경제동향_데이터!$AK$7:$AK$1105=$A$76)*(경제동향_데이터!$AN$7:$AN$1105))</f>
        <v>105.1</v>
      </c>
      <c r="F83" s="40">
        <f>SUMPRODUCT((경제동향_데이터!$AJ$7:$AJ$1105=$A83)*(경제동향_데이터!$AK$7:$AK$1105=$A$76)*(경제동향_데이터!$AO$7:$AO$1105))</f>
        <v>-4</v>
      </c>
      <c r="G83" s="40">
        <f>SUMPRODUCT((경제동향_데이터!$AJ$7:$AJ$1105=$A83)*(경제동향_데이터!$AK$7:$AK$1105=$A$76)*(경제동향_데이터!$AP$7:$AP$1105))</f>
        <v>144.4</v>
      </c>
      <c r="H83" s="40">
        <f>SUMPRODUCT((경제동향_데이터!$AJ$7:$AJ$1105=$A83)*(경제동향_데이터!$AK$7:$AK$1105=$A$76)*(경제동향_데이터!$AQ$7:$AQ$1105))</f>
        <v>28.4</v>
      </c>
    </row>
    <row r="84" spans="1:8" x14ac:dyDescent="0.3">
      <c r="A84" s="64" t="str">
        <f t="shared" si="4"/>
        <v>2023.05</v>
      </c>
      <c r="B84" s="20">
        <f t="shared" si="4"/>
        <v>5</v>
      </c>
      <c r="C84" s="40">
        <f>SUMPRODUCT((경제동향_데이터!$AJ$7:$AJ$1105=$A84)*(경제동향_데이터!$AK$7:$AK$1105=$A$76)*(경제동향_데이터!$AL$7:$AL$1105))</f>
        <v>110.4</v>
      </c>
      <c r="D84" s="40">
        <f>SUMPRODUCT((경제동향_데이터!$AJ$7:$AJ$1105=$A84)*(경제동향_데이터!$AK$7:$AK$1105=$A$76)*(경제동향_데이터!$AM$7:$AM$1105))</f>
        <v>-2.2999999999999998</v>
      </c>
      <c r="E84" s="40">
        <f>SUMPRODUCT((경제동향_데이터!$AJ$7:$AJ$1105=$A84)*(경제동향_데이터!$AK$7:$AK$1105=$A$76)*(경제동향_데이터!$AN$7:$AN$1105))</f>
        <v>108.6</v>
      </c>
      <c r="F84" s="40">
        <f>SUMPRODUCT((경제동향_데이터!$AJ$7:$AJ$1105=$A84)*(경제동향_데이터!$AK$7:$AK$1105=$A$76)*(경제동향_데이터!$AO$7:$AO$1105))</f>
        <v>-1.4</v>
      </c>
      <c r="G84" s="40">
        <f>SUMPRODUCT((경제동향_데이터!$AJ$7:$AJ$1105=$A84)*(경제동향_데이터!$AK$7:$AK$1105=$A$76)*(경제동향_데이터!$AP$7:$AP$1105))</f>
        <v>144.5</v>
      </c>
      <c r="H84" s="40">
        <f>SUMPRODUCT((경제동향_데이터!$AJ$7:$AJ$1105=$A84)*(경제동향_데이터!$AK$7:$AK$1105=$A$76)*(경제동향_데이터!$AQ$7:$AQ$1105))</f>
        <v>27.3</v>
      </c>
    </row>
    <row r="85" spans="1:8" x14ac:dyDescent="0.3">
      <c r="A85" s="64" t="str">
        <f t="shared" si="4"/>
        <v>2023.06</v>
      </c>
      <c r="B85" s="20">
        <f t="shared" si="4"/>
        <v>6</v>
      </c>
      <c r="C85" s="40">
        <f>SUMPRODUCT((경제동향_데이터!$AJ$7:$AJ$1105=$A85)*(경제동향_데이터!$AK$7:$AK$1105=$A$76)*(경제동향_데이터!$AL$7:$AL$1105))</f>
        <v>112.5</v>
      </c>
      <c r="D85" s="40">
        <f>SUMPRODUCT((경제동향_데이터!$AJ$7:$AJ$1105=$A85)*(경제동향_데이터!$AK$7:$AK$1105=$A$76)*(경제동향_데이터!$AM$7:$AM$1105))</f>
        <v>0.9</v>
      </c>
      <c r="E85" s="40">
        <f>SUMPRODUCT((경제동향_데이터!$AJ$7:$AJ$1105=$A85)*(경제동향_데이터!$AK$7:$AK$1105=$A$76)*(경제동향_데이터!$AN$7:$AN$1105))</f>
        <v>112.4</v>
      </c>
      <c r="F85" s="40">
        <f>SUMPRODUCT((경제동향_데이터!$AJ$7:$AJ$1105=$A85)*(경제동향_데이터!$AK$7:$AK$1105=$A$76)*(경제동향_데이터!$AO$7:$AO$1105))</f>
        <v>3.7</v>
      </c>
      <c r="G85" s="40">
        <f>SUMPRODUCT((경제동향_데이터!$AJ$7:$AJ$1105=$A85)*(경제동향_데이터!$AK$7:$AK$1105=$A$76)*(경제동향_데이터!$AP$7:$AP$1105))</f>
        <v>135.9</v>
      </c>
      <c r="H85" s="40">
        <f>SUMPRODUCT((경제동향_데이터!$AJ$7:$AJ$1105=$A85)*(경제동향_데이터!$AK$7:$AK$1105=$A$76)*(경제동향_데이터!$AQ$7:$AQ$1105))</f>
        <v>19.399999999999999</v>
      </c>
    </row>
    <row r="86" spans="1:8" x14ac:dyDescent="0.3">
      <c r="A86" s="64" t="str">
        <f t="shared" si="4"/>
        <v>2023.07</v>
      </c>
      <c r="B86" s="20">
        <f t="shared" si="4"/>
        <v>7</v>
      </c>
      <c r="C86" s="40">
        <f>SUMPRODUCT((경제동향_데이터!$AJ$7:$AJ$1105=$A86)*(경제동향_데이터!$AK$7:$AK$1105=$A$76)*(경제동향_데이터!$AL$7:$AL$1105))</f>
        <v>109.3</v>
      </c>
      <c r="D86" s="40">
        <f>SUMPRODUCT((경제동향_데이터!$AJ$7:$AJ$1105=$A86)*(경제동향_데이터!$AK$7:$AK$1105=$A$76)*(경제동향_데이터!$AM$7:$AM$1105))</f>
        <v>2.4</v>
      </c>
      <c r="E86" s="40">
        <f>SUMPRODUCT((경제동향_데이터!$AJ$7:$AJ$1105=$A86)*(경제동향_데이터!$AK$7:$AK$1105=$A$76)*(경제동향_데이터!$AN$7:$AN$1105))</f>
        <v>107.8</v>
      </c>
      <c r="F86" s="40">
        <f>SUMPRODUCT((경제동향_데이터!$AJ$7:$AJ$1105=$A86)*(경제동향_데이터!$AK$7:$AK$1105=$A$76)*(경제동향_데이터!$AO$7:$AO$1105))</f>
        <v>2.4</v>
      </c>
      <c r="G86" s="40">
        <f>SUMPRODUCT((경제동향_데이터!$AJ$7:$AJ$1105=$A86)*(경제동향_데이터!$AK$7:$AK$1105=$A$76)*(경제동향_데이터!$AP$7:$AP$1105))</f>
        <v>134.30000000000001</v>
      </c>
      <c r="H86" s="40">
        <f>SUMPRODUCT((경제동향_데이터!$AJ$7:$AJ$1105=$A86)*(경제동향_데이터!$AK$7:$AK$1105=$A$76)*(경제동향_데이터!$AQ$7:$AQ$1105))</f>
        <v>17.3</v>
      </c>
    </row>
    <row r="87" spans="1:8" x14ac:dyDescent="0.3">
      <c r="A87" s="64" t="str">
        <f t="shared" si="4"/>
        <v>2023.08</v>
      </c>
      <c r="B87" s="20">
        <f t="shared" si="4"/>
        <v>8</v>
      </c>
      <c r="C87" s="40">
        <f>SUMPRODUCT((경제동향_데이터!$AJ$7:$AJ$1105=$A87)*(경제동향_데이터!$AK$7:$AK$1105=$A$76)*(경제동향_데이터!$AL$7:$AL$1105))</f>
        <v>102.6</v>
      </c>
      <c r="D87" s="40">
        <f>SUMPRODUCT((경제동향_데이터!$AJ$7:$AJ$1105=$A87)*(경제동향_데이터!$AK$7:$AK$1105=$A$76)*(경제동향_데이터!$AM$7:$AM$1105))</f>
        <v>2.4</v>
      </c>
      <c r="E87" s="40">
        <f>SUMPRODUCT((경제동향_데이터!$AJ$7:$AJ$1105=$A87)*(경제동향_데이터!$AK$7:$AK$1105=$A$76)*(경제동향_데이터!$AN$7:$AN$1105))</f>
        <v>101.2</v>
      </c>
      <c r="F87" s="40">
        <f>SUMPRODUCT((경제동향_데이터!$AJ$7:$AJ$1105=$A87)*(경제동향_데이터!$AK$7:$AK$1105=$A$76)*(경제동향_데이터!$AO$7:$AO$1105))</f>
        <v>0.2</v>
      </c>
      <c r="G87" s="40">
        <f>SUMPRODUCT((경제동향_데이터!$AJ$7:$AJ$1105=$A87)*(경제동향_데이터!$AK$7:$AK$1105=$A$76)*(경제동향_데이터!$AP$7:$AP$1105))</f>
        <v>132.9</v>
      </c>
      <c r="H87" s="40">
        <f>SUMPRODUCT((경제동향_데이터!$AJ$7:$AJ$1105=$A87)*(경제동향_데이터!$AK$7:$AK$1105=$A$76)*(경제동향_데이터!$AQ$7:$AQ$1105))</f>
        <v>18.2</v>
      </c>
    </row>
    <row r="88" spans="1:8" x14ac:dyDescent="0.3">
      <c r="A88" s="64" t="str">
        <f t="shared" si="4"/>
        <v>2023.09 p)</v>
      </c>
      <c r="B88" s="20" t="str">
        <f t="shared" si="4"/>
        <v>9p</v>
      </c>
      <c r="C88" s="34">
        <f>SUMPRODUCT((경제동향_데이터!$AJ$7:$AJ$1105=$A88)*(경제동향_데이터!$AK$7:$AK$1105=$A$76)*(경제동향_데이터!$AL$7:$AL$1105))</f>
        <v>106.4</v>
      </c>
      <c r="D88" s="34">
        <f>SUMPRODUCT((경제동향_데이터!$AJ$7:$AJ$1105=$A88)*(경제동향_데이터!$AK$7:$AK$1105=$A$76)*(경제동향_데이터!$AM$7:$AM$1105))</f>
        <v>0.8</v>
      </c>
      <c r="E88" s="40">
        <f>SUMPRODUCT((경제동향_데이터!$AJ$7:$AJ$1105=$A88)*(경제동향_데이터!$AK$7:$AK$1105=$A$76)*(경제동향_데이터!$AN$7:$AN$1105))</f>
        <v>108.7</v>
      </c>
      <c r="F88" s="40">
        <f>SUMPRODUCT((경제동향_데이터!$AJ$7:$AJ$1105=$A88)*(경제동향_데이터!$AK$7:$AK$1105=$A$76)*(경제동향_데이터!$AO$7:$AO$1105))</f>
        <v>5.7</v>
      </c>
      <c r="G88" s="40">
        <f>SUMPRODUCT((경제동향_데이터!$AJ$7:$AJ$1105=$A88)*(경제동향_데이터!$AK$7:$AK$1105=$A$76)*(경제동향_데이터!$AP$7:$AP$1105))</f>
        <v>117.6</v>
      </c>
      <c r="H88" s="40">
        <f>SUMPRODUCT((경제동향_데이터!$AJ$7:$AJ$1105=$A88)*(경제동향_데이터!$AK$7:$AK$1105=$A$76)*(경제동향_데이터!$AQ$7:$AQ$1105))</f>
        <v>-3.1</v>
      </c>
    </row>
    <row r="89" spans="1:8" x14ac:dyDescent="0.3">
      <c r="A89" s="64" t="str">
        <f t="shared" si="4"/>
        <v>2023.10 p)</v>
      </c>
      <c r="B89" s="20" t="str">
        <f t="shared" si="4"/>
        <v>10p</v>
      </c>
      <c r="C89" s="254">
        <f>SUMPRODUCT((경제동향_데이터!$AJ$7:$AJ$1105=$A89)*(경제동향_데이터!$AK$7:$AK$1105=$A$76)*(경제동향_데이터!$AL$7:$AL$1105))</f>
        <v>107.4</v>
      </c>
      <c r="D89" s="254">
        <f>SUMPRODUCT((경제동향_데이터!$AJ$7:$AJ$1105=$A89)*(경제동향_데이터!$AK$7:$AK$1105=$A$76)*(경제동향_데이터!$AM$7:$AM$1105))</f>
        <v>-3.1</v>
      </c>
      <c r="E89" s="77">
        <f>SUMPRODUCT((경제동향_데이터!$AJ$7:$AJ$1105=$A89)*(경제동향_데이터!$AK$7:$AK$1105=$A$76)*(경제동향_데이터!$AN$7:$AN$1105))</f>
        <v>104.6</v>
      </c>
      <c r="F89" s="77">
        <f>SUMPRODUCT((경제동향_데이터!$AJ$7:$AJ$1105=$A89)*(경제동향_데이터!$AK$7:$AK$1105=$A$76)*(경제동향_데이터!$AO$7:$AO$1105))</f>
        <v>-6.1</v>
      </c>
      <c r="G89" s="77">
        <f>SUMPRODUCT((경제동향_데이터!$AJ$7:$AJ$1105=$A89)*(경제동향_데이터!$AK$7:$AK$1105=$A$76)*(경제동향_데이터!$AP$7:$AP$1105))</f>
        <v>124.4</v>
      </c>
      <c r="H89" s="77">
        <f>SUMPRODUCT((경제동향_데이터!$AJ$7:$AJ$1105=$A89)*(경제동향_데이터!$AK$7:$AK$1105=$A$76)*(경제동향_데이터!$AQ$7:$AQ$1105))</f>
        <v>1.2</v>
      </c>
    </row>
    <row r="90" spans="1:8" x14ac:dyDescent="0.3">
      <c r="A90" t="s">
        <v>3</v>
      </c>
      <c r="B90" t="s">
        <v>32</v>
      </c>
      <c r="D90" s="17"/>
    </row>
    <row r="91" spans="1:8" x14ac:dyDescent="0.3">
      <c r="A91" s="80"/>
      <c r="B91" s="81"/>
      <c r="C91" s="10"/>
      <c r="E91" s="10"/>
    </row>
    <row r="93" spans="1:8" x14ac:dyDescent="0.3">
      <c r="A93" s="19" t="s">
        <v>23</v>
      </c>
    </row>
    <row r="94" spans="1:8" x14ac:dyDescent="0.3">
      <c r="B94" s="21" t="s">
        <v>4</v>
      </c>
      <c r="C94" s="22" t="s">
        <v>2</v>
      </c>
      <c r="D94" s="22" t="s">
        <v>2</v>
      </c>
      <c r="E94" s="22" t="s">
        <v>21</v>
      </c>
      <c r="F94" s="22" t="s">
        <v>21</v>
      </c>
      <c r="G94" s="22" t="s">
        <v>22</v>
      </c>
      <c r="H94" s="22" t="s">
        <v>22</v>
      </c>
    </row>
    <row r="95" spans="1:8" x14ac:dyDescent="0.3">
      <c r="A95" t="s">
        <v>63</v>
      </c>
      <c r="B95" s="22" t="s">
        <v>4</v>
      </c>
      <c r="C95" s="22" t="s">
        <v>23</v>
      </c>
      <c r="D95" s="22" t="s">
        <v>31</v>
      </c>
      <c r="E95" s="22" t="s">
        <v>5</v>
      </c>
      <c r="F95" s="22" t="s">
        <v>6</v>
      </c>
      <c r="G95" s="22" t="s">
        <v>5</v>
      </c>
      <c r="H95" s="22" t="s">
        <v>6</v>
      </c>
    </row>
    <row r="96" spans="1:8" x14ac:dyDescent="0.3">
      <c r="A96" s="64" t="str">
        <f t="shared" ref="A96:B108" si="5">A24</f>
        <v>2022.10</v>
      </c>
      <c r="B96" s="20" t="str">
        <f t="shared" si="5"/>
        <v>'22.10</v>
      </c>
      <c r="C96" s="38">
        <f>SUMPRODUCT((경제동향_데이터!$AY$7:$AY$1105=$A96)*(경제동향_데이터!$AZ$7:$AZ$1105=$A$95)*(경제동향_데이터!$BA$7:$BA$1105))/100</f>
        <v>9285.6</v>
      </c>
      <c r="D96" s="38">
        <f>SUMPRODUCT((경제동향_데이터!$AY$7:$AY$1105=$A96)*(경제동향_데이터!$AZ$7:$AZ$1105=$A$95)*(경제동향_데이터!$BB$7:$BB$1105))/100</f>
        <v>2862.94</v>
      </c>
      <c r="E96" s="38">
        <f>SUMPRODUCT((경제동향_데이터!$AY$7:$AY$1105=$A96)*(경제동향_데이터!$AZ$7:$AZ$1105=$A$95)*(경제동향_데이터!$BC$7:$BC$1105))/100</f>
        <v>7993.57</v>
      </c>
      <c r="F96" s="38">
        <f>SUMPRODUCT((경제동향_데이터!$AY$7:$AY$1105=$A96)*(경제동향_데이터!$AZ$7:$AZ$1105=$A$95)*(경제동향_데이터!$BD$7:$BD$1105))/100</f>
        <v>1814.56</v>
      </c>
      <c r="G96" s="38">
        <f>SUMPRODUCT((경제동향_데이터!$AY$7:$AY$1105=$A96)*(경제동향_데이터!$AZ$7:$AZ$1105=$A$95)*(경제동향_데이터!$BE$7:$BE$1105))/100</f>
        <v>1292.03</v>
      </c>
      <c r="H96" s="38">
        <f>SUMPRODUCT((경제동향_데이터!$AY$7:$AY$1105=$A96)*(경제동향_데이터!$AZ$7:$AZ$1105=$A$95)*(경제동향_데이터!$BF$7:$BF$1105))/100</f>
        <v>1048.3800000000001</v>
      </c>
    </row>
    <row r="97" spans="1:8" x14ac:dyDescent="0.3">
      <c r="A97" s="64" t="str">
        <f t="shared" si="5"/>
        <v>2022.11</v>
      </c>
      <c r="B97" s="20">
        <f t="shared" si="5"/>
        <v>11</v>
      </c>
      <c r="C97" s="38">
        <f>SUMPRODUCT((경제동향_데이터!$AY$7:$AY$1105=$A97)*(경제동향_데이터!$AZ$7:$AZ$1105=$A$95)*(경제동향_데이터!$BA$7:$BA$1105))/100</f>
        <v>13518.98</v>
      </c>
      <c r="D97" s="38">
        <f>SUMPRODUCT((경제동향_데이터!$AY$7:$AY$1105=$A97)*(경제동향_데이터!$AZ$7:$AZ$1105=$A$95)*(경제동향_데이터!$BB$7:$BB$1105))/100</f>
        <v>9947.9500000000007</v>
      </c>
      <c r="E97" s="38">
        <f>SUMPRODUCT((경제동향_데이터!$AY$7:$AY$1105=$A97)*(경제동향_데이터!$AZ$7:$AZ$1105=$A$95)*(경제동향_데이터!$BC$7:$BC$1105))/100</f>
        <v>6570.62</v>
      </c>
      <c r="F97" s="38">
        <f>SUMPRODUCT((경제동향_데이터!$AY$7:$AY$1105=$A97)*(경제동향_데이터!$AZ$7:$AZ$1105=$A$95)*(경제동향_데이터!$BD$7:$BD$1105))/100</f>
        <v>4886.16</v>
      </c>
      <c r="G97" s="38">
        <f>SUMPRODUCT((경제동향_데이터!$AY$7:$AY$1105=$A97)*(경제동향_데이터!$AZ$7:$AZ$1105=$A$95)*(경제동향_데이터!$BE$7:$BE$1105))/100</f>
        <v>6948.36</v>
      </c>
      <c r="H97" s="38">
        <f>SUMPRODUCT((경제동향_데이터!$AY$7:$AY$1105=$A97)*(경제동향_데이터!$AZ$7:$AZ$1105=$A$95)*(경제동향_데이터!$BF$7:$BF$1105))/100</f>
        <v>5061.79</v>
      </c>
    </row>
    <row r="98" spans="1:8" x14ac:dyDescent="0.3">
      <c r="A98" s="64" t="str">
        <f t="shared" si="5"/>
        <v>2022.12</v>
      </c>
      <c r="B98" s="20">
        <f t="shared" si="5"/>
        <v>12</v>
      </c>
      <c r="C98" s="38">
        <f>SUMPRODUCT((경제동향_데이터!$AY$7:$AY$1105=$A98)*(경제동향_데이터!$AZ$7:$AZ$1105=$A$95)*(경제동향_데이터!$BA$7:$BA$1105))/100</f>
        <v>9755.26</v>
      </c>
      <c r="D98" s="38">
        <f>SUMPRODUCT((경제동향_데이터!$AY$7:$AY$1105=$A98)*(경제동향_데이터!$AZ$7:$AZ$1105=$A$95)*(경제동향_데이터!$BB$7:$BB$1105))/100</f>
        <v>1174.3800000000001</v>
      </c>
      <c r="E98" s="38">
        <f>SUMPRODUCT((경제동향_데이터!$AY$7:$AY$1105=$A98)*(경제동향_데이터!$AZ$7:$AZ$1105=$A$95)*(경제동향_데이터!$BC$7:$BC$1105))/100</f>
        <v>1342.24</v>
      </c>
      <c r="F98" s="38">
        <f>SUMPRODUCT((경제동향_데이터!$AY$7:$AY$1105=$A98)*(경제동향_데이터!$AZ$7:$AZ$1105=$A$95)*(경제동향_데이터!$BD$7:$BD$1105))/100</f>
        <v>-4619.3</v>
      </c>
      <c r="G98" s="38">
        <f>SUMPRODUCT((경제동향_데이터!$AY$7:$AY$1105=$A98)*(경제동향_데이터!$AZ$7:$AZ$1105=$A$95)*(경제동향_데이터!$BE$7:$BE$1105))/100</f>
        <v>8413.02</v>
      </c>
      <c r="H98" s="38">
        <f>SUMPRODUCT((경제동향_데이터!$AY$7:$AY$1105=$A98)*(경제동향_데이터!$AZ$7:$AZ$1105=$A$95)*(경제동향_데이터!$BF$7:$BF$1105))/100</f>
        <v>5793.68</v>
      </c>
    </row>
    <row r="99" spans="1:8" x14ac:dyDescent="0.3">
      <c r="A99" s="64" t="str">
        <f t="shared" si="5"/>
        <v>2023.01</v>
      </c>
      <c r="B99" s="20" t="str">
        <f t="shared" si="5"/>
        <v>'23.1</v>
      </c>
      <c r="C99" s="38">
        <f>SUMPRODUCT((경제동향_데이터!$AY$7:$AY$1105=$A99)*(경제동향_데이터!$AZ$7:$AZ$1105=$A$95)*(경제동향_데이터!$BA$7:$BA$1105))/100</f>
        <v>1896.83</v>
      </c>
      <c r="D99" s="38">
        <f>SUMPRODUCT((경제동향_데이터!$AY$7:$AY$1105=$A99)*(경제동향_데이터!$AZ$7:$AZ$1105=$A$95)*(경제동향_데이터!$BB$7:$BB$1105))/100</f>
        <v>-4775.8500000000004</v>
      </c>
      <c r="E99" s="38">
        <f>SUMPRODUCT((경제동향_데이터!$AY$7:$AY$1105=$A99)*(경제동향_데이터!$AZ$7:$AZ$1105=$A$95)*(경제동향_데이터!$BC$7:$BC$1105))/100</f>
        <v>1026.1600000000001</v>
      </c>
      <c r="F99" s="38">
        <f>SUMPRODUCT((경제동향_데이터!$AY$7:$AY$1105=$A99)*(경제동향_데이터!$AZ$7:$AZ$1105=$A$95)*(경제동향_데이터!$BD$7:$BD$1105))/100</f>
        <v>-4107.8999999999996</v>
      </c>
      <c r="G99" s="38">
        <f>SUMPRODUCT((경제동향_데이터!$AY$7:$AY$1105=$A99)*(경제동향_데이터!$AZ$7:$AZ$1105=$A$95)*(경제동향_데이터!$BE$7:$BE$1105))/100</f>
        <v>870.67</v>
      </c>
      <c r="H99" s="38">
        <f>SUMPRODUCT((경제동향_데이터!$AY$7:$AY$1105=$A99)*(경제동향_데이터!$AZ$7:$AZ$1105=$A$95)*(경제동향_데이터!$BF$7:$BF$1105))/100</f>
        <v>-667.95</v>
      </c>
    </row>
    <row r="100" spans="1:8" x14ac:dyDescent="0.3">
      <c r="A100" s="64" t="str">
        <f t="shared" si="5"/>
        <v>2023.02</v>
      </c>
      <c r="B100" s="20">
        <f t="shared" si="5"/>
        <v>2</v>
      </c>
      <c r="C100" s="38">
        <f>SUMPRODUCT((경제동향_데이터!$AY$7:$AY$1105=$A100)*(경제동향_데이터!$AZ$7:$AZ$1105=$A$95)*(경제동향_데이터!$BA$7:$BA$1105))/100</f>
        <v>3938.98</v>
      </c>
      <c r="D100" s="38">
        <f>SUMPRODUCT((경제동향_데이터!$AY$7:$AY$1105=$A100)*(경제동향_데이터!$AZ$7:$AZ$1105=$A$95)*(경제동향_데이터!$BB$7:$BB$1105))/100</f>
        <v>-5974.51</v>
      </c>
      <c r="E100" s="38">
        <f>SUMPRODUCT((경제동향_데이터!$AY$7:$AY$1105=$A100)*(경제동향_데이터!$AZ$7:$AZ$1105=$A$95)*(경제동향_데이터!$BC$7:$BC$1105))/100</f>
        <v>3081.49</v>
      </c>
      <c r="F100" s="38">
        <f>SUMPRODUCT((경제동향_데이터!$AY$7:$AY$1105=$A100)*(경제동향_데이터!$AZ$7:$AZ$1105=$A$95)*(경제동향_데이터!$BD$7:$BD$1105))/100</f>
        <v>-1853.97</v>
      </c>
      <c r="G100" s="38">
        <f>SUMPRODUCT((경제동향_데이터!$AY$7:$AY$1105=$A100)*(경제동향_데이터!$AZ$7:$AZ$1105=$A$95)*(경제동향_데이터!$BE$7:$BE$1105))/100</f>
        <v>857.49</v>
      </c>
      <c r="H100" s="38">
        <f>SUMPRODUCT((경제동향_데이터!$AY$7:$AY$1105=$A100)*(경제동향_데이터!$AZ$7:$AZ$1105=$A$95)*(경제동향_데이터!$BF$7:$BF$1105))/100</f>
        <v>-4120.54</v>
      </c>
    </row>
    <row r="101" spans="1:8" x14ac:dyDescent="0.3">
      <c r="A101" s="64" t="str">
        <f t="shared" si="5"/>
        <v>2023.03</v>
      </c>
      <c r="B101" s="20">
        <f t="shared" si="5"/>
        <v>3</v>
      </c>
      <c r="C101" s="38">
        <f>SUMPRODUCT((경제동향_데이터!$AY$7:$AY$1105=$A101)*(경제동향_데이터!$AZ$7:$AZ$1105=$A$95)*(경제동향_데이터!$BA$7:$BA$1105))/100</f>
        <v>1689.18</v>
      </c>
      <c r="D101" s="38">
        <f>SUMPRODUCT((경제동향_데이터!$AY$7:$AY$1105=$A101)*(경제동향_데이터!$AZ$7:$AZ$1105=$A$95)*(경제동향_데이터!$BB$7:$BB$1105))/100</f>
        <v>-7445.62</v>
      </c>
      <c r="E101" s="38">
        <f>SUMPRODUCT((경제동향_데이터!$AY$7:$AY$1105=$A101)*(경제동향_데이터!$AZ$7:$AZ$1105=$A$95)*(경제동향_데이터!$BC$7:$BC$1105))/100</f>
        <v>727.85</v>
      </c>
      <c r="F101" s="38">
        <f>SUMPRODUCT((경제동향_데이터!$AY$7:$AY$1105=$A101)*(경제동향_데이터!$AZ$7:$AZ$1105=$A$95)*(경제동향_데이터!$BD$7:$BD$1105))/100</f>
        <v>-7036.12</v>
      </c>
      <c r="G101" s="38">
        <f>SUMPRODUCT((경제동향_데이터!$AY$7:$AY$1105=$A101)*(경제동향_데이터!$AZ$7:$AZ$1105=$A$95)*(경제동향_데이터!$BE$7:$BE$1105))/100</f>
        <v>961.33</v>
      </c>
      <c r="H101" s="38">
        <f>SUMPRODUCT((경제동향_데이터!$AY$7:$AY$1105=$A101)*(경제동향_데이터!$AZ$7:$AZ$1105=$A$95)*(경제동향_데이터!$BF$7:$BF$1105))/100</f>
        <v>-409.5</v>
      </c>
    </row>
    <row r="102" spans="1:8" x14ac:dyDescent="0.3">
      <c r="A102" s="64" t="str">
        <f t="shared" si="5"/>
        <v>2023.04</v>
      </c>
      <c r="B102" s="20">
        <f t="shared" si="5"/>
        <v>4</v>
      </c>
      <c r="C102" s="38">
        <f>SUMPRODUCT((경제동향_데이터!$AY$7:$AY$1105=$A102)*(경제동향_데이터!$AZ$7:$AZ$1105=$A$95)*(경제동향_데이터!$BA$7:$BA$1105))/100</f>
        <v>2592.6999999999998</v>
      </c>
      <c r="D102" s="38">
        <f>SUMPRODUCT((경제동향_데이터!$AY$7:$AY$1105=$A102)*(경제동향_데이터!$AZ$7:$AZ$1105=$A$95)*(경제동향_데이터!$BB$7:$BB$1105))/100</f>
        <v>-9470.9</v>
      </c>
      <c r="E102" s="38">
        <f>SUMPRODUCT((경제동향_데이터!$AY$7:$AY$1105=$A102)*(경제동향_데이터!$AZ$7:$AZ$1105=$A$95)*(경제동향_데이터!$BC$7:$BC$1105))/100</f>
        <v>894.02</v>
      </c>
      <c r="F102" s="38">
        <f>SUMPRODUCT((경제동향_데이터!$AY$7:$AY$1105=$A102)*(경제동향_데이터!$AZ$7:$AZ$1105=$A$95)*(경제동향_데이터!$BD$7:$BD$1105))/100</f>
        <v>-9914.7000000000007</v>
      </c>
      <c r="G102" s="38">
        <f>SUMPRODUCT((경제동향_데이터!$AY$7:$AY$1105=$A102)*(경제동향_데이터!$AZ$7:$AZ$1105=$A$95)*(경제동향_데이터!$BE$7:$BE$1105))/100</f>
        <v>1698.68</v>
      </c>
      <c r="H102" s="38">
        <f>SUMPRODUCT((경제동향_데이터!$AY$7:$AY$1105=$A102)*(경제동향_데이터!$AZ$7:$AZ$1105=$A$95)*(경제동향_데이터!$BF$7:$BF$1105))/100</f>
        <v>443.8</v>
      </c>
    </row>
    <row r="103" spans="1:8" x14ac:dyDescent="0.3">
      <c r="A103" s="64" t="str">
        <f t="shared" si="5"/>
        <v>2023.05</v>
      </c>
      <c r="B103" s="20">
        <f t="shared" si="5"/>
        <v>5</v>
      </c>
      <c r="C103" s="38">
        <f>SUMPRODUCT((경제동향_데이터!$AY$7:$AY$1105=$A103)*(경제동향_데이터!$AZ$7:$AZ$1105=$A$95)*(경제동향_데이터!$BA$7:$BA$1105))/100</f>
        <v>5475.81</v>
      </c>
      <c r="D103" s="38">
        <f>SUMPRODUCT((경제동향_데이터!$AY$7:$AY$1105=$A103)*(경제동향_데이터!$AZ$7:$AZ$1105=$A$95)*(경제동향_데이터!$BB$7:$BB$1105))/100</f>
        <v>-12785.46</v>
      </c>
      <c r="E103" s="38">
        <f>SUMPRODUCT((경제동향_데이터!$AY$7:$AY$1105=$A103)*(경제동향_데이터!$AZ$7:$AZ$1105=$A$95)*(경제동향_데이터!$BC$7:$BC$1105))/100</f>
        <v>4444.5</v>
      </c>
      <c r="F103" s="38">
        <f>SUMPRODUCT((경제동향_데이터!$AY$7:$AY$1105=$A103)*(경제동향_데이터!$AZ$7:$AZ$1105=$A$95)*(경제동향_데이터!$BD$7:$BD$1105))/100</f>
        <v>-7563.38</v>
      </c>
      <c r="G103" s="38">
        <f>SUMPRODUCT((경제동향_데이터!$AY$7:$AY$1105=$A103)*(경제동향_데이터!$AZ$7:$AZ$1105=$A$95)*(경제동향_데이터!$BE$7:$BE$1105))/100</f>
        <v>1031.31</v>
      </c>
      <c r="H103" s="38">
        <f>SUMPRODUCT((경제동향_데이터!$AY$7:$AY$1105=$A103)*(경제동향_데이터!$AZ$7:$AZ$1105=$A$95)*(경제동향_데이터!$BF$7:$BF$1105))/100</f>
        <v>-5222.08</v>
      </c>
    </row>
    <row r="104" spans="1:8" x14ac:dyDescent="0.3">
      <c r="A104" s="64" t="str">
        <f t="shared" si="5"/>
        <v>2023.06</v>
      </c>
      <c r="B104" s="20">
        <f t="shared" si="5"/>
        <v>6</v>
      </c>
      <c r="C104" s="38">
        <f>SUMPRODUCT((경제동향_데이터!$AY$7:$AY$1105=$A104)*(경제동향_데이터!$AZ$7:$AZ$1105=$A$95)*(경제동향_데이터!$BA$7:$BA$1105))/100</f>
        <v>9878.7199999999993</v>
      </c>
      <c r="D104" s="38">
        <f>SUMPRODUCT((경제동향_데이터!$AY$7:$AY$1105=$A104)*(경제동향_데이터!$AZ$7:$AZ$1105=$A$95)*(경제동향_데이터!$BB$7:$BB$1105))/100</f>
        <v>2000.79</v>
      </c>
      <c r="E104" s="38">
        <f>SUMPRODUCT((경제동향_데이터!$AY$7:$AY$1105=$A104)*(경제동향_데이터!$AZ$7:$AZ$1105=$A$95)*(경제동향_데이터!$BC$7:$BC$1105))/100</f>
        <v>7952.08</v>
      </c>
      <c r="F104" s="38">
        <f>SUMPRODUCT((경제동향_데이터!$AY$7:$AY$1105=$A104)*(경제동향_데이터!$AZ$7:$AZ$1105=$A$95)*(경제동향_데이터!$BD$7:$BD$1105))/100</f>
        <v>1677.6</v>
      </c>
      <c r="G104" s="38">
        <f>SUMPRODUCT((경제동향_데이터!$AY$7:$AY$1105=$A104)*(경제동향_데이터!$AZ$7:$AZ$1105=$A$95)*(경제동향_데이터!$BE$7:$BE$1105))/100</f>
        <v>1926.64</v>
      </c>
      <c r="H104" s="38">
        <f>SUMPRODUCT((경제동향_데이터!$AY$7:$AY$1105=$A104)*(경제동향_데이터!$AZ$7:$AZ$1105=$A$95)*(경제동향_데이터!$BF$7:$BF$1105))/100</f>
        <v>323.19</v>
      </c>
    </row>
    <row r="105" spans="1:8" x14ac:dyDescent="0.3">
      <c r="A105" s="64" t="str">
        <f t="shared" si="5"/>
        <v>2023.07</v>
      </c>
      <c r="B105" s="20">
        <f t="shared" si="5"/>
        <v>7</v>
      </c>
      <c r="C105" s="38">
        <f>SUMPRODUCT((경제동향_데이터!$AY$7:$AY$1105=$A105)*(경제동향_데이터!$AZ$7:$AZ$1105=$A$95)*(경제동향_데이터!$BA$7:$BA$1105))/100</f>
        <v>11753.51</v>
      </c>
      <c r="D105" s="38">
        <f>SUMPRODUCT((경제동향_데이터!$AY$7:$AY$1105=$A105)*(경제동향_데이터!$AZ$7:$AZ$1105=$A$95)*(경제동향_데이터!$BB$7:$BB$1105))/100</f>
        <v>4249.79</v>
      </c>
      <c r="E105" s="38">
        <f>SUMPRODUCT((경제동향_데이터!$AY$7:$AY$1105=$A105)*(경제동향_데이터!$AZ$7:$AZ$1105=$A$95)*(경제동향_데이터!$BC$7:$BC$1105))/100</f>
        <v>4232.55</v>
      </c>
      <c r="F105" s="38">
        <f>SUMPRODUCT((경제동향_데이터!$AY$7:$AY$1105=$A105)*(경제동향_데이터!$AZ$7:$AZ$1105=$A$95)*(경제동향_데이터!$BD$7:$BD$1105))/100</f>
        <v>-1692.12</v>
      </c>
      <c r="G105" s="38">
        <f>SUMPRODUCT((경제동향_데이터!$AY$7:$AY$1105=$A105)*(경제동향_데이터!$AZ$7:$AZ$1105=$A$95)*(경제동향_데이터!$BE$7:$BE$1105))/100</f>
        <v>7520.96</v>
      </c>
      <c r="H105" s="38">
        <f>SUMPRODUCT((경제동향_데이터!$AY$7:$AY$1105=$A105)*(경제동향_데이터!$AZ$7:$AZ$1105=$A$95)*(경제동향_데이터!$BF$7:$BF$1105))/100</f>
        <v>5941.91</v>
      </c>
    </row>
    <row r="106" spans="1:8" x14ac:dyDescent="0.3">
      <c r="A106" s="64" t="str">
        <f t="shared" si="5"/>
        <v>2023.08</v>
      </c>
      <c r="B106" s="20">
        <f t="shared" si="5"/>
        <v>8</v>
      </c>
      <c r="C106" s="38">
        <f>SUMPRODUCT((경제동향_데이터!$AY$7:$AY$1105=$A106)*(경제동향_데이터!$AZ$7:$AZ$1105=$A$95)*(경제동향_데이터!$BA$7:$BA$1105))/100</f>
        <v>1053.99</v>
      </c>
      <c r="D106" s="38">
        <f>SUMPRODUCT((경제동향_데이터!$AY$7:$AY$1105=$A106)*(경제동향_데이터!$AZ$7:$AZ$1105=$A$95)*(경제동향_데이터!$BB$7:$BB$1105))/100</f>
        <v>-7082.88</v>
      </c>
      <c r="E106" s="38">
        <f>SUMPRODUCT((경제동향_데이터!$AY$7:$AY$1105=$A106)*(경제동향_데이터!$AZ$7:$AZ$1105=$A$95)*(경제동향_데이터!$BC$7:$BC$1105))/100</f>
        <v>712.38</v>
      </c>
      <c r="F106" s="38">
        <f>SUMPRODUCT((경제동향_데이터!$AY$7:$AY$1105=$A106)*(경제동향_데이터!$AZ$7:$AZ$1105=$A$95)*(경제동향_데이터!$BD$7:$BD$1105))/100</f>
        <v>-6898.88</v>
      </c>
      <c r="G106" s="38">
        <f>SUMPRODUCT((경제동향_데이터!$AY$7:$AY$1105=$A106)*(경제동향_데이터!$AZ$7:$AZ$1105=$A$95)*(경제동향_데이터!$BE$7:$BE$1105))/100</f>
        <v>341.61</v>
      </c>
      <c r="H106" s="38">
        <f>SUMPRODUCT((경제동향_데이터!$AY$7:$AY$1105=$A106)*(경제동향_데이터!$AZ$7:$AZ$1105=$A$95)*(경제동향_데이터!$BF$7:$BF$1105))/100</f>
        <v>-184</v>
      </c>
    </row>
    <row r="107" spans="1:8" x14ac:dyDescent="0.3">
      <c r="A107" s="64" t="str">
        <f t="shared" si="5"/>
        <v>2023.09 p)</v>
      </c>
      <c r="B107" s="20" t="str">
        <f t="shared" si="5"/>
        <v>9p</v>
      </c>
      <c r="C107" s="38">
        <f>SUMPRODUCT((경제동향_데이터!$AY$7:$AY$1105=$A107)*(경제동향_데이터!$AZ$7:$AZ$1105=$A$95)*(경제동향_데이터!$BA$7:$BA$1105))/100</f>
        <v>1639.77</v>
      </c>
      <c r="D107" s="38">
        <f>SUMPRODUCT((경제동향_데이터!$AY$7:$AY$1105=$A107)*(경제동향_데이터!$AZ$7:$AZ$1105=$A$95)*(경제동향_데이터!$BB$7:$BB$1105))/100</f>
        <v>-800.19</v>
      </c>
      <c r="E107" s="38">
        <f>SUMPRODUCT((경제동향_데이터!$AY$7:$AY$1105=$A107)*(경제동향_데이터!$AZ$7:$AZ$1105=$A$95)*(경제동향_데이터!$BC$7:$BC$1105))/100</f>
        <v>773.62</v>
      </c>
      <c r="F107" s="38">
        <f>SUMPRODUCT((경제동향_데이터!$AY$7:$AY$1105=$A107)*(경제동향_데이터!$AZ$7:$AZ$1105=$A$95)*(경제동향_데이터!$BD$7:$BD$1105))/100</f>
        <v>-532.74</v>
      </c>
      <c r="G107" s="38">
        <f>SUMPRODUCT((경제동향_데이터!$AY$7:$AY$1105=$A107)*(경제동향_데이터!$AZ$7:$AZ$1105=$A$95)*(경제동향_데이터!$BE$7:$BE$1105))/100</f>
        <v>866.15</v>
      </c>
      <c r="H107" s="38">
        <f>SUMPRODUCT((경제동향_데이터!$AY$7:$AY$1105=$A107)*(경제동향_데이터!$AZ$7:$AZ$1105=$A$95)*(경제동향_데이터!$BF$7:$BF$1105))/100</f>
        <v>-267.45</v>
      </c>
    </row>
    <row r="108" spans="1:8" x14ac:dyDescent="0.3">
      <c r="A108" s="64" t="str">
        <f t="shared" si="5"/>
        <v>2023.10 p)</v>
      </c>
      <c r="B108" s="20" t="str">
        <f t="shared" si="5"/>
        <v>10p</v>
      </c>
      <c r="C108" s="75">
        <f>SUMPRODUCT((경제동향_데이터!$AY$7:$AY$1105=$A108)*(경제동향_데이터!$AZ$7:$AZ$1105=$A$95)*(경제동향_데이터!$BA$7:$BA$1105))/100</f>
        <v>3835.53</v>
      </c>
      <c r="D108" s="75">
        <f>SUMPRODUCT((경제동향_데이터!$AY$7:$AY$1105=$A108)*(경제동향_데이터!$AZ$7:$AZ$1105=$A$95)*(경제동향_데이터!$BB$7:$BB$1105))/100</f>
        <v>-5450.07</v>
      </c>
      <c r="E108" s="199">
        <f>SUMPRODUCT((경제동향_데이터!$AY$7:$AY$1105=$A108)*(경제동향_데이터!$AZ$7:$AZ$1105=$A$95)*(경제동향_데이터!$BC$7:$BC$1105))/100</f>
        <v>2920.05</v>
      </c>
      <c r="F108" s="75">
        <f>SUMPRODUCT((경제동향_데이터!$AY$7:$AY$1105=$A108)*(경제동향_데이터!$AZ$7:$AZ$1105=$A$95)*(경제동향_데이터!$BD$7:$BD$1105))/100</f>
        <v>-5073.5200000000004</v>
      </c>
      <c r="G108" s="199">
        <f>SUMPRODUCT((경제동향_데이터!$AY$7:$AY$1105=$A108)*(경제동향_데이터!$AZ$7:$AZ$1105=$A$95)*(경제동향_데이터!$BE$7:$BE$1105))/100</f>
        <v>915.48</v>
      </c>
      <c r="H108" s="75">
        <f>SUMPRODUCT((경제동향_데이터!$AY$7:$AY$1105=$A108)*(경제동향_데이터!$AZ$7:$AZ$1105=$A$95)*(경제동향_데이터!$BF$7:$BF$1105))/100</f>
        <v>-376.55</v>
      </c>
    </row>
    <row r="109" spans="1:8" x14ac:dyDescent="0.3">
      <c r="A109" t="s">
        <v>3</v>
      </c>
      <c r="B109" t="s">
        <v>24</v>
      </c>
    </row>
    <row r="122" spans="1:5" x14ac:dyDescent="0.3">
      <c r="A122" s="79"/>
      <c r="C122" s="10"/>
      <c r="D122" s="10"/>
      <c r="E122" s="10"/>
    </row>
    <row r="123" spans="1:5" x14ac:dyDescent="0.3">
      <c r="A123" s="79"/>
      <c r="C123" s="10"/>
      <c r="D123" s="10"/>
      <c r="E123" s="10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zoomScaleNormal="100" workbookViewId="0">
      <selection activeCell="B23" sqref="B23"/>
    </sheetView>
  </sheetViews>
  <sheetFormatPr defaultRowHeight="16.5" x14ac:dyDescent="0.3"/>
  <cols>
    <col min="1" max="1" width="11" style="368" bestFit="1" customWidth="1"/>
    <col min="2" max="2" width="38.375" style="368" customWidth="1"/>
    <col min="3" max="7" width="10.375" style="368" customWidth="1"/>
    <col min="8" max="8" width="25.625" style="369" customWidth="1"/>
    <col min="9" max="9" width="9" style="370"/>
    <col min="10" max="10" width="21.125" style="405" customWidth="1"/>
    <col min="11" max="11" width="46.375" style="405" bestFit="1" customWidth="1"/>
    <col min="12" max="12" width="6.75" style="31" bestFit="1" customWidth="1"/>
    <col min="13" max="13" width="7.5" style="31" bestFit="1" customWidth="1"/>
    <col min="14" max="14" width="9" style="31"/>
    <col min="15" max="15" width="3.875" style="385" customWidth="1"/>
    <col min="16" max="16" width="23.125" style="385" bestFit="1" customWidth="1"/>
    <col min="17" max="17" width="28.25" style="385" customWidth="1"/>
    <col min="18" max="21" width="9" style="368"/>
    <col min="22" max="22" width="23.125" style="368" bestFit="1" customWidth="1"/>
    <col min="23" max="23" width="46.375" style="368" bestFit="1" customWidth="1"/>
    <col min="24" max="16384" width="9" style="368"/>
  </cols>
  <sheetData>
    <row r="1" spans="1:26" ht="17.25" thickBot="1" x14ac:dyDescent="0.35">
      <c r="A1" s="417" t="str">
        <f>IF(M27&gt;0,"증가",IF(M27&lt;0,"감소","변동없음"))</f>
        <v>감소</v>
      </c>
      <c r="C1" s="363" t="str">
        <f>"('"&amp;MID(C2,3,3)&amp;VALUE(RIGHT(C2,2))&amp;")"</f>
        <v>('22.10)</v>
      </c>
      <c r="D1" s="363" t="str">
        <f>IF(LEFT(D2,4)=LEFT(C2,4),"("&amp;VALUE(RIGHT(D2,2))&amp;")","('"&amp;MID(D2,3,3)&amp;VALUE(RIGHT(D2,2))&amp;")")</f>
        <v>('23.7)</v>
      </c>
      <c r="E1" s="363" t="str">
        <f>IF(LEFT(E2,4)=LEFT(D2,4),"("&amp;VALUE(RIGHT(E2,2))&amp;")","('"&amp;MID(E2,3,3)&amp;VALUE(RIGHT(E2,2))&amp;")")</f>
        <v>(8)</v>
      </c>
      <c r="F1" s="363" t="str">
        <f>IF(LEFT(F2,4)=LEFT(E2,4),"("&amp;VALUE(MID(F2,6,2))&amp;"p)", "('"&amp;MID(F2,3,3)&amp;VALUE(MID(F2,6,2))&amp;"p)")</f>
        <v>(9p)</v>
      </c>
      <c r="G1" s="363" t="str">
        <f>IF(LEFT(G2,4)=LEFT(F2,4),"("&amp;VALUE(MID(G2,6,2))&amp;"p)", "('"&amp;MID(G2,3,3)&amp;VALUE(MID(G2,6,2))&amp;"p)")</f>
        <v>(10p)</v>
      </c>
      <c r="J1" s="362" t="s">
        <v>10792</v>
      </c>
      <c r="K1" s="361" t="s">
        <v>10794</v>
      </c>
      <c r="L1" s="364" t="s">
        <v>10795</v>
      </c>
      <c r="M1" s="366"/>
      <c r="N1" s="371" t="s">
        <v>10799</v>
      </c>
      <c r="O1" s="424"/>
      <c r="P1" s="362" t="s">
        <v>10792</v>
      </c>
      <c r="Q1" s="361" t="s">
        <v>10794</v>
      </c>
      <c r="R1" s="365" t="s">
        <v>10796</v>
      </c>
      <c r="S1" s="367"/>
      <c r="T1" s="372" t="s">
        <v>10799</v>
      </c>
      <c r="U1" s="425"/>
      <c r="V1" s="362" t="s">
        <v>10792</v>
      </c>
      <c r="W1" s="361" t="s">
        <v>10794</v>
      </c>
      <c r="X1" s="365" t="s">
        <v>10797</v>
      </c>
      <c r="Y1" s="367"/>
      <c r="Z1" s="372" t="s">
        <v>10799</v>
      </c>
    </row>
    <row r="2" spans="1:26" x14ac:dyDescent="0.3">
      <c r="A2" s="407" t="s">
        <v>10801</v>
      </c>
      <c r="B2" s="408" t="s">
        <v>10800</v>
      </c>
      <c r="C2" s="373" t="str">
        <f>시점!B18</f>
        <v>2022.10</v>
      </c>
      <c r="D2" s="373" t="str">
        <f>시점!B27</f>
        <v>2023.07</v>
      </c>
      <c r="E2" s="373" t="str">
        <f>시점!B28</f>
        <v>2023.08</v>
      </c>
      <c r="F2" s="373" t="str">
        <f>시점!C29</f>
        <v>2023.09 p)</v>
      </c>
      <c r="G2" s="410" t="str">
        <f>시점!C30</f>
        <v>2023.10 p)</v>
      </c>
      <c r="H2" s="411" t="s">
        <v>10793</v>
      </c>
      <c r="J2" s="374" t="s">
        <v>10802</v>
      </c>
      <c r="K2" s="375" t="s">
        <v>284</v>
      </c>
      <c r="L2" s="376">
        <f>SUMIFS(경제동향_데이터!$AV:$AV,경제동향_데이터!$AS:$AS,제조_세부!$G$2,경제동향_데이터!$AT:$AT,제조_세부!L$1,경제동향_데이터!$AU:$AU,제조_세부!$K2)</f>
        <v>94.3</v>
      </c>
      <c r="M2" s="377">
        <f>SUMIFS(경제동향_데이터!$AW:$AW,경제동향_데이터!$AS:$AS,제조_세부!$G$2,경제동향_데이터!$AT:$AT,제조_세부!L$1,경제동향_데이터!$AU:$AU,제조_세부!$K2)</f>
        <v>-3.8</v>
      </c>
      <c r="N2" s="378" t="str">
        <f>IF(IF(M$27&gt;=0,RANK(M2,M$2:M$26,0),RANK(M2,M$2:M$26,1))&gt;3,"",IF(M$27&gt;=0,RANK(M2,M$2:M$26,0),RANK(M2,M$2:M$26,1)))</f>
        <v/>
      </c>
      <c r="P2" s="374" t="s">
        <v>10802</v>
      </c>
      <c r="Q2" s="375" t="s">
        <v>284</v>
      </c>
      <c r="R2" s="376">
        <f>SUMIFS(경제동향_데이터!$AV:$AV,경제동향_데이터!$AS:$AS,제조_세부!$G$2,경제동향_데이터!$AT:$AT,제조_세부!R$1,경제동향_데이터!$AU:$AU,제조_세부!$K2)</f>
        <v>91.8</v>
      </c>
      <c r="S2" s="377">
        <f>SUMIFS(경제동향_데이터!$AW:$AW,경제동향_데이터!$AS:$AS,제조_세부!$G$2,경제동향_데이터!$AT:$AT,제조_세부!R$1,경제동향_데이터!$AU:$AU,제조_세부!$K2)</f>
        <v>-8.6999999999999993</v>
      </c>
      <c r="T2" s="378" t="str">
        <f>IF(IF(S$27&gt;=0,RANK(S2,S$2:S$18,0),RANK(S2,S$2:S$18,1))&gt;3,"",IF(S$27&gt;=0,RANK(S2,S$2:S$18,0),RANK(S2,S$2:S$18,1)))</f>
        <v/>
      </c>
      <c r="U2" s="377"/>
      <c r="V2" s="374" t="s">
        <v>10802</v>
      </c>
      <c r="W2" s="375" t="s">
        <v>284</v>
      </c>
      <c r="X2" s="376">
        <f>SUMIFS(경제동향_데이터!$AV:$AV,경제동향_데이터!$AS:$AS,제조_세부!$G$2,경제동향_데이터!$AT:$AT,제조_세부!X$1,경제동향_데이터!$AU:$AU,제조_세부!$K2)</f>
        <v>99.7</v>
      </c>
      <c r="Y2" s="377">
        <f>SUMIFS(경제동향_데이터!$AW:$AW,경제동향_데이터!$AS:$AS,제조_세부!$G$2,경제동향_데이터!$AT:$AT,제조_세부!X$1,경제동향_데이터!$AU:$AU,제조_세부!$K2)</f>
        <v>3.6</v>
      </c>
      <c r="Z2" s="378" t="str">
        <f>IF(IF(Y$27&gt;=0,RANK(Y2,Y$2:Y$23,0),RANK(Y2,Y$2:Y$23,1))&gt;3,"",IF(Y$27&gt;=0,RANK(Y2,Y$2:Y$23,0),RANK(Y2,Y$2:Y$23,1)))</f>
        <v/>
      </c>
    </row>
    <row r="3" spans="1:26" x14ac:dyDescent="0.3">
      <c r="A3" s="379" t="s">
        <v>282</v>
      </c>
      <c r="B3" s="380" t="str">
        <f>INDEX($K$2:$K$26,MATCH(1,$N$2:$N$26,0),1)</f>
        <v>　　　전자 부품, 컴퓨터, 영상, 음향 및 통신장비 제조업</v>
      </c>
      <c r="C3" s="381" t="str">
        <f>TEXT(SUMIFS(경제동향_데이터!$AW:$AW,경제동향_데이터!$AS:$AS,제조_세부!C$2,경제동향_데이터!$AT:$AT,제조_세부!$A3,경제동향_데이터!$AU:$AU,제조_세부!$B3),"+0.0;-0.0;-")</f>
        <v>+27.4</v>
      </c>
      <c r="D3" s="381" t="str">
        <f>TEXT(SUMIFS(경제동향_데이터!$AW:$AW,경제동향_데이터!$AS:$AS,제조_세부!D$2,경제동향_데이터!$AT:$AT,제조_세부!$A3,경제동향_데이터!$AU:$AU,제조_세부!$B3),"+0.0;-0.0;-")</f>
        <v>-65.5</v>
      </c>
      <c r="E3" s="381" t="str">
        <f>TEXT(SUMIFS(경제동향_데이터!$AW:$AW,경제동향_데이터!$AS:$AS,제조_세부!E$2,경제동향_데이터!$AT:$AT,제조_세부!$A3,경제동향_데이터!$AU:$AU,제조_세부!$B3),"+0.0;-0.0;-")</f>
        <v>-70.5</v>
      </c>
      <c r="F3" s="381" t="str">
        <f>TEXT(SUMIFS(경제동향_데이터!$AW:$AW,경제동향_데이터!$AS:$AS,제조_세부!F$2,경제동향_데이터!$AT:$AT,제조_세부!$A3,경제동향_데이터!$AU:$AU,제조_세부!$B3),"+0.0;-0.0;-")</f>
        <v>-77.4</v>
      </c>
      <c r="G3" s="381" t="str">
        <f>TEXT(SUMIFS(경제동향_데이터!$AW:$AW,경제동향_데이터!$AS:$AS,제조_세부!G$2,경제동향_데이터!$AT:$AT,제조_세부!$A3,경제동향_데이터!$AU:$AU,제조_세부!$B3),"+0.0;-0.0;-")</f>
        <v>-88.1</v>
      </c>
      <c r="H3" s="414" t="str">
        <f>INDEX($J$2:$J$26,MATCH($B3,$K$2:$K$26,0),1)</f>
        <v>전자부품, 컴퓨터, 영상장비</v>
      </c>
      <c r="J3" s="382" t="s">
        <v>10803</v>
      </c>
      <c r="K3" s="383" t="s">
        <v>285</v>
      </c>
      <c r="L3" s="384">
        <f>SUMIFS(경제동향_데이터!$AV:$AV,경제동향_데이터!$AS:$AS,제조_세부!$G$2,경제동향_데이터!$AT:$AT,제조_세부!L$1,경제동향_데이터!$AU:$AU,제조_세부!$K3)</f>
        <v>82.4</v>
      </c>
      <c r="M3" s="385">
        <f>SUMIFS(경제동향_데이터!$AW:$AW,경제동향_데이터!$AS:$AS,제조_세부!$G$2,경제동향_데이터!$AT:$AT,제조_세부!L$1,경제동향_데이터!$AU:$AU,제조_세부!$K3)</f>
        <v>-44.8</v>
      </c>
      <c r="N3" s="386" t="str">
        <f t="shared" ref="N3:N26" si="0">IF(IF(M$27&gt;=0,RANK(M3,M$2:M$26,0),RANK(M3,M$2:M$26,1))&gt;3,"",IF(M$27&gt;=0,RANK(M3,M$2:M$26,0),RANK(M3,M$2:M$26,1)))</f>
        <v/>
      </c>
      <c r="P3" s="382" t="s">
        <v>10803</v>
      </c>
      <c r="Q3" s="383" t="s">
        <v>285</v>
      </c>
      <c r="R3" s="387">
        <f>SUMIFS(경제동향_데이터!$AV:$AV,경제동향_데이터!$AS:$AS,제조_세부!$G$2,경제동향_데이터!$AT:$AT,제조_세부!R$1,경제동향_데이터!$AU:$AU,제조_세부!$K3)</f>
        <v>114.9</v>
      </c>
      <c r="S3" s="388">
        <f>SUMIFS(경제동향_데이터!$AW:$AW,경제동향_데이터!$AS:$AS,제조_세부!$G$2,경제동향_데이터!$AT:$AT,제조_세부!R$1,경제동향_데이터!$AU:$AU,제조_세부!$K3)</f>
        <v>7.5</v>
      </c>
      <c r="T3" s="389" t="str">
        <f t="shared" ref="T3:T17" si="1">IF(IF(S$27&gt;=0,RANK(S3,S$2:S$18,0),RANK(S3,S$2:S$18,1))&gt;3,"",IF(S$27&gt;=0,RANK(S3,S$2:S$18,0),RANK(S3,S$2:S$18,1)))</f>
        <v/>
      </c>
      <c r="U3" s="388"/>
      <c r="V3" s="382" t="s">
        <v>10803</v>
      </c>
      <c r="W3" s="383" t="s">
        <v>285</v>
      </c>
      <c r="X3" s="387">
        <f>SUMIFS(경제동향_데이터!$AV:$AV,경제동향_데이터!$AS:$AS,제조_세부!$G$2,경제동향_데이터!$AT:$AT,제조_세부!X$1,경제동향_데이터!$AU:$AU,제조_세부!$K3)</f>
        <v>115.7</v>
      </c>
      <c r="Y3" s="388">
        <f>SUMIFS(경제동향_데이터!$AW:$AW,경제동향_데이터!$AS:$AS,제조_세부!$G$2,경제동향_데이터!$AT:$AT,제조_세부!X$1,경제동향_데이터!$AU:$AU,제조_세부!$K3)</f>
        <v>6.6</v>
      </c>
      <c r="Z3" s="389" t="str">
        <f t="shared" ref="Z3:Z23" si="2">IF(IF(Y$27&gt;=0,RANK(Y3,Y$2:Y$23,0),RANK(Y3,Y$2:Y$23,1))&gt;3,"",IF(Y$27&gt;=0,RANK(Y3,Y$2:Y$23,0),RANK(Y3,Y$2:Y$23,1)))</f>
        <v/>
      </c>
    </row>
    <row r="4" spans="1:26" x14ac:dyDescent="0.3">
      <c r="A4" s="379" t="s">
        <v>282</v>
      </c>
      <c r="B4" s="380" t="str">
        <f>INDEX($K$2:$K$26,MATCH(2,$N$2:$N$26,0),1)</f>
        <v>　　　의료, 정밀, 광학 기기 및 시계 제조업</v>
      </c>
      <c r="C4" s="381" t="str">
        <f>TEXT(SUMIFS(경제동향_데이터!$AW:$AW,경제동향_데이터!$AS:$AS,제조_세부!C$2,경제동향_데이터!$AT:$AT,제조_세부!$A4,경제동향_데이터!$AU:$AU,제조_세부!$B4),"+0.0;-0.0;-")</f>
        <v>+40.5</v>
      </c>
      <c r="D4" s="381" t="str">
        <f>TEXT(SUMIFS(경제동향_데이터!$AW:$AW,경제동향_데이터!$AS:$AS,제조_세부!D$2,경제동향_데이터!$AT:$AT,제조_세부!$A4,경제동향_데이터!$AU:$AU,제조_세부!$B4),"+0.0;-0.0;-")</f>
        <v>-73.6</v>
      </c>
      <c r="E4" s="381" t="str">
        <f>TEXT(SUMIFS(경제동향_데이터!$AW:$AW,경제동향_데이터!$AS:$AS,제조_세부!E$2,경제동향_데이터!$AT:$AT,제조_세부!$A4,경제동향_데이터!$AU:$AU,제조_세부!$B4),"+0.0;-0.0;-")</f>
        <v>-87.3</v>
      </c>
      <c r="F4" s="381" t="str">
        <f>TEXT(SUMIFS(경제동향_데이터!$AW:$AW,경제동향_데이터!$AS:$AS,제조_세부!F$2,경제동향_데이터!$AT:$AT,제조_세부!$A4,경제동향_데이터!$AU:$AU,제조_세부!$B4),"+0.0;-0.0;-")</f>
        <v>-101.6</v>
      </c>
      <c r="G4" s="412" t="str">
        <f>TEXT(SUMIFS(경제동향_데이터!$AW:$AW,경제동향_데이터!$AS:$AS,제조_세부!G$2,경제동향_데이터!$AT:$AT,제조_세부!$A4,경제동향_데이터!$AU:$AU,제조_세부!$B4),"+0.0;-0.0;-")</f>
        <v>-84.0</v>
      </c>
      <c r="H4" s="415" t="str">
        <f>INDEX($J$2:$J$26,MATCH($B4,$K$2:$K$26,0),1)</f>
        <v>의료, 정밀, 광학기기</v>
      </c>
      <c r="J4" s="382" t="s">
        <v>10936</v>
      </c>
      <c r="K4" s="383" t="s">
        <v>286</v>
      </c>
      <c r="L4" s="384">
        <f>SUMIFS(경제동향_데이터!$AV:$AV,경제동향_데이터!$AS:$AS,제조_세부!$G$2,경제동향_데이터!$AT:$AT,제조_세부!L$1,경제동향_데이터!$AU:$AU,제조_세부!$K4)</f>
        <v>72.900000000000006</v>
      </c>
      <c r="M4" s="385">
        <f>SUMIFS(경제동향_데이터!$AW:$AW,경제동향_데이터!$AS:$AS,제조_세부!$G$2,경제동향_데이터!$AT:$AT,제조_세부!L$1,경제동향_데이터!$AU:$AU,제조_세부!$K4)</f>
        <v>-19.100000000000001</v>
      </c>
      <c r="N4" s="386" t="str">
        <f t="shared" si="0"/>
        <v/>
      </c>
      <c r="P4" s="382" t="s">
        <v>10804</v>
      </c>
      <c r="Q4" s="383" t="s">
        <v>286</v>
      </c>
      <c r="R4" s="387">
        <f>SUMIFS(경제동향_데이터!$AV:$AV,경제동향_데이터!$AS:$AS,제조_세부!$G$2,경제동향_데이터!$AT:$AT,제조_세부!R$1,경제동향_데이터!$AU:$AU,제조_세부!$K4)</f>
        <v>75.599999999999994</v>
      </c>
      <c r="S4" s="388">
        <f>SUMIFS(경제동향_데이터!$AW:$AW,경제동향_데이터!$AS:$AS,제조_세부!$G$2,경제동향_데이터!$AT:$AT,제조_세부!R$1,경제동향_데이터!$AU:$AU,제조_세부!$K4)</f>
        <v>10.1</v>
      </c>
      <c r="T4" s="389" t="str">
        <f t="shared" si="1"/>
        <v/>
      </c>
      <c r="U4" s="388"/>
      <c r="V4" s="382" t="s">
        <v>10804</v>
      </c>
      <c r="W4" s="383" t="s">
        <v>286</v>
      </c>
      <c r="X4" s="387">
        <f>SUMIFS(경제동향_데이터!$AV:$AV,경제동향_데이터!$AS:$AS,제조_세부!$G$2,경제동향_데이터!$AT:$AT,제조_세부!X$1,경제동향_데이터!$AU:$AU,제조_세부!$K4)</f>
        <v>43</v>
      </c>
      <c r="Y4" s="388">
        <f>SUMIFS(경제동향_데이터!$AW:$AW,경제동향_데이터!$AS:$AS,제조_세부!$G$2,경제동향_데이터!$AT:$AT,제조_세부!X$1,경제동향_데이터!$AU:$AU,제조_세부!$K4)</f>
        <v>-44.4</v>
      </c>
      <c r="Z4" s="389">
        <f t="shared" si="2"/>
        <v>1</v>
      </c>
    </row>
    <row r="5" spans="1:26" ht="17.25" thickBot="1" x14ac:dyDescent="0.35">
      <c r="A5" s="390" t="s">
        <v>43</v>
      </c>
      <c r="B5" s="391" t="str">
        <f>INDEX($K$2:$K$26,MATCH(3,$N$2:$N$26,0),1)</f>
        <v>　　　기타 운송장비 제조업</v>
      </c>
      <c r="C5" s="392" t="str">
        <f>TEXT(SUMIFS(경제동향_데이터!$AW:$AW,경제동향_데이터!$AS:$AS,제조_세부!C$2,경제동향_데이터!$AT:$AT,제조_세부!$A5,경제동향_데이터!$AU:$AU,제조_세부!$B5),"+0.0;-0.0;-")</f>
        <v>+103.0</v>
      </c>
      <c r="D5" s="392" t="str">
        <f>TEXT(SUMIFS(경제동향_데이터!$AW:$AW,경제동향_데이터!$AS:$AS,제조_세부!D$2,경제동향_데이터!$AT:$AT,제조_세부!$A5,경제동향_데이터!$AU:$AU,제조_세부!$B5),"+0.0;-0.0;-")</f>
        <v>-16.8</v>
      </c>
      <c r="E5" s="392" t="str">
        <f>TEXT(SUMIFS(경제동향_데이터!$AW:$AW,경제동향_데이터!$AS:$AS,제조_세부!E$2,경제동향_데이터!$AT:$AT,제조_세부!$A5,경제동향_데이터!$AU:$AU,제조_세부!$B5),"+0.0;-0.0;-")</f>
        <v>-4.9</v>
      </c>
      <c r="F5" s="392" t="str">
        <f>TEXT(SUMIFS(경제동향_데이터!$AW:$AW,경제동향_데이터!$AS:$AS,제조_세부!F$2,경제동향_데이터!$AT:$AT,제조_세부!$A5,경제동향_데이터!$AU:$AU,제조_세부!$B5),"+0.0;-0.0;-")</f>
        <v>-36.7</v>
      </c>
      <c r="G5" s="413" t="str">
        <f>TEXT(SUMIFS(경제동향_데이터!$AW:$AW,경제동향_데이터!$AS:$AS,제조_세부!G$2,경제동향_데이터!$AT:$AT,제조_세부!$A5,경제동향_데이터!$AU:$AU,제조_세부!$B5),"+0.0;-0.0;-")</f>
        <v>-72.8</v>
      </c>
      <c r="H5" s="416" t="str">
        <f>INDEX($J$2:$J$26,MATCH($B5,$K$2:$K$26,0),1)</f>
        <v>기타 운송장비</v>
      </c>
      <c r="J5" s="382" t="s">
        <v>10805</v>
      </c>
      <c r="K5" s="383" t="s">
        <v>287</v>
      </c>
      <c r="L5" s="384">
        <f>SUMIFS(경제동향_데이터!$AV:$AV,경제동향_데이터!$AS:$AS,제조_세부!$G$2,경제동향_데이터!$AT:$AT,제조_세부!L$1,경제동향_데이터!$AU:$AU,제조_세부!$K5)</f>
        <v>104.1</v>
      </c>
      <c r="M5" s="385">
        <f>SUMIFS(경제동향_데이터!$AW:$AW,경제동향_데이터!$AS:$AS,제조_세부!$G$2,경제동향_데이터!$AT:$AT,제조_세부!L$1,경제동향_데이터!$AU:$AU,제조_세부!$K5)</f>
        <v>-9.4</v>
      </c>
      <c r="N5" s="386" t="str">
        <f t="shared" si="0"/>
        <v/>
      </c>
      <c r="P5" s="382" t="s">
        <v>10807</v>
      </c>
      <c r="Q5" s="383" t="s">
        <v>289</v>
      </c>
      <c r="R5" s="387">
        <f>SUMIFS(경제동향_데이터!$AV:$AV,경제동향_데이터!$AS:$AS,제조_세부!$G$2,경제동향_데이터!$AT:$AT,제조_세부!R$1,경제동향_데이터!$AU:$AU,제조_세부!$K7)</f>
        <v>106.3</v>
      </c>
      <c r="S5" s="388">
        <f>SUMIFS(경제동향_데이터!$AW:$AW,경제동향_데이터!$AS:$AS,제조_세부!$G$2,경제동향_데이터!$AT:$AT,제조_세부!R$1,경제동향_데이터!$AU:$AU,제조_세부!$K7)</f>
        <v>-14.6</v>
      </c>
      <c r="T5" s="389" t="str">
        <f t="shared" si="1"/>
        <v/>
      </c>
      <c r="U5" s="388"/>
      <c r="V5" s="382" t="s">
        <v>10807</v>
      </c>
      <c r="W5" s="383" t="s">
        <v>289</v>
      </c>
      <c r="X5" s="387">
        <f>SUMIFS(경제동향_데이터!$AV:$AV,경제동향_데이터!$AS:$AS,제조_세부!$G$2,경제동향_데이터!$AT:$AT,제조_세부!X$1,경제동향_데이터!$AU:$AU,제조_세부!$K7)</f>
        <v>92.1</v>
      </c>
      <c r="Y5" s="388">
        <f>SUMIFS(경제동향_데이터!$AW:$AW,경제동향_데이터!$AS:$AS,제조_세부!$G$2,경제동향_데이터!$AT:$AT,제조_세부!X$1,경제동향_데이터!$AU:$AU,제조_세부!$K7)</f>
        <v>-3.8</v>
      </c>
      <c r="Z5" s="389" t="str">
        <f t="shared" si="2"/>
        <v/>
      </c>
    </row>
    <row r="6" spans="1:26" ht="17.25" thickBot="1" x14ac:dyDescent="0.35">
      <c r="A6" s="417" t="str">
        <f>IF(S27&gt;0,"증가",IF(S27&lt;0,"감소","변동없음"))</f>
        <v>감소</v>
      </c>
      <c r="H6" s="360"/>
      <c r="J6" s="382" t="s">
        <v>10806</v>
      </c>
      <c r="K6" s="383" t="s">
        <v>288</v>
      </c>
      <c r="L6" s="384">
        <f>SUMIFS(경제동향_데이터!$AV:$AV,경제동향_데이터!$AS:$AS,제조_세부!$G$2,경제동향_데이터!$AT:$AT,제조_세부!L$1,경제동향_데이터!$AU:$AU,제조_세부!$K6)</f>
        <v>50.5</v>
      </c>
      <c r="M6" s="385">
        <f>SUMIFS(경제동향_데이터!$AW:$AW,경제동향_데이터!$AS:$AS,제조_세부!$G$2,경제동향_데이터!$AT:$AT,제조_세부!L$1,경제동향_데이터!$AU:$AU,제조_세부!$K6)</f>
        <v>-40.9</v>
      </c>
      <c r="N6" s="386" t="str">
        <f t="shared" si="0"/>
        <v/>
      </c>
      <c r="P6" s="382" t="s">
        <v>10808</v>
      </c>
      <c r="Q6" s="383" t="s">
        <v>290</v>
      </c>
      <c r="R6" s="387">
        <f>SUMIFS(경제동향_데이터!$AV:$AV,경제동향_데이터!$AS:$AS,제조_세부!$G$2,경제동향_데이터!$AT:$AT,제조_세부!R$1,경제동향_데이터!$AU:$AU,제조_세부!$K8)</f>
        <v>104.2</v>
      </c>
      <c r="S6" s="388">
        <f>SUMIFS(경제동향_데이터!$AW:$AW,경제동향_데이터!$AS:$AS,제조_세부!$G$2,경제동향_데이터!$AT:$AT,제조_세부!R$1,경제동향_데이터!$AU:$AU,제조_세부!$K8)</f>
        <v>-19.2</v>
      </c>
      <c r="T6" s="389">
        <f t="shared" si="1"/>
        <v>3</v>
      </c>
      <c r="U6" s="388"/>
      <c r="V6" s="382" t="s">
        <v>10808</v>
      </c>
      <c r="W6" s="383" t="s">
        <v>290</v>
      </c>
      <c r="X6" s="387">
        <f>SUMIFS(경제동향_데이터!$AV:$AV,경제동향_데이터!$AS:$AS,제조_세부!$G$2,경제동향_데이터!$AT:$AT,제조_세부!X$1,경제동향_데이터!$AU:$AU,제조_세부!$K8)</f>
        <v>110.9</v>
      </c>
      <c r="Y6" s="388">
        <f>SUMIFS(경제동향_데이터!$AW:$AW,경제동향_데이터!$AS:$AS,제조_세부!$G$2,경제동향_데이터!$AT:$AT,제조_세부!X$1,경제동향_데이터!$AU:$AU,제조_세부!$K8)</f>
        <v>-4.4000000000000004</v>
      </c>
      <c r="Z6" s="389" t="str">
        <f t="shared" si="2"/>
        <v/>
      </c>
    </row>
    <row r="7" spans="1:26" x14ac:dyDescent="0.3">
      <c r="A7" s="407" t="s">
        <v>10801</v>
      </c>
      <c r="B7" s="408" t="s">
        <v>10800</v>
      </c>
      <c r="C7" s="393" t="str">
        <f>C2</f>
        <v>2022.10</v>
      </c>
      <c r="D7" s="393" t="str">
        <f>D2</f>
        <v>2023.07</v>
      </c>
      <c r="E7" s="393" t="str">
        <f>E2</f>
        <v>2023.08</v>
      </c>
      <c r="F7" s="393" t="str">
        <f>F2</f>
        <v>2023.09 p)</v>
      </c>
      <c r="G7" s="409" t="str">
        <f>G2</f>
        <v>2023.10 p)</v>
      </c>
      <c r="H7" s="411" t="s">
        <v>10793</v>
      </c>
      <c r="J7" s="382" t="s">
        <v>10807</v>
      </c>
      <c r="K7" s="383" t="s">
        <v>289</v>
      </c>
      <c r="L7" s="384">
        <f>SUMIFS(경제동향_데이터!$AV:$AV,경제동향_데이터!$AS:$AS,제조_세부!$G$2,경제동향_데이터!$AT:$AT,제조_세부!L$1,경제동향_데이터!$AU:$AU,제조_세부!$K7)</f>
        <v>73.7</v>
      </c>
      <c r="M7" s="385">
        <f>SUMIFS(경제동향_데이터!$AW:$AW,경제동향_데이터!$AS:$AS,제조_세부!$G$2,경제동향_데이터!$AT:$AT,제조_세부!L$1,경제동향_데이터!$AU:$AU,제조_세부!$K7)</f>
        <v>7.3</v>
      </c>
      <c r="N7" s="386" t="str">
        <f t="shared" si="0"/>
        <v/>
      </c>
      <c r="P7" s="382" t="s">
        <v>10809</v>
      </c>
      <c r="Q7" s="383" t="s">
        <v>292</v>
      </c>
      <c r="R7" s="387">
        <f>SUMIFS(경제동향_데이터!$AV:$AV,경제동향_데이터!$AS:$AS,제조_세부!$G$2,경제동향_데이터!$AT:$AT,제조_세부!R$1,경제동향_데이터!$AU:$AU,제조_세부!$K10)</f>
        <v>107.7</v>
      </c>
      <c r="S7" s="388">
        <f>SUMIFS(경제동향_데이터!$AW:$AW,경제동향_데이터!$AS:$AS,제조_세부!$G$2,경제동향_데이터!$AT:$AT,제조_세부!R$1,경제동향_데이터!$AU:$AU,제조_세부!$K10)</f>
        <v>-2.9</v>
      </c>
      <c r="T7" s="389" t="str">
        <f t="shared" si="1"/>
        <v/>
      </c>
      <c r="U7" s="388"/>
      <c r="V7" s="382" t="s">
        <v>10789</v>
      </c>
      <c r="W7" s="383" t="s">
        <v>291</v>
      </c>
      <c r="X7" s="387">
        <f>SUMIFS(경제동향_데이터!$AV:$AV,경제동향_데이터!$AS:$AS,제조_세부!$G$2,경제동향_데이터!$AT:$AT,제조_세부!X$1,경제동향_데이터!$AU:$AU,제조_세부!$K9)</f>
        <v>52.6</v>
      </c>
      <c r="Y7" s="388">
        <f>SUMIFS(경제동향_데이터!$AW:$AW,경제동향_데이터!$AS:$AS,제조_세부!$G$2,경제동향_데이터!$AT:$AT,제조_세부!X$1,경제동향_데이터!$AU:$AU,제조_세부!$K9)</f>
        <v>3.6</v>
      </c>
      <c r="Z7" s="389" t="str">
        <f t="shared" si="2"/>
        <v/>
      </c>
    </row>
    <row r="8" spans="1:26" x14ac:dyDescent="0.3">
      <c r="A8" s="394" t="s">
        <v>283</v>
      </c>
      <c r="B8" s="380" t="str">
        <f>INDEX($Q$2:$Q$18,MATCH(1,$T$2:$T$18,0),1)</f>
        <v>　　　기타 제품 제조업</v>
      </c>
      <c r="C8" s="381" t="str">
        <f>TEXT(SUMIFS(경제동향_데이터!$AW:$AW,경제동향_데이터!$AS:$AS,제조_세부!C$2,경제동향_데이터!$AT:$AT,제조_세부!$A8,경제동향_데이터!$AU:$AU,제조_세부!$B8),"+0.0;-0.0;-")</f>
        <v>+39.5</v>
      </c>
      <c r="D8" s="381" t="str">
        <f>TEXT(SUMIFS(경제동향_데이터!$AW:$AW,경제동향_데이터!$AS:$AS,제조_세부!D$2,경제동향_데이터!$AT:$AT,제조_세부!$A8,경제동향_데이터!$AU:$AU,제조_세부!$B8),"+0.0;-0.0;-")</f>
        <v>-18.1</v>
      </c>
      <c r="E8" s="381" t="str">
        <f>TEXT(SUMIFS(경제동향_데이터!$AW:$AW,경제동향_데이터!$AS:$AS,제조_세부!E$2,경제동향_데이터!$AT:$AT,제조_세부!$A8,경제동향_데이터!$AU:$AU,제조_세부!$B8),"+0.0;-0.0;-")</f>
        <v>-34.3</v>
      </c>
      <c r="F8" s="381" t="str">
        <f>TEXT(SUMIFS(경제동향_데이터!$AW:$AW,경제동향_데이터!$AS:$AS,제조_세부!F$2,경제동향_데이터!$AT:$AT,제조_세부!$A8,경제동향_데이터!$AU:$AU,제조_세부!$B8),"+0.0;-0.0;-")</f>
        <v>-37.5</v>
      </c>
      <c r="G8" s="381" t="str">
        <f>TEXT(SUMIFS(경제동향_데이터!$AW:$AW,경제동향_데이터!$AS:$AS,제조_세부!G$2,경제동향_데이터!$AT:$AT,제조_세부!$A8,경제동향_데이터!$AU:$AU,제조_세부!$B8),"+0.0;-0.0;-")</f>
        <v>-28.5</v>
      </c>
      <c r="H8" s="414" t="str">
        <f>INDEX($J$2:$J$26,MATCH($B8,$K$2:$K$26,0),1)</f>
        <v>기타 제품</v>
      </c>
      <c r="J8" s="382" t="s">
        <v>10808</v>
      </c>
      <c r="K8" s="383" t="s">
        <v>290</v>
      </c>
      <c r="L8" s="384">
        <f>SUMIFS(경제동향_데이터!$AV:$AV,경제동향_데이터!$AS:$AS,제조_세부!$G$2,경제동향_데이터!$AT:$AT,제조_세부!L$1,경제동향_데이터!$AU:$AU,제조_세부!$K8)</f>
        <v>63.3</v>
      </c>
      <c r="M8" s="385">
        <f>SUMIFS(경제동향_데이터!$AW:$AW,경제동향_데이터!$AS:$AS,제조_세부!$G$2,경제동향_데이터!$AT:$AT,제조_세부!L$1,경제동향_데이터!$AU:$AU,제조_세부!$K8)</f>
        <v>-6.1</v>
      </c>
      <c r="N8" s="386" t="str">
        <f t="shared" si="0"/>
        <v/>
      </c>
      <c r="P8" s="382" t="s">
        <v>10810</v>
      </c>
      <c r="Q8" s="383" t="s">
        <v>293</v>
      </c>
      <c r="R8" s="387">
        <f>SUMIFS(경제동향_데이터!$AV:$AV,경제동향_데이터!$AS:$AS,제조_세부!$G$2,경제동향_데이터!$AT:$AT,제조_세부!R$1,경제동향_데이터!$AU:$AU,제조_세부!$K11)</f>
        <v>85</v>
      </c>
      <c r="S8" s="388">
        <f>SUMIFS(경제동향_데이터!$AW:$AW,경제동향_데이터!$AS:$AS,제조_세부!$G$2,경제동향_데이터!$AT:$AT,제조_세부!R$1,경제동향_데이터!$AU:$AU,제조_세부!$K11)</f>
        <v>3.2</v>
      </c>
      <c r="T8" s="389" t="str">
        <f t="shared" si="1"/>
        <v/>
      </c>
      <c r="U8" s="388"/>
      <c r="V8" s="382" t="s">
        <v>10809</v>
      </c>
      <c r="W8" s="383" t="s">
        <v>292</v>
      </c>
      <c r="X8" s="387">
        <f>SUMIFS(경제동향_데이터!$AV:$AV,경제동향_데이터!$AS:$AS,제조_세부!$G$2,경제동향_데이터!$AT:$AT,제조_세부!X$1,경제동향_데이터!$AU:$AU,제조_세부!$K10)</f>
        <v>113.1</v>
      </c>
      <c r="Y8" s="388">
        <f>SUMIFS(경제동향_데이터!$AW:$AW,경제동향_데이터!$AS:$AS,제조_세부!$G$2,경제동향_데이터!$AT:$AT,제조_세부!X$1,경제동향_데이터!$AU:$AU,제조_세부!$K10)</f>
        <v>-1.5</v>
      </c>
      <c r="Z8" s="389" t="str">
        <f t="shared" si="2"/>
        <v/>
      </c>
    </row>
    <row r="9" spans="1:26" x14ac:dyDescent="0.3">
      <c r="A9" s="394" t="s">
        <v>283</v>
      </c>
      <c r="B9" s="380" t="str">
        <f>INDEX($Q$2:$Q$18,MATCH(2,$T$2:$T$18,0),1)</f>
        <v>　　　기타 운송장비 제조업</v>
      </c>
      <c r="C9" s="395" t="str">
        <f>TEXT(SUMIFS(경제동향_데이터!$AW:$AW,경제동향_데이터!$AS:$AS,제조_세부!C$2,경제동향_데이터!$AT:$AT,제조_세부!$A9,경제동향_데이터!$AU:$AU,제조_세부!$B9),"+0.0;-0.0;-")</f>
        <v>-61.6</v>
      </c>
      <c r="D9" s="395" t="str">
        <f>TEXT(SUMIFS(경제동향_데이터!$AW:$AW,경제동향_데이터!$AS:$AS,제조_세부!D$2,경제동향_데이터!$AT:$AT,제조_세부!$A9,경제동향_데이터!$AU:$AU,제조_세부!$B9),"+0.0;-0.0;-")</f>
        <v>-26.0</v>
      </c>
      <c r="E9" s="395" t="str">
        <f>TEXT(SUMIFS(경제동향_데이터!$AW:$AW,경제동향_데이터!$AS:$AS,제조_세부!E$2,경제동향_데이터!$AT:$AT,제조_세부!$A9,경제동향_데이터!$AU:$AU,제조_세부!$B9),"+0.0;-0.0;-")</f>
        <v>-11.0</v>
      </c>
      <c r="F9" s="395" t="str">
        <f>TEXT(SUMIFS(경제동향_데이터!$AW:$AW,경제동향_데이터!$AS:$AS,제조_세부!F$2,경제동향_데이터!$AT:$AT,제조_세부!$A9,경제동향_데이터!$AU:$AU,제조_세부!$B9),"+0.0;-0.0;-")</f>
        <v>-0.6</v>
      </c>
      <c r="G9" s="412" t="str">
        <f>TEXT(SUMIFS(경제동향_데이터!$AW:$AW,경제동향_데이터!$AS:$AS,제조_세부!G$2,경제동향_데이터!$AT:$AT,제조_세부!$A9,경제동향_데이터!$AU:$AU,제조_세부!$B9),"+0.0;-0.0;-")</f>
        <v>-25.4</v>
      </c>
      <c r="H9" s="415" t="str">
        <f>INDEX($J$2:$J$26,MATCH($B9,$K$2:$K$26,0),1)</f>
        <v>기타 운송장비</v>
      </c>
      <c r="J9" s="382" t="s">
        <v>10789</v>
      </c>
      <c r="K9" s="383" t="s">
        <v>291</v>
      </c>
      <c r="L9" s="384">
        <f>SUMIFS(경제동향_데이터!$AV:$AV,경제동향_데이터!$AS:$AS,제조_세부!$G$2,경제동향_데이터!$AT:$AT,제조_세부!L$1,경제동향_데이터!$AU:$AU,제조_세부!$K9)</f>
        <v>94.5</v>
      </c>
      <c r="M9" s="385">
        <f>SUMIFS(경제동향_데이터!$AW:$AW,경제동향_데이터!$AS:$AS,제조_세부!$G$2,경제동향_데이터!$AT:$AT,제조_세부!L$1,경제동향_데이터!$AU:$AU,제조_세부!$K9)</f>
        <v>-4.4000000000000004</v>
      </c>
      <c r="N9" s="386" t="str">
        <f t="shared" si="0"/>
        <v/>
      </c>
      <c r="P9" s="382" t="s">
        <v>10812</v>
      </c>
      <c r="Q9" s="383" t="s">
        <v>295</v>
      </c>
      <c r="R9" s="387">
        <f>SUMIFS(경제동향_데이터!$AV:$AV,경제동향_데이터!$AS:$AS,제조_세부!$G$2,경제동향_데이터!$AT:$AT,제조_세부!R$1,경제동향_데이터!$AU:$AU,제조_세부!$K13)</f>
        <v>118.7</v>
      </c>
      <c r="S9" s="388">
        <f>SUMIFS(경제동향_데이터!$AW:$AW,경제동향_데이터!$AS:$AS,제조_세부!$G$2,경제동향_데이터!$AT:$AT,제조_세부!R$1,경제동향_데이터!$AU:$AU,제조_세부!$K13)</f>
        <v>6.2</v>
      </c>
      <c r="T9" s="389" t="str">
        <f t="shared" si="1"/>
        <v/>
      </c>
      <c r="U9" s="388"/>
      <c r="V9" s="382" t="s">
        <v>10810</v>
      </c>
      <c r="W9" s="383" t="s">
        <v>293</v>
      </c>
      <c r="X9" s="387">
        <f>SUMIFS(경제동향_데이터!$AV:$AV,경제동향_데이터!$AS:$AS,제조_세부!$G$2,경제동향_데이터!$AT:$AT,제조_세부!X$1,경제동향_데이터!$AU:$AU,제조_세부!$K11)</f>
        <v>105.4</v>
      </c>
      <c r="Y9" s="388">
        <f>SUMIFS(경제동향_데이터!$AW:$AW,경제동향_데이터!$AS:$AS,제조_세부!$G$2,경제동향_데이터!$AT:$AT,제조_세부!X$1,경제동향_데이터!$AU:$AU,제조_세부!$K11)</f>
        <v>-1.7</v>
      </c>
      <c r="Z9" s="389" t="str">
        <f t="shared" si="2"/>
        <v/>
      </c>
    </row>
    <row r="10" spans="1:26" ht="17.25" thickBot="1" x14ac:dyDescent="0.35">
      <c r="A10" s="396" t="s">
        <v>62</v>
      </c>
      <c r="B10" s="391" t="str">
        <f>INDEX($Q$2:$Q$18,MATCH(3,$T$2:$T$18,0),1)</f>
        <v>　　　펄프, 종이 및 종이제품 제조업</v>
      </c>
      <c r="C10" s="392" t="str">
        <f>TEXT(SUMIFS(경제동향_데이터!$AW:$AW,경제동향_데이터!$AS:$AS,제조_세부!C$2,경제동향_데이터!$AT:$AT,제조_세부!$A10,경제동향_데이터!$AU:$AU,제조_세부!$B10),"+0.0;-0.0;-")</f>
        <v>+23.0</v>
      </c>
      <c r="D10" s="392" t="str">
        <f>TEXT(SUMIFS(경제동향_데이터!$AW:$AW,경제동향_데이터!$AS:$AS,제조_세부!D$2,경제동향_데이터!$AT:$AT,제조_세부!$A10,경제동향_데이터!$AU:$AU,제조_세부!$B10),"+0.0;-0.0;-")</f>
        <v>-19.0</v>
      </c>
      <c r="E10" s="392" t="str">
        <f>TEXT(SUMIFS(경제동향_데이터!$AW:$AW,경제동향_데이터!$AS:$AS,제조_세부!E$2,경제동향_데이터!$AT:$AT,제조_세부!$A10,경제동향_데이터!$AU:$AU,제조_세부!$B10),"+0.0;-0.0;-")</f>
        <v>-14.7</v>
      </c>
      <c r="F10" s="392" t="str">
        <f>TEXT(SUMIFS(경제동향_데이터!$AW:$AW,경제동향_데이터!$AS:$AS,제조_세부!F$2,경제동향_데이터!$AT:$AT,제조_세부!$A10,경제동향_데이터!$AU:$AU,제조_세부!$B10),"+0.0;-0.0;-")</f>
        <v>-15.5</v>
      </c>
      <c r="G10" s="413" t="str">
        <f>TEXT(SUMIFS(경제동향_데이터!$AW:$AW,경제동향_데이터!$AS:$AS,제조_세부!G$2,경제동향_데이터!$AT:$AT,제조_세부!$A10,경제동향_데이터!$AU:$AU,제조_세부!$B10),"+0.0;-0.0;-")</f>
        <v>-19.2</v>
      </c>
      <c r="H10" s="416" t="str">
        <f>INDEX($J$2:$J$26,MATCH($B10,$K$2:$K$26,0),1)</f>
        <v>펄프, 종이제품</v>
      </c>
      <c r="J10" s="382" t="s">
        <v>10809</v>
      </c>
      <c r="K10" s="383" t="s">
        <v>292</v>
      </c>
      <c r="L10" s="384">
        <f>SUMIFS(경제동향_데이터!$AV:$AV,경제동향_데이터!$AS:$AS,제조_세부!$G$2,경제동향_데이터!$AT:$AT,제조_세부!L$1,경제동향_데이터!$AU:$AU,제조_세부!$K10)</f>
        <v>96.8</v>
      </c>
      <c r="M10" s="385">
        <f>SUMIFS(경제동향_데이터!$AW:$AW,경제동향_데이터!$AS:$AS,제조_세부!$G$2,경제동향_데이터!$AT:$AT,제조_세부!L$1,경제동향_데이터!$AU:$AU,제조_세부!$K10)</f>
        <v>2</v>
      </c>
      <c r="N10" s="386" t="str">
        <f t="shared" si="0"/>
        <v/>
      </c>
      <c r="P10" s="382" t="s">
        <v>10813</v>
      </c>
      <c r="Q10" s="383" t="s">
        <v>296</v>
      </c>
      <c r="R10" s="387">
        <f>SUMIFS(경제동향_데이터!$AV:$AV,경제동향_데이터!$AS:$AS,제조_세부!$G$2,경제동향_데이터!$AT:$AT,제조_세부!R$1,경제동향_데이터!$AU:$AU,제조_세부!$K14)</f>
        <v>131.19999999999999</v>
      </c>
      <c r="S10" s="388">
        <f>SUMIFS(경제동향_데이터!$AW:$AW,경제동향_데이터!$AS:$AS,제조_세부!$G$2,경제동향_데이터!$AT:$AT,제조_세부!R$1,경제동향_데이터!$AU:$AU,제조_세부!$K14)</f>
        <v>7.7</v>
      </c>
      <c r="T10" s="389" t="str">
        <f t="shared" si="1"/>
        <v/>
      </c>
      <c r="U10" s="388"/>
      <c r="V10" s="382" t="s">
        <v>10812</v>
      </c>
      <c r="W10" s="383" t="s">
        <v>295</v>
      </c>
      <c r="X10" s="387">
        <f>SUMIFS(경제동향_데이터!$AV:$AV,경제동향_데이터!$AS:$AS,제조_세부!$G$2,경제동향_데이터!$AT:$AT,제조_세부!X$1,경제동향_데이터!$AU:$AU,제조_세부!$K13)</f>
        <v>96.9</v>
      </c>
      <c r="Y10" s="388">
        <f>SUMIFS(경제동향_데이터!$AW:$AW,경제동향_데이터!$AS:$AS,제조_세부!$G$2,경제동향_데이터!$AT:$AT,제조_세부!X$1,경제동향_데이터!$AU:$AU,제조_세부!$K13)</f>
        <v>-4.8</v>
      </c>
      <c r="Z10" s="389" t="str">
        <f t="shared" si="2"/>
        <v/>
      </c>
    </row>
    <row r="11" spans="1:26" ht="17.25" thickBot="1" x14ac:dyDescent="0.35">
      <c r="A11" s="417" t="str">
        <f>IF(Y27&gt;0,"증가",IF(Y27&lt;0,"감소","변동없음"))</f>
        <v>감소</v>
      </c>
      <c r="H11" s="360"/>
      <c r="J11" s="382" t="s">
        <v>10810</v>
      </c>
      <c r="K11" s="383" t="s">
        <v>293</v>
      </c>
      <c r="L11" s="384">
        <f>SUMIFS(경제동향_데이터!$AV:$AV,경제동향_데이터!$AS:$AS,제조_세부!$G$2,경제동향_데이터!$AT:$AT,제조_세부!L$1,경제동향_데이터!$AU:$AU,제조_세부!$K11)</f>
        <v>88</v>
      </c>
      <c r="M11" s="385">
        <f>SUMIFS(경제동향_데이터!$AW:$AW,경제동향_데이터!$AS:$AS,제조_세부!$G$2,경제동향_데이터!$AT:$AT,제조_세부!L$1,경제동향_데이터!$AU:$AU,제조_세부!$K11)</f>
        <v>-23.6</v>
      </c>
      <c r="N11" s="386" t="str">
        <f t="shared" si="0"/>
        <v/>
      </c>
      <c r="P11" s="382" t="s">
        <v>10814</v>
      </c>
      <c r="Q11" s="383" t="s">
        <v>297</v>
      </c>
      <c r="R11" s="387">
        <f>SUMIFS(경제동향_데이터!$AV:$AV,경제동향_데이터!$AS:$AS,제조_세부!$G$2,경제동향_데이터!$AT:$AT,제조_세부!R$1,경제동향_데이터!$AU:$AU,제조_세부!$K15)</f>
        <v>96.5</v>
      </c>
      <c r="S11" s="388">
        <f>SUMIFS(경제동향_데이터!$AW:$AW,경제동향_데이터!$AS:$AS,제조_세부!$G$2,경제동향_데이터!$AT:$AT,제조_세부!R$1,경제동향_데이터!$AU:$AU,제조_세부!$K15)</f>
        <v>-6.2</v>
      </c>
      <c r="T11" s="389" t="str">
        <f t="shared" si="1"/>
        <v/>
      </c>
      <c r="U11" s="388"/>
      <c r="V11" s="382" t="s">
        <v>10813</v>
      </c>
      <c r="W11" s="383" t="s">
        <v>296</v>
      </c>
      <c r="X11" s="387">
        <f>SUMIFS(경제동향_데이터!$AV:$AV,경제동향_데이터!$AS:$AS,제조_세부!$G$2,경제동향_데이터!$AT:$AT,제조_세부!X$1,경제동향_데이터!$AU:$AU,제조_세부!$K14)</f>
        <v>95.3</v>
      </c>
      <c r="Y11" s="388">
        <f>SUMIFS(경제동향_데이터!$AW:$AW,경제동향_데이터!$AS:$AS,제조_세부!$G$2,경제동향_데이터!$AT:$AT,제조_세부!X$1,경제동향_데이터!$AU:$AU,제조_세부!$K14)</f>
        <v>-2.5</v>
      </c>
      <c r="Z11" s="389" t="str">
        <f t="shared" si="2"/>
        <v/>
      </c>
    </row>
    <row r="12" spans="1:26" x14ac:dyDescent="0.3">
      <c r="A12" s="407" t="s">
        <v>10801</v>
      </c>
      <c r="B12" s="408" t="s">
        <v>10800</v>
      </c>
      <c r="C12" s="397" t="str">
        <f>C2</f>
        <v>2022.10</v>
      </c>
      <c r="D12" s="397" t="str">
        <f>D2</f>
        <v>2023.07</v>
      </c>
      <c r="E12" s="397" t="str">
        <f>E2</f>
        <v>2023.08</v>
      </c>
      <c r="F12" s="397" t="str">
        <f>F2</f>
        <v>2023.09 p)</v>
      </c>
      <c r="G12" s="409" t="str">
        <f>G2</f>
        <v>2023.10 p)</v>
      </c>
      <c r="H12" s="411" t="s">
        <v>10793</v>
      </c>
      <c r="J12" s="382" t="s">
        <v>10811</v>
      </c>
      <c r="K12" s="383" t="s">
        <v>294</v>
      </c>
      <c r="L12" s="384">
        <f>SUMIFS(경제동향_데이터!$AV:$AV,경제동향_데이터!$AS:$AS,제조_세부!$G$2,경제동향_데이터!$AT:$AT,제조_세부!L$1,경제동향_데이터!$AU:$AU,제조_세부!$K12)</f>
        <v>125</v>
      </c>
      <c r="M12" s="385">
        <f>SUMIFS(경제동향_데이터!$AW:$AW,경제동향_데이터!$AS:$AS,제조_세부!$G$2,경제동향_데이터!$AT:$AT,제조_세부!L$1,경제동향_데이터!$AU:$AU,제조_세부!$K12)</f>
        <v>-0.6</v>
      </c>
      <c r="N12" s="386" t="str">
        <f t="shared" si="0"/>
        <v/>
      </c>
      <c r="P12" s="382" t="s">
        <v>10815</v>
      </c>
      <c r="Q12" s="383" t="s">
        <v>298</v>
      </c>
      <c r="R12" s="387">
        <f>SUMIFS(경제동향_데이터!$AV:$AV,경제동향_데이터!$AS:$AS,제조_세부!$G$2,경제동향_데이터!$AT:$AT,제조_세부!R$1,경제동향_데이터!$AU:$AU,제조_세부!$K16)</f>
        <v>68.2</v>
      </c>
      <c r="S12" s="388">
        <f>SUMIFS(경제동향_데이터!$AW:$AW,경제동향_데이터!$AS:$AS,제조_세부!$G$2,경제동향_데이터!$AT:$AT,제조_세부!R$1,경제동향_데이터!$AU:$AU,제조_세부!$K16)</f>
        <v>-9.1</v>
      </c>
      <c r="T12" s="389" t="str">
        <f t="shared" si="1"/>
        <v/>
      </c>
      <c r="U12" s="388"/>
      <c r="V12" s="382" t="s">
        <v>10814</v>
      </c>
      <c r="W12" s="383" t="s">
        <v>297</v>
      </c>
      <c r="X12" s="387">
        <f>SUMIFS(경제동향_데이터!$AV:$AV,경제동향_데이터!$AS:$AS,제조_세부!$G$2,경제동향_데이터!$AT:$AT,제조_세부!X$1,경제동향_데이터!$AU:$AU,제조_세부!$K15)</f>
        <v>90.6</v>
      </c>
      <c r="Y12" s="388">
        <f>SUMIFS(경제동향_데이터!$AW:$AW,경제동향_데이터!$AS:$AS,제조_세부!$G$2,경제동향_데이터!$AT:$AT,제조_세부!X$1,경제동향_데이터!$AU:$AU,제조_세부!$K15)</f>
        <v>-15.8</v>
      </c>
      <c r="Z12" s="389" t="str">
        <f t="shared" si="2"/>
        <v/>
      </c>
    </row>
    <row r="13" spans="1:26" x14ac:dyDescent="0.3">
      <c r="A13" s="379" t="s">
        <v>40</v>
      </c>
      <c r="B13" s="380" t="str">
        <f>INDEX($W$2:$W$23,MATCH(1,$Z$2:$Z$23,0),1)</f>
        <v>　　　섬유제품 제조업; 의복 제외</v>
      </c>
      <c r="C13" s="381" t="str">
        <f>TEXT(SUMIFS(경제동향_데이터!$AW:$AW,경제동향_데이터!$AS:$AS,제조_세부!C$2,경제동향_데이터!$AT:$AT,제조_세부!$A13,경제동향_데이터!$AU:$AU,제조_세부!$B13),"+0.0;-0.0;-")</f>
        <v>-0.6</v>
      </c>
      <c r="D13" s="381" t="str">
        <f>TEXT(SUMIFS(경제동향_데이터!$AW:$AW,경제동향_데이터!$AS:$AS,제조_세부!D$2,경제동향_데이터!$AT:$AT,제조_세부!$A13,경제동향_데이터!$AU:$AU,제조_세부!$B13),"+0.0;-0.0;-")</f>
        <v>-29.9</v>
      </c>
      <c r="E13" s="381" t="str">
        <f>TEXT(SUMIFS(경제동향_데이터!$AW:$AW,경제동향_데이터!$AS:$AS,제조_세부!E$2,경제동향_데이터!$AT:$AT,제조_세부!$A13,경제동향_데이터!$AU:$AU,제조_세부!$B13),"+0.0;-0.0;-")</f>
        <v>-27.3</v>
      </c>
      <c r="F13" s="381" t="str">
        <f>TEXT(SUMIFS(경제동향_데이터!$AW:$AW,경제동향_데이터!$AS:$AS,제조_세부!F$2,경제동향_데이터!$AT:$AT,제조_세부!$A13,경제동향_데이터!$AU:$AU,제조_세부!$B13),"+0.0;-0.0;-")</f>
        <v>-34.6</v>
      </c>
      <c r="G13" s="381" t="str">
        <f>TEXT(SUMIFS(경제동향_데이터!$AW:$AW,경제동향_데이터!$AS:$AS,제조_세부!G$2,경제동향_데이터!$AT:$AT,제조_세부!$A13,경제동향_데이터!$AU:$AU,제조_세부!$B13),"+0.0;-0.0;-")</f>
        <v>-44.4</v>
      </c>
      <c r="H13" s="414" t="str">
        <f>INDEX($J$2:$J$26,MATCH($B13,$K$2:$K$26,0),1)</f>
        <v>섬유제품(의복제외)</v>
      </c>
      <c r="J13" s="382" t="s">
        <v>10812</v>
      </c>
      <c r="K13" s="383" t="s">
        <v>295</v>
      </c>
      <c r="L13" s="384">
        <f>SUMIFS(경제동향_데이터!$AV:$AV,경제동향_데이터!$AS:$AS,제조_세부!$G$2,경제동향_데이터!$AT:$AT,제조_세부!L$1,경제동향_데이터!$AU:$AU,제조_세부!$K13)</f>
        <v>117.6</v>
      </c>
      <c r="M13" s="385">
        <f>SUMIFS(경제동향_데이터!$AW:$AW,경제동향_데이터!$AS:$AS,제조_세부!$G$2,경제동향_데이터!$AT:$AT,제조_세부!L$1,경제동향_데이터!$AU:$AU,제조_세부!$K13)</f>
        <v>-0.8</v>
      </c>
      <c r="N13" s="386" t="str">
        <f t="shared" si="0"/>
        <v/>
      </c>
      <c r="P13" s="382" t="s">
        <v>10818</v>
      </c>
      <c r="Q13" s="383" t="s">
        <v>301</v>
      </c>
      <c r="R13" s="387">
        <f>SUMIFS(경제동향_데이터!$AV:$AV,경제동향_데이터!$AS:$AS,제조_세부!$G$2,경제동향_데이터!$AT:$AT,제조_세부!R$1,경제동향_데이터!$AU:$AU,제조_세부!$K19)</f>
        <v>125.5</v>
      </c>
      <c r="S13" s="388">
        <f>SUMIFS(경제동향_데이터!$AW:$AW,경제동향_데이터!$AS:$AS,제조_세부!$G$2,경제동향_데이터!$AT:$AT,제조_세부!R$1,경제동향_데이터!$AU:$AU,제조_세부!$K19)</f>
        <v>-2.9</v>
      </c>
      <c r="T13" s="389" t="str">
        <f t="shared" si="1"/>
        <v/>
      </c>
      <c r="U13" s="388"/>
      <c r="V13" s="382" t="s">
        <v>10815</v>
      </c>
      <c r="W13" s="383" t="s">
        <v>298</v>
      </c>
      <c r="X13" s="387">
        <f>SUMIFS(경제동향_데이터!$AV:$AV,경제동향_데이터!$AS:$AS,제조_세부!$G$2,경제동향_데이터!$AT:$AT,제조_세부!X$1,경제동향_데이터!$AU:$AU,제조_세부!$K16)</f>
        <v>99.1</v>
      </c>
      <c r="Y13" s="388">
        <f>SUMIFS(경제동향_데이터!$AW:$AW,경제동향_데이터!$AS:$AS,제조_세부!$G$2,경제동향_데이터!$AT:$AT,제조_세부!X$1,경제동향_데이터!$AU:$AU,제조_세부!$K16)</f>
        <v>-14.8</v>
      </c>
      <c r="Z13" s="389" t="str">
        <f t="shared" si="2"/>
        <v/>
      </c>
    </row>
    <row r="14" spans="1:26" x14ac:dyDescent="0.3">
      <c r="A14" s="379" t="s">
        <v>40</v>
      </c>
      <c r="B14" s="380" t="str">
        <f>INDEX($W$2:$W$23,MATCH(2,$Z$2:$Z$23,0),1)</f>
        <v>　　　산업용 기계 및 장비 수리업</v>
      </c>
      <c r="C14" s="381" t="str">
        <f>TEXT(SUMIFS(경제동향_데이터!$AW:$AW,경제동향_데이터!$AS:$AS,제조_세부!C$2,경제동향_데이터!$AT:$AT,제조_세부!$A14,경제동향_데이터!$AU:$AU,제조_세부!$B14),"+0.0;-0.0;-")</f>
        <v>-10.3</v>
      </c>
      <c r="D14" s="381" t="str">
        <f>TEXT(SUMIFS(경제동향_데이터!$AW:$AW,경제동향_데이터!$AS:$AS,제조_세부!D$2,경제동향_데이터!$AT:$AT,제조_세부!$A14,경제동향_데이터!$AU:$AU,제조_세부!$B14),"+0.0;-0.0;-")</f>
        <v>-57.9</v>
      </c>
      <c r="E14" s="381" t="str">
        <f>TEXT(SUMIFS(경제동향_데이터!$AW:$AW,경제동향_데이터!$AS:$AS,제조_세부!E$2,경제동향_데이터!$AT:$AT,제조_세부!$A14,경제동향_데이터!$AU:$AU,제조_세부!$B14),"+0.0;-0.0;-")</f>
        <v>-47.5</v>
      </c>
      <c r="F14" s="381" t="str">
        <f>TEXT(SUMIFS(경제동향_데이터!$AW:$AW,경제동향_데이터!$AS:$AS,제조_세부!F$2,경제동향_데이터!$AT:$AT,제조_세부!$A14,경제동향_데이터!$AU:$AU,제조_세부!$B14),"+0.0;-0.0;-")</f>
        <v>-46.4</v>
      </c>
      <c r="G14" s="412" t="str">
        <f>TEXT(SUMIFS(경제동향_데이터!$AW:$AW,경제동향_데이터!$AS:$AS,제조_세부!G$2,경제동향_데이터!$AT:$AT,제조_세부!$A14,경제동향_데이터!$AU:$AU,제조_세부!$B14),"+0.0;-0.0;-")</f>
        <v>-42.5</v>
      </c>
      <c r="H14" s="415" t="str">
        <f>INDEX($J$2:$J$26,MATCH($B14,$K$2:$K$26,0),1)</f>
        <v>산업용 기계 및 장비 수리업</v>
      </c>
      <c r="J14" s="382" t="s">
        <v>10813</v>
      </c>
      <c r="K14" s="383" t="s">
        <v>296</v>
      </c>
      <c r="L14" s="384">
        <f>SUMIFS(경제동향_데이터!$AV:$AV,경제동향_데이터!$AS:$AS,제조_세부!$G$2,경제동향_데이터!$AT:$AT,제조_세부!L$1,경제동향_데이터!$AU:$AU,제조_세부!$K14)</f>
        <v>88.9</v>
      </c>
      <c r="M14" s="385">
        <f>SUMIFS(경제동향_데이터!$AW:$AW,경제동향_데이터!$AS:$AS,제조_세부!$G$2,경제동향_데이터!$AT:$AT,제조_세부!L$1,경제동향_데이터!$AU:$AU,제조_세부!$K14)</f>
        <v>-5.4</v>
      </c>
      <c r="N14" s="386" t="str">
        <f t="shared" si="0"/>
        <v/>
      </c>
      <c r="P14" s="382" t="s">
        <v>10819</v>
      </c>
      <c r="Q14" s="383" t="s">
        <v>280</v>
      </c>
      <c r="R14" s="387">
        <f>SUMIFS(경제동향_데이터!$AV:$AV,경제동향_데이터!$AS:$AS,제조_세부!$G$2,경제동향_데이터!$AT:$AT,제조_세부!R$1,경제동향_데이터!$AU:$AU,제조_세부!$K20)</f>
        <v>109.9</v>
      </c>
      <c r="S14" s="388">
        <f>SUMIFS(경제동향_데이터!$AW:$AW,경제동향_데이터!$AS:$AS,제조_세부!$G$2,경제동향_데이터!$AT:$AT,제조_세부!R$1,경제동향_데이터!$AU:$AU,제조_세부!$K20)</f>
        <v>14.8</v>
      </c>
      <c r="T14" s="389" t="str">
        <f t="shared" si="1"/>
        <v/>
      </c>
      <c r="U14" s="388"/>
      <c r="V14" s="382" t="s">
        <v>10816</v>
      </c>
      <c r="W14" s="383" t="s">
        <v>299</v>
      </c>
      <c r="X14" s="387">
        <f>SUMIFS(경제동향_데이터!$AV:$AV,경제동향_데이터!$AS:$AS,제조_세부!$G$2,경제동향_데이터!$AT:$AT,제조_세부!X$1,경제동향_데이터!$AU:$AU,제조_세부!$K17)</f>
        <v>100.6</v>
      </c>
      <c r="Y14" s="388">
        <f>SUMIFS(경제동향_데이터!$AW:$AW,경제동향_데이터!$AS:$AS,제조_세부!$G$2,경제동향_데이터!$AT:$AT,제조_세부!X$1,경제동향_데이터!$AU:$AU,제조_세부!$K17)</f>
        <v>-38.700000000000003</v>
      </c>
      <c r="Z14" s="389">
        <f t="shared" si="2"/>
        <v>3</v>
      </c>
    </row>
    <row r="15" spans="1:26" ht="17.25" thickBot="1" x14ac:dyDescent="0.35">
      <c r="A15" s="390" t="s">
        <v>40</v>
      </c>
      <c r="B15" s="391" t="str">
        <f>INDEX($W$2:$W$23,MATCH(3,$Z$2:$Z$23,0),1)</f>
        <v>　　　전자 부품, 컴퓨터, 영상, 음향 및 통신장비 제조업</v>
      </c>
      <c r="C15" s="398" t="str">
        <f>TEXT(SUMIFS(경제동향_데이터!$AW:$AW,경제동향_데이터!$AS:$AS,제조_세부!C$2,경제동향_데이터!$AT:$AT,제조_세부!$A15,경제동향_데이터!$AU:$AU,제조_세부!$B15),"+0.0;-0.0;-")</f>
        <v>+15.0</v>
      </c>
      <c r="D15" s="398" t="str">
        <f>TEXT(SUMIFS(경제동향_데이터!$AW:$AW,경제동향_데이터!$AS:$AS,제조_세부!D$2,경제동향_데이터!$AT:$AT,제조_세부!$A15,경제동향_데이터!$AU:$AU,제조_세부!$B15),"+0.0;-0.0;-")</f>
        <v>-10.7</v>
      </c>
      <c r="E15" s="398" t="str">
        <f>TEXT(SUMIFS(경제동향_데이터!$AW:$AW,경제동향_데이터!$AS:$AS,제조_세부!E$2,경제동향_데이터!$AT:$AT,제조_세부!$A15,경제동향_데이터!$AU:$AU,제조_세부!$B15),"+0.0;-0.0;-")</f>
        <v>-22.2</v>
      </c>
      <c r="F15" s="398" t="str">
        <f>TEXT(SUMIFS(경제동향_데이터!$AW:$AW,경제동향_데이터!$AS:$AS,제조_세부!F$2,경제동향_데이터!$AT:$AT,제조_세부!$A15,경제동향_데이터!$AU:$AU,제조_세부!$B15),"+0.0;-0.0;-")</f>
        <v>-38.9</v>
      </c>
      <c r="G15" s="413" t="str">
        <f>TEXT(SUMIFS(경제동향_데이터!$AW:$AW,경제동향_데이터!$AS:$AS,제조_세부!G$2,경제동향_데이터!$AT:$AT,제조_세부!$A15,경제동향_데이터!$AU:$AU,제조_세부!$B15),"+0.0;-0.0;-")</f>
        <v>-38.7</v>
      </c>
      <c r="H15" s="416" t="str">
        <f>INDEX($J$2:$J$26,MATCH($B15,$K$2:$K$26,0),1)</f>
        <v>전자부품, 컴퓨터, 영상장비</v>
      </c>
      <c r="J15" s="382" t="s">
        <v>10814</v>
      </c>
      <c r="K15" s="383" t="s">
        <v>297</v>
      </c>
      <c r="L15" s="384">
        <f>SUMIFS(경제동향_데이터!$AV:$AV,경제동향_데이터!$AS:$AS,제조_세부!$G$2,경제동향_데이터!$AT:$AT,제조_세부!L$1,경제동향_데이터!$AU:$AU,제조_세부!$K15)</f>
        <v>110.6</v>
      </c>
      <c r="M15" s="385">
        <f>SUMIFS(경제동향_데이터!$AW:$AW,경제동향_데이터!$AS:$AS,제조_세부!$G$2,경제동향_데이터!$AT:$AT,제조_세부!L$1,경제동향_데이터!$AU:$AU,제조_세부!$K15)</f>
        <v>2.1</v>
      </c>
      <c r="N15" s="386" t="str">
        <f t="shared" si="0"/>
        <v/>
      </c>
      <c r="P15" s="382" t="s">
        <v>10820</v>
      </c>
      <c r="Q15" s="383" t="s">
        <v>281</v>
      </c>
      <c r="R15" s="387">
        <f>SUMIFS(경제동향_데이터!$AV:$AV,경제동향_데이터!$AS:$AS,제조_세부!$G$2,경제동향_데이터!$AT:$AT,제조_세부!R$1,경제동향_데이터!$AU:$AU,제조_세부!$K21)</f>
        <v>116.7</v>
      </c>
      <c r="S15" s="388">
        <f>SUMIFS(경제동향_데이터!$AW:$AW,경제동향_데이터!$AS:$AS,제조_세부!$G$2,경제동향_데이터!$AT:$AT,제조_세부!R$1,경제동향_데이터!$AU:$AU,제조_세부!$K21)</f>
        <v>4.3</v>
      </c>
      <c r="T15" s="389" t="str">
        <f t="shared" si="1"/>
        <v/>
      </c>
      <c r="U15" s="388"/>
      <c r="V15" s="382" t="s">
        <v>10817</v>
      </c>
      <c r="W15" s="383" t="s">
        <v>300</v>
      </c>
      <c r="X15" s="387">
        <f>SUMIFS(경제동향_데이터!$AV:$AV,경제동향_데이터!$AS:$AS,제조_세부!$G$2,경제동향_데이터!$AT:$AT,제조_세부!X$1,경제동향_데이터!$AU:$AU,제조_세부!$K18)</f>
        <v>148.1</v>
      </c>
      <c r="Y15" s="388">
        <f>SUMIFS(경제동향_데이터!$AW:$AW,경제동향_데이터!$AS:$AS,제조_세부!$G$2,경제동향_데이터!$AT:$AT,제조_세부!X$1,경제동향_데이터!$AU:$AU,제조_세부!$K18)</f>
        <v>-11</v>
      </c>
      <c r="Z15" s="389" t="str">
        <f t="shared" si="2"/>
        <v/>
      </c>
    </row>
    <row r="16" spans="1:26" x14ac:dyDescent="0.3">
      <c r="J16" s="382" t="s">
        <v>10815</v>
      </c>
      <c r="K16" s="383" t="s">
        <v>298</v>
      </c>
      <c r="L16" s="384">
        <f>SUMIFS(경제동향_데이터!$AV:$AV,경제동향_데이터!$AS:$AS,제조_세부!$G$2,경제동향_데이터!$AT:$AT,제조_세부!L$1,경제동향_데이터!$AU:$AU,제조_세부!$K16)</f>
        <v>99.4</v>
      </c>
      <c r="M16" s="385">
        <f>SUMIFS(경제동향_데이터!$AW:$AW,경제동향_데이터!$AS:$AS,제조_세부!$G$2,경제동향_데이터!$AT:$AT,제조_세부!L$1,경제동향_데이터!$AU:$AU,제조_세부!$K16)</f>
        <v>4.7</v>
      </c>
      <c r="N16" s="386" t="str">
        <f t="shared" si="0"/>
        <v/>
      </c>
      <c r="P16" s="382" t="s">
        <v>10788</v>
      </c>
      <c r="Q16" s="383" t="s">
        <v>302</v>
      </c>
      <c r="R16" s="387">
        <f>SUMIFS(경제동향_데이터!$AV:$AV,경제동향_데이터!$AS:$AS,제조_세부!$G$2,경제동향_데이터!$AT:$AT,제조_세부!R$1,경제동향_데이터!$AU:$AU,제조_세부!$K22)</f>
        <v>92.4</v>
      </c>
      <c r="S16" s="388">
        <f>SUMIFS(경제동향_데이터!$AW:$AW,경제동향_데이터!$AS:$AS,제조_세부!$G$2,경제동향_데이터!$AT:$AT,제조_세부!R$1,경제동향_데이터!$AU:$AU,제조_세부!$K22)</f>
        <v>-25.4</v>
      </c>
      <c r="T16" s="389">
        <f t="shared" si="1"/>
        <v>2</v>
      </c>
      <c r="U16" s="388"/>
      <c r="V16" s="382" t="s">
        <v>10818</v>
      </c>
      <c r="W16" s="383" t="s">
        <v>301</v>
      </c>
      <c r="X16" s="387">
        <f>SUMIFS(경제동향_데이터!$AV:$AV,경제동향_데이터!$AS:$AS,제조_세부!$G$2,경제동향_데이터!$AT:$AT,제조_세부!X$1,경제동향_데이터!$AU:$AU,제조_세부!$K19)</f>
        <v>109.2</v>
      </c>
      <c r="Y16" s="388">
        <f>SUMIFS(경제동향_데이터!$AW:$AW,경제동향_데이터!$AS:$AS,제조_세부!$G$2,경제동향_데이터!$AT:$AT,제조_세부!X$1,경제동향_데이터!$AU:$AU,제조_세부!$K19)</f>
        <v>12.3</v>
      </c>
      <c r="Z16" s="389" t="str">
        <f t="shared" si="2"/>
        <v/>
      </c>
    </row>
    <row r="17" spans="1:26" x14ac:dyDescent="0.3">
      <c r="A17" s="368" t="s">
        <v>10823</v>
      </c>
      <c r="B17" s="368" t="str">
        <f>$C$1&amp;C3&amp;" "&amp;$D$1&amp;D3&amp;" "&amp;$E$1&amp;E3&amp;" "&amp;$F$1&amp;F3</f>
        <v>('22.10)+27.4 ('23.7)-65.5 (8)-70.5 (9p)-77.4</v>
      </c>
      <c r="C17" s="368" t="str">
        <f>$G$1&amp;G3</f>
        <v>(10p)-88.1</v>
      </c>
      <c r="J17" s="382" t="s">
        <v>10816</v>
      </c>
      <c r="K17" s="383" t="s">
        <v>299</v>
      </c>
      <c r="L17" s="384">
        <f>SUMIFS(경제동향_데이터!$AV:$AV,경제동향_데이터!$AS:$AS,제조_세부!$G$2,경제동향_데이터!$AT:$AT,제조_세부!L$1,경제동향_데이터!$AU:$AU,제조_세부!$K17)</f>
        <v>104</v>
      </c>
      <c r="M17" s="385">
        <f>SUMIFS(경제동향_데이터!$AW:$AW,경제동향_데이터!$AS:$AS,제조_세부!$G$2,경제동향_데이터!$AT:$AT,제조_세부!L$1,경제동향_데이터!$AU:$AU,제조_세부!$K17)</f>
        <v>-88.1</v>
      </c>
      <c r="N17" s="386">
        <f t="shared" si="0"/>
        <v>1</v>
      </c>
      <c r="P17" s="382" t="s">
        <v>10822</v>
      </c>
      <c r="Q17" s="383" t="s">
        <v>304</v>
      </c>
      <c r="R17" s="387">
        <f>SUMIFS(경제동향_데이터!$AV:$AV,경제동향_데이터!$AS:$AS,제조_세부!$G$2,경제동향_데이터!$AT:$AT,제조_세부!R$1,경제동향_데이터!$AU:$AU,제조_세부!$K24)</f>
        <v>124.9</v>
      </c>
      <c r="S17" s="388">
        <f>SUMIFS(경제동향_데이터!$AW:$AW,경제동향_데이터!$AS:$AS,제조_세부!$G$2,경제동향_데이터!$AT:$AT,제조_세부!R$1,경제동향_데이터!$AU:$AU,제조_세부!$K24)</f>
        <v>-28.5</v>
      </c>
      <c r="T17" s="389">
        <f t="shared" si="1"/>
        <v>1</v>
      </c>
      <c r="U17" s="388"/>
      <c r="V17" s="382" t="s">
        <v>10819</v>
      </c>
      <c r="W17" s="383" t="s">
        <v>280</v>
      </c>
      <c r="X17" s="387">
        <f>SUMIFS(경제동향_데이터!$AV:$AV,경제동향_데이터!$AS:$AS,제조_세부!$G$2,경제동향_데이터!$AT:$AT,제조_세부!X$1,경제동향_데이터!$AU:$AU,제조_세부!$K20)</f>
        <v>92.9</v>
      </c>
      <c r="Y17" s="388">
        <f>SUMIFS(경제동향_데이터!$AW:$AW,경제동향_데이터!$AS:$AS,제조_세부!$G$2,경제동향_데이터!$AT:$AT,제조_세부!X$1,경제동향_데이터!$AU:$AU,제조_세부!$K20)</f>
        <v>-19.3</v>
      </c>
      <c r="Z17" s="389" t="str">
        <f t="shared" si="2"/>
        <v/>
      </c>
    </row>
    <row r="18" spans="1:26" ht="17.25" thickBot="1" x14ac:dyDescent="0.35">
      <c r="A18" s="368" t="s">
        <v>10824</v>
      </c>
      <c r="B18" s="368" t="str">
        <f>$C$1&amp;C4&amp;" "&amp;$D$1&amp;D4&amp;" "&amp;$E$1&amp;E4&amp;" "&amp;$F$1&amp;F4</f>
        <v>('22.10)+40.5 ('23.7)-73.6 (8)-87.3 (9p)-101.6</v>
      </c>
      <c r="C18" s="368" t="str">
        <f>$G$1&amp;G4</f>
        <v>(10p)-84.0</v>
      </c>
      <c r="J18" s="382" t="s">
        <v>10817</v>
      </c>
      <c r="K18" s="383" t="s">
        <v>300</v>
      </c>
      <c r="L18" s="384">
        <f>SUMIFS(경제동향_데이터!$AV:$AV,경제동향_데이터!$AS:$AS,제조_세부!$G$2,경제동향_데이터!$AT:$AT,제조_세부!L$1,경제동향_데이터!$AU:$AU,제조_세부!$K18)</f>
        <v>74.8</v>
      </c>
      <c r="M18" s="385">
        <f>SUMIFS(경제동향_데이터!$AW:$AW,경제동향_데이터!$AS:$AS,제조_세부!$G$2,경제동향_데이터!$AT:$AT,제조_세부!L$1,경제동향_데이터!$AU:$AU,제조_세부!$K18)</f>
        <v>-84</v>
      </c>
      <c r="N18" s="386">
        <f t="shared" si="0"/>
        <v>2</v>
      </c>
      <c r="P18" s="426" t="s">
        <v>10791</v>
      </c>
      <c r="Q18" s="400" t="s">
        <v>3620</v>
      </c>
      <c r="R18" s="387">
        <f>SUMIFS(경제동향_데이터!$AV:$AV,경제동향_데이터!$AS:$AS,제조_세부!$G$2,경제동향_데이터!$AT:$AT,제조_세부!R$1,경제동향_데이터!$AU:$AU,제조_세부!$K26)</f>
        <v>101.1</v>
      </c>
      <c r="S18" s="388">
        <f>SUMIFS(경제동향_데이터!$AW:$AW,경제동향_데이터!$AS:$AS,제조_세부!$G$2,경제동향_데이터!$AT:$AT,제조_세부!R$1,경제동향_데이터!$AU:$AU,제조_세부!$K26)</f>
        <v>-0.8</v>
      </c>
      <c r="T18" s="389" t="str">
        <f>IF(IF(S$27&gt;=0,RANK(S18,S$2:S$18,0),RANK(S18,S$2:S$18,1))&gt;3,"",IF(S$27&gt;=0,RANK(S18,S$2:S$18,0),RANK(S18,S$2:S$18,1)))</f>
        <v/>
      </c>
      <c r="U18" s="388"/>
      <c r="V18" s="382" t="s">
        <v>10820</v>
      </c>
      <c r="W18" s="383" t="s">
        <v>281</v>
      </c>
      <c r="X18" s="387">
        <f>SUMIFS(경제동향_데이터!$AV:$AV,경제동향_데이터!$AS:$AS,제조_세부!$G$2,경제동향_데이터!$AT:$AT,제조_세부!X$1,경제동향_데이터!$AU:$AU,제조_세부!$K21)</f>
        <v>136.80000000000001</v>
      </c>
      <c r="Y18" s="388">
        <f>SUMIFS(경제동향_데이터!$AW:$AW,경제동향_데이터!$AS:$AS,제조_세부!$G$2,경제동향_데이터!$AT:$AT,제조_세부!X$1,경제동향_데이터!$AU:$AU,제조_세부!$K21)</f>
        <v>0.6</v>
      </c>
      <c r="Z18" s="389" t="str">
        <f t="shared" si="2"/>
        <v/>
      </c>
    </row>
    <row r="19" spans="1:26" x14ac:dyDescent="0.3">
      <c r="J19" s="382" t="s">
        <v>10818</v>
      </c>
      <c r="K19" s="383" t="s">
        <v>301</v>
      </c>
      <c r="L19" s="384">
        <f>SUMIFS(경제동향_데이터!$AV:$AV,경제동향_데이터!$AS:$AS,제조_세부!$G$2,경제동향_데이터!$AT:$AT,제조_세부!L$1,경제동향_데이터!$AU:$AU,제조_세부!$K19)</f>
        <v>109.2</v>
      </c>
      <c r="M19" s="385">
        <f>SUMIFS(경제동향_데이터!$AW:$AW,경제동향_데이터!$AS:$AS,제조_세부!$G$2,경제동향_데이터!$AT:$AT,제조_세부!L$1,경제동향_데이터!$AU:$AU,제조_세부!$K19)</f>
        <v>-13.1</v>
      </c>
      <c r="N19" s="386" t="str">
        <f t="shared" si="0"/>
        <v/>
      </c>
      <c r="P19" s="427" t="s">
        <v>10805</v>
      </c>
      <c r="Q19" s="428" t="s">
        <v>287</v>
      </c>
      <c r="R19" s="429">
        <f>SUMIFS(경제동향_데이터!$AV:$AV,경제동향_데이터!$AS:$AS,제조_세부!$G$2,경제동향_데이터!$AT:$AT,제조_세부!R$1,경제동향_데이터!$AU:$AU,제조_세부!$K5)</f>
        <v>0</v>
      </c>
      <c r="S19" s="430">
        <f>SUMIFS(경제동향_데이터!$AW:$AW,경제동향_데이터!$AS:$AS,제조_세부!$G$2,경제동향_데이터!$AT:$AT,제조_세부!R$1,경제동향_데이터!$AU:$AU,제조_세부!$K5)</f>
        <v>0</v>
      </c>
      <c r="T19" s="431"/>
      <c r="U19" s="388"/>
      <c r="V19" s="382" t="s">
        <v>10788</v>
      </c>
      <c r="W19" s="383" t="s">
        <v>302</v>
      </c>
      <c r="X19" s="387">
        <f>SUMIFS(경제동향_데이터!$AV:$AV,경제동향_데이터!$AS:$AS,제조_세부!$G$2,경제동향_데이터!$AT:$AT,제조_세부!X$1,경제동향_데이터!$AU:$AU,제조_세부!$K22)</f>
        <v>131</v>
      </c>
      <c r="Y19" s="388">
        <f>SUMIFS(경제동향_데이터!$AW:$AW,경제동향_데이터!$AS:$AS,제조_세부!$G$2,경제동향_데이터!$AT:$AT,제조_세부!X$1,경제동향_데이터!$AU:$AU,제조_세부!$K22)</f>
        <v>25</v>
      </c>
      <c r="Z19" s="389" t="str">
        <f t="shared" si="2"/>
        <v/>
      </c>
    </row>
    <row r="20" spans="1:26" x14ac:dyDescent="0.3">
      <c r="A20" s="368" t="s">
        <v>10825</v>
      </c>
      <c r="B20" s="368" t="str">
        <f>$C$1&amp;C8&amp;" "&amp;$D$1&amp;D8&amp;" "&amp;$E$1&amp;E8&amp;" "&amp;$F$1&amp;F8</f>
        <v>('22.10)+39.5 ('23.7)-18.1 (8)-34.3 (9p)-37.5</v>
      </c>
      <c r="C20" s="368" t="str">
        <f>$G$1&amp;G8</f>
        <v>(10p)-28.5</v>
      </c>
      <c r="J20" s="382" t="s">
        <v>10819</v>
      </c>
      <c r="K20" s="383" t="s">
        <v>280</v>
      </c>
      <c r="L20" s="384">
        <f>SUMIFS(경제동향_데이터!$AV:$AV,경제동향_데이터!$AS:$AS,제조_세부!$G$2,경제동향_데이터!$AT:$AT,제조_세부!L$1,경제동향_데이터!$AU:$AU,제조_세부!$K20)</f>
        <v>98.4</v>
      </c>
      <c r="M20" s="385">
        <f>SUMIFS(경제동향_데이터!$AW:$AW,경제동향_데이터!$AS:$AS,제조_세부!$G$2,경제동향_데이터!$AT:$AT,제조_세부!L$1,경제동향_데이터!$AU:$AU,제조_세부!$K20)</f>
        <v>-7.1</v>
      </c>
      <c r="N20" s="386" t="str">
        <f t="shared" si="0"/>
        <v/>
      </c>
      <c r="P20" s="432" t="s">
        <v>10806</v>
      </c>
      <c r="Q20" s="383" t="s">
        <v>288</v>
      </c>
      <c r="R20" s="387">
        <f>SUMIFS(경제동향_데이터!$AV:$AV,경제동향_데이터!$AS:$AS,제조_세부!$G$2,경제동향_데이터!$AT:$AT,제조_세부!R$1,경제동향_데이터!$AU:$AU,제조_세부!$K6)</f>
        <v>0</v>
      </c>
      <c r="S20" s="388">
        <f>SUMIFS(경제동향_데이터!$AW:$AW,경제동향_데이터!$AS:$AS,제조_세부!$G$2,경제동향_데이터!$AT:$AT,제조_세부!R$1,경제동향_데이터!$AU:$AU,제조_세부!$K6)</f>
        <v>0</v>
      </c>
      <c r="T20" s="433"/>
      <c r="U20" s="388"/>
      <c r="V20" s="382" t="s">
        <v>10821</v>
      </c>
      <c r="W20" s="383" t="s">
        <v>303</v>
      </c>
      <c r="X20" s="387">
        <f>SUMIFS(경제동향_데이터!$AV:$AV,경제동향_데이터!$AS:$AS,제조_세부!$G$2,경제동향_데이터!$AT:$AT,제조_세부!X$1,경제동향_데이터!$AU:$AU,제조_세부!$K23)</f>
        <v>90.9</v>
      </c>
      <c r="Y20" s="388">
        <f>SUMIFS(경제동향_데이터!$AW:$AW,경제동향_데이터!$AS:$AS,제조_세부!$G$2,경제동향_데이터!$AT:$AT,제조_세부!X$1,경제동향_데이터!$AU:$AU,제조_세부!$K23)</f>
        <v>16.7</v>
      </c>
      <c r="Z20" s="389" t="str">
        <f t="shared" si="2"/>
        <v/>
      </c>
    </row>
    <row r="21" spans="1:26" x14ac:dyDescent="0.3">
      <c r="A21" s="368" t="s">
        <v>10826</v>
      </c>
      <c r="B21" s="368" t="str">
        <f>$C$1&amp;C9&amp;" "&amp;$D$1&amp;D9&amp;" "&amp;$E$1&amp;E9&amp;" "&amp;$F$1&amp;F9</f>
        <v>('22.10)-61.6 ('23.7)-26.0 (8)-11.0 (9p)-0.6</v>
      </c>
      <c r="C21" s="368" t="str">
        <f>$G$1&amp;G9</f>
        <v>(10p)-25.4</v>
      </c>
      <c r="J21" s="382" t="s">
        <v>10820</v>
      </c>
      <c r="K21" s="383" t="s">
        <v>281</v>
      </c>
      <c r="L21" s="384">
        <f>SUMIFS(경제동향_데이터!$AV:$AV,경제동향_데이터!$AS:$AS,제조_세부!$G$2,경제동향_데이터!$AT:$AT,제조_세부!L$1,경제동향_데이터!$AU:$AU,제조_세부!$K21)</f>
        <v>90.2</v>
      </c>
      <c r="M21" s="385">
        <f>SUMIFS(경제동향_데이터!$AW:$AW,경제동향_데이터!$AS:$AS,제조_세부!$G$2,경제동향_데이터!$AT:$AT,제조_세부!L$1,경제동향_데이터!$AU:$AU,제조_세부!$K21)</f>
        <v>-28.8</v>
      </c>
      <c r="N21" s="386" t="str">
        <f t="shared" si="0"/>
        <v/>
      </c>
      <c r="P21" s="432" t="s">
        <v>10789</v>
      </c>
      <c r="Q21" s="383" t="s">
        <v>291</v>
      </c>
      <c r="R21" s="387">
        <f>SUMIFS(경제동향_데이터!$AV:$AV,경제동향_데이터!$AS:$AS,제조_세부!$G$2,경제동향_데이터!$AT:$AT,제조_세부!R$1,경제동향_데이터!$AU:$AU,제조_세부!$K9)</f>
        <v>0</v>
      </c>
      <c r="S21" s="388">
        <f>SUMIFS(경제동향_데이터!$AW:$AW,경제동향_데이터!$AS:$AS,제조_세부!$G$2,경제동향_데이터!$AT:$AT,제조_세부!R$1,경제동향_데이터!$AU:$AU,제조_세부!$K9)</f>
        <v>0</v>
      </c>
      <c r="T21" s="433"/>
      <c r="U21" s="388"/>
      <c r="V21" s="382" t="s">
        <v>10822</v>
      </c>
      <c r="W21" s="383" t="s">
        <v>304</v>
      </c>
      <c r="X21" s="387">
        <f>SUMIFS(경제동향_데이터!$AV:$AV,경제동향_데이터!$AS:$AS,제조_세부!$G$2,경제동향_데이터!$AT:$AT,제조_세부!X$1,경제동향_데이터!$AU:$AU,제조_세부!$K24)</f>
        <v>62</v>
      </c>
      <c r="Y21" s="388">
        <f>SUMIFS(경제동향_데이터!$AW:$AW,경제동향_데이터!$AS:$AS,제조_세부!$G$2,경제동향_데이터!$AT:$AT,제조_세부!X$1,경제동향_데이터!$AU:$AU,제조_세부!$K24)</f>
        <v>-33.299999999999997</v>
      </c>
      <c r="Z21" s="389" t="str">
        <f t="shared" si="2"/>
        <v/>
      </c>
    </row>
    <row r="22" spans="1:26" x14ac:dyDescent="0.3">
      <c r="J22" s="382" t="s">
        <v>10788</v>
      </c>
      <c r="K22" s="383" t="s">
        <v>302</v>
      </c>
      <c r="L22" s="384">
        <f>SUMIFS(경제동향_데이터!$AV:$AV,경제동향_데이터!$AS:$AS,제조_세부!$G$2,경제동향_데이터!$AT:$AT,제조_세부!L$1,경제동향_데이터!$AU:$AU,제조_세부!$K22)</f>
        <v>115.1</v>
      </c>
      <c r="M22" s="385">
        <f>SUMIFS(경제동향_데이터!$AW:$AW,경제동향_데이터!$AS:$AS,제조_세부!$G$2,경제동향_데이터!$AT:$AT,제조_세부!L$1,경제동향_데이터!$AU:$AU,제조_세부!$K22)</f>
        <v>-72.8</v>
      </c>
      <c r="N22" s="386">
        <f t="shared" si="0"/>
        <v>3</v>
      </c>
      <c r="P22" s="432" t="s">
        <v>10811</v>
      </c>
      <c r="Q22" s="383" t="s">
        <v>294</v>
      </c>
      <c r="R22" s="387">
        <f>SUMIFS(경제동향_데이터!$AV:$AV,경제동향_데이터!$AS:$AS,제조_세부!$G$2,경제동향_데이터!$AT:$AT,제조_세부!R$1,경제동향_데이터!$AU:$AU,제조_세부!$K12)</f>
        <v>0</v>
      </c>
      <c r="S22" s="388">
        <f>SUMIFS(경제동향_데이터!$AW:$AW,경제동향_데이터!$AS:$AS,제조_세부!$G$2,경제동향_데이터!$AT:$AT,제조_세부!R$1,경제동향_데이터!$AU:$AU,제조_세부!$K12)</f>
        <v>0</v>
      </c>
      <c r="T22" s="433"/>
      <c r="U22" s="388"/>
      <c r="V22" s="382" t="s">
        <v>10790</v>
      </c>
      <c r="W22" s="383" t="s">
        <v>8621</v>
      </c>
      <c r="X22" s="387">
        <f>SUMIFS(경제동향_데이터!$AV:$AV,경제동향_데이터!$AS:$AS,제조_세부!$G$2,경제동향_데이터!$AT:$AT,제조_세부!X$1,경제동향_데이터!$AU:$AU,제조_세부!$K25)</f>
        <v>59.6</v>
      </c>
      <c r="Y22" s="388">
        <f>SUMIFS(경제동향_데이터!$AW:$AW,경제동향_데이터!$AS:$AS,제조_세부!$G$2,경제동향_데이터!$AT:$AT,제조_세부!X$1,경제동향_데이터!$AU:$AU,제조_세부!$K25)</f>
        <v>-42.5</v>
      </c>
      <c r="Z22" s="389">
        <f t="shared" si="2"/>
        <v>2</v>
      </c>
    </row>
    <row r="23" spans="1:26" ht="17.25" thickBot="1" x14ac:dyDescent="0.35">
      <c r="A23" s="368" t="s">
        <v>10827</v>
      </c>
      <c r="B23" s="368" t="str">
        <f>$C$1&amp;C13&amp;" "&amp;$D$1&amp;D13&amp;" "&amp;$E$1&amp;E13&amp;" "&amp;$F$1&amp;F13</f>
        <v>('22.10)-0.6 ('23.7)-29.9 (8)-27.3 (9p)-34.6</v>
      </c>
      <c r="C23" s="368" t="str">
        <f>$G$1&amp;G13</f>
        <v>(10p)-44.4</v>
      </c>
      <c r="J23" s="382" t="s">
        <v>10821</v>
      </c>
      <c r="K23" s="383" t="s">
        <v>303</v>
      </c>
      <c r="L23" s="384">
        <f>SUMIFS(경제동향_데이터!$AV:$AV,경제동향_데이터!$AS:$AS,제조_세부!$G$2,경제동향_데이터!$AT:$AT,제조_세부!L$1,경제동향_데이터!$AU:$AU,제조_세부!$K23)</f>
        <v>37</v>
      </c>
      <c r="M23" s="385">
        <f>SUMIFS(경제동향_데이터!$AW:$AW,경제동향_데이터!$AS:$AS,제조_세부!$G$2,경제동향_데이터!$AT:$AT,제조_세부!L$1,경제동향_데이터!$AU:$AU,제조_세부!$K23)</f>
        <v>-51.9</v>
      </c>
      <c r="N23" s="386" t="str">
        <f t="shared" si="0"/>
        <v/>
      </c>
      <c r="P23" s="432" t="s">
        <v>10816</v>
      </c>
      <c r="Q23" s="383" t="s">
        <v>299</v>
      </c>
      <c r="R23" s="387">
        <f>SUMIFS(경제동향_데이터!$AV:$AV,경제동향_데이터!$AS:$AS,제조_세부!$G$2,경제동향_데이터!$AT:$AT,제조_세부!R$1,경제동향_데이터!$AU:$AU,제조_세부!$K17)</f>
        <v>0</v>
      </c>
      <c r="S23" s="388">
        <f>SUMIFS(경제동향_데이터!$AW:$AW,경제동향_데이터!$AS:$AS,제조_세부!$G$2,경제동향_데이터!$AT:$AT,제조_세부!R$1,경제동향_데이터!$AU:$AU,제조_세부!$K17)</f>
        <v>0</v>
      </c>
      <c r="T23" s="433"/>
      <c r="U23" s="388"/>
      <c r="V23" s="426" t="s">
        <v>10791</v>
      </c>
      <c r="W23" s="400" t="s">
        <v>3620</v>
      </c>
      <c r="X23" s="387">
        <f>SUMIFS(경제동향_데이터!$AV:$AV,경제동향_데이터!$AS:$AS,제조_세부!$G$2,경제동향_데이터!$AT:$AT,제조_세부!X$1,경제동향_데이터!$AU:$AU,제조_세부!$K26)</f>
        <v>96.7</v>
      </c>
      <c r="Y23" s="388">
        <f>SUMIFS(경제동향_데이터!$AW:$AW,경제동향_데이터!$AS:$AS,제조_세부!$G$2,경제동향_데이터!$AT:$AT,제조_세부!X$1,경제동향_데이터!$AU:$AU,제조_세부!$K26)</f>
        <v>-8.3000000000000007</v>
      </c>
      <c r="Z23" s="389" t="str">
        <f t="shared" si="2"/>
        <v/>
      </c>
    </row>
    <row r="24" spans="1:26" x14ac:dyDescent="0.3">
      <c r="A24" s="368" t="s">
        <v>10828</v>
      </c>
      <c r="B24" s="368" t="str">
        <f>$C$1&amp;C14&amp;" "&amp;$D$1&amp;D14&amp;" "&amp;$E$1&amp;E14&amp;" "&amp;$F$1&amp;F14</f>
        <v>('22.10)-10.3 ('23.7)-57.9 (8)-47.5 (9p)-46.4</v>
      </c>
      <c r="C24" s="368" t="str">
        <f>$G$1&amp;G14</f>
        <v>(10p)-42.5</v>
      </c>
      <c r="J24" s="382" t="s">
        <v>10822</v>
      </c>
      <c r="K24" s="383" t="s">
        <v>304</v>
      </c>
      <c r="L24" s="384">
        <f>SUMIFS(경제동향_데이터!$AV:$AV,경제동향_데이터!$AS:$AS,제조_세부!$G$2,경제동향_데이터!$AT:$AT,제조_세부!L$1,경제동향_데이터!$AU:$AU,제조_세부!$K24)</f>
        <v>67.5</v>
      </c>
      <c r="M24" s="385">
        <f>SUMIFS(경제동향_데이터!$AW:$AW,경제동향_데이터!$AS:$AS,제조_세부!$G$2,경제동향_데이터!$AT:$AT,제조_세부!L$1,경제동향_데이터!$AU:$AU,제조_세부!$K24)</f>
        <v>-25.9</v>
      </c>
      <c r="N24" s="386" t="str">
        <f t="shared" si="0"/>
        <v/>
      </c>
      <c r="P24" s="432" t="s">
        <v>10817</v>
      </c>
      <c r="Q24" s="383" t="s">
        <v>300</v>
      </c>
      <c r="R24" s="387">
        <f>SUMIFS(경제동향_데이터!$AV:$AV,경제동향_데이터!$AS:$AS,제조_세부!$G$2,경제동향_데이터!$AT:$AT,제조_세부!R$1,경제동향_데이터!$AU:$AU,제조_세부!$K18)</f>
        <v>0</v>
      </c>
      <c r="S24" s="388">
        <f>SUMIFS(경제동향_데이터!$AW:$AW,경제동향_데이터!$AS:$AS,제조_세부!$G$2,경제동향_데이터!$AT:$AT,제조_세부!R$1,경제동향_데이터!$AU:$AU,제조_세부!$K18)</f>
        <v>0</v>
      </c>
      <c r="T24" s="433"/>
      <c r="U24" s="388"/>
      <c r="V24" s="427" t="s">
        <v>10805</v>
      </c>
      <c r="W24" s="428" t="s">
        <v>287</v>
      </c>
      <c r="X24" s="429">
        <f>SUMIFS(경제동향_데이터!$AV:$AV,경제동향_데이터!$AS:$AS,제조_세부!$G$2,경제동향_데이터!$AT:$AT,제조_세부!X$1,경제동향_데이터!$AU:$AU,제조_세부!$K5)</f>
        <v>0</v>
      </c>
      <c r="Y24" s="430">
        <f>SUMIFS(경제동향_데이터!$AW:$AW,경제동향_데이터!$AS:$AS,제조_세부!$G$2,경제동향_데이터!$AT:$AT,제조_세부!X$1,경제동향_데이터!$AU:$AU,제조_세부!$K5)</f>
        <v>0</v>
      </c>
      <c r="Z24" s="431"/>
    </row>
    <row r="25" spans="1:26" x14ac:dyDescent="0.3">
      <c r="J25" s="382" t="s">
        <v>10790</v>
      </c>
      <c r="K25" s="383" t="s">
        <v>8621</v>
      </c>
      <c r="L25" s="384">
        <f>SUMIFS(경제동향_데이터!$AV:$AV,경제동향_데이터!$AS:$AS,제조_세부!$G$2,경제동향_데이터!$AT:$AT,제조_세부!L$1,경제동향_데이터!$AU:$AU,제조_세부!$K25)</f>
        <v>99.7</v>
      </c>
      <c r="M25" s="385">
        <f>SUMIFS(경제동향_데이터!$AW:$AW,경제동향_데이터!$AS:$AS,제조_세부!$G$2,경제동향_데이터!$AT:$AT,제조_세부!L$1,경제동향_데이터!$AU:$AU,제조_세부!$K25)</f>
        <v>2.8</v>
      </c>
      <c r="N25" s="386" t="str">
        <f t="shared" si="0"/>
        <v/>
      </c>
      <c r="P25" s="432" t="s">
        <v>10821</v>
      </c>
      <c r="Q25" s="383" t="s">
        <v>303</v>
      </c>
      <c r="R25" s="387">
        <f>SUMIFS(경제동향_데이터!$AV:$AV,경제동향_데이터!$AS:$AS,제조_세부!$G$2,경제동향_데이터!$AT:$AT,제조_세부!R$1,경제동향_데이터!$AU:$AU,제조_세부!$K23)</f>
        <v>0</v>
      </c>
      <c r="S25" s="388">
        <f>SUMIFS(경제동향_데이터!$AW:$AW,경제동향_데이터!$AS:$AS,제조_세부!$G$2,경제동향_데이터!$AT:$AT,제조_세부!R$1,경제동향_데이터!$AU:$AU,제조_세부!$K23)</f>
        <v>0</v>
      </c>
      <c r="T25" s="433"/>
      <c r="U25" s="388"/>
      <c r="V25" s="432" t="s">
        <v>10806</v>
      </c>
      <c r="W25" s="383" t="s">
        <v>288</v>
      </c>
      <c r="X25" s="387">
        <f>SUMIFS(경제동향_데이터!$AV:$AV,경제동향_데이터!$AS:$AS,제조_세부!$G$2,경제동향_데이터!$AT:$AT,제조_세부!X$1,경제동향_데이터!$AU:$AU,제조_세부!$K6)</f>
        <v>0</v>
      </c>
      <c r="Y25" s="388">
        <f>SUMIFS(경제동향_데이터!$AW:$AW,경제동향_데이터!$AS:$AS,제조_세부!$G$2,경제동향_데이터!$AT:$AT,제조_세부!X$1,경제동향_데이터!$AU:$AU,제조_세부!$K6)</f>
        <v>0</v>
      </c>
      <c r="Z25" s="433"/>
    </row>
    <row r="26" spans="1:26" ht="17.25" thickBot="1" x14ac:dyDescent="0.35">
      <c r="J26" s="399" t="s">
        <v>10791</v>
      </c>
      <c r="K26" s="400" t="s">
        <v>3620</v>
      </c>
      <c r="L26" s="401">
        <f>SUMIFS(경제동향_데이터!$AV:$AV,경제동향_데이터!$AS:$AS,제조_세부!$G$2,경제동향_데이터!$AT:$AT,제조_세부!L$1,경제동향_데이터!$AU:$AU,제조_세부!$K26)</f>
        <v>92.9</v>
      </c>
      <c r="M26" s="402">
        <f>SUMIFS(경제동향_데이터!$AW:$AW,경제동향_데이터!$AS:$AS,제조_세부!$G$2,경제동향_데이터!$AT:$AT,제조_세부!L$1,경제동향_데이터!$AU:$AU,제조_세부!$K26)</f>
        <v>-10.199999999999999</v>
      </c>
      <c r="N26" s="403" t="str">
        <f t="shared" si="0"/>
        <v/>
      </c>
      <c r="P26" s="434" t="s">
        <v>10790</v>
      </c>
      <c r="Q26" s="435" t="s">
        <v>8621</v>
      </c>
      <c r="R26" s="436">
        <f>SUMIFS(경제동향_데이터!$AV:$AV,경제동향_데이터!$AS:$AS,제조_세부!$G$2,경제동향_데이터!$AT:$AT,제조_세부!R$1,경제동향_데이터!$AU:$AU,제조_세부!$K25)</f>
        <v>0</v>
      </c>
      <c r="S26" s="437">
        <f>SUMIFS(경제동향_데이터!$AW:$AW,경제동향_데이터!$AS:$AS,제조_세부!$G$2,경제동향_데이터!$AT:$AT,제조_세부!R$1,경제동향_데이터!$AU:$AU,제조_세부!$K25)</f>
        <v>0</v>
      </c>
      <c r="T26" s="438"/>
      <c r="U26" s="404"/>
      <c r="V26" s="434" t="s">
        <v>10811</v>
      </c>
      <c r="W26" s="435" t="s">
        <v>294</v>
      </c>
      <c r="X26" s="436">
        <f>SUMIFS(경제동향_데이터!$AV:$AV,경제동향_데이터!$AS:$AS,제조_세부!$G$2,경제동향_데이터!$AT:$AT,제조_세부!X$1,경제동향_데이터!$AU:$AU,제조_세부!$K12)</f>
        <v>0</v>
      </c>
      <c r="Y26" s="437">
        <f>SUMIFS(경제동향_데이터!$AW:$AW,경제동향_데이터!$AS:$AS,제조_세부!$G$2,경제동향_데이터!$AT:$AT,제조_세부!X$1,경제동향_데이터!$AU:$AU,제조_세부!$K12)</f>
        <v>0</v>
      </c>
      <c r="Z26" s="438"/>
    </row>
    <row r="27" spans="1:26" ht="16.5" customHeight="1" x14ac:dyDescent="0.3">
      <c r="A27" s="500" t="s">
        <v>10883</v>
      </c>
      <c r="B27" s="501"/>
      <c r="C27" s="501"/>
      <c r="D27" s="501"/>
      <c r="E27" s="501"/>
      <c r="F27" s="501"/>
      <c r="G27" s="501"/>
      <c r="H27" s="502"/>
      <c r="K27" s="418" t="s">
        <v>10798</v>
      </c>
      <c r="L27" s="406">
        <f>SUMIFS(경제동향_데이터!$AL:$AL,경제동향_데이터!$AJ:$AJ,제조_세부!$G$2,경제동향_데이터!$AK:$AK,제조_세부!L$1)</f>
        <v>97.1</v>
      </c>
      <c r="M27" s="406">
        <f>SUMIFS(경제동향_데이터!$AM:$AM,경제동향_데이터!$AJ:$AJ,제조_세부!$G$2,경제동향_데이터!$AK:$AK,제조_세부!L$1)</f>
        <v>-19.600000000000001</v>
      </c>
      <c r="R27" s="406">
        <f>SUMIFS(경제동향_데이터!$AL:$AL,경제동향_데이터!$AJ:$AJ,제조_세부!$G$2,경제동향_데이터!$AK:$AK,제조_세부!R$1)</f>
        <v>104</v>
      </c>
      <c r="S27" s="406">
        <f>SUMIFS(경제동향_데이터!$AM:$AM,경제동향_데이터!$AJ:$AJ,제조_세부!$G$2,경제동향_데이터!$AK:$AK,제조_세부!R$1)</f>
        <v>-0.6</v>
      </c>
      <c r="T27" s="31"/>
      <c r="U27" s="31"/>
      <c r="V27" s="31"/>
      <c r="W27" s="31"/>
      <c r="X27" s="406">
        <f>SUMIFS(경제동향_데이터!$AL:$AL,경제동향_데이터!$AJ:$AJ,제조_세부!$G$2,경제동향_데이터!$AK:$AK,제조_세부!X$1)</f>
        <v>107.4</v>
      </c>
      <c r="Y27" s="406">
        <f>SUMIFS(경제동향_데이터!$AM:$AM,경제동향_데이터!$AJ:$AJ,제조_세부!$G$2,경제동향_데이터!$AK:$AK,제조_세부!X$1)</f>
        <v>-3.1</v>
      </c>
      <c r="Z27" s="31"/>
    </row>
    <row r="28" spans="1:26" ht="16.5" customHeight="1" x14ac:dyDescent="0.3">
      <c r="A28" s="503"/>
      <c r="B28" s="504"/>
      <c r="C28" s="504"/>
      <c r="D28" s="504"/>
      <c r="E28" s="504"/>
      <c r="F28" s="504"/>
      <c r="G28" s="504"/>
      <c r="H28" s="505"/>
    </row>
    <row r="29" spans="1:26" ht="16.5" customHeight="1" x14ac:dyDescent="0.3">
      <c r="A29" s="503"/>
      <c r="B29" s="504"/>
      <c r="C29" s="504"/>
      <c r="D29" s="504"/>
      <c r="E29" s="504"/>
      <c r="F29" s="504"/>
      <c r="G29" s="504"/>
      <c r="H29" s="505"/>
      <c r="P29" s="368" t="s">
        <v>10884</v>
      </c>
    </row>
    <row r="30" spans="1:26" ht="16.5" customHeight="1" thickBot="1" x14ac:dyDescent="0.35">
      <c r="A30" s="506"/>
      <c r="B30" s="507"/>
      <c r="C30" s="507"/>
      <c r="D30" s="507"/>
      <c r="E30" s="507"/>
      <c r="F30" s="507"/>
      <c r="G30" s="507"/>
      <c r="H30" s="508"/>
      <c r="P30" s="368"/>
    </row>
    <row r="31" spans="1:26" ht="16.5" customHeight="1" x14ac:dyDescent="0.3">
      <c r="A31" s="405"/>
      <c r="B31" s="405"/>
      <c r="C31" s="405"/>
      <c r="D31" s="405"/>
      <c r="E31" s="405"/>
      <c r="F31" s="405"/>
      <c r="G31" s="405"/>
      <c r="H31" s="405"/>
      <c r="I31" s="405"/>
    </row>
    <row r="32" spans="1:26" ht="16.5" customHeight="1" x14ac:dyDescent="0.3">
      <c r="A32" s="405"/>
      <c r="B32" s="405"/>
      <c r="C32" s="405"/>
      <c r="D32" s="405"/>
      <c r="E32" s="405"/>
      <c r="F32" s="405"/>
      <c r="G32" s="405"/>
      <c r="H32" s="405"/>
      <c r="I32" s="405"/>
    </row>
  </sheetData>
  <mergeCells count="1">
    <mergeCell ref="A27:H30"/>
  </mergeCells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0"/>
  <sheetViews>
    <sheetView topLeftCell="O1" workbookViewId="0">
      <selection activeCell="AG17" sqref="AG17"/>
    </sheetView>
  </sheetViews>
  <sheetFormatPr defaultRowHeight="16.5" x14ac:dyDescent="0.3"/>
  <cols>
    <col min="1" max="1" width="12.125" style="29" customWidth="1"/>
    <col min="2" max="2" width="12.125" customWidth="1"/>
    <col min="3" max="3" width="12.375" customWidth="1"/>
    <col min="4" max="4" width="16.25" customWidth="1"/>
    <col min="5" max="5" width="13.375" customWidth="1"/>
    <col min="7" max="7" width="13.375" customWidth="1"/>
    <col min="9" max="9" width="13.75" customWidth="1"/>
    <col min="11" max="12" width="9" customWidth="1"/>
    <col min="13" max="13" width="18.5" style="72" customWidth="1"/>
    <col min="14" max="14" width="9.625" customWidth="1"/>
    <col min="15" max="15" width="7.75" customWidth="1"/>
    <col min="16" max="16" width="7.25" customWidth="1"/>
  </cols>
  <sheetData>
    <row r="2" spans="1:13" x14ac:dyDescent="0.3">
      <c r="A2" s="71" t="s">
        <v>277</v>
      </c>
    </row>
    <row r="3" spans="1:13" x14ac:dyDescent="0.3">
      <c r="A3" s="30" t="s">
        <v>52</v>
      </c>
      <c r="B3" s="23" t="s">
        <v>4</v>
      </c>
      <c r="E3" s="52"/>
      <c r="F3" s="52"/>
      <c r="G3" s="52"/>
      <c r="H3" s="52"/>
      <c r="I3" s="52"/>
      <c r="J3" s="52"/>
      <c r="K3" s="52"/>
      <c r="L3" s="52"/>
    </row>
    <row r="4" spans="1:13" x14ac:dyDescent="0.3">
      <c r="A4" s="29" t="s">
        <v>43</v>
      </c>
      <c r="B4" s="24" t="s">
        <v>4</v>
      </c>
      <c r="C4" s="24" t="s">
        <v>57</v>
      </c>
      <c r="D4" s="24" t="s">
        <v>61</v>
      </c>
      <c r="E4" s="44" t="s">
        <v>54</v>
      </c>
      <c r="F4" s="24" t="s">
        <v>60</v>
      </c>
      <c r="G4" s="44" t="s">
        <v>55</v>
      </c>
      <c r="H4" s="41" t="s">
        <v>7</v>
      </c>
      <c r="I4" s="44" t="s">
        <v>56</v>
      </c>
      <c r="J4" s="41" t="s">
        <v>7</v>
      </c>
      <c r="K4" s="37" t="s">
        <v>53</v>
      </c>
      <c r="L4" s="48" t="s">
        <v>7</v>
      </c>
      <c r="M4" s="423" t="s">
        <v>10885</v>
      </c>
    </row>
    <row r="5" spans="1:13" x14ac:dyDescent="0.3">
      <c r="A5" s="292" t="str">
        <f>시점!D4</f>
        <v>2021.3/4</v>
      </c>
      <c r="B5" s="20" t="str">
        <f>"'"&amp;MID(A5,3,2)&amp;"."&amp;RIGHT(A5,3)</f>
        <v>'21.3/4</v>
      </c>
      <c r="C5" s="12">
        <f>SUMPRODUCT((경제동향_데이터!$AD$7:$AD$1105=$A5)*(경제동향_데이터!$AE$7:$AE$1105=$A$4)*(경제동향_데이터!$AF$7:$AF$1105=$A$3)*(경제동향_데이터!$AG$7:$AG$1105))</f>
        <v>103.1</v>
      </c>
      <c r="D5" s="6">
        <f>SUMPRODUCT((경제동향_데이터!$AD$7:$AD$1105=$A5)*(경제동향_데이터!$AE$7:$AE$1105=$A$4)*(경제동향_데이터!$AF$7:$AF$1105=$A$3)*(경제동향_데이터!$AH$7:$AH$1105))</f>
        <v>4.4000000000000004</v>
      </c>
      <c r="E5" s="6">
        <f>SUMPRODUCT((경제동향_데이터!$AD$7:$AD$1105=$A5)*(경제동향_데이터!$AE$7:$AE$1105=$A$4)*(경제동향_데이터!$AF$7:$AF$1105=$E$4)*(경제동향_데이터!$AG$7:$AG$1105))</f>
        <v>103.2</v>
      </c>
      <c r="F5" s="6">
        <f>SUMPRODUCT((경제동향_데이터!$AD$7:$AD$1105=$A5)*(경제동향_데이터!$AE$7:$AE$1105=$A$4)*(경제동향_데이터!$AF$7:$AF$1105=$E$4)*(경제동향_데이터!$AH$7:$AH$1105))</f>
        <v>0.6</v>
      </c>
      <c r="G5" s="40">
        <f>SUMPRODUCT((경제동향_데이터!$AD$7:$AD$1105=$A5)*(경제동향_데이터!$AE$7:$AE$1105=$A$4)*(경제동향_데이터!$AF$7:$AF$1105=$G$4)*(경제동향_데이터!$AG$7:$AG$1105))</f>
        <v>97.3</v>
      </c>
      <c r="H5" s="40">
        <f>SUMPRODUCT((경제동향_데이터!$AD$7:$AD$1105=$A5)*(경제동향_데이터!$AE$7:$AE$1105=$A$4)*(경제동향_데이터!$AF$7:$AF$1105=$G$4)*(경제동향_데이터!$AH$7:$AH$1105))</f>
        <v>0.9</v>
      </c>
      <c r="I5" s="40">
        <f>SUMPRODUCT((경제동향_데이터!$AD$7:$AD$1105=$A5)*(경제동향_데이터!$AE$7:$AE$1105=$A$4)*(경제동향_데이터!$AF$7:$AF$1105=$I$4)*(경제동향_데이터!$AG$7:$AG$1105))</f>
        <v>107.4</v>
      </c>
      <c r="J5" s="40">
        <f>SUMPRODUCT((경제동향_데이터!$AD$7:$AD$1105=$A5)*(경제동향_데이터!$AE$7:$AE$1105=$A$4)*(경제동향_데이터!$AF$7:$AF$1105=$I$4)*(경제동향_데이터!$AH$7:$AH$1105))</f>
        <v>5.3</v>
      </c>
      <c r="K5" s="40">
        <f>SUMPRODUCT((경제동향_데이터!$AD$7:$AD$1105=$A5)*(경제동향_데이터!$AE$7:$AE$1105=$A$4)*(경제동향_데이터!$AF$7:$AF$1105=$K$4)*(경제동향_데이터!$AG$7:$AG$1105))</f>
        <v>102.9</v>
      </c>
      <c r="L5" s="40">
        <f>SUMPRODUCT((경제동향_데이터!$AD$7:$AD$1105=$A5)*(경제동향_데이터!$AE$7:$AE$1105=$A$4)*(경제동향_데이터!$AF$7:$AF$1105=$K$4)*(경제동향_데이터!$AH$7:$AH$1105))</f>
        <v>4.8</v>
      </c>
      <c r="M5" s="52" t="str">
        <f>"b_"&amp;INDEX(E14:E17,MATCH(1,G14:G17,0),1)</f>
        <v>b_부동산업</v>
      </c>
    </row>
    <row r="6" spans="1:13" x14ac:dyDescent="0.3">
      <c r="A6" s="292" t="str">
        <f>시점!D5</f>
        <v>2021.4/4</v>
      </c>
      <c r="B6" s="20" t="str">
        <f>IF(RIGHT(A6,3)="1/4","'"&amp;MID(A6,3,2)&amp;"."&amp;RIGHT(A6,3),RIGHT(A6,3))</f>
        <v>4/4</v>
      </c>
      <c r="C6" s="12">
        <f>SUMPRODUCT((경제동향_데이터!$AD$7:$AD$1105=$A6)*(경제동향_데이터!$AE$7:$AE$1105=$A$4)*(경제동향_데이터!$AF$7:$AF$1105=$A$3)*(경제동향_데이터!$AG$7:$AG$1105))</f>
        <v>108.8</v>
      </c>
      <c r="D6" s="12">
        <f>SUMPRODUCT((경제동향_데이터!$AD$7:$AD$1105=$A6)*(경제동향_데이터!$AE$7:$AE$1105=$A$4)*(경제동향_데이터!$AF$7:$AF$1105=$A$3)*(경제동향_데이터!$AH$7:$AH$1105))</f>
        <v>5.5</v>
      </c>
      <c r="E6" s="28">
        <f>SUMPRODUCT((경제동향_데이터!$AD$7:$AD$1105=$A6)*(경제동향_데이터!$AE$7:$AE$1105=$A$4)*(경제동향_데이터!$AF$7:$AF$1105=$E$4)*(경제동향_데이터!$AG$7:$AG$1105))</f>
        <v>116.1</v>
      </c>
      <c r="F6" s="28">
        <f>SUMPRODUCT((경제동향_데이터!$AD$7:$AD$1105=$A6)*(경제동향_데이터!$AE$7:$AE$1105=$A$4)*(경제동향_데이터!$AF$7:$AF$1105=$E$4)*(경제동향_데이터!$AH$7:$AH$1105))</f>
        <v>18.600000000000001</v>
      </c>
      <c r="G6" s="40">
        <f>SUMPRODUCT((경제동향_데이터!$AD$7:$AD$1105=$A6)*(경제동향_데이터!$AE$7:$AE$1105=$A$4)*(경제동향_데이터!$AF$7:$AF$1105=$G$4)*(경제동향_데이터!$AG$7:$AG$1105))</f>
        <v>105.1</v>
      </c>
      <c r="H6" s="40">
        <f>SUMPRODUCT((경제동향_데이터!$AD$7:$AD$1105=$A6)*(경제동향_데이터!$AE$7:$AE$1105=$A$4)*(경제동향_데이터!$AF$7:$AF$1105=$G$4)*(경제동향_데이터!$AH$7:$AH$1105))</f>
        <v>-5.9</v>
      </c>
      <c r="I6" s="40">
        <f>SUMPRODUCT((경제동향_데이터!$AD$7:$AD$1105=$A6)*(경제동향_데이터!$AE$7:$AE$1105=$A$4)*(경제동향_데이터!$AF$7:$AF$1105=$I$4)*(경제동향_데이터!$AG$7:$AG$1105))</f>
        <v>106.9</v>
      </c>
      <c r="J6" s="40">
        <f>SUMPRODUCT((경제동향_데이터!$AD$7:$AD$1105=$A6)*(경제동향_데이터!$AE$7:$AE$1105=$A$4)*(경제동향_데이터!$AF$7:$AF$1105=$I$4)*(경제동향_데이터!$AH$7:$AH$1105))</f>
        <v>7.1</v>
      </c>
      <c r="K6" s="40">
        <f>SUMPRODUCT((경제동향_데이터!$AD$7:$AD$1105=$A6)*(경제동향_데이터!$AE$7:$AE$1105=$A$4)*(경제동향_데이터!$AF$7:$AF$1105=$K$4)*(경제동향_데이터!$AG$7:$AG$1105))</f>
        <v>109.2</v>
      </c>
      <c r="L6" s="40">
        <f>SUMPRODUCT((경제동향_데이터!$AD$7:$AD$1105=$A6)*(경제동향_데이터!$AE$7:$AE$1105=$A$4)*(경제동향_데이터!$AF$7:$AF$1105=$K$4)*(경제동향_데이터!$AH$7:$AH$1105))</f>
        <v>5.7</v>
      </c>
      <c r="M6" s="53"/>
    </row>
    <row r="7" spans="1:13" x14ac:dyDescent="0.3">
      <c r="A7" s="292" t="str">
        <f>시점!D6</f>
        <v>2022.1/4</v>
      </c>
      <c r="B7" s="20" t="str">
        <f t="shared" ref="B7:B12" si="0">IF(RIGHT(A7,3)="1/4","'"&amp;MID(A7,3,2)&amp;"."&amp;RIGHT(A7,3),RIGHT(A7,3))</f>
        <v>'22.1/4</v>
      </c>
      <c r="C7" s="12">
        <f>SUMPRODUCT((경제동향_데이터!$AD$7:$AD$1105=$A7)*(경제동향_데이터!$AE$7:$AE$1105=$A$4)*(경제동향_데이터!$AF$7:$AF$1105=$A$3)*(경제동향_데이터!$AG$7:$AG$1105))</f>
        <v>104.7</v>
      </c>
      <c r="D7" s="12">
        <f>SUMPRODUCT((경제동향_데이터!$AD$7:$AD$1105=$A7)*(경제동향_데이터!$AE$7:$AE$1105=$A$4)*(경제동향_데이터!$AF$7:$AF$1105=$A$3)*(경제동향_데이터!$AH$7:$AH$1105))</f>
        <v>4.5999999999999996</v>
      </c>
      <c r="E7" s="28">
        <f>SUMPRODUCT((경제동향_데이터!$AD$7:$AD$1105=$A7)*(경제동향_데이터!$AE$7:$AE$1105=$A$4)*(경제동향_데이터!$AF$7:$AF$1105=$E$4)*(경제동향_데이터!$AG$7:$AG$1105))</f>
        <v>100.7</v>
      </c>
      <c r="F7" s="28">
        <f>SUMPRODUCT((경제동향_데이터!$AD$7:$AD$1105=$A7)*(경제동향_데이터!$AE$7:$AE$1105=$A$4)*(경제동향_데이터!$AF$7:$AF$1105=$E$4)*(경제동향_데이터!$AH$7:$AH$1105))</f>
        <v>13.3</v>
      </c>
      <c r="G7" s="40">
        <f>SUMPRODUCT((경제동향_데이터!$AD$7:$AD$1105=$A7)*(경제동향_데이터!$AE$7:$AE$1105=$A$4)*(경제동향_데이터!$AF$7:$AF$1105=$G$4)*(경제동향_데이터!$AG$7:$AG$1105))</f>
        <v>94.6</v>
      </c>
      <c r="H7" s="40">
        <f>SUMPRODUCT((경제동향_데이터!$AD$7:$AD$1105=$A7)*(경제동향_데이터!$AE$7:$AE$1105=$A$4)*(경제동향_데이터!$AF$7:$AF$1105=$G$4)*(경제동향_데이터!$AH$7:$AH$1105))</f>
        <v>-4.8</v>
      </c>
      <c r="I7" s="40">
        <f>SUMPRODUCT((경제동향_데이터!$AD$7:$AD$1105=$A7)*(경제동향_데이터!$AE$7:$AE$1105=$A$4)*(경제동향_데이터!$AF$7:$AF$1105=$I$4)*(경제동향_데이터!$AG$7:$AG$1105))</f>
        <v>109.8</v>
      </c>
      <c r="J7" s="40">
        <f>SUMPRODUCT((경제동향_데이터!$AD$7:$AD$1105=$A7)*(경제동향_데이터!$AE$7:$AE$1105=$A$4)*(경제동향_데이터!$AF$7:$AF$1105=$I$4)*(경제동향_데이터!$AH$7:$AH$1105))</f>
        <v>10.199999999999999</v>
      </c>
      <c r="K7" s="40">
        <f>SUMPRODUCT((경제동향_데이터!$AD$7:$AD$1105=$A7)*(경제동향_데이터!$AE$7:$AE$1105=$A$4)*(경제동향_데이터!$AF$7:$AF$1105=$K$4)*(경제동향_데이터!$AG$7:$AG$1105))</f>
        <v>103</v>
      </c>
      <c r="L7" s="40">
        <f>SUMPRODUCT((경제동향_데이터!$AD$7:$AD$1105=$A7)*(경제동향_데이터!$AE$7:$AE$1105=$A$4)*(경제동향_데이터!$AF$7:$AF$1105=$K$4)*(경제동향_데이터!$AH$7:$AH$1105))</f>
        <v>2.9</v>
      </c>
      <c r="M7" s="53"/>
    </row>
    <row r="8" spans="1:13" x14ac:dyDescent="0.3">
      <c r="A8" s="292" t="str">
        <f>시점!D7</f>
        <v>2022.2/4</v>
      </c>
      <c r="B8" s="20" t="str">
        <f t="shared" si="0"/>
        <v>2/4</v>
      </c>
      <c r="C8" s="12">
        <f>SUMPRODUCT((경제동향_데이터!$AD$7:$AD$1105=$A8)*(경제동향_데이터!$AE$7:$AE$1105=$A$4)*(경제동향_데이터!$AF$7:$AF$1105=$A$3)*(경제동향_데이터!$AG$7:$AG$1105))</f>
        <v>109.9</v>
      </c>
      <c r="D8" s="12">
        <f>SUMPRODUCT((경제동향_데이터!$AD$7:$AD$1105=$A8)*(경제동향_데이터!$AE$7:$AE$1105=$A$4)*(경제동향_데이터!$AF$7:$AF$1105=$A$3)*(경제동향_데이터!$AH$7:$AH$1105))</f>
        <v>5</v>
      </c>
      <c r="E8" s="28">
        <f>SUMPRODUCT((경제동향_데이터!$AD$7:$AD$1105=$A8)*(경제동향_데이터!$AE$7:$AE$1105=$A$4)*(경제동향_데이터!$AF$7:$AF$1105=$E$4)*(경제동향_데이터!$AG$7:$AG$1105))</f>
        <v>131.6</v>
      </c>
      <c r="F8" s="28">
        <f>SUMPRODUCT((경제동향_데이터!$AD$7:$AD$1105=$A8)*(경제동향_데이터!$AE$7:$AE$1105=$A$4)*(경제동향_데이터!$AF$7:$AF$1105=$E$4)*(경제동향_데이터!$AH$7:$AH$1105))</f>
        <v>28.4</v>
      </c>
      <c r="G8" s="40">
        <f>SUMPRODUCT((경제동향_데이터!$AD$7:$AD$1105=$A8)*(경제동향_데이터!$AE$7:$AE$1105=$A$4)*(경제동향_데이터!$AF$7:$AF$1105=$G$4)*(경제동향_데이터!$AG$7:$AG$1105))</f>
        <v>101.2</v>
      </c>
      <c r="H8" s="40">
        <f>SUMPRODUCT((경제동향_데이터!$AD$7:$AD$1105=$A8)*(경제동향_데이터!$AE$7:$AE$1105=$A$4)*(경제동향_데이터!$AF$7:$AF$1105=$G$4)*(경제동향_데이터!$AH$7:$AH$1105))</f>
        <v>-0.1</v>
      </c>
      <c r="I8" s="40">
        <f>SUMPRODUCT((경제동향_데이터!$AD$7:$AD$1105=$A8)*(경제동향_데이터!$AE$7:$AE$1105=$A$4)*(경제동향_데이터!$AF$7:$AF$1105=$I$4)*(경제동향_데이터!$AG$7:$AG$1105))</f>
        <v>111.2</v>
      </c>
      <c r="J8" s="40">
        <f>SUMPRODUCT((경제동향_데이터!$AD$7:$AD$1105=$A8)*(경제동향_데이터!$AE$7:$AE$1105=$A$4)*(경제동향_데이터!$AF$7:$AF$1105=$I$4)*(경제동향_데이터!$AH$7:$AH$1105))</f>
        <v>8.6</v>
      </c>
      <c r="K8" s="40">
        <f>SUMPRODUCT((경제동향_데이터!$AD$7:$AD$1105=$A8)*(경제동향_데이터!$AE$7:$AE$1105=$A$4)*(경제동향_데이터!$AF$7:$AF$1105=$K$4)*(경제동향_데이터!$AG$7:$AG$1105))</f>
        <v>108.7</v>
      </c>
      <c r="L8" s="40">
        <f>SUMPRODUCT((경제동향_데이터!$AD$7:$AD$1105=$A8)*(경제동향_데이터!$AE$7:$AE$1105=$A$4)*(경제동향_데이터!$AF$7:$AF$1105=$K$4)*(경제동향_데이터!$AH$7:$AH$1105))</f>
        <v>3.7</v>
      </c>
      <c r="M8" s="53"/>
    </row>
    <row r="9" spans="1:13" x14ac:dyDescent="0.3">
      <c r="A9" s="292" t="str">
        <f>시점!D8</f>
        <v>2022.3/4</v>
      </c>
      <c r="B9" s="20" t="str">
        <f t="shared" si="0"/>
        <v>3/4</v>
      </c>
      <c r="C9" s="12">
        <f>SUMPRODUCT((경제동향_데이터!$AD$7:$AD$1105=$A9)*(경제동향_데이터!$AE$7:$AE$1105=$A$4)*(경제동향_데이터!$AF$7:$AF$1105=$A$3)*(경제동향_데이터!$AG$7:$AG$1105))</f>
        <v>109.2</v>
      </c>
      <c r="D9" s="12">
        <f>SUMPRODUCT((경제동향_데이터!$AD$7:$AD$1105=$A9)*(경제동향_데이터!$AE$7:$AE$1105=$A$4)*(경제동향_데이터!$AF$7:$AF$1105=$A$3)*(경제동향_데이터!$AH$7:$AH$1105))</f>
        <v>6.1</v>
      </c>
      <c r="E9" s="28">
        <f>SUMPRODUCT((경제동향_데이터!$AD$7:$AD$1105=$A9)*(경제동향_데이터!$AE$7:$AE$1105=$A$4)*(경제동향_데이터!$AF$7:$AF$1105=$E$4)*(경제동향_데이터!$AG$7:$AG$1105))</f>
        <v>140.5</v>
      </c>
      <c r="F9" s="28">
        <f>SUMPRODUCT((경제동향_데이터!$AD$7:$AD$1105=$A9)*(경제동향_데이터!$AE$7:$AE$1105=$A$4)*(경제동향_데이터!$AF$7:$AF$1105=$E$4)*(경제동향_데이터!$AH$7:$AH$1105))</f>
        <v>37.299999999999997</v>
      </c>
      <c r="G9" s="40">
        <f>SUMPRODUCT((경제동향_데이터!$AD$7:$AD$1105=$A9)*(경제동향_데이터!$AE$7:$AE$1105=$A$4)*(경제동향_데이터!$AF$7:$AF$1105=$G$4)*(경제동향_데이터!$AG$7:$AG$1105))</f>
        <v>96</v>
      </c>
      <c r="H9" s="40">
        <f>SUMPRODUCT((경제동향_데이터!$AD$7:$AD$1105=$A9)*(경제동향_데이터!$AE$7:$AE$1105=$A$4)*(경제동향_데이터!$AF$7:$AF$1105=$G$4)*(경제동향_데이터!$AH$7:$AH$1105))</f>
        <v>-1.3</v>
      </c>
      <c r="I9" s="40">
        <f>SUMPRODUCT((경제동향_데이터!$AD$7:$AD$1105=$A9)*(경제동향_데이터!$AE$7:$AE$1105=$A$4)*(경제동향_데이터!$AF$7:$AF$1105=$I$4)*(경제동향_데이터!$AG$7:$AG$1105))</f>
        <v>115.2</v>
      </c>
      <c r="J9" s="40">
        <f>SUMPRODUCT((경제동향_데이터!$AD$7:$AD$1105=$A9)*(경제동향_데이터!$AE$7:$AE$1105=$A$4)*(경제동향_데이터!$AF$7:$AF$1105=$I$4)*(경제동향_데이터!$AH$7:$AH$1105))</f>
        <v>7.8</v>
      </c>
      <c r="K9" s="40">
        <f>SUMPRODUCT((경제동향_데이터!$AD$7:$AD$1105=$A9)*(경제동향_데이터!$AE$7:$AE$1105=$A$4)*(경제동향_데이터!$AF$7:$AF$1105=$K$4)*(경제동향_데이터!$AG$7:$AG$1105))</f>
        <v>106.5</v>
      </c>
      <c r="L9" s="40">
        <f>SUMPRODUCT((경제동향_데이터!$AD$7:$AD$1105=$A9)*(경제동향_데이터!$AE$7:$AE$1105=$A$4)*(경제동향_데이터!$AF$7:$AF$1105=$K$4)*(경제동향_데이터!$AH$7:$AH$1105))</f>
        <v>3.6</v>
      </c>
      <c r="M9" s="53"/>
    </row>
    <row r="10" spans="1:13" x14ac:dyDescent="0.3">
      <c r="A10" s="292" t="str">
        <f>시점!D9</f>
        <v>2022.4/4</v>
      </c>
      <c r="B10" s="20" t="str">
        <f t="shared" si="0"/>
        <v>4/4</v>
      </c>
      <c r="C10" s="12">
        <f>SUMPRODUCT((경제동향_데이터!$AD$7:$AD$1105=$A10)*(경제동향_데이터!$AE$7:$AE$1105=$A$4)*(경제동향_데이터!$AF$7:$AF$1105=$A$3)*(경제동향_데이터!$AG$7:$AG$1105))</f>
        <v>113</v>
      </c>
      <c r="D10" s="12">
        <f>SUMPRODUCT((경제동향_데이터!$AD$7:$AD$1105=$A10)*(경제동향_데이터!$AE$7:$AE$1105=$A$4)*(경제동향_데이터!$AF$7:$AF$1105=$A$3)*(경제동향_데이터!$AH$7:$AH$1105))</f>
        <v>4.2</v>
      </c>
      <c r="E10" s="28">
        <f>SUMPRODUCT((경제동향_데이터!$AD$7:$AD$1105=$A10)*(경제동향_데이터!$AE$7:$AE$1105=$A$4)*(경제동향_데이터!$AF$7:$AF$1105=$E$4)*(경제동향_데이터!$AG$7:$AG$1105))</f>
        <v>139.1</v>
      </c>
      <c r="F10" s="28">
        <f>SUMPRODUCT((경제동향_데이터!$AD$7:$AD$1105=$A10)*(경제동향_데이터!$AE$7:$AE$1105=$A$4)*(경제동향_데이터!$AF$7:$AF$1105=$E$4)*(경제동향_데이터!$AH$7:$AH$1105))</f>
        <v>23</v>
      </c>
      <c r="G10" s="40">
        <f>SUMPRODUCT((경제동향_데이터!$AD$7:$AD$1105=$A10)*(경제동향_데이터!$AE$7:$AE$1105=$A$4)*(경제동향_데이터!$AF$7:$AF$1105=$G$4)*(경제동향_데이터!$AG$7:$AG$1105))</f>
        <v>109</v>
      </c>
      <c r="H10" s="40">
        <f>SUMPRODUCT((경제동향_데이터!$AD$7:$AD$1105=$A10)*(경제동향_데이터!$AE$7:$AE$1105=$A$4)*(경제동향_데이터!$AF$7:$AF$1105=$G$4)*(경제동향_데이터!$AH$7:$AH$1105))</f>
        <v>3.9</v>
      </c>
      <c r="I10" s="40">
        <f>SUMPRODUCT((경제동향_데이터!$AD$7:$AD$1105=$A10)*(경제동향_데이터!$AE$7:$AE$1105=$A$4)*(경제동향_데이터!$AF$7:$AF$1105=$I$4)*(경제동향_데이터!$AG$7:$AG$1105))</f>
        <v>112.8</v>
      </c>
      <c r="J10" s="40">
        <f>SUMPRODUCT((경제동향_데이터!$AD$7:$AD$1105=$A10)*(경제동향_데이터!$AE$7:$AE$1105=$A$4)*(경제동향_데이터!$AF$7:$AF$1105=$I$4)*(경제동향_데이터!$AH$7:$AH$1105))</f>
        <v>5.9</v>
      </c>
      <c r="K10" s="40">
        <f>SUMPRODUCT((경제동향_데이터!$AD$7:$AD$1105=$A10)*(경제동향_데이터!$AE$7:$AE$1105=$A$4)*(경제동향_데이터!$AF$7:$AF$1105=$K$4)*(경제동향_데이터!$AG$7:$AG$1105))</f>
        <v>110.6</v>
      </c>
      <c r="L10" s="40">
        <f>SUMPRODUCT((경제동향_데이터!$AD$7:$AD$1105=$A10)*(경제동향_데이터!$AE$7:$AE$1105=$A$4)*(경제동향_데이터!$AF$7:$AF$1105=$K$4)*(경제동향_데이터!$AH$7:$AH$1105))</f>
        <v>1.4</v>
      </c>
      <c r="M10" s="53"/>
    </row>
    <row r="11" spans="1:13" x14ac:dyDescent="0.3">
      <c r="A11" s="292" t="str">
        <f>시점!D10</f>
        <v>2023.1/4</v>
      </c>
      <c r="B11" s="20" t="str">
        <f t="shared" si="0"/>
        <v>'23.1/4</v>
      </c>
      <c r="C11" s="12">
        <f>SUMPRODUCT((경제동향_데이터!$AD$7:$AD$1105=$A11)*(경제동향_데이터!$AE$7:$AE$1105=$A$4)*(경제동향_데이터!$AF$7:$AF$1105=$A$3)*(경제동향_데이터!$AG$7:$AG$1105))</f>
        <v>109.2</v>
      </c>
      <c r="D11" s="12">
        <f>SUMPRODUCT((경제동향_데이터!$AD$7:$AD$1105=$A11)*(경제동향_데이터!$AE$7:$AE$1105=$A$4)*(경제동향_데이터!$AF$7:$AF$1105=$A$3)*(경제동향_데이터!$AH$7:$AH$1105))</f>
        <v>4.5</v>
      </c>
      <c r="E11" s="28">
        <f>SUMPRODUCT((경제동향_데이터!$AD$7:$AD$1105=$A11)*(경제동향_데이터!$AE$7:$AE$1105=$A$4)*(경제동향_데이터!$AF$7:$AF$1105=$E$4)*(경제동향_데이터!$AG$7:$AG$1105))</f>
        <v>117.3</v>
      </c>
      <c r="F11" s="28">
        <f>SUMPRODUCT((경제동향_데이터!$AD$7:$AD$1105=$A11)*(경제동향_데이터!$AE$7:$AE$1105=$A$4)*(경제동향_데이터!$AF$7:$AF$1105=$E$4)*(경제동향_데이터!$AH$7:$AH$1105))</f>
        <v>16.600000000000001</v>
      </c>
      <c r="G11" s="40">
        <f>SUMPRODUCT((경제동향_데이터!$AD$7:$AD$1105=$A11)*(경제동향_데이터!$AE$7:$AE$1105=$A$4)*(경제동향_데이터!$AF$7:$AF$1105=$G$4)*(경제동향_데이터!$AG$7:$AG$1105))</f>
        <v>109.1</v>
      </c>
      <c r="H11" s="40">
        <f>SUMPRODUCT((경제동향_데이터!$AD$7:$AD$1105=$A11)*(경제동향_데이터!$AE$7:$AE$1105=$A$4)*(경제동향_데이터!$AF$7:$AF$1105=$G$4)*(경제동향_데이터!$AH$7:$AH$1105))</f>
        <v>14.5</v>
      </c>
      <c r="I11" s="40">
        <f>SUMPRODUCT((경제동향_데이터!$AD$7:$AD$1105=$A11)*(경제동향_데이터!$AE$7:$AE$1105=$A$4)*(경제동향_데이터!$AF$7:$AF$1105=$I$4)*(경제동향_데이터!$AG$7:$AG$1105))</f>
        <v>114.9</v>
      </c>
      <c r="J11" s="40">
        <f>SUMPRODUCT((경제동향_데이터!$AD$7:$AD$1105=$A11)*(경제동향_데이터!$AE$7:$AE$1105=$A$4)*(경제동향_데이터!$AF$7:$AF$1105=$I$4)*(경제동향_데이터!$AH$7:$AH$1105))</f>
        <v>5.0999999999999996</v>
      </c>
      <c r="K11" s="40">
        <f>SUMPRODUCT((경제동향_데이터!$AD$7:$AD$1105=$A11)*(경제동향_데이터!$AE$7:$AE$1105=$A$4)*(경제동향_데이터!$AF$7:$AF$1105=$K$4)*(경제동향_데이터!$AG$7:$AG$1105))</f>
        <v>107.3</v>
      </c>
      <c r="L11" s="40">
        <f>SUMPRODUCT((경제동향_데이터!$AD$7:$AD$1105=$A11)*(경제동향_데이터!$AE$7:$AE$1105=$A$4)*(경제동향_데이터!$AF$7:$AF$1105=$K$4)*(경제동향_데이터!$AH$7:$AH$1105))</f>
        <v>4.3</v>
      </c>
      <c r="M11" s="53"/>
    </row>
    <row r="12" spans="1:13" x14ac:dyDescent="0.3">
      <c r="A12" s="292" t="str">
        <f>시점!D11</f>
        <v>2023.2/4</v>
      </c>
      <c r="B12" s="20" t="str">
        <f t="shared" si="0"/>
        <v>2/4</v>
      </c>
      <c r="C12" s="12">
        <f>SUMPRODUCT((경제동향_데이터!$AD$7:$AD$1105=$A12)*(경제동향_데이터!$AE$7:$AE$1105=$A$4)*(경제동향_데이터!$AF$7:$AF$1105=$A$3)*(경제동향_데이터!$AG$7:$AG$1105))</f>
        <v>110.8</v>
      </c>
      <c r="D12" s="12">
        <f>SUMPRODUCT((경제동향_데이터!$AD$7:$AD$1105=$A12)*(경제동향_데이터!$AE$7:$AE$1105=$A$4)*(경제동향_데이터!$AF$7:$AF$1105=$A$3)*(경제동향_데이터!$AH$7:$AH$1105))</f>
        <v>0.9</v>
      </c>
      <c r="E12" s="28">
        <f>SUMPRODUCT((경제동향_데이터!$AD$7:$AD$1105=$A12)*(경제동향_데이터!$AE$7:$AE$1105=$A$4)*(경제동향_데이터!$AF$7:$AF$1105=$E$4)*(경제동향_데이터!$AG$7:$AG$1105))</f>
        <v>120.7</v>
      </c>
      <c r="F12" s="28">
        <f>SUMPRODUCT((경제동향_데이터!$AD$7:$AD$1105=$A12)*(경제동향_데이터!$AE$7:$AE$1105=$A$4)*(경제동향_데이터!$AF$7:$AF$1105=$E$4)*(경제동향_데이터!$AH$7:$AH$1105))</f>
        <v>-10.9</v>
      </c>
      <c r="G12" s="40">
        <f>SUMPRODUCT((경제동향_데이터!$AD$7:$AD$1105=$A12)*(경제동향_데이터!$AE$7:$AE$1105=$A$4)*(경제동향_데이터!$AF$7:$AF$1105=$G$4)*(경제동향_데이터!$AG$7:$AG$1105))</f>
        <v>116</v>
      </c>
      <c r="H12" s="40">
        <f>SUMPRODUCT((경제동향_데이터!$AD$7:$AD$1105=$A12)*(경제동향_데이터!$AE$7:$AE$1105=$A$4)*(경제동향_데이터!$AF$7:$AF$1105=$G$4)*(경제동향_데이터!$AH$7:$AH$1105))</f>
        <v>14.8</v>
      </c>
      <c r="I12" s="40">
        <f>SUMPRODUCT((경제동향_데이터!$AD$7:$AD$1105=$A12)*(경제동향_데이터!$AE$7:$AE$1105=$A$4)*(경제동향_데이터!$AF$7:$AF$1105=$I$4)*(경제동향_데이터!$AG$7:$AG$1105))</f>
        <v>116.4</v>
      </c>
      <c r="J12" s="40">
        <f>SUMPRODUCT((경제동향_데이터!$AD$7:$AD$1105=$A12)*(경제동향_데이터!$AE$7:$AE$1105=$A$4)*(경제동향_데이터!$AF$7:$AF$1105=$I$4)*(경제동향_데이터!$AH$7:$AH$1105))</f>
        <v>5.2</v>
      </c>
      <c r="K12" s="40">
        <f>SUMPRODUCT((경제동향_데이터!$AD$7:$AD$1105=$A12)*(경제동향_데이터!$AE$7:$AE$1105=$A$4)*(경제동향_데이터!$AF$7:$AF$1105=$K$4)*(경제동향_데이터!$AG$7:$AG$1105))</f>
        <v>107.7</v>
      </c>
      <c r="L12" s="40">
        <f>SUMPRODUCT((경제동향_데이터!$AD$7:$AD$1105=$A12)*(경제동향_데이터!$AE$7:$AE$1105=$A$4)*(경제동향_데이터!$AF$7:$AF$1105=$K$4)*(경제동향_데이터!$AH$7:$AH$1105))</f>
        <v>-1</v>
      </c>
      <c r="M12" s="53"/>
    </row>
    <row r="13" spans="1:13" x14ac:dyDescent="0.3">
      <c r="A13" s="292" t="str">
        <f>시점!E12</f>
        <v>2023.3/4 p)</v>
      </c>
      <c r="B13" s="20" t="str">
        <f>IF(MID(A13,6,3)="1/4","'"&amp;MID(A13,3,2)&amp;"."&amp;MID(A13,6,3)&amp;"p)",MID(A13,6,3)&amp;"p)")</f>
        <v>3/4p)</v>
      </c>
      <c r="C13" s="74" cm="1">
        <f t="array" ref="C13">SUMPRODUCT((경제동향_데이터!$AD$7:$AD$1105=$A13)*(경제동향_데이터!$AE$7:$AE$1105=$A$4)*(경제동향_데이터!$AF$7:$AF$1105=$A$3)*(경제동향_데이터!$AG$7:$AG$1105))</f>
        <v>109.3</v>
      </c>
      <c r="D13" s="74">
        <f>SUMPRODUCT((경제동향_데이터!$AD$7:$AD$1105=$A13)*(경제동향_데이터!$AE$7:$AE$1105=$A$4)*(경제동향_데이터!$AF$7:$AF$1105=$A$3)*(경제동향_데이터!$AH$7:$AH$1105))</f>
        <v>0.1</v>
      </c>
      <c r="E13" s="28">
        <f>SUMPRODUCT((경제동향_데이터!$AD$7:$AD$1105=$A13)*(경제동향_데이터!$AE$7:$AE$1105=$A$4)*(경제동향_데이터!$AF$7:$AF$1105=$E$4)*(경제동향_데이터!$AG$7:$AG$1105))</f>
        <v>126</v>
      </c>
      <c r="F13" s="74">
        <f>SUMPRODUCT((경제동향_데이터!$AD$7:$AD$1105=$A13)*(경제동향_데이터!$AE$7:$AE$1105=$A$4)*(경제동향_데이터!$AF$7:$AF$1105=$E$4)*(경제동향_데이터!$AH$7:$AH$1105))</f>
        <v>-14.5</v>
      </c>
      <c r="G13" s="40">
        <f>SUMPRODUCT((경제동향_데이터!$AD$7:$AD$1105=$A13)*(경제동향_데이터!$AE$7:$AE$1105=$A$4)*(경제동향_데이터!$AF$7:$AF$1105=$G$4)*(경제동향_데이터!$AG$7:$AG$1105))</f>
        <v>113</v>
      </c>
      <c r="H13" s="74">
        <f>SUMPRODUCT((경제동향_데이터!$AD$7:$AD$1105=$A13)*(경제동향_데이터!$AE$7:$AE$1105=$A$4)*(경제동향_데이터!$AF$7:$AF$1105=$G$4)*(경제동향_데이터!$AH$7:$AH$1105))</f>
        <v>17</v>
      </c>
      <c r="I13" s="40">
        <f>SUMPRODUCT((경제동향_데이터!$AD$7:$AD$1105=$A13)*(경제동향_데이터!$AE$7:$AE$1105=$A$4)*(경제동향_데이터!$AF$7:$AF$1105=$I$4)*(경제동향_데이터!$AG$7:$AG$1105))</f>
        <v>118</v>
      </c>
      <c r="J13" s="74">
        <f>SUMPRODUCT((경제동향_데이터!$AD$7:$AD$1105=$A13)*(경제동향_데이터!$AE$7:$AE$1105=$A$4)*(경제동향_데이터!$AF$7:$AF$1105=$I$4)*(경제동향_데이터!$AH$7:$AH$1105))</f>
        <v>2.8</v>
      </c>
      <c r="K13" s="40">
        <f>SUMPRODUCT((경제동향_데이터!$AD$7:$AD$1105=$A13)*(경제동향_데이터!$AE$7:$AE$1105=$A$4)*(경제동향_데이터!$AF$7:$AF$1105=$K$4)*(경제동향_데이터!$AG$7:$AG$1105))</f>
        <v>104.6</v>
      </c>
      <c r="L13" s="74">
        <f>SUMPRODUCT((경제동향_데이터!$AD$7:$AD$1105=$A13)*(경제동향_데이터!$AE$7:$AE$1105=$A$4)*(경제동향_데이터!$AF$7:$AF$1105=$K$4)*(경제동향_데이터!$AH$7:$AH$1105))</f>
        <v>-1.9</v>
      </c>
      <c r="M13" s="53"/>
    </row>
    <row r="14" spans="1:13" x14ac:dyDescent="0.3">
      <c r="E14" s="444" t="s">
        <v>10879</v>
      </c>
      <c r="F14" s="445">
        <f>F13</f>
        <v>-14.5</v>
      </c>
      <c r="G14" s="446" t="str">
        <f>IF(OR(AND($D$13&gt;=0,F14&lt;0),AND($D$13&lt;0,F14&gt;=0)),"",IF(IF(D$13&gt;=0,RANK(F14,$F$14:$F$17,0),RANK(F14,$F$14:$F$17,1))&gt;2,"",IF(D$13&gt;=0,RANK(F14,$F$14:$F$17,0),RANK(F14,$F$14:$F$17,1))))</f>
        <v/>
      </c>
      <c r="H14" s="446"/>
      <c r="I14" s="446"/>
      <c r="J14" s="447"/>
      <c r="K14" s="447"/>
      <c r="L14" s="448"/>
      <c r="M14" s="53"/>
    </row>
    <row r="15" spans="1:13" x14ac:dyDescent="0.3">
      <c r="E15" s="449" t="s">
        <v>10880</v>
      </c>
      <c r="F15" s="450">
        <f>H13</f>
        <v>17</v>
      </c>
      <c r="G15" s="39">
        <f t="shared" ref="G15:G16" si="1">IF(OR(AND($D$13&gt;=0,F15&lt;0),AND($D$13&lt;0,F15&gt;=0)),"",IF(IF(D$13&gt;=0,RANK(F15,$F$14:$F$17,0),RANK(F15,$F$14:$F$17,1))&gt;2,"",IF(D$13&gt;=0,RANK(F15,$F$14:$F$17,0),RANK(F15,$F$14:$F$17,1))))</f>
        <v>1</v>
      </c>
      <c r="H15" s="39"/>
      <c r="I15" s="39"/>
      <c r="J15" s="17"/>
      <c r="K15" s="17"/>
      <c r="L15" s="451"/>
      <c r="M15" s="53"/>
    </row>
    <row r="16" spans="1:13" x14ac:dyDescent="0.3">
      <c r="E16" s="449" t="s">
        <v>10881</v>
      </c>
      <c r="F16" s="450">
        <f>J13</f>
        <v>2.8</v>
      </c>
      <c r="G16" s="39">
        <f t="shared" si="1"/>
        <v>2</v>
      </c>
      <c r="H16" s="39"/>
      <c r="I16" s="17"/>
      <c r="J16" s="17"/>
      <c r="K16" s="17"/>
      <c r="L16" s="451"/>
      <c r="M16" s="53"/>
    </row>
    <row r="17" spans="1:13" x14ac:dyDescent="0.3">
      <c r="A17" s="1"/>
      <c r="B17" s="1"/>
      <c r="E17" s="452" t="s">
        <v>10882</v>
      </c>
      <c r="F17" s="453">
        <f>L13</f>
        <v>-1.9</v>
      </c>
      <c r="G17" s="454" t="str">
        <f>IF(OR(AND($D$13&gt;=0,F17&lt;0),AND($D$13&lt;0,F17&gt;=0)),"",IF(IF(D$13&gt;=0,RANK(F17,$F$14:$F$17,0),RANK(F17,$F$14:$F$17,1))&gt;2,"",IF(D$13&gt;=0,RANK(F17,$F$14:$F$17,0),RANK(F17,$F$14:$F$17,1))))</f>
        <v/>
      </c>
      <c r="H17" s="454"/>
      <c r="I17" s="455" t="str">
        <f>INDEX(E14:E17,MATCH(1,G14:G17,0),1)&amp;" "&amp;TEXT(INDEX(F14:F17,MATCH(1,G14:G17,0),1),"0.0")&amp;IF(D13&gt;=0,"p 상승","p 감소")&amp;
IF(SUM(G14:G17)=1,"",", "&amp;INDEX(E14:E17,MATCH(2,G14:G17,0),1)&amp;" "&amp;TEXT(INDEX(F14:F17,MATCH(2,G14:G17,0),1),"0.0")&amp;IF(D13&gt;=0,"p 상승","p 감소"))</f>
        <v>부동산업 17.0p 상승, 보건사회복지업 2.8p 상승</v>
      </c>
      <c r="J17" s="454"/>
      <c r="K17" s="454"/>
      <c r="L17" s="456"/>
    </row>
    <row r="19" spans="1:13" x14ac:dyDescent="0.3">
      <c r="A19" s="71" t="s">
        <v>277</v>
      </c>
    </row>
    <row r="20" spans="1:13" x14ac:dyDescent="0.3">
      <c r="A20" s="30" t="s">
        <v>52</v>
      </c>
      <c r="B20" s="25" t="s">
        <v>4</v>
      </c>
      <c r="E20" s="52"/>
      <c r="F20" s="52"/>
      <c r="G20" s="52"/>
      <c r="H20" s="52"/>
      <c r="I20" s="52"/>
      <c r="J20" s="52"/>
      <c r="K20" s="52"/>
      <c r="L20" s="52"/>
      <c r="M20" s="52"/>
    </row>
    <row r="21" spans="1:13" x14ac:dyDescent="0.3">
      <c r="A21" s="29" t="s">
        <v>62</v>
      </c>
      <c r="B21" s="26" t="s">
        <v>4</v>
      </c>
      <c r="C21" s="26" t="s">
        <v>57</v>
      </c>
      <c r="D21" s="26" t="s">
        <v>61</v>
      </c>
      <c r="E21" s="44" t="s">
        <v>54</v>
      </c>
      <c r="F21" s="43" t="s">
        <v>60</v>
      </c>
      <c r="G21" s="44" t="s">
        <v>55</v>
      </c>
      <c r="H21" s="43" t="s">
        <v>7</v>
      </c>
      <c r="I21" s="44" t="s">
        <v>56</v>
      </c>
      <c r="J21" s="43" t="s">
        <v>7</v>
      </c>
      <c r="K21" s="37" t="s">
        <v>53</v>
      </c>
      <c r="L21" s="48" t="s">
        <v>7</v>
      </c>
    </row>
    <row r="22" spans="1:13" x14ac:dyDescent="0.3">
      <c r="A22" s="64" t="s">
        <v>3618</v>
      </c>
      <c r="B22" s="42" t="str">
        <f>B5</f>
        <v>'21.3/4</v>
      </c>
      <c r="C22" s="6">
        <f>SUMPRODUCT((경제동향_데이터!$AD$7:$AD$1105=$A22)*(경제동향_데이터!$AE$7:$AE$1105=$A$21)*(경제동향_데이터!$AF$7:$AF$1105=$A$3)*(경제동향_데이터!$AG$7:$AG$1105))</f>
        <v>99.3</v>
      </c>
      <c r="D22" s="6">
        <f>SUMPRODUCT((경제동향_데이터!$AD$7:$AD$1105=$A22)*(경제동향_데이터!$AE$7:$AE$1105=$A$21)*(경제동향_데이터!$AF$7:$AF$1105=$A$3)*(경제동향_데이터!$AH$7:$AH$1105))</f>
        <v>-0.8</v>
      </c>
      <c r="E22" s="6">
        <f>SUMPRODUCT((경제동향_데이터!$AD$7:$AD$1105=$A22)*(경제동향_데이터!$AE$7:$AE$1105=$A$21)*(경제동향_데이터!$AF$7:$AF$1105=$E$21)*(경제동향_데이터!$AG$7:$AG$1105))</f>
        <v>81.900000000000006</v>
      </c>
      <c r="F22" s="6">
        <f>SUMPRODUCT((경제동향_데이터!$AD$7:$AD$1105=$A22)*(경제동향_데이터!$AE$7:$AE$1105=$A$21)*(경제동향_데이터!$AF$7:$AF$1105=$E$21)*(경제동향_데이터!$AH$7:$AH$1105))</f>
        <v>-14.3</v>
      </c>
      <c r="G22" s="40">
        <f>SUMPRODUCT((경제동향_데이터!$AD$7:$AD$1105=$A22)*(경제동향_데이터!$AE$7:$AE$1105=$A$21)*(경제동향_데이터!$AF$7:$AF$1105=$G$21)*(경제동향_데이터!$AG$7:$AG$1105))</f>
        <v>104</v>
      </c>
      <c r="H22" s="40">
        <f>SUMPRODUCT((경제동향_데이터!$AD$7:$AD$1105=$A22)*(경제동향_데이터!$AE$7:$AE$1105=$A$21)*(경제동향_데이터!$AF$7:$AF$1105=$G$21)*(경제동향_데이터!$AH$7:$AH$1105))</f>
        <v>0.9</v>
      </c>
      <c r="I22" s="40">
        <f>SUMPRODUCT((경제동향_데이터!$AD$7:$AD$1105=$A22)*(경제동향_데이터!$AE$7:$AE$1105=$A$21)*(경제동향_데이터!$AF$7:$AF$1105=$I$21)*(경제동향_데이터!$AG$7:$AG$1105))</f>
        <v>99.7</v>
      </c>
      <c r="J22" s="40">
        <f>SUMPRODUCT((경제동향_데이터!$AD$7:$AD$1105=$A22)*(경제동향_데이터!$AE$7:$AE$1105=$A$21)*(경제동향_데이터!$AF$7:$AF$1105=$I$21)*(경제동향_데이터!$AH$7:$AH$1105))</f>
        <v>-3.8</v>
      </c>
      <c r="K22" s="40">
        <f>SUMPRODUCT((경제동향_데이터!$AD$7:$AD$1105=$A22)*(경제동향_데이터!$AE$7:$AE$1105=$A$21)*(경제동향_데이터!$AF$7:$AF$1105=$K$21)*(경제동향_데이터!$AG$7:$AG$1105))</f>
        <v>98.7</v>
      </c>
      <c r="L22" s="40">
        <f>SUMPRODUCT((경제동향_데이터!$AD$7:$AD$1105=$A22)*(경제동향_데이터!$AE$7:$AE$1105=$A$21)*(경제동향_데이터!$AF$7:$AF$1105=$K$21)*(경제동향_데이터!$AH$7:$AH$1105))</f>
        <v>1.5</v>
      </c>
      <c r="M22" s="52" t="str">
        <f>"u_"&amp;INDEX(E31:E34,MATCH(1,G31:G34,0),1)</f>
        <v>u_보건사회복지업</v>
      </c>
    </row>
    <row r="23" spans="1:13" x14ac:dyDescent="0.3">
      <c r="A23" s="64" t="str">
        <f t="shared" ref="A23:B23" si="2">A6</f>
        <v>2021.4/4</v>
      </c>
      <c r="B23" s="42" t="str">
        <f t="shared" si="2"/>
        <v>4/4</v>
      </c>
      <c r="C23" s="28">
        <f>SUMPRODUCT((경제동향_데이터!$AD$7:$AD$1105=$A23)*(경제동향_데이터!$AE$7:$AE$1105=$A$21)*(경제동향_데이터!$AF$7:$AF$1105=$A$3)*(경제동향_데이터!$AG$7:$AG$1105))</f>
        <v>107.6</v>
      </c>
      <c r="D23" s="28">
        <f>SUMPRODUCT((경제동향_데이터!$AD$7:$AD$1105=$A23)*(경제동향_데이터!$AE$7:$AE$1105=$A$21)*(경제동향_데이터!$AF$7:$AF$1105=$A$3)*(경제동향_데이터!$AH$7:$AH$1105))</f>
        <v>5.0999999999999996</v>
      </c>
      <c r="E23" s="28">
        <f>SUMPRODUCT((경제동향_데이터!$AD$7:$AD$1105=$A23)*(경제동향_데이터!$AE$7:$AE$1105=$A$21)*(경제동향_데이터!$AF$7:$AF$1105=$E$21)*(경제동향_데이터!$AG$7:$AG$1105))</f>
        <v>113.8</v>
      </c>
      <c r="F23" s="28">
        <f>SUMPRODUCT((경제동향_데이터!$AD$7:$AD$1105=$A23)*(경제동향_데이터!$AE$7:$AE$1105=$A$21)*(경제동향_데이터!$AF$7:$AF$1105=$E$21)*(경제동향_데이터!$AH$7:$AH$1105))</f>
        <v>17.5</v>
      </c>
      <c r="G23" s="40">
        <f>SUMPRODUCT((경제동향_데이터!$AD$7:$AD$1105=$A23)*(경제동향_데이터!$AE$7:$AE$1105=$A$21)*(경제동향_데이터!$AF$7:$AF$1105=$G$21)*(경제동향_데이터!$AG$7:$AG$1105))</f>
        <v>127.7</v>
      </c>
      <c r="H23" s="40">
        <f>SUMPRODUCT((경제동향_데이터!$AD$7:$AD$1105=$A23)*(경제동향_데이터!$AE$7:$AE$1105=$A$21)*(경제동향_데이터!$AF$7:$AF$1105=$G$21)*(경제동향_데이터!$AH$7:$AH$1105))</f>
        <v>15.8</v>
      </c>
      <c r="I23" s="40">
        <f>SUMPRODUCT((경제동향_데이터!$AD$7:$AD$1105=$A23)*(경제동향_데이터!$AE$7:$AE$1105=$A$21)*(경제동향_데이터!$AF$7:$AF$1105=$I$21)*(경제동향_데이터!$AG$7:$AG$1105))</f>
        <v>104.5</v>
      </c>
      <c r="J23" s="40">
        <f>SUMPRODUCT((경제동향_데이터!$AD$7:$AD$1105=$A23)*(경제동향_데이터!$AE$7:$AE$1105=$A$21)*(경제동향_데이터!$AF$7:$AF$1105=$I$21)*(경제동향_데이터!$AH$7:$AH$1105))</f>
        <v>4.4000000000000004</v>
      </c>
      <c r="K23" s="40">
        <f>SUMPRODUCT((경제동향_데이터!$AD$7:$AD$1105=$A23)*(경제동향_데이터!$AE$7:$AE$1105=$A$21)*(경제동향_데이터!$AF$7:$AF$1105=$K$21)*(경제동향_데이터!$AG$7:$AG$1105))</f>
        <v>103.2</v>
      </c>
      <c r="L23" s="40">
        <f>SUMPRODUCT((경제동향_데이터!$AD$7:$AD$1105=$A23)*(경제동향_데이터!$AE$7:$AE$1105=$A$21)*(경제동향_데이터!$AF$7:$AF$1105=$K$21)*(경제동향_데이터!$AH$7:$AH$1105))</f>
        <v>0.3</v>
      </c>
      <c r="M23" s="53"/>
    </row>
    <row r="24" spans="1:13" x14ac:dyDescent="0.3">
      <c r="A24" s="64" t="str">
        <f t="shared" ref="A24:B24" si="3">A7</f>
        <v>2022.1/4</v>
      </c>
      <c r="B24" s="42" t="str">
        <f t="shared" si="3"/>
        <v>'22.1/4</v>
      </c>
      <c r="C24" s="28">
        <f>SUMPRODUCT((경제동향_데이터!$AD$7:$AD$1105=$A24)*(경제동향_데이터!$AE$7:$AE$1105=$A$21)*(경제동향_데이터!$AF$7:$AF$1105=$A$3)*(경제동향_데이터!$AG$7:$AG$1105))</f>
        <v>103.2</v>
      </c>
      <c r="D24" s="28">
        <f>SUMPRODUCT((경제동향_데이터!$AD$7:$AD$1105=$A24)*(경제동향_데이터!$AE$7:$AE$1105=$A$21)*(경제동향_데이터!$AF$7:$AF$1105=$A$3)*(경제동향_데이터!$AH$7:$AH$1105))</f>
        <v>3.9</v>
      </c>
      <c r="E24" s="28">
        <f>SUMPRODUCT((경제동향_데이터!$AD$7:$AD$1105=$A24)*(경제동향_데이터!$AE$7:$AE$1105=$A$21)*(경제동향_데이터!$AF$7:$AF$1105=$E$21)*(경제동향_데이터!$AG$7:$AG$1105))</f>
        <v>93.3</v>
      </c>
      <c r="F24" s="28">
        <f>SUMPRODUCT((경제동향_데이터!$AD$7:$AD$1105=$A24)*(경제동향_데이터!$AE$7:$AE$1105=$A$21)*(경제동향_데이터!$AF$7:$AF$1105=$E$21)*(경제동향_데이터!$AH$7:$AH$1105))</f>
        <v>11.4</v>
      </c>
      <c r="G24" s="40">
        <f>SUMPRODUCT((경제동향_데이터!$AD$7:$AD$1105=$A24)*(경제동향_데이터!$AE$7:$AE$1105=$A$21)*(경제동향_데이터!$AF$7:$AF$1105=$G$21)*(경제동향_데이터!$AG$7:$AG$1105))</f>
        <v>119.6</v>
      </c>
      <c r="H24" s="40">
        <f>SUMPRODUCT((경제동향_데이터!$AD$7:$AD$1105=$A24)*(경제동향_데이터!$AE$7:$AE$1105=$A$21)*(경제동향_데이터!$AF$7:$AF$1105=$G$21)*(경제동향_데이터!$AH$7:$AH$1105))</f>
        <v>15.6</v>
      </c>
      <c r="I24" s="40">
        <f>SUMPRODUCT((경제동향_데이터!$AD$7:$AD$1105=$A24)*(경제동향_데이터!$AE$7:$AE$1105=$A$21)*(경제동향_데이터!$AF$7:$AF$1105=$I$21)*(경제동향_데이터!$AG$7:$AG$1105))</f>
        <v>105.9</v>
      </c>
      <c r="J24" s="40">
        <f>SUMPRODUCT((경제동향_데이터!$AD$7:$AD$1105=$A24)*(경제동향_데이터!$AE$7:$AE$1105=$A$21)*(경제동향_데이터!$AF$7:$AF$1105=$I$21)*(경제동향_데이터!$AH$7:$AH$1105))</f>
        <v>6.2</v>
      </c>
      <c r="K24" s="40">
        <f>SUMPRODUCT((경제동향_데이터!$AD$7:$AD$1105=$A24)*(경제동향_데이터!$AE$7:$AE$1105=$A$21)*(경제동향_데이터!$AF$7:$AF$1105=$K$21)*(경제동향_데이터!$AG$7:$AG$1105))</f>
        <v>99.8</v>
      </c>
      <c r="L24" s="40">
        <f>SUMPRODUCT((경제동향_데이터!$AD$7:$AD$1105=$A24)*(경제동향_데이터!$AE$7:$AE$1105=$A$21)*(경제동향_데이터!$AF$7:$AF$1105=$K$21)*(경제동향_데이터!$AH$7:$AH$1105))</f>
        <v>1.1000000000000001</v>
      </c>
      <c r="M24" s="53"/>
    </row>
    <row r="25" spans="1:13" x14ac:dyDescent="0.3">
      <c r="A25" s="64" t="str">
        <f t="shared" ref="A25:B25" si="4">A8</f>
        <v>2022.2/4</v>
      </c>
      <c r="B25" s="42" t="str">
        <f t="shared" si="4"/>
        <v>2/4</v>
      </c>
      <c r="C25" s="28">
        <f>SUMPRODUCT((경제동향_데이터!$AD$7:$AD$1105=$A25)*(경제동향_데이터!$AE$7:$AE$1105=$A$21)*(경제동향_데이터!$AF$7:$AF$1105=$A$3)*(경제동향_데이터!$AG$7:$AG$1105))</f>
        <v>110.3</v>
      </c>
      <c r="D25" s="28">
        <f>SUMPRODUCT((경제동향_데이터!$AD$7:$AD$1105=$A25)*(경제동향_데이터!$AE$7:$AE$1105=$A$21)*(경제동향_데이터!$AF$7:$AF$1105=$A$3)*(경제동향_데이터!$AH$7:$AH$1105))</f>
        <v>6.6</v>
      </c>
      <c r="E25" s="28">
        <f>SUMPRODUCT((경제동향_데이터!$AD$7:$AD$1105=$A25)*(경제동향_데이터!$AE$7:$AE$1105=$A$21)*(경제동향_데이터!$AF$7:$AF$1105=$E$21)*(경제동향_데이터!$AG$7:$AG$1105))</f>
        <v>127.1</v>
      </c>
      <c r="F25" s="28">
        <f>SUMPRODUCT((경제동향_데이터!$AD$7:$AD$1105=$A25)*(경제동향_데이터!$AE$7:$AE$1105=$A$21)*(경제동향_데이터!$AF$7:$AF$1105=$E$21)*(경제동향_데이터!$AH$7:$AH$1105))</f>
        <v>20.399999999999999</v>
      </c>
      <c r="G25" s="40">
        <f>SUMPRODUCT((경제동향_데이터!$AD$7:$AD$1105=$A25)*(경제동향_데이터!$AE$7:$AE$1105=$A$21)*(경제동향_데이터!$AF$7:$AF$1105=$G$21)*(경제동향_데이터!$AG$7:$AG$1105))</f>
        <v>138.4</v>
      </c>
      <c r="H25" s="40">
        <f>SUMPRODUCT((경제동향_데이터!$AD$7:$AD$1105=$A25)*(경제동향_데이터!$AE$7:$AE$1105=$A$21)*(경제동향_데이터!$AF$7:$AF$1105=$G$21)*(경제동향_데이터!$AH$7:$AH$1105))</f>
        <v>29.1</v>
      </c>
      <c r="I25" s="40">
        <f>SUMPRODUCT((경제동향_데이터!$AD$7:$AD$1105=$A25)*(경제동향_데이터!$AE$7:$AE$1105=$A$21)*(경제동향_데이터!$AF$7:$AF$1105=$I$21)*(경제동향_데이터!$AG$7:$AG$1105))</f>
        <v>111.5</v>
      </c>
      <c r="J25" s="40">
        <f>SUMPRODUCT((경제동향_데이터!$AD$7:$AD$1105=$A25)*(경제동향_데이터!$AE$7:$AE$1105=$A$21)*(경제동향_데이터!$AF$7:$AF$1105=$I$21)*(경제동향_데이터!$AH$7:$AH$1105))</f>
        <v>9.6</v>
      </c>
      <c r="K25" s="40">
        <f>SUMPRODUCT((경제동향_데이터!$AD$7:$AD$1105=$A25)*(경제동향_데이터!$AE$7:$AE$1105=$A$21)*(경제동향_데이터!$AF$7:$AF$1105=$K$21)*(경제동향_데이터!$AG$7:$AG$1105))</f>
        <v>102.6</v>
      </c>
      <c r="L25" s="40">
        <f>SUMPRODUCT((경제동향_데이터!$AD$7:$AD$1105=$A25)*(경제동향_데이터!$AE$7:$AE$1105=$A$21)*(경제동향_데이터!$AF$7:$AF$1105=$K$21)*(경제동향_데이터!$AH$7:$AH$1105))</f>
        <v>0.5</v>
      </c>
      <c r="M25" s="53"/>
    </row>
    <row r="26" spans="1:13" x14ac:dyDescent="0.3">
      <c r="A26" s="64" t="str">
        <f t="shared" ref="A26:B26" si="5">A9</f>
        <v>2022.3/4</v>
      </c>
      <c r="B26" s="42" t="str">
        <f t="shared" si="5"/>
        <v>3/4</v>
      </c>
      <c r="C26" s="28">
        <f>SUMPRODUCT((경제동향_데이터!$AD$7:$AD$1105=$A26)*(경제동향_데이터!$AE$7:$AE$1105=$A$21)*(경제동향_데이터!$AF$7:$AF$1105=$A$3)*(경제동향_데이터!$AG$7:$AG$1105))</f>
        <v>107.6</v>
      </c>
      <c r="D26" s="28">
        <f>SUMPRODUCT((경제동향_데이터!$AD$7:$AD$1105=$A26)*(경제동향_데이터!$AE$7:$AE$1105=$A$21)*(경제동향_데이터!$AF$7:$AF$1105=$A$3)*(경제동향_데이터!$AH$7:$AH$1105))</f>
        <v>6.6</v>
      </c>
      <c r="E26" s="28">
        <f>SUMPRODUCT((경제동향_데이터!$AD$7:$AD$1105=$A26)*(경제동향_데이터!$AE$7:$AE$1105=$A$21)*(경제동향_데이터!$AF$7:$AF$1105=$E$21)*(경제동향_데이터!$AG$7:$AG$1105))</f>
        <v>118.8</v>
      </c>
      <c r="F26" s="28">
        <f>SUMPRODUCT((경제동향_데이터!$AD$7:$AD$1105=$A26)*(경제동향_데이터!$AE$7:$AE$1105=$A$21)*(경제동향_데이터!$AF$7:$AF$1105=$E$21)*(경제동향_데이터!$AH$7:$AH$1105))</f>
        <v>16.3</v>
      </c>
      <c r="G26" s="40">
        <f>SUMPRODUCT((경제동향_데이터!$AD$7:$AD$1105=$A26)*(경제동향_데이터!$AE$7:$AE$1105=$A$21)*(경제동향_데이터!$AF$7:$AF$1105=$G$21)*(경제동향_데이터!$AG$7:$AG$1105))</f>
        <v>130.80000000000001</v>
      </c>
      <c r="H26" s="40">
        <f>SUMPRODUCT((경제동향_데이터!$AD$7:$AD$1105=$A26)*(경제동향_데이터!$AE$7:$AE$1105=$A$21)*(경제동향_데이터!$AF$7:$AF$1105=$G$21)*(경제동향_데이터!$AH$7:$AH$1105))</f>
        <v>20.3</v>
      </c>
      <c r="I26" s="40">
        <f>SUMPRODUCT((경제동향_데이터!$AD$7:$AD$1105=$A26)*(경제동향_데이터!$AE$7:$AE$1105=$A$21)*(경제동향_데이터!$AF$7:$AF$1105=$I$21)*(경제동향_데이터!$AG$7:$AG$1105))</f>
        <v>110.4</v>
      </c>
      <c r="J26" s="40">
        <f>SUMPRODUCT((경제동향_데이터!$AD$7:$AD$1105=$A26)*(경제동향_데이터!$AE$7:$AE$1105=$A$21)*(경제동향_데이터!$AF$7:$AF$1105=$I$21)*(경제동향_데이터!$AH$7:$AH$1105))</f>
        <v>4.5999999999999996</v>
      </c>
      <c r="K26" s="40">
        <f>SUMPRODUCT((경제동향_데이터!$AD$7:$AD$1105=$A26)*(경제동향_데이터!$AE$7:$AE$1105=$A$21)*(경제동향_데이터!$AF$7:$AF$1105=$K$21)*(경제동향_데이터!$AG$7:$AG$1105))</f>
        <v>101.9</v>
      </c>
      <c r="L26" s="40">
        <f>SUMPRODUCT((경제동향_데이터!$AD$7:$AD$1105=$A26)*(경제동향_데이터!$AE$7:$AE$1105=$A$21)*(경제동향_데이터!$AF$7:$AF$1105=$K$21)*(경제동향_데이터!$AH$7:$AH$1105))</f>
        <v>2.7</v>
      </c>
      <c r="M26" s="53"/>
    </row>
    <row r="27" spans="1:13" x14ac:dyDescent="0.3">
      <c r="A27" s="64" t="str">
        <f t="shared" ref="A27:B27" si="6">A10</f>
        <v>2022.4/4</v>
      </c>
      <c r="B27" s="42" t="str">
        <f t="shared" si="6"/>
        <v>4/4</v>
      </c>
      <c r="C27" s="28">
        <f>SUMPRODUCT((경제동향_데이터!$AD$7:$AD$1105=$A27)*(경제동향_데이터!$AE$7:$AE$1105=$A$21)*(경제동향_데이터!$AF$7:$AF$1105=$A$3)*(경제동향_데이터!$AG$7:$AG$1105))</f>
        <v>113.6</v>
      </c>
      <c r="D27" s="28">
        <f>SUMPRODUCT((경제동향_데이터!$AD$7:$AD$1105=$A27)*(경제동향_데이터!$AE$7:$AE$1105=$A$21)*(경제동향_데이터!$AF$7:$AF$1105=$A$3)*(경제동향_데이터!$AH$7:$AH$1105))</f>
        <v>6</v>
      </c>
      <c r="E27" s="28">
        <f>SUMPRODUCT((경제동향_데이터!$AD$7:$AD$1105=$A27)*(경제동향_데이터!$AE$7:$AE$1105=$A$21)*(경제동향_데이터!$AF$7:$AF$1105=$E$21)*(경제동향_데이터!$AG$7:$AG$1105))</f>
        <v>123.9</v>
      </c>
      <c r="F27" s="28">
        <f>SUMPRODUCT((경제동향_데이터!$AD$7:$AD$1105=$A27)*(경제동향_데이터!$AE$7:$AE$1105=$A$21)*(경제동향_데이터!$AF$7:$AF$1105=$E$21)*(경제동향_데이터!$AH$7:$AH$1105))</f>
        <v>10.1</v>
      </c>
      <c r="G27" s="40">
        <f>SUMPRODUCT((경제동향_데이터!$AD$7:$AD$1105=$A27)*(경제동향_데이터!$AE$7:$AE$1105=$A$21)*(경제동향_데이터!$AF$7:$AF$1105=$G$21)*(경제동향_데이터!$AG$7:$AG$1105))</f>
        <v>140.69999999999999</v>
      </c>
      <c r="H27" s="40">
        <f>SUMPRODUCT((경제동향_데이터!$AD$7:$AD$1105=$A27)*(경제동향_데이터!$AE$7:$AE$1105=$A$21)*(경제동향_데이터!$AF$7:$AF$1105=$G$21)*(경제동향_데이터!$AH$7:$AH$1105))</f>
        <v>13</v>
      </c>
      <c r="I27" s="40">
        <f>SUMPRODUCT((경제동향_데이터!$AD$7:$AD$1105=$A27)*(경제동향_데이터!$AE$7:$AE$1105=$A$21)*(경제동향_데이터!$AF$7:$AF$1105=$I$21)*(경제동향_데이터!$AG$7:$AG$1105))</f>
        <v>113.3</v>
      </c>
      <c r="J27" s="40">
        <f>SUMPRODUCT((경제동향_데이터!$AD$7:$AD$1105=$A27)*(경제동향_데이터!$AE$7:$AE$1105=$A$21)*(경제동향_데이터!$AF$7:$AF$1105=$I$21)*(경제동향_데이터!$AH$7:$AH$1105))</f>
        <v>8.8000000000000007</v>
      </c>
      <c r="K27" s="40">
        <f>SUMPRODUCT((경제동향_데이터!$AD$7:$AD$1105=$A27)*(경제동향_데이터!$AE$7:$AE$1105=$A$21)*(경제동향_데이터!$AF$7:$AF$1105=$K$21)*(경제동향_데이터!$AG$7:$AG$1105))</f>
        <v>104.4</v>
      </c>
      <c r="L27" s="40">
        <f>SUMPRODUCT((경제동향_데이터!$AD$7:$AD$1105=$A27)*(경제동향_데이터!$AE$7:$AE$1105=$A$21)*(경제동향_데이터!$AF$7:$AF$1105=$K$21)*(경제동향_데이터!$AH$7:$AH$1105))</f>
        <v>1.2</v>
      </c>
      <c r="M27" s="53"/>
    </row>
    <row r="28" spans="1:13" x14ac:dyDescent="0.3">
      <c r="A28" s="64" t="str">
        <f t="shared" ref="A28:B28" si="7">A11</f>
        <v>2023.1/4</v>
      </c>
      <c r="B28" s="42" t="str">
        <f t="shared" si="7"/>
        <v>'23.1/4</v>
      </c>
      <c r="C28" s="28">
        <f>SUMPRODUCT((경제동향_데이터!$AD$7:$AD$1105=$A28)*(경제동향_데이터!$AE$7:$AE$1105=$A$21)*(경제동향_데이터!$AF$7:$AF$1105=$A$3)*(경제동향_데이터!$AG$7:$AG$1105))</f>
        <v>109.8</v>
      </c>
      <c r="D28" s="28">
        <f>SUMPRODUCT((경제동향_데이터!$AD$7:$AD$1105=$A28)*(경제동향_데이터!$AE$7:$AE$1105=$A$21)*(경제동향_데이터!$AF$7:$AF$1105=$A$3)*(경제동향_데이터!$AH$7:$AH$1105))</f>
        <v>6.6</v>
      </c>
      <c r="E28" s="28">
        <f>SUMPRODUCT((경제동향_데이터!$AD$7:$AD$1105=$A28)*(경제동향_데이터!$AE$7:$AE$1105=$A$21)*(경제동향_데이터!$AF$7:$AF$1105=$E$21)*(경제동향_데이터!$AG$7:$AG$1105))</f>
        <v>118.1</v>
      </c>
      <c r="F28" s="28">
        <f>SUMPRODUCT((경제동향_데이터!$AD$7:$AD$1105=$A28)*(경제동향_데이터!$AE$7:$AE$1105=$A$21)*(경제동향_데이터!$AF$7:$AF$1105=$E$21)*(경제동향_데이터!$AH$7:$AH$1105))</f>
        <v>24.8</v>
      </c>
      <c r="G28" s="40">
        <f>SUMPRODUCT((경제동향_데이터!$AD$7:$AD$1105=$A28)*(경제동향_데이터!$AE$7:$AE$1105=$A$21)*(경제동향_데이터!$AF$7:$AF$1105=$G$21)*(경제동향_데이터!$AG$7:$AG$1105))</f>
        <v>136</v>
      </c>
      <c r="H28" s="40">
        <f>SUMPRODUCT((경제동향_데이터!$AD$7:$AD$1105=$A28)*(경제동향_데이터!$AE$7:$AE$1105=$A$21)*(경제동향_데이터!$AF$7:$AF$1105=$G$21)*(경제동향_데이터!$AH$7:$AH$1105))</f>
        <v>16.399999999999999</v>
      </c>
      <c r="I28" s="40">
        <f>SUMPRODUCT((경제동향_데이터!$AD$7:$AD$1105=$A28)*(경제동향_데이터!$AE$7:$AE$1105=$A$21)*(경제동향_데이터!$AF$7:$AF$1105=$I$21)*(경제동향_데이터!$AG$7:$AG$1105))</f>
        <v>114.7</v>
      </c>
      <c r="J28" s="40">
        <f>SUMPRODUCT((경제동향_데이터!$AD$7:$AD$1105=$A28)*(경제동향_데이터!$AE$7:$AE$1105=$A$21)*(경제동향_데이터!$AF$7:$AF$1105=$I$21)*(경제동향_데이터!$AH$7:$AH$1105))</f>
        <v>8.8000000000000007</v>
      </c>
      <c r="K28" s="40">
        <f>SUMPRODUCT((경제동향_데이터!$AD$7:$AD$1105=$A28)*(경제동향_데이터!$AE$7:$AE$1105=$A$21)*(경제동향_데이터!$AF$7:$AF$1105=$K$21)*(경제동향_데이터!$AG$7:$AG$1105))</f>
        <v>103</v>
      </c>
      <c r="L28" s="40">
        <f>SUMPRODUCT((경제동향_데이터!$AD$7:$AD$1105=$A28)*(경제동향_데이터!$AE$7:$AE$1105=$A$21)*(경제동향_데이터!$AF$7:$AF$1105=$K$21)*(경제동향_데이터!$AH$7:$AH$1105))</f>
        <v>3.2</v>
      </c>
      <c r="M28" s="53"/>
    </row>
    <row r="29" spans="1:13" x14ac:dyDescent="0.3">
      <c r="A29" s="64" t="str">
        <f t="shared" ref="A29:B29" si="8">A12</f>
        <v>2023.2/4</v>
      </c>
      <c r="B29" s="42" t="str">
        <f t="shared" si="8"/>
        <v>2/4</v>
      </c>
      <c r="C29" s="28">
        <f>SUMPRODUCT((경제동향_데이터!$AD$7:$AD$1105=$A29)*(경제동향_데이터!$AE$7:$AE$1105=$A$21)*(경제동향_데이터!$AF$7:$AF$1105=$A$3)*(경제동향_데이터!$AG$7:$AG$1105))</f>
        <v>112.5</v>
      </c>
      <c r="D29" s="28">
        <f>SUMPRODUCT((경제동향_데이터!$AD$7:$AD$1105=$A29)*(경제동향_데이터!$AE$7:$AE$1105=$A$21)*(경제동향_데이터!$AF$7:$AF$1105=$A$3)*(경제동향_데이터!$AH$7:$AH$1105))</f>
        <v>2.2000000000000002</v>
      </c>
      <c r="E29" s="28">
        <f>SUMPRODUCT((경제동향_데이터!$AD$7:$AD$1105=$A29)*(경제동향_데이터!$AE$7:$AE$1105=$A$21)*(경제동향_데이터!$AF$7:$AF$1105=$E$21)*(경제동향_데이터!$AG$7:$AG$1105))</f>
        <v>122.5</v>
      </c>
      <c r="F29" s="28">
        <f>SUMPRODUCT((경제동향_데이터!$AD$7:$AD$1105=$A29)*(경제동향_데이터!$AE$7:$AE$1105=$A$21)*(경제동향_데이터!$AF$7:$AF$1105=$E$21)*(경제동향_데이터!$AH$7:$AH$1105))</f>
        <v>-4.5999999999999996</v>
      </c>
      <c r="G29" s="40">
        <f>SUMPRODUCT((경제동향_데이터!$AD$7:$AD$1105=$A29)*(경제동향_데이터!$AE$7:$AE$1105=$A$21)*(경제동향_데이터!$AF$7:$AF$1105=$G$21)*(경제동향_데이터!$AG$7:$AG$1105))</f>
        <v>146.80000000000001</v>
      </c>
      <c r="H29" s="40">
        <f>SUMPRODUCT((경제동향_데이터!$AD$7:$AD$1105=$A29)*(경제동향_데이터!$AE$7:$AE$1105=$A$21)*(경제동향_데이터!$AF$7:$AF$1105=$G$21)*(경제동향_데이터!$AH$7:$AH$1105))</f>
        <v>8.4</v>
      </c>
      <c r="I29" s="40">
        <f>SUMPRODUCT((경제동향_데이터!$AD$7:$AD$1105=$A29)*(경제동향_데이터!$AE$7:$AE$1105=$A$21)*(경제동향_데이터!$AF$7:$AF$1105=$I$21)*(경제동향_데이터!$AG$7:$AG$1105))</f>
        <v>116.4</v>
      </c>
      <c r="J29" s="40">
        <f>SUMPRODUCT((경제동향_데이터!$AD$7:$AD$1105=$A29)*(경제동향_데이터!$AE$7:$AE$1105=$A$21)*(경제동향_데이터!$AF$7:$AF$1105=$I$21)*(경제동향_데이터!$AH$7:$AH$1105))</f>
        <v>4.9000000000000004</v>
      </c>
      <c r="K29" s="40">
        <f>SUMPRODUCT((경제동향_데이터!$AD$7:$AD$1105=$A29)*(경제동향_데이터!$AE$7:$AE$1105=$A$21)*(경제동향_데이터!$AF$7:$AF$1105=$K$21)*(경제동향_데이터!$AG$7:$AG$1105))</f>
        <v>101.1</v>
      </c>
      <c r="L29" s="40">
        <f>SUMPRODUCT((경제동향_데이터!$AD$7:$AD$1105=$A29)*(경제동향_데이터!$AE$7:$AE$1105=$A$21)*(경제동향_데이터!$AF$7:$AF$1105=$K$21)*(경제동향_데이터!$AH$7:$AH$1105))</f>
        <v>-1.5</v>
      </c>
      <c r="M29" s="53"/>
    </row>
    <row r="30" spans="1:13" x14ac:dyDescent="0.3">
      <c r="A30" s="64" t="str">
        <f t="shared" ref="A30:B30" si="9">A13</f>
        <v>2023.3/4 p)</v>
      </c>
      <c r="B30" s="42" t="str">
        <f t="shared" si="9"/>
        <v>3/4p)</v>
      </c>
      <c r="C30" s="74">
        <f>SUMPRODUCT((경제동향_데이터!$AD$7:$AD$1105=$A30)*(경제동향_데이터!$AE$7:$AE$1105=$A$21)*(경제동향_데이터!$AF$7:$AF$1105=$A$3)*(경제동향_데이터!$AG$7:$AG$1105))</f>
        <v>109.7</v>
      </c>
      <c r="D30" s="74">
        <f>SUMPRODUCT((경제동향_데이터!$AD$7:$AD$1105=$A30)*(경제동향_데이터!$AE$7:$AE$1105=$A$21)*(경제동향_데이터!$AF$7:$AF$1105=$A$3)*(경제동향_데이터!$AH$7:$AH$1105))</f>
        <v>2.1</v>
      </c>
      <c r="E30" s="28">
        <f>SUMPRODUCT((경제동향_데이터!$AD$7:$AD$1105=$A30)*(경제동향_데이터!$AE$7:$AE$1105=$A$21)*(경제동향_데이터!$AF$7:$AF$1105=$E$21)*(경제동향_데이터!$AG$7:$AG$1105))</f>
        <v>126.2</v>
      </c>
      <c r="F30" s="74">
        <f>SUMPRODUCT((경제동향_데이터!$AD$7:$AD$1105=$A30)*(경제동향_데이터!$AE$7:$AE$1105=$A$21)*(경제동향_데이터!$AF$7:$AF$1105=$E$21)*(경제동향_데이터!$AH$7:$AH$1105))</f>
        <v>7.4</v>
      </c>
      <c r="G30" s="40">
        <f>SUMPRODUCT((경제동향_데이터!$AD$7:$AD$1105=$A30)*(경제동향_데이터!$AE$7:$AE$1105=$A$21)*(경제동향_데이터!$AF$7:$AF$1105=$G$21)*(경제동향_데이터!$AG$7:$AG$1105))</f>
        <v>139.69999999999999</v>
      </c>
      <c r="H30" s="74">
        <f>SUMPRODUCT((경제동향_데이터!$AD$7:$AD$1105=$A30)*(경제동향_데이터!$AE$7:$AE$1105=$A$21)*(경제동향_데이터!$AF$7:$AF$1105=$G$21)*(경제동향_데이터!$AH$7:$AH$1105))</f>
        <v>8.9</v>
      </c>
      <c r="I30" s="40">
        <f>SUMPRODUCT((경제동향_데이터!$AD$7:$AD$1105=$A30)*(경제동향_데이터!$AE$7:$AE$1105=$A$21)*(경제동향_데이터!$AF$7:$AF$1105=$I$21)*(경제동향_데이터!$AG$7:$AG$1105))</f>
        <v>119.7</v>
      </c>
      <c r="J30" s="74">
        <f>SUMPRODUCT((경제동향_데이터!$AD$7:$AD$1105=$A30)*(경제동향_데이터!$AE$7:$AE$1105=$A$21)*(경제동향_데이터!$AF$7:$AF$1105=$I$21)*(경제동향_데이터!$AH$7:$AH$1105))</f>
        <v>9.3000000000000007</v>
      </c>
      <c r="K30" s="40">
        <f>SUMPRODUCT((경제동향_데이터!$AD$7:$AD$1105=$A30)*(경제동향_데이터!$AE$7:$AE$1105=$A$21)*(경제동향_데이터!$AF$7:$AF$1105=$K$21)*(경제동향_데이터!$AG$7:$AG$1105))</f>
        <v>98.9</v>
      </c>
      <c r="L30" s="74">
        <f>SUMPRODUCT((경제동향_데이터!$AD$7:$AD$1105=$A30)*(경제동향_데이터!$AE$7:$AE$1105=$A$21)*(경제동향_데이터!$AF$7:$AF$1105=$K$21)*(경제동향_데이터!$AH$7:$AH$1105))</f>
        <v>-3</v>
      </c>
      <c r="M30" s="53"/>
    </row>
    <row r="31" spans="1:13" x14ac:dyDescent="0.3">
      <c r="E31" s="444" t="s">
        <v>10879</v>
      </c>
      <c r="F31" s="445">
        <f>F30</f>
        <v>7.4</v>
      </c>
      <c r="G31" s="446" t="str">
        <f>IF(OR(AND($D$30&gt;=0,F31&lt;0),AND($D$30&lt;0,F31&gt;=0)),"",IF(IF(D$30&gt;=0,RANK(F31,$F$31:$F$34,0),RANK(F31,$F$31:$F$34,1))&gt;2,"",IF(D$30&gt;=0,RANK(F31,$F$31:$F$34,0),RANK(F31,$F$31:$F$34,1))))</f>
        <v/>
      </c>
      <c r="H31" s="446"/>
      <c r="I31" s="447"/>
      <c r="J31" s="447"/>
      <c r="K31" s="447"/>
      <c r="L31" s="448"/>
      <c r="M31" s="53"/>
    </row>
    <row r="32" spans="1:13" x14ac:dyDescent="0.3">
      <c r="E32" s="449" t="s">
        <v>10880</v>
      </c>
      <c r="F32" s="450">
        <f>H30</f>
        <v>8.9</v>
      </c>
      <c r="G32" s="39">
        <f t="shared" ref="G32" si="10">IF(OR(AND($D$30&gt;=0,F32&lt;0),AND($D$30&lt;0,F32&gt;=0)),"",IF(IF(D$30&gt;=0,RANK(F32,$F$31:$F$34,0),RANK(F32,$F$31:$F$34,1))&gt;2,"",IF(D$30&gt;=0,RANK(F32,$F$31:$F$34,0),RANK(F32,$F$31:$F$34,1))))</f>
        <v>2</v>
      </c>
      <c r="H32" s="39"/>
      <c r="I32" s="17"/>
      <c r="J32" s="17"/>
      <c r="K32" s="17"/>
      <c r="L32" s="451"/>
      <c r="M32" s="53"/>
    </row>
    <row r="33" spans="1:13" x14ac:dyDescent="0.3">
      <c r="E33" s="449" t="s">
        <v>10881</v>
      </c>
      <c r="F33" s="450">
        <f>J30</f>
        <v>9.3000000000000007</v>
      </c>
      <c r="G33" s="39">
        <f>IF(OR(AND($D$30&gt;=0,F33&lt;0),AND($D$30&lt;0,F33&gt;=0)),"",IF(IF(D$30&gt;=0,RANK(F33,$F$31:$F$34,0),RANK(F33,$F$31:$F$34,1))&gt;2,"",IF(D$30&gt;=0,RANK(F33,$F$31:$F$34,0),RANK(F33,$F$31:$F$34,1))))</f>
        <v>1</v>
      </c>
      <c r="H33" s="39"/>
      <c r="I33" s="17"/>
      <c r="J33" s="17"/>
      <c r="K33" s="17"/>
      <c r="L33" s="451"/>
      <c r="M33" s="53"/>
    </row>
    <row r="34" spans="1:13" x14ac:dyDescent="0.3">
      <c r="E34" s="452" t="s">
        <v>10882</v>
      </c>
      <c r="F34" s="453">
        <f>L30</f>
        <v>-3</v>
      </c>
      <c r="G34" s="454" t="str">
        <f>IF(OR(AND($D$30&gt;=0,F34&lt;0),AND($D$30&lt;0,F34&gt;=0)),"",IF(IF(D$30&gt;=0,RANK(F34,$F$31:$F$34,0),RANK(F34,$F$31:$F$34,1))&gt;2,"",IF(D$30&gt;=0,RANK(F34,$F$31:$F$34,0),RANK(F34,$F$31:$F$34,1))))</f>
        <v/>
      </c>
      <c r="H34" s="454"/>
      <c r="I34" s="455" t="str">
        <f>INDEX(E31:E34,MATCH(1,G31:G34,0),1)&amp;" "&amp;TEXT(INDEX(F31:F34,MATCH(1,G31:G34,0),1),"0.0")&amp;IF(D30&gt;=0,"p 상승","p 감소")&amp;
IF(SUM(G31:G34)=1,"",", "&amp;INDEX(E31:E34,MATCH(2,G31:G34,0),1)&amp;" "&amp;TEXT(INDEX(F31:F34,MATCH(2,G31:G34,0),1),"0.0")&amp;IF(D30&gt;=0,"p 상승","p 감소"))</f>
        <v>보건사회복지업 9.3p 상승, 부동산업 8.9p 상승</v>
      </c>
      <c r="J34" s="454"/>
      <c r="K34" s="454"/>
      <c r="L34" s="456"/>
    </row>
    <row r="35" spans="1:13" x14ac:dyDescent="0.3">
      <c r="A35" s="71" t="s">
        <v>277</v>
      </c>
    </row>
    <row r="36" spans="1:13" x14ac:dyDescent="0.3">
      <c r="A36" s="30" t="s">
        <v>52</v>
      </c>
      <c r="B36" s="25" t="s">
        <v>4</v>
      </c>
      <c r="E36" s="52"/>
      <c r="F36" s="52"/>
      <c r="G36" s="52"/>
      <c r="H36" s="52"/>
      <c r="I36" s="52"/>
      <c r="J36" s="52"/>
      <c r="K36" s="52"/>
      <c r="L36" s="52"/>
      <c r="M36" s="52"/>
    </row>
    <row r="37" spans="1:13" x14ac:dyDescent="0.3">
      <c r="A37" s="29" t="s">
        <v>63</v>
      </c>
      <c r="B37" s="26" t="s">
        <v>4</v>
      </c>
      <c r="C37" s="26" t="s">
        <v>57</v>
      </c>
      <c r="D37" s="26" t="s">
        <v>61</v>
      </c>
      <c r="E37" s="44" t="s">
        <v>54</v>
      </c>
      <c r="F37" s="43" t="s">
        <v>60</v>
      </c>
      <c r="G37" s="44" t="s">
        <v>55</v>
      </c>
      <c r="H37" s="43" t="s">
        <v>7</v>
      </c>
      <c r="I37" s="44" t="s">
        <v>56</v>
      </c>
      <c r="J37" s="43" t="s">
        <v>7</v>
      </c>
      <c r="K37" s="37" t="s">
        <v>53</v>
      </c>
      <c r="L37" s="48" t="s">
        <v>7</v>
      </c>
    </row>
    <row r="38" spans="1:13" x14ac:dyDescent="0.3">
      <c r="A38" s="64" t="str">
        <f>A5</f>
        <v>2021.3/4</v>
      </c>
      <c r="B38" s="42" t="str">
        <f>B5</f>
        <v>'21.3/4</v>
      </c>
      <c r="C38" s="6">
        <f>SUMPRODUCT((경제동향_데이터!$AD$7:$AD$1105=$A38)*(경제동향_데이터!$AE$7:$AE$1105=$A$37)*(경제동향_데이터!$AF$7:$AF$1105=$A$36)*(경제동향_데이터!$AG$7:$AG$1105))</f>
        <v>104.2</v>
      </c>
      <c r="D38" s="6">
        <f>SUMPRODUCT((경제동향_데이터!$AD$7:$AD$1105=$A38)*(경제동향_데이터!$AE$7:$AE$1105=$A$37)*(경제동향_데이터!$AF$7:$AF$1105=$A$36)*(경제동향_데이터!$AH$7:$AH$1105))</f>
        <v>4.4000000000000004</v>
      </c>
      <c r="E38" s="6">
        <f>SUMPRODUCT((경제동향_데이터!$AD$7:$AD$1105=$A38)*(경제동향_데이터!$AE$7:$AE$1105=$A$37)*(경제동향_데이터!$AF$7:$AF$1105=$E$37)*(경제동향_데이터!$AG$7:$AG$1105))</f>
        <v>108.8</v>
      </c>
      <c r="F38" s="6">
        <f>SUMPRODUCT((경제동향_데이터!$AD$7:$AD$1105=$A38)*(경제동향_데이터!$AE$7:$AE$1105=$A$37)*(경제동향_데이터!$AF$7:$AF$1105=$E$37)*(경제동향_데이터!$AH$7:$AH$1105))</f>
        <v>-1.2</v>
      </c>
      <c r="G38" s="40">
        <f>SUMPRODUCT((경제동향_데이터!$AD$7:$AD$1105=$A38)*(경제동향_데이터!$AE$7:$AE$1105=$A$37)*(경제동향_데이터!$AF$7:$AF$1105=$G$37)*(경제동향_데이터!$AG$7:$AG$1105))</f>
        <v>124.4</v>
      </c>
      <c r="H38" s="40">
        <f>SUMPRODUCT((경제동향_데이터!$AD$7:$AD$1105=$A38)*(경제동향_데이터!$AE$7:$AE$1105=$A$37)*(경제동향_데이터!$AF$7:$AF$1105=$G$37)*(경제동향_데이터!$AH$7:$AH$1105))</f>
        <v>32</v>
      </c>
      <c r="I38" s="40">
        <f>SUMPRODUCT((경제동향_데이터!$AD$7:$AD$1105=$A38)*(경제동향_데이터!$AE$7:$AE$1105=$A$37)*(경제동향_데이터!$AF$7:$AF$1105=$I$37)*(경제동향_데이터!$AG$7:$AG$1105))</f>
        <v>105.9</v>
      </c>
      <c r="J38" s="40">
        <f>SUMPRODUCT((경제동향_데이터!$AD$7:$AD$1105=$A38)*(경제동향_데이터!$AE$7:$AE$1105=$A$37)*(경제동향_데이터!$AF$7:$AF$1105=$I$37)*(경제동향_데이터!$AH$7:$AH$1105))</f>
        <v>3.4</v>
      </c>
      <c r="K38" s="40">
        <f>SUMPRODUCT((경제동향_데이터!$AD$7:$AD$1105=$A38)*(경제동향_데이터!$AE$7:$AE$1105=$A$37)*(경제동향_데이터!$AF$7:$AF$1105=$K$37)*(경제동향_데이터!$AG$7:$AG$1105))</f>
        <v>103.4</v>
      </c>
      <c r="L38" s="40">
        <f>SUMPRODUCT((경제동향_데이터!$AD$7:$AD$1105=$A38)*(경제동향_데이터!$AE$7:$AE$1105=$A$37)*(경제동향_데이터!$AF$7:$AF$1105=$K$37)*(경제동향_데이터!$AH$7:$AH$1105))</f>
        <v>4.9000000000000004</v>
      </c>
      <c r="M38" s="52" t="str">
        <f>"k_"&amp;INDEX(E47:E50,MATCH(1,G47:G50,0),1)</f>
        <v>k_부동산업</v>
      </c>
    </row>
    <row r="39" spans="1:13" x14ac:dyDescent="0.3">
      <c r="A39" s="64" t="str">
        <f t="shared" ref="A39:B39" si="11">A6</f>
        <v>2021.4/4</v>
      </c>
      <c r="B39" s="42" t="str">
        <f t="shared" si="11"/>
        <v>4/4</v>
      </c>
      <c r="C39" s="28">
        <f>SUMPRODUCT((경제동향_데이터!$AD$7:$AD$1105=$A39)*(경제동향_데이터!$AE$7:$AE$1105=$A$37)*(경제동향_데이터!$AF$7:$AF$1105=$A$36)*(경제동향_데이터!$AG$7:$AG$1105))</f>
        <v>110.4</v>
      </c>
      <c r="D39" s="28">
        <f>SUMPRODUCT((경제동향_데이터!$AD$7:$AD$1105=$A39)*(경제동향_데이터!$AE$7:$AE$1105=$A$37)*(경제동향_데이터!$AF$7:$AF$1105=$A$36)*(경제동향_데이터!$AH$7:$AH$1105))</f>
        <v>7.9</v>
      </c>
      <c r="E39" s="28">
        <f>SUMPRODUCT((경제동향_데이터!$AD$7:$AD$1105=$A39)*(경제동향_데이터!$AE$7:$AE$1105=$A$37)*(경제동향_데이터!$AF$7:$AF$1105=$E$37)*(경제동향_데이터!$AG$7:$AG$1105))</f>
        <v>115.9</v>
      </c>
      <c r="F39" s="28">
        <f>SUMPRODUCT((경제동향_데이터!$AD$7:$AD$1105=$A39)*(경제동향_데이터!$AE$7:$AE$1105=$A$37)*(경제동향_데이터!$AF$7:$AF$1105=$E$37)*(경제동향_데이터!$AH$7:$AH$1105))</f>
        <v>18.899999999999999</v>
      </c>
      <c r="G39" s="40">
        <f>SUMPRODUCT((경제동향_데이터!$AD$7:$AD$1105=$A39)*(경제동향_데이터!$AE$7:$AE$1105=$A$37)*(경제동향_데이터!$AF$7:$AF$1105=$G$37)*(경제동향_데이터!$AG$7:$AG$1105))</f>
        <v>145.6</v>
      </c>
      <c r="H39" s="40">
        <f>SUMPRODUCT((경제동향_데이터!$AD$7:$AD$1105=$A39)*(경제동향_데이터!$AE$7:$AE$1105=$A$37)*(경제동향_데이터!$AF$7:$AF$1105=$G$37)*(경제동향_데이터!$AH$7:$AH$1105))</f>
        <v>37.5</v>
      </c>
      <c r="I39" s="40">
        <f>SUMPRODUCT((경제동향_데이터!$AD$7:$AD$1105=$A39)*(경제동향_데이터!$AE$7:$AE$1105=$A$37)*(경제동향_데이터!$AF$7:$AF$1105=$I$37)*(경제동향_데이터!$AG$7:$AG$1105))</f>
        <v>106.4</v>
      </c>
      <c r="J39" s="40">
        <f>SUMPRODUCT((경제동향_데이터!$AD$7:$AD$1105=$A39)*(경제동향_데이터!$AE$7:$AE$1105=$A$37)*(경제동향_데이터!$AF$7:$AF$1105=$I$37)*(경제동향_데이터!$AH$7:$AH$1105))</f>
        <v>6</v>
      </c>
      <c r="K39" s="40">
        <f>SUMPRODUCT((경제동향_데이터!$AD$7:$AD$1105=$A39)*(경제동향_데이터!$AE$7:$AE$1105=$A$37)*(경제동향_데이터!$AF$7:$AF$1105=$K$37)*(경제동향_데이터!$AG$7:$AG$1105))</f>
        <v>107.5</v>
      </c>
      <c r="L39" s="40">
        <f>SUMPRODUCT((경제동향_데이터!$AD$7:$AD$1105=$A39)*(경제동향_데이터!$AE$7:$AE$1105=$A$37)*(경제동향_데이터!$AF$7:$AF$1105=$K$37)*(경제동향_데이터!$AH$7:$AH$1105))</f>
        <v>4.7</v>
      </c>
      <c r="M39" s="53"/>
    </row>
    <row r="40" spans="1:13" x14ac:dyDescent="0.3">
      <c r="A40" s="64" t="str">
        <f t="shared" ref="A40:B40" si="12">A7</f>
        <v>2022.1/4</v>
      </c>
      <c r="B40" s="42" t="str">
        <f t="shared" si="12"/>
        <v>'22.1/4</v>
      </c>
      <c r="C40" s="28">
        <f>SUMPRODUCT((경제동향_데이터!$AD$7:$AD$1105=$A40)*(경제동향_데이터!$AE$7:$AE$1105=$A$37)*(경제동향_데이터!$AF$7:$AF$1105=$A$36)*(경제동향_데이터!$AG$7:$AG$1105))</f>
        <v>106.3</v>
      </c>
      <c r="D40" s="28">
        <f>SUMPRODUCT((경제동향_데이터!$AD$7:$AD$1105=$A40)*(경제동향_데이터!$AE$7:$AE$1105=$A$37)*(경제동향_데이터!$AF$7:$AF$1105=$A$36)*(경제동향_데이터!$AH$7:$AH$1105))</f>
        <v>6.8</v>
      </c>
      <c r="E40" s="28">
        <f>SUMPRODUCT((경제동향_데이터!$AD$7:$AD$1105=$A40)*(경제동향_데이터!$AE$7:$AE$1105=$A$37)*(경제동향_데이터!$AF$7:$AF$1105=$E$37)*(경제동향_데이터!$AG$7:$AG$1105))</f>
        <v>95.6</v>
      </c>
      <c r="F40" s="28">
        <f>SUMPRODUCT((경제동향_데이터!$AD$7:$AD$1105=$A40)*(경제동향_데이터!$AE$7:$AE$1105=$A$37)*(경제동향_데이터!$AF$7:$AF$1105=$E$37)*(경제동향_데이터!$AH$7:$AH$1105))</f>
        <v>13.1</v>
      </c>
      <c r="G40" s="40">
        <f>SUMPRODUCT((경제동향_데이터!$AD$7:$AD$1105=$A40)*(경제동향_데이터!$AE$7:$AE$1105=$A$37)*(경제동향_데이터!$AF$7:$AF$1105=$G$37)*(경제동향_데이터!$AG$7:$AG$1105))</f>
        <v>144.6</v>
      </c>
      <c r="H40" s="40">
        <f>SUMPRODUCT((경제동향_데이터!$AD$7:$AD$1105=$A40)*(경제동향_데이터!$AE$7:$AE$1105=$A$37)*(경제동향_데이터!$AF$7:$AF$1105=$G$37)*(경제동향_데이터!$AH$7:$AH$1105))</f>
        <v>30.7</v>
      </c>
      <c r="I40" s="40">
        <f>SUMPRODUCT((경제동향_데이터!$AD$7:$AD$1105=$A40)*(경제동향_데이터!$AE$7:$AE$1105=$A$37)*(경제동향_데이터!$AF$7:$AF$1105=$I$37)*(경제동향_데이터!$AG$7:$AG$1105))</f>
        <v>107.1</v>
      </c>
      <c r="J40" s="40">
        <f>SUMPRODUCT((경제동향_데이터!$AD$7:$AD$1105=$A40)*(경제동향_데이터!$AE$7:$AE$1105=$A$37)*(경제동향_데이터!$AF$7:$AF$1105=$I$37)*(경제동향_데이터!$AH$7:$AH$1105))</f>
        <v>7.1</v>
      </c>
      <c r="K40" s="40">
        <f>SUMPRODUCT((경제동향_데이터!$AD$7:$AD$1105=$A40)*(경제동향_데이터!$AE$7:$AE$1105=$A$37)*(경제동향_데이터!$AF$7:$AF$1105=$K$37)*(경제동향_데이터!$AG$7:$AG$1105))</f>
        <v>103.7</v>
      </c>
      <c r="L40" s="40">
        <f>SUMPRODUCT((경제동향_데이터!$AD$7:$AD$1105=$A40)*(경제동향_데이터!$AE$7:$AE$1105=$A$37)*(경제동향_데이터!$AF$7:$AF$1105=$K$37)*(경제동향_데이터!$AH$7:$AH$1105))</f>
        <v>4.3</v>
      </c>
      <c r="M40" s="53"/>
    </row>
    <row r="41" spans="1:13" x14ac:dyDescent="0.3">
      <c r="A41" s="64" t="str">
        <f t="shared" ref="A41:B41" si="13">A8</f>
        <v>2022.2/4</v>
      </c>
      <c r="B41" s="42" t="str">
        <f t="shared" si="13"/>
        <v>2/4</v>
      </c>
      <c r="C41" s="28">
        <f>SUMPRODUCT((경제동향_데이터!$AD$7:$AD$1105=$A41)*(경제동향_데이터!$AE$7:$AE$1105=$A$37)*(경제동향_데이터!$AF$7:$AF$1105=$A$36)*(경제동향_데이터!$AG$7:$AG$1105))</f>
        <v>115.1</v>
      </c>
      <c r="D41" s="28">
        <f>SUMPRODUCT((경제동향_데이터!$AD$7:$AD$1105=$A41)*(경제동향_데이터!$AE$7:$AE$1105=$A$37)*(경제동향_데이터!$AF$7:$AF$1105=$A$36)*(경제동향_데이터!$AH$7:$AH$1105))</f>
        <v>10.5</v>
      </c>
      <c r="E41" s="28">
        <f>SUMPRODUCT((경제동향_데이터!$AD$7:$AD$1105=$A41)*(경제동향_데이터!$AE$7:$AE$1105=$A$37)*(경제동향_데이터!$AF$7:$AF$1105=$E$37)*(경제동향_데이터!$AG$7:$AG$1105))</f>
        <v>130.69999999999999</v>
      </c>
      <c r="F41" s="28">
        <f>SUMPRODUCT((경제동향_데이터!$AD$7:$AD$1105=$A41)*(경제동향_데이터!$AE$7:$AE$1105=$A$37)*(경제동향_데이터!$AF$7:$AF$1105=$E$37)*(경제동향_데이터!$AH$7:$AH$1105))</f>
        <v>25.3</v>
      </c>
      <c r="G41" s="40">
        <f>SUMPRODUCT((경제동향_데이터!$AD$7:$AD$1105=$A41)*(경제동향_데이터!$AE$7:$AE$1105=$A$37)*(경제동향_데이터!$AF$7:$AF$1105=$G$37)*(경제동향_데이터!$AG$7:$AG$1105))</f>
        <v>170.8</v>
      </c>
      <c r="H41" s="40">
        <f>SUMPRODUCT((경제동향_데이터!$AD$7:$AD$1105=$A41)*(경제동향_데이터!$AE$7:$AE$1105=$A$37)*(경제동향_데이터!$AF$7:$AF$1105=$G$37)*(경제동향_데이터!$AH$7:$AH$1105))</f>
        <v>48.9</v>
      </c>
      <c r="I41" s="40">
        <f>SUMPRODUCT((경제동향_데이터!$AD$7:$AD$1105=$A41)*(경제동향_데이터!$AE$7:$AE$1105=$A$37)*(경제동향_데이터!$AF$7:$AF$1105=$I$37)*(경제동향_데이터!$AG$7:$AG$1105))</f>
        <v>111.5</v>
      </c>
      <c r="J41" s="40">
        <f>SUMPRODUCT((경제동향_데이터!$AD$7:$AD$1105=$A41)*(경제동향_데이터!$AE$7:$AE$1105=$A$37)*(경제동향_데이터!$AF$7:$AF$1105=$I$37)*(경제동향_데이터!$AH$7:$AH$1105))</f>
        <v>8.8000000000000007</v>
      </c>
      <c r="K41" s="40">
        <f>SUMPRODUCT((경제동향_데이터!$AD$7:$AD$1105=$A41)*(경제동향_데이터!$AE$7:$AE$1105=$A$37)*(경제동향_데이터!$AF$7:$AF$1105=$K$37)*(경제동향_데이터!$AG$7:$AG$1105))</f>
        <v>107</v>
      </c>
      <c r="L41" s="40">
        <f>SUMPRODUCT((경제동향_데이터!$AD$7:$AD$1105=$A41)*(경제동향_데이터!$AE$7:$AE$1105=$A$37)*(경제동향_데이터!$AF$7:$AF$1105=$K$37)*(경제동향_데이터!$AH$7:$AH$1105))</f>
        <v>3.7</v>
      </c>
      <c r="M41" s="53"/>
    </row>
    <row r="42" spans="1:13" x14ac:dyDescent="0.3">
      <c r="A42" s="64" t="str">
        <f t="shared" ref="A42:B42" si="14">A9</f>
        <v>2022.3/4</v>
      </c>
      <c r="B42" s="42" t="str">
        <f t="shared" si="14"/>
        <v>3/4</v>
      </c>
      <c r="C42" s="28">
        <f>SUMPRODUCT((경제동향_데이터!$AD$7:$AD$1105=$A42)*(경제동향_데이터!$AE$7:$AE$1105=$A$37)*(경제동향_데이터!$AF$7:$AF$1105=$A$36)*(경제동향_데이터!$AG$7:$AG$1105))</f>
        <v>113.8</v>
      </c>
      <c r="D42" s="28">
        <f>SUMPRODUCT((경제동향_데이터!$AD$7:$AD$1105=$A42)*(경제동향_데이터!$AE$7:$AE$1105=$A$37)*(경제동향_데이터!$AF$7:$AF$1105=$A$36)*(경제동향_데이터!$AH$7:$AH$1105))</f>
        <v>9.6</v>
      </c>
      <c r="E42" s="28">
        <f>SUMPRODUCT((경제동향_데이터!$AD$7:$AD$1105=$A42)*(경제동향_데이터!$AE$7:$AE$1105=$A$37)*(경제동향_데이터!$AF$7:$AF$1105=$E$37)*(경제동향_데이터!$AG$7:$AG$1105))</f>
        <v>140.30000000000001</v>
      </c>
      <c r="F42" s="28">
        <f>SUMPRODUCT((경제동향_데이터!$AD$7:$AD$1105=$A42)*(경제동향_데이터!$AE$7:$AE$1105=$A$37)*(경제동향_데이터!$AF$7:$AF$1105=$E$37)*(경제동향_데이터!$AH$7:$AH$1105))</f>
        <v>31.5</v>
      </c>
      <c r="G42" s="40">
        <f>SUMPRODUCT((경제동향_데이터!$AD$7:$AD$1105=$A42)*(경제동향_데이터!$AE$7:$AE$1105=$A$37)*(경제동향_데이터!$AF$7:$AF$1105=$G$37)*(경제동향_데이터!$AG$7:$AG$1105))</f>
        <v>169.6</v>
      </c>
      <c r="H42" s="40">
        <f>SUMPRODUCT((경제동향_데이터!$AD$7:$AD$1105=$A42)*(경제동향_데이터!$AE$7:$AE$1105=$A$37)*(경제동향_데이터!$AF$7:$AF$1105=$G$37)*(경제동향_데이터!$AH$7:$AH$1105))</f>
        <v>45.2</v>
      </c>
      <c r="I42" s="40">
        <f>SUMPRODUCT((경제동향_데이터!$AD$7:$AD$1105=$A42)*(경제동향_데이터!$AE$7:$AE$1105=$A$37)*(경제동향_데이터!$AF$7:$AF$1105=$I$37)*(경제동향_데이터!$AG$7:$AG$1105))</f>
        <v>110.2</v>
      </c>
      <c r="J42" s="40">
        <f>SUMPRODUCT((경제동향_데이터!$AD$7:$AD$1105=$A42)*(경제동향_데이터!$AE$7:$AE$1105=$A$37)*(경제동향_데이터!$AF$7:$AF$1105=$I$37)*(경제동향_데이터!$AH$7:$AH$1105))</f>
        <v>4.3</v>
      </c>
      <c r="K42" s="40">
        <f>SUMPRODUCT((경제동향_데이터!$AD$7:$AD$1105=$A42)*(경제동향_데이터!$AE$7:$AE$1105=$A$37)*(경제동향_데이터!$AF$7:$AF$1105=$K$37)*(경제동향_데이터!$AG$7:$AG$1105))</f>
        <v>104.6</v>
      </c>
      <c r="L42" s="40">
        <f>SUMPRODUCT((경제동향_데이터!$AD$7:$AD$1105=$A42)*(경제동향_데이터!$AE$7:$AE$1105=$A$37)*(경제동향_데이터!$AF$7:$AF$1105=$K$37)*(경제동향_데이터!$AH$7:$AH$1105))</f>
        <v>1.2</v>
      </c>
      <c r="M42" s="53"/>
    </row>
    <row r="43" spans="1:13" x14ac:dyDescent="0.3">
      <c r="A43" s="64" t="str">
        <f t="shared" ref="A43:B43" si="15">A10</f>
        <v>2022.4/4</v>
      </c>
      <c r="B43" s="42" t="str">
        <f t="shared" si="15"/>
        <v>4/4</v>
      </c>
      <c r="C43" s="28">
        <f>SUMPRODUCT((경제동향_데이터!$AD$7:$AD$1105=$A43)*(경제동향_데이터!$AE$7:$AE$1105=$A$37)*(경제동향_데이터!$AF$7:$AF$1105=$A$36)*(경제동향_데이터!$AG$7:$AG$1105))</f>
        <v>116.9</v>
      </c>
      <c r="D43" s="28">
        <f>SUMPRODUCT((경제동향_데이터!$AD$7:$AD$1105=$A43)*(경제동향_데이터!$AE$7:$AE$1105=$A$37)*(경제동향_데이터!$AF$7:$AF$1105=$A$36)*(경제동향_데이터!$AH$7:$AH$1105))</f>
        <v>6.5</v>
      </c>
      <c r="E43" s="28">
        <f>SUMPRODUCT((경제동향_데이터!$AD$7:$AD$1105=$A43)*(경제동향_데이터!$AE$7:$AE$1105=$A$37)*(경제동향_데이터!$AF$7:$AF$1105=$E$37)*(경제동향_데이터!$AG$7:$AG$1105))</f>
        <v>126.3</v>
      </c>
      <c r="F43" s="28">
        <f>SUMPRODUCT((경제동향_데이터!$AD$7:$AD$1105=$A43)*(경제동향_데이터!$AE$7:$AE$1105=$A$37)*(경제동향_데이터!$AF$7:$AF$1105=$E$37)*(경제동향_데이터!$AH$7:$AH$1105))</f>
        <v>10.4</v>
      </c>
      <c r="G43" s="40">
        <f>SUMPRODUCT((경제동향_데이터!$AD$7:$AD$1105=$A43)*(경제동향_데이터!$AE$7:$AE$1105=$A$37)*(경제동향_데이터!$AF$7:$AF$1105=$G$37)*(경제동향_데이터!$AG$7:$AG$1105))</f>
        <v>183.6</v>
      </c>
      <c r="H43" s="40">
        <f>SUMPRODUCT((경제동향_데이터!$AD$7:$AD$1105=$A43)*(경제동향_데이터!$AE$7:$AE$1105=$A$37)*(경제동향_데이터!$AF$7:$AF$1105=$G$37)*(경제동향_데이터!$AH$7:$AH$1105))</f>
        <v>38</v>
      </c>
      <c r="I43" s="40">
        <f>SUMPRODUCT((경제동향_데이터!$AD$7:$AD$1105=$A43)*(경제동향_데이터!$AE$7:$AE$1105=$A$37)*(경제동향_데이터!$AF$7:$AF$1105=$I$37)*(경제동향_데이터!$AG$7:$AG$1105))</f>
        <v>114.7</v>
      </c>
      <c r="J43" s="40">
        <f>SUMPRODUCT((경제동향_데이터!$AD$7:$AD$1105=$A43)*(경제동향_데이터!$AE$7:$AE$1105=$A$37)*(경제동향_데이터!$AF$7:$AF$1105=$I$37)*(경제동향_데이터!$AH$7:$AH$1105))</f>
        <v>8.3000000000000007</v>
      </c>
      <c r="K43" s="40">
        <f>SUMPRODUCT((경제동향_데이터!$AD$7:$AD$1105=$A43)*(경제동향_데이터!$AE$7:$AE$1105=$A$37)*(경제동향_데이터!$AF$7:$AF$1105=$K$37)*(경제동향_데이터!$AG$7:$AG$1105))</f>
        <v>107.6</v>
      </c>
      <c r="L43" s="40">
        <f>SUMPRODUCT((경제동향_데이터!$AD$7:$AD$1105=$A43)*(경제동향_데이터!$AE$7:$AE$1105=$A$37)*(경제동향_데이터!$AF$7:$AF$1105=$K$37)*(경제동향_데이터!$AH$7:$AH$1105))</f>
        <v>0.1</v>
      </c>
      <c r="M43" s="53"/>
    </row>
    <row r="44" spans="1:13" x14ac:dyDescent="0.3">
      <c r="A44" s="64" t="str">
        <f t="shared" ref="A44:B44" si="16">A11</f>
        <v>2023.1/4</v>
      </c>
      <c r="B44" s="42" t="str">
        <f t="shared" si="16"/>
        <v>'23.1/4</v>
      </c>
      <c r="C44" s="28">
        <f>SUMPRODUCT((경제동향_데이터!$AD$7:$AD$1105=$A44)*(경제동향_데이터!$AE$7:$AE$1105=$A$37)*(경제동향_데이터!$AF$7:$AF$1105=$A$36)*(경제동향_데이터!$AG$7:$AG$1105))</f>
        <v>112.9</v>
      </c>
      <c r="D44" s="28">
        <f>SUMPRODUCT((경제동향_데이터!$AD$7:$AD$1105=$A44)*(경제동향_데이터!$AE$7:$AE$1105=$A$37)*(경제동향_데이터!$AF$7:$AF$1105=$A$36)*(경제동향_데이터!$AH$7:$AH$1105))</f>
        <v>6.6</v>
      </c>
      <c r="E44" s="28">
        <f>SUMPRODUCT((경제동향_데이터!$AD$7:$AD$1105=$A44)*(경제동향_데이터!$AE$7:$AE$1105=$A$37)*(경제동향_데이터!$AF$7:$AF$1105=$E$37)*(경제동향_데이터!$AG$7:$AG$1105))</f>
        <v>116.3</v>
      </c>
      <c r="F44" s="28">
        <f>SUMPRODUCT((경제동향_데이터!$AD$7:$AD$1105=$A44)*(경제동향_데이터!$AE$7:$AE$1105=$A$37)*(경제동향_데이터!$AF$7:$AF$1105=$E$37)*(경제동향_데이터!$AH$7:$AH$1105))</f>
        <v>20.7</v>
      </c>
      <c r="G44" s="40">
        <f>SUMPRODUCT((경제동향_데이터!$AD$7:$AD$1105=$A44)*(경제동향_데이터!$AE$7:$AE$1105=$A$37)*(경제동향_데이터!$AF$7:$AF$1105=$G$37)*(경제동향_데이터!$AG$7:$AG$1105))</f>
        <v>173.4</v>
      </c>
      <c r="H44" s="40">
        <f>SUMPRODUCT((경제동향_데이터!$AD$7:$AD$1105=$A44)*(경제동향_데이터!$AE$7:$AE$1105=$A$37)*(경제동향_데이터!$AF$7:$AF$1105=$G$37)*(경제동향_데이터!$AH$7:$AH$1105))</f>
        <v>28.8</v>
      </c>
      <c r="I44" s="40">
        <f>SUMPRODUCT((경제동향_데이터!$AD$7:$AD$1105=$A44)*(경제동향_데이터!$AE$7:$AE$1105=$A$37)*(경제동향_데이터!$AF$7:$AF$1105=$I$37)*(경제동향_데이터!$AG$7:$AG$1105))</f>
        <v>113.4</v>
      </c>
      <c r="J44" s="40">
        <f>SUMPRODUCT((경제동향_데이터!$AD$7:$AD$1105=$A44)*(경제동향_데이터!$AE$7:$AE$1105=$A$37)*(경제동향_데이터!$AF$7:$AF$1105=$I$37)*(경제동향_데이터!$AH$7:$AH$1105))</f>
        <v>6.3</v>
      </c>
      <c r="K44" s="40">
        <f>SUMPRODUCT((경제동향_데이터!$AD$7:$AD$1105=$A44)*(경제동향_데이터!$AE$7:$AE$1105=$A$37)*(경제동향_데이터!$AF$7:$AF$1105=$K$37)*(경제동향_데이터!$AG$7:$AG$1105))</f>
        <v>104.9</v>
      </c>
      <c r="L44" s="40">
        <f>SUMPRODUCT((경제동향_데이터!$AD$7:$AD$1105=$A44)*(경제동향_데이터!$AE$7:$AE$1105=$A$37)*(경제동향_데이터!$AF$7:$AF$1105=$K$37)*(경제동향_데이터!$AH$7:$AH$1105))</f>
        <v>1.2</v>
      </c>
      <c r="M44" s="53"/>
    </row>
    <row r="45" spans="1:13" x14ac:dyDescent="0.3">
      <c r="A45" s="64" t="str">
        <f t="shared" ref="A45:B45" si="17">A12</f>
        <v>2023.2/4</v>
      </c>
      <c r="B45" s="42" t="str">
        <f t="shared" si="17"/>
        <v>2/4</v>
      </c>
      <c r="C45" s="28">
        <f>SUMPRODUCT((경제동향_데이터!$AD$7:$AD$1105=$A45)*(경제동향_데이터!$AE$7:$AE$1105=$A$37)*(경제동향_데이터!$AF$7:$AF$1105=$A$36)*(경제동향_데이터!$AG$7:$AG$1105))</f>
        <v>114.8</v>
      </c>
      <c r="D45" s="28">
        <f>SUMPRODUCT((경제동향_데이터!$AD$7:$AD$1105=$A45)*(경제동향_데이터!$AE$7:$AE$1105=$A$37)*(경제동향_데이터!$AF$7:$AF$1105=$A$36)*(경제동향_데이터!$AH$7:$AH$1105))</f>
        <v>-0.3</v>
      </c>
      <c r="E45" s="28">
        <f>SUMPRODUCT((경제동향_데이터!$AD$7:$AD$1105=$A45)*(경제동향_데이터!$AE$7:$AE$1105=$A$37)*(경제동향_데이터!$AF$7:$AF$1105=$E$37)*(경제동향_데이터!$AG$7:$AG$1105))</f>
        <v>119.6</v>
      </c>
      <c r="F45" s="28">
        <f>SUMPRODUCT((경제동향_데이터!$AD$7:$AD$1105=$A45)*(경제동향_데이터!$AE$7:$AE$1105=$A$37)*(경제동향_데이터!$AF$7:$AF$1105=$E$37)*(경제동향_데이터!$AH$7:$AH$1105))</f>
        <v>-11.1</v>
      </c>
      <c r="G45" s="40">
        <f>SUMPRODUCT((경제동향_데이터!$AD$7:$AD$1105=$A45)*(경제동향_데이터!$AE$7:$AE$1105=$A$37)*(경제동향_데이터!$AF$7:$AF$1105=$G$37)*(경제동향_데이터!$AG$7:$AG$1105))</f>
        <v>175.2</v>
      </c>
      <c r="H45" s="40">
        <f>SUMPRODUCT((경제동향_데이터!$AD$7:$AD$1105=$A45)*(경제동향_데이터!$AE$7:$AE$1105=$A$37)*(경제동향_데이터!$AF$7:$AF$1105=$G$37)*(경제동향_데이터!$AH$7:$AH$1105))</f>
        <v>4.4000000000000004</v>
      </c>
      <c r="I45" s="40">
        <f>SUMPRODUCT((경제동향_데이터!$AD$7:$AD$1105=$A45)*(경제동향_데이터!$AE$7:$AE$1105=$A$37)*(경제동향_데이터!$AF$7:$AF$1105=$I$37)*(경제동향_데이터!$AG$7:$AG$1105))</f>
        <v>113.5</v>
      </c>
      <c r="J45" s="40">
        <f>SUMPRODUCT((경제동향_데이터!$AD$7:$AD$1105=$A45)*(경제동향_데이터!$AE$7:$AE$1105=$A$37)*(경제동향_데이터!$AF$7:$AF$1105=$I$37)*(경제동향_데이터!$AH$7:$AH$1105))</f>
        <v>2</v>
      </c>
      <c r="K45" s="40">
        <f>SUMPRODUCT((경제동향_데이터!$AD$7:$AD$1105=$A45)*(경제동향_데이터!$AE$7:$AE$1105=$A$37)*(경제동향_데이터!$AF$7:$AF$1105=$K$37)*(경제동향_데이터!$AG$7:$AG$1105))</f>
        <v>104.3</v>
      </c>
      <c r="L45" s="40">
        <f>SUMPRODUCT((경제동향_데이터!$AD$7:$AD$1105=$A45)*(경제동향_데이터!$AE$7:$AE$1105=$A$37)*(경제동향_데이터!$AF$7:$AF$1105=$K$37)*(경제동향_데이터!$AH$7:$AH$1105))</f>
        <v>-2.7</v>
      </c>
      <c r="M45" s="53"/>
    </row>
    <row r="46" spans="1:13" x14ac:dyDescent="0.3">
      <c r="A46" s="64" t="str">
        <f t="shared" ref="A46:B46" si="18">A13</f>
        <v>2023.3/4 p)</v>
      </c>
      <c r="B46" s="42" t="str">
        <f t="shared" si="18"/>
        <v>3/4p)</v>
      </c>
      <c r="C46" s="74">
        <f>SUMPRODUCT((경제동향_데이터!$AD$7:$AD$1105=$A46)*(경제동향_데이터!$AE$7:$AE$1105=$A$37)*(경제동향_데이터!$AF$7:$AF$1105=$A$36)*(경제동향_데이터!$AG$7:$AG$1105))</f>
        <v>113.8</v>
      </c>
      <c r="D46" s="74">
        <f>SUMPRODUCT((경제동향_데이터!$AD$7:$AD$1105=$A46)*(경제동향_데이터!$AE$7:$AE$1105=$A$37)*(경제동향_데이터!$AF$7:$AF$1105=$A$36)*(경제동향_데이터!$AH$7:$AH$1105))</f>
        <v>0</v>
      </c>
      <c r="E46" s="28">
        <f>SUMPRODUCT((경제동향_데이터!$AD$7:$AD$1105=$A46)*(경제동향_데이터!$AE$7:$AE$1105=$A$37)*(경제동향_데이터!$AF$7:$AF$1105=$E$37)*(경제동향_데이터!$AG$7:$AG$1105))</f>
        <v>119.1</v>
      </c>
      <c r="F46" s="74">
        <f>SUMPRODUCT((경제동향_데이터!$AD$7:$AD$1105=$A46)*(경제동향_데이터!$AE$7:$AE$1105=$A$37)*(경제동향_데이터!$AF$7:$AF$1105=$E$37)*(경제동향_데이터!$AH$7:$AH$1105))</f>
        <v>-21.2</v>
      </c>
      <c r="G46" s="40">
        <f>SUMPRODUCT((경제동향_데이터!$AD$7:$AD$1105=$A46)*(경제동향_데이터!$AE$7:$AE$1105=$A$37)*(경제동향_데이터!$AF$7:$AF$1105=$G$37)*(경제동향_데이터!$AG$7:$AG$1105))</f>
        <v>177.2</v>
      </c>
      <c r="H46" s="74">
        <f>SUMPRODUCT((경제동향_데이터!$AD$7:$AD$1105=$A46)*(경제동향_데이터!$AE$7:$AE$1105=$A$37)*(경제동향_데이터!$AF$7:$AF$1105=$G$37)*(경제동향_데이터!$AH$7:$AH$1105))</f>
        <v>7.6</v>
      </c>
      <c r="I46" s="40">
        <f>SUMPRODUCT((경제동향_데이터!$AD$7:$AD$1105=$A46)*(경제동향_데이터!$AE$7:$AE$1105=$A$37)*(경제동향_데이터!$AF$7:$AF$1105=$I$37)*(경제동향_데이터!$AG$7:$AG$1105))</f>
        <v>116.6</v>
      </c>
      <c r="J46" s="74">
        <f>SUMPRODUCT((경제동향_데이터!$AD$7:$AD$1105=$A46)*(경제동향_데이터!$AE$7:$AE$1105=$A$37)*(경제동향_데이터!$AF$7:$AF$1105=$I$37)*(경제동향_데이터!$AH$7:$AH$1105))</f>
        <v>6.4</v>
      </c>
      <c r="K46" s="40">
        <f>SUMPRODUCT((경제동향_데이터!$AD$7:$AD$1105=$A46)*(경제동향_데이터!$AE$7:$AE$1105=$A$37)*(경제동향_데이터!$AF$7:$AF$1105=$K$37)*(경제동향_데이터!$AG$7:$AG$1105))</f>
        <v>101.2</v>
      </c>
      <c r="L46" s="74">
        <f>SUMPRODUCT((경제동향_데이터!$AD$7:$AD$1105=$A46)*(경제동향_데이터!$AE$7:$AE$1105=$A$37)*(경제동향_데이터!$AF$7:$AF$1105=$K$37)*(경제동향_데이터!$AH$7:$AH$1105))</f>
        <v>-3.4</v>
      </c>
      <c r="M46" s="53"/>
    </row>
    <row r="47" spans="1:13" x14ac:dyDescent="0.3">
      <c r="E47" s="444" t="s">
        <v>10879</v>
      </c>
      <c r="F47" s="445">
        <f>F46</f>
        <v>-21.2</v>
      </c>
      <c r="G47" s="446" t="str">
        <f>IF(OR(AND($D$46&gt;=0,F47&lt;0),AND($D$46&lt;0,F47&gt;=0)),"",IF(IF(D$46&gt;=0,RANK(F47,$F$47:$F$50,0),RANK(F47,$F$47:$F$50,1))&gt;2,"",IF(D$46&gt;=0,RANK(F47,$F$47:$F$50,0),RANK(F47,$F$47:$F$50,1))))</f>
        <v/>
      </c>
      <c r="H47" s="446"/>
      <c r="I47" s="447"/>
      <c r="J47" s="447"/>
      <c r="K47" s="447"/>
      <c r="L47" s="448"/>
      <c r="M47" s="53"/>
    </row>
    <row r="48" spans="1:13" x14ac:dyDescent="0.3">
      <c r="E48" s="449" t="s">
        <v>10880</v>
      </c>
      <c r="F48" s="450">
        <f>H46</f>
        <v>7.6</v>
      </c>
      <c r="G48" s="39">
        <f t="shared" ref="G48:G49" si="19">IF(OR(AND($D$46&gt;=0,F48&lt;0),AND($D$46&lt;0,F48&gt;=0)),"",IF(IF(D$46&gt;=0,RANK(F48,$F$47:$F$50,0),RANK(F48,$F$47:$F$50,1))&gt;2,"",IF(D$46&gt;=0,RANK(F48,$F$47:$F$50,0),RANK(F48,$F$47:$F$50,1))))</f>
        <v>1</v>
      </c>
      <c r="H48" s="39"/>
      <c r="I48" s="17"/>
      <c r="J48" s="17"/>
      <c r="K48" s="17"/>
      <c r="L48" s="451"/>
      <c r="M48" s="53"/>
    </row>
    <row r="49" spans="5:13" x14ac:dyDescent="0.3">
      <c r="E49" s="449" t="s">
        <v>10881</v>
      </c>
      <c r="F49" s="450">
        <f>J46</f>
        <v>6.4</v>
      </c>
      <c r="G49" s="39">
        <f t="shared" si="19"/>
        <v>2</v>
      </c>
      <c r="H49" s="39"/>
      <c r="I49" s="17"/>
      <c r="J49" s="17"/>
      <c r="K49" s="17"/>
      <c r="L49" s="451"/>
      <c r="M49" s="53"/>
    </row>
    <row r="50" spans="5:13" x14ac:dyDescent="0.3">
      <c r="E50" s="452" t="s">
        <v>10882</v>
      </c>
      <c r="F50" s="453">
        <f>L46</f>
        <v>-3.4</v>
      </c>
      <c r="G50" s="454" t="str">
        <f>IF(OR(AND($D$46&gt;=0,F50&lt;0),AND($D$46&lt;0,F50&gt;=0)),"",IF(IF(D$46&gt;=0,RANK(F50,$F$47:$F$50,0),RANK(F50,$F$47:$F$50,1))&gt;2,"",IF(D$46&gt;=0,RANK(F50,$F$47:$F$50,0),RANK(F50,$F$47:$F$50,1))))</f>
        <v/>
      </c>
      <c r="H50" s="454"/>
      <c r="I50" s="455" t="str">
        <f>INDEX(E47:E50,MATCH(1,G47:G50,0),1)&amp;" "&amp;TEXT(INDEX(F47:F50,MATCH(1,G47:G50,0),1),"0.0")&amp;IF(D46&gt;=0,"p 상승","p 감소")&amp;
IF(SUM(G47:G50)=1,"",", "&amp;INDEX(E47:E50,MATCH(2,G47:G50,0),1)&amp;" "&amp;TEXT(INDEX(F47:F50,MATCH(2,G47:G50,0),1),"0.0")&amp;IF(D46&gt;=0,"p 상승","p 감소"))</f>
        <v>부동산업 7.6p 상승, 보건사회복지업 6.4p 상승</v>
      </c>
      <c r="J50" s="454"/>
      <c r="K50" s="454"/>
      <c r="L50" s="456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132"/>
  <sheetViews>
    <sheetView topLeftCell="A43" workbookViewId="0">
      <selection activeCell="E132" sqref="E132"/>
    </sheetView>
  </sheetViews>
  <sheetFormatPr defaultRowHeight="20.25" x14ac:dyDescent="0.3"/>
  <cols>
    <col min="1" max="1" width="12.375" style="220" bestFit="1" customWidth="1"/>
    <col min="2" max="2" width="10.625" style="54" customWidth="1"/>
    <col min="3" max="3" width="15" style="54" customWidth="1"/>
    <col min="4" max="8" width="12.75" style="54" customWidth="1"/>
    <col min="9" max="16384" width="9" style="72"/>
  </cols>
  <sheetData>
    <row r="1" spans="1:9" customFormat="1" x14ac:dyDescent="0.3">
      <c r="A1" s="60" t="s">
        <v>268</v>
      </c>
      <c r="B1" s="59" t="s">
        <v>89</v>
      </c>
      <c r="C1" s="39"/>
      <c r="D1" s="39"/>
      <c r="E1" s="54"/>
      <c r="F1" s="54"/>
      <c r="G1" s="54"/>
      <c r="H1" s="54"/>
      <c r="I1" s="55"/>
    </row>
    <row r="2" spans="1:9" customFormat="1" x14ac:dyDescent="0.3">
      <c r="A2" s="60" t="s">
        <v>315</v>
      </c>
      <c r="B2" s="59"/>
      <c r="C2" s="39"/>
      <c r="D2" s="39"/>
      <c r="E2" s="54"/>
      <c r="F2" s="54"/>
      <c r="G2" s="54"/>
      <c r="H2" s="54"/>
      <c r="I2" s="55"/>
    </row>
    <row r="3" spans="1:9" customFormat="1" ht="114.75" customHeight="1" x14ac:dyDescent="0.3">
      <c r="A3" s="61" t="s">
        <v>269</v>
      </c>
      <c r="B3" s="509" t="s">
        <v>8891</v>
      </c>
      <c r="C3" s="510"/>
      <c r="D3" s="510"/>
      <c r="E3" s="510"/>
      <c r="F3" s="510"/>
      <c r="G3" s="510"/>
      <c r="H3" s="510"/>
    </row>
    <row r="4" spans="1:9" customFormat="1" x14ac:dyDescent="0.3">
      <c r="A4" s="61" t="s">
        <v>270</v>
      </c>
      <c r="B4" s="39"/>
      <c r="C4" s="39"/>
      <c r="D4" s="39"/>
      <c r="E4" s="54"/>
      <c r="F4" s="54"/>
      <c r="G4" s="54"/>
      <c r="H4" s="54"/>
    </row>
    <row r="5" spans="1:9" customFormat="1" ht="21" thickBot="1" x14ac:dyDescent="0.35">
      <c r="A5" s="62"/>
      <c r="B5" s="31"/>
      <c r="C5" s="31"/>
      <c r="D5" s="31"/>
      <c r="E5" s="70"/>
      <c r="F5" s="70"/>
      <c r="G5" s="70"/>
      <c r="H5" s="70"/>
      <c r="I5" s="58"/>
    </row>
    <row r="6" spans="1:9" customFormat="1" ht="21" thickBot="1" x14ac:dyDescent="0.35">
      <c r="A6" s="62"/>
      <c r="B6" s="66" t="s">
        <v>26</v>
      </c>
      <c r="C6" s="67" t="s">
        <v>27</v>
      </c>
      <c r="D6" s="67" t="s">
        <v>28</v>
      </c>
      <c r="E6" s="68" t="s">
        <v>41</v>
      </c>
      <c r="F6" s="67" t="s">
        <v>29</v>
      </c>
      <c r="G6" s="68" t="s">
        <v>42</v>
      </c>
      <c r="H6" s="69" t="s">
        <v>30</v>
      </c>
      <c r="I6" s="58"/>
    </row>
    <row r="7" spans="1:9" customFormat="1" x14ac:dyDescent="0.3">
      <c r="A7" s="63"/>
      <c r="B7" s="204" t="s">
        <v>97</v>
      </c>
      <c r="C7" s="204" t="s">
        <v>40</v>
      </c>
      <c r="D7" s="204" t="s">
        <v>8274</v>
      </c>
      <c r="E7" s="204" t="s">
        <v>8275</v>
      </c>
      <c r="F7" s="204" t="s">
        <v>8276</v>
      </c>
      <c r="G7" s="204" t="s">
        <v>8277</v>
      </c>
      <c r="H7" s="204" t="s">
        <v>8278</v>
      </c>
    </row>
    <row r="8" spans="1:9" customFormat="1" x14ac:dyDescent="0.3">
      <c r="A8" s="63"/>
      <c r="B8" s="204" t="s">
        <v>97</v>
      </c>
      <c r="C8" s="204" t="s">
        <v>1</v>
      </c>
      <c r="D8" s="204" t="s">
        <v>8279</v>
      </c>
      <c r="E8" s="204" t="s">
        <v>8280</v>
      </c>
      <c r="F8" s="204" t="s">
        <v>8281</v>
      </c>
      <c r="G8" s="204" t="s">
        <v>8282</v>
      </c>
      <c r="H8" s="204" t="s">
        <v>8283</v>
      </c>
    </row>
    <row r="9" spans="1:9" customFormat="1" x14ac:dyDescent="0.3">
      <c r="A9" s="63"/>
      <c r="B9" s="204" t="s">
        <v>97</v>
      </c>
      <c r="C9" s="204" t="s">
        <v>39</v>
      </c>
      <c r="D9" s="204" t="s">
        <v>8284</v>
      </c>
      <c r="E9" s="204" t="s">
        <v>8285</v>
      </c>
      <c r="F9" s="204" t="s">
        <v>8286</v>
      </c>
      <c r="G9" s="204" t="s">
        <v>110</v>
      </c>
      <c r="H9" s="204" t="s">
        <v>8287</v>
      </c>
    </row>
    <row r="10" spans="1:9" customFormat="1" x14ac:dyDescent="0.3">
      <c r="A10" s="63"/>
      <c r="B10" s="204" t="s">
        <v>98</v>
      </c>
      <c r="C10" s="204" t="s">
        <v>40</v>
      </c>
      <c r="D10" s="204" t="s">
        <v>5013</v>
      </c>
      <c r="E10" s="204" t="s">
        <v>8288</v>
      </c>
      <c r="F10" s="204" t="s">
        <v>8289</v>
      </c>
      <c r="G10" s="204" t="s">
        <v>8290</v>
      </c>
      <c r="H10" s="204" t="s">
        <v>8291</v>
      </c>
    </row>
    <row r="11" spans="1:9" customFormat="1" x14ac:dyDescent="0.3">
      <c r="A11" s="63"/>
      <c r="B11" s="204" t="s">
        <v>98</v>
      </c>
      <c r="C11" s="204" t="s">
        <v>1</v>
      </c>
      <c r="D11" s="204" t="s">
        <v>8292</v>
      </c>
      <c r="E11" s="204" t="s">
        <v>8293</v>
      </c>
      <c r="F11" s="204" t="s">
        <v>8294</v>
      </c>
      <c r="G11" s="204" t="s">
        <v>8295</v>
      </c>
      <c r="H11" s="204" t="s">
        <v>8296</v>
      </c>
    </row>
    <row r="12" spans="1:9" customFormat="1" x14ac:dyDescent="0.3">
      <c r="A12" s="63"/>
      <c r="B12" s="204" t="s">
        <v>98</v>
      </c>
      <c r="C12" s="204" t="s">
        <v>39</v>
      </c>
      <c r="D12" s="204" t="s">
        <v>7345</v>
      </c>
      <c r="E12" s="204" t="s">
        <v>8297</v>
      </c>
      <c r="F12" s="204" t="s">
        <v>104</v>
      </c>
      <c r="G12" s="204" t="s">
        <v>111</v>
      </c>
      <c r="H12" s="204" t="s">
        <v>8298</v>
      </c>
    </row>
    <row r="13" spans="1:9" customFormat="1" x14ac:dyDescent="0.3">
      <c r="A13" s="63"/>
      <c r="B13" s="204" t="s">
        <v>99</v>
      </c>
      <c r="C13" s="204" t="s">
        <v>40</v>
      </c>
      <c r="D13" s="204" t="s">
        <v>8299</v>
      </c>
      <c r="E13" s="204" t="s">
        <v>8300</v>
      </c>
      <c r="F13" s="204" t="s">
        <v>8301</v>
      </c>
      <c r="G13" s="204" t="s">
        <v>8302</v>
      </c>
      <c r="H13" s="204" t="s">
        <v>8303</v>
      </c>
    </row>
    <row r="14" spans="1:9" customFormat="1" x14ac:dyDescent="0.3">
      <c r="A14" s="63"/>
      <c r="B14" s="204" t="s">
        <v>99</v>
      </c>
      <c r="C14" s="204" t="s">
        <v>1</v>
      </c>
      <c r="D14" s="204" t="s">
        <v>8304</v>
      </c>
      <c r="E14" s="204" t="s">
        <v>8305</v>
      </c>
      <c r="F14" s="204" t="s">
        <v>8306</v>
      </c>
      <c r="G14" s="204" t="s">
        <v>8307</v>
      </c>
      <c r="H14" s="204" t="s">
        <v>8308</v>
      </c>
    </row>
    <row r="15" spans="1:9" customFormat="1" x14ac:dyDescent="0.3">
      <c r="A15" s="63"/>
      <c r="B15" s="204" t="s">
        <v>99</v>
      </c>
      <c r="C15" s="204" t="s">
        <v>39</v>
      </c>
      <c r="D15" s="204" t="s">
        <v>8309</v>
      </c>
      <c r="E15" s="204" t="s">
        <v>8310</v>
      </c>
      <c r="F15" s="204" t="s">
        <v>8311</v>
      </c>
      <c r="G15" s="204" t="s">
        <v>112</v>
      </c>
      <c r="H15" s="204" t="s">
        <v>8312</v>
      </c>
    </row>
    <row r="16" spans="1:9" customFormat="1" x14ac:dyDescent="0.3">
      <c r="A16" s="63"/>
      <c r="B16" s="204" t="s">
        <v>100</v>
      </c>
      <c r="C16" s="204" t="s">
        <v>40</v>
      </c>
      <c r="D16" s="204" t="s">
        <v>8313</v>
      </c>
      <c r="E16" s="204" t="s">
        <v>8314</v>
      </c>
      <c r="F16" s="204" t="s">
        <v>8315</v>
      </c>
      <c r="G16" s="204" t="s">
        <v>8316</v>
      </c>
      <c r="H16" s="204" t="s">
        <v>8317</v>
      </c>
    </row>
    <row r="17" spans="1:8" customFormat="1" x14ac:dyDescent="0.3">
      <c r="A17" s="63"/>
      <c r="B17" s="204" t="s">
        <v>100</v>
      </c>
      <c r="C17" s="204" t="s">
        <v>1</v>
      </c>
      <c r="D17" s="204" t="s">
        <v>8318</v>
      </c>
      <c r="E17" s="204" t="s">
        <v>8319</v>
      </c>
      <c r="F17" s="204" t="s">
        <v>8320</v>
      </c>
      <c r="G17" s="204" t="s">
        <v>8321</v>
      </c>
      <c r="H17" s="204" t="s">
        <v>8322</v>
      </c>
    </row>
    <row r="18" spans="1:8" customFormat="1" x14ac:dyDescent="0.3">
      <c r="A18" s="63"/>
      <c r="B18" s="204" t="s">
        <v>100</v>
      </c>
      <c r="C18" s="204" t="s">
        <v>39</v>
      </c>
      <c r="D18" s="204" t="s">
        <v>8323</v>
      </c>
      <c r="E18" s="204" t="s">
        <v>8324</v>
      </c>
      <c r="F18" s="204" t="s">
        <v>105</v>
      </c>
      <c r="G18" s="204" t="s">
        <v>113</v>
      </c>
      <c r="H18" s="204" t="s">
        <v>8325</v>
      </c>
    </row>
    <row r="19" spans="1:8" customFormat="1" x14ac:dyDescent="0.3">
      <c r="A19" s="63"/>
      <c r="B19" s="204" t="s">
        <v>101</v>
      </c>
      <c r="C19" s="204" t="s">
        <v>40</v>
      </c>
      <c r="D19" s="204" t="s">
        <v>8326</v>
      </c>
      <c r="E19" s="204" t="s">
        <v>8327</v>
      </c>
      <c r="F19" s="204" t="s">
        <v>8328</v>
      </c>
      <c r="G19" s="204" t="s">
        <v>8329</v>
      </c>
      <c r="H19" s="204" t="s">
        <v>8330</v>
      </c>
    </row>
    <row r="20" spans="1:8" customFormat="1" x14ac:dyDescent="0.3">
      <c r="A20" s="63"/>
      <c r="B20" s="204" t="s">
        <v>101</v>
      </c>
      <c r="C20" s="204" t="s">
        <v>1</v>
      </c>
      <c r="D20" s="204" t="s">
        <v>8331</v>
      </c>
      <c r="E20" s="204" t="s">
        <v>8332</v>
      </c>
      <c r="F20" s="204" t="s">
        <v>8333</v>
      </c>
      <c r="G20" s="204" t="s">
        <v>8334</v>
      </c>
      <c r="H20" s="204" t="s">
        <v>8335</v>
      </c>
    </row>
    <row r="21" spans="1:8" customFormat="1" x14ac:dyDescent="0.3">
      <c r="A21" s="63"/>
      <c r="B21" s="204" t="s">
        <v>101</v>
      </c>
      <c r="C21" s="204" t="s">
        <v>39</v>
      </c>
      <c r="D21" s="204" t="s">
        <v>8336</v>
      </c>
      <c r="E21" s="204" t="s">
        <v>8337</v>
      </c>
      <c r="F21" s="204" t="s">
        <v>106</v>
      </c>
      <c r="G21" s="204" t="s">
        <v>114</v>
      </c>
      <c r="H21" s="204" t="s">
        <v>8338</v>
      </c>
    </row>
    <row r="22" spans="1:8" customFormat="1" x14ac:dyDescent="0.3">
      <c r="A22" s="63"/>
      <c r="B22" s="204" t="s">
        <v>102</v>
      </c>
      <c r="C22" s="204" t="s">
        <v>40</v>
      </c>
      <c r="D22" s="204" t="s">
        <v>8339</v>
      </c>
      <c r="E22" s="204" t="s">
        <v>8340</v>
      </c>
      <c r="F22" s="204" t="s">
        <v>8341</v>
      </c>
      <c r="G22" s="204" t="s">
        <v>8342</v>
      </c>
      <c r="H22" s="204" t="s">
        <v>8343</v>
      </c>
    </row>
    <row r="23" spans="1:8" customFormat="1" x14ac:dyDescent="0.3">
      <c r="A23" s="63"/>
      <c r="B23" s="204" t="s">
        <v>102</v>
      </c>
      <c r="C23" s="204" t="s">
        <v>1</v>
      </c>
      <c r="D23" s="204" t="s">
        <v>8344</v>
      </c>
      <c r="E23" s="204" t="s">
        <v>8345</v>
      </c>
      <c r="F23" s="204" t="s">
        <v>8346</v>
      </c>
      <c r="G23" s="204" t="s">
        <v>8347</v>
      </c>
      <c r="H23" s="204" t="s">
        <v>8348</v>
      </c>
    </row>
    <row r="24" spans="1:8" customFormat="1" x14ac:dyDescent="0.3">
      <c r="A24" s="63"/>
      <c r="B24" s="204" t="s">
        <v>102</v>
      </c>
      <c r="C24" s="204" t="s">
        <v>39</v>
      </c>
      <c r="D24" s="204" t="s">
        <v>8349</v>
      </c>
      <c r="E24" s="204" t="s">
        <v>8350</v>
      </c>
      <c r="F24" s="204" t="s">
        <v>107</v>
      </c>
      <c r="G24" s="204" t="s">
        <v>8351</v>
      </c>
      <c r="H24" s="204" t="s">
        <v>8352</v>
      </c>
    </row>
    <row r="25" spans="1:8" customFormat="1" x14ac:dyDescent="0.3">
      <c r="A25" s="63"/>
      <c r="B25" s="204" t="s">
        <v>103</v>
      </c>
      <c r="C25" s="204" t="s">
        <v>40</v>
      </c>
      <c r="D25" s="204" t="s">
        <v>8353</v>
      </c>
      <c r="E25" s="204" t="s">
        <v>8354</v>
      </c>
      <c r="F25" s="204" t="s">
        <v>8355</v>
      </c>
      <c r="G25" s="204" t="s">
        <v>8356</v>
      </c>
      <c r="H25" s="204" t="s">
        <v>8357</v>
      </c>
    </row>
    <row r="26" spans="1:8" customFormat="1" x14ac:dyDescent="0.3">
      <c r="A26" s="63"/>
      <c r="B26" s="204" t="s">
        <v>103</v>
      </c>
      <c r="C26" s="204" t="s">
        <v>1</v>
      </c>
      <c r="D26" s="204" t="s">
        <v>8358</v>
      </c>
      <c r="E26" s="204" t="s">
        <v>8359</v>
      </c>
      <c r="F26" s="204" t="s">
        <v>8360</v>
      </c>
      <c r="G26" s="204" t="s">
        <v>8361</v>
      </c>
      <c r="H26" s="204" t="s">
        <v>8362</v>
      </c>
    </row>
    <row r="27" spans="1:8" customFormat="1" x14ac:dyDescent="0.3">
      <c r="A27" s="63"/>
      <c r="B27" s="204" t="s">
        <v>103</v>
      </c>
      <c r="C27" s="204" t="s">
        <v>39</v>
      </c>
      <c r="D27" s="204" t="s">
        <v>8363</v>
      </c>
      <c r="E27" s="204" t="s">
        <v>8364</v>
      </c>
      <c r="F27" s="204" t="s">
        <v>108</v>
      </c>
      <c r="G27" s="204" t="s">
        <v>115</v>
      </c>
      <c r="H27" s="204" t="s">
        <v>8365</v>
      </c>
    </row>
    <row r="28" spans="1:8" customFormat="1" x14ac:dyDescent="0.3">
      <c r="A28" s="63"/>
      <c r="B28" s="204" t="s">
        <v>109</v>
      </c>
      <c r="C28" s="204" t="s">
        <v>40</v>
      </c>
      <c r="D28" s="204" t="s">
        <v>8366</v>
      </c>
      <c r="E28" s="204" t="s">
        <v>8367</v>
      </c>
      <c r="F28" s="204" t="s">
        <v>8368</v>
      </c>
      <c r="G28" s="204" t="s">
        <v>8369</v>
      </c>
      <c r="H28" s="204" t="s">
        <v>8370</v>
      </c>
    </row>
    <row r="29" spans="1:8" customFormat="1" x14ac:dyDescent="0.3">
      <c r="A29" s="63"/>
      <c r="B29" s="204" t="s">
        <v>109</v>
      </c>
      <c r="C29" s="204" t="s">
        <v>1</v>
      </c>
      <c r="D29" s="204" t="s">
        <v>2755</v>
      </c>
      <c r="E29" s="204" t="s">
        <v>8371</v>
      </c>
      <c r="F29" s="204" t="s">
        <v>8372</v>
      </c>
      <c r="G29" s="204" t="s">
        <v>8373</v>
      </c>
      <c r="H29" s="204" t="s">
        <v>8374</v>
      </c>
    </row>
    <row r="30" spans="1:8" customFormat="1" x14ac:dyDescent="0.3">
      <c r="A30" s="63"/>
      <c r="B30" s="204" t="s">
        <v>109</v>
      </c>
      <c r="C30" s="204" t="s">
        <v>39</v>
      </c>
      <c r="D30" s="204" t="s">
        <v>8375</v>
      </c>
      <c r="E30" s="204" t="s">
        <v>8376</v>
      </c>
      <c r="F30" s="204" t="s">
        <v>8377</v>
      </c>
      <c r="G30" s="204" t="s">
        <v>116</v>
      </c>
      <c r="H30" s="204" t="s">
        <v>8378</v>
      </c>
    </row>
    <row r="31" spans="1:8" customFormat="1" x14ac:dyDescent="0.3">
      <c r="A31" s="63"/>
      <c r="B31" s="204" t="s">
        <v>117</v>
      </c>
      <c r="C31" s="204" t="s">
        <v>40</v>
      </c>
      <c r="D31" s="204" t="s">
        <v>8379</v>
      </c>
      <c r="E31" s="204" t="s">
        <v>7403</v>
      </c>
      <c r="F31" s="204" t="s">
        <v>8380</v>
      </c>
      <c r="G31" s="204" t="s">
        <v>8381</v>
      </c>
      <c r="H31" s="204" t="s">
        <v>8382</v>
      </c>
    </row>
    <row r="32" spans="1:8" customFormat="1" x14ac:dyDescent="0.3">
      <c r="A32" s="63"/>
      <c r="B32" s="204" t="s">
        <v>117</v>
      </c>
      <c r="C32" s="204" t="s">
        <v>1</v>
      </c>
      <c r="D32" s="204" t="s">
        <v>8383</v>
      </c>
      <c r="E32" s="204" t="s">
        <v>5820</v>
      </c>
      <c r="F32" s="204" t="s">
        <v>8384</v>
      </c>
      <c r="G32" s="204" t="s">
        <v>8385</v>
      </c>
      <c r="H32" s="204" t="s">
        <v>8386</v>
      </c>
    </row>
    <row r="33" spans="1:8" customFormat="1" x14ac:dyDescent="0.3">
      <c r="A33" s="63"/>
      <c r="B33" s="204" t="s">
        <v>117</v>
      </c>
      <c r="C33" s="204" t="s">
        <v>39</v>
      </c>
      <c r="D33" s="204" t="s">
        <v>8387</v>
      </c>
      <c r="E33" s="204" t="s">
        <v>6711</v>
      </c>
      <c r="F33" s="204" t="s">
        <v>8388</v>
      </c>
      <c r="G33" s="204" t="s">
        <v>139</v>
      </c>
      <c r="H33" s="204" t="s">
        <v>8389</v>
      </c>
    </row>
    <row r="34" spans="1:8" customFormat="1" x14ac:dyDescent="0.3">
      <c r="A34" s="63"/>
      <c r="B34" s="204" t="s">
        <v>118</v>
      </c>
      <c r="C34" s="204" t="s">
        <v>40</v>
      </c>
      <c r="D34" s="204" t="s">
        <v>8390</v>
      </c>
      <c r="E34" s="204" t="s">
        <v>7471</v>
      </c>
      <c r="F34" s="204" t="s">
        <v>8391</v>
      </c>
      <c r="G34" s="204" t="s">
        <v>140</v>
      </c>
      <c r="H34" s="204" t="s">
        <v>8392</v>
      </c>
    </row>
    <row r="35" spans="1:8" customFormat="1" x14ac:dyDescent="0.3">
      <c r="A35" s="63"/>
      <c r="B35" s="204" t="s">
        <v>118</v>
      </c>
      <c r="C35" s="204" t="s">
        <v>1</v>
      </c>
      <c r="D35" s="204" t="s">
        <v>8393</v>
      </c>
      <c r="E35" s="204" t="s">
        <v>5894</v>
      </c>
      <c r="F35" s="204" t="s">
        <v>8394</v>
      </c>
      <c r="G35" s="204" t="s">
        <v>8395</v>
      </c>
      <c r="H35" s="204" t="s">
        <v>8396</v>
      </c>
    </row>
    <row r="36" spans="1:8" customFormat="1" x14ac:dyDescent="0.3">
      <c r="A36" s="63"/>
      <c r="B36" s="204" t="s">
        <v>118</v>
      </c>
      <c r="C36" s="204" t="s">
        <v>39</v>
      </c>
      <c r="D36" s="204" t="s">
        <v>8397</v>
      </c>
      <c r="E36" s="204" t="s">
        <v>6771</v>
      </c>
      <c r="F36" s="204" t="s">
        <v>8398</v>
      </c>
      <c r="G36" s="204" t="s">
        <v>141</v>
      </c>
      <c r="H36" s="204" t="s">
        <v>8399</v>
      </c>
    </row>
    <row r="37" spans="1:8" customFormat="1" x14ac:dyDescent="0.3">
      <c r="A37" s="63"/>
      <c r="B37" s="204" t="s">
        <v>119</v>
      </c>
      <c r="C37" s="204" t="s">
        <v>40</v>
      </c>
      <c r="D37" s="204" t="s">
        <v>8400</v>
      </c>
      <c r="E37" s="204" t="s">
        <v>7543</v>
      </c>
      <c r="F37" s="204" t="s">
        <v>8401</v>
      </c>
      <c r="G37" s="204" t="s">
        <v>8402</v>
      </c>
      <c r="H37" s="204" t="s">
        <v>8403</v>
      </c>
    </row>
    <row r="38" spans="1:8" customFormat="1" x14ac:dyDescent="0.3">
      <c r="A38" s="63"/>
      <c r="B38" s="204" t="s">
        <v>119</v>
      </c>
      <c r="C38" s="204" t="s">
        <v>1</v>
      </c>
      <c r="D38" s="204" t="s">
        <v>8404</v>
      </c>
      <c r="E38" s="204" t="s">
        <v>5965</v>
      </c>
      <c r="F38" s="204" t="s">
        <v>8405</v>
      </c>
      <c r="G38" s="204" t="s">
        <v>8406</v>
      </c>
      <c r="H38" s="204" t="s">
        <v>8407</v>
      </c>
    </row>
    <row r="39" spans="1:8" customFormat="1" x14ac:dyDescent="0.3">
      <c r="A39" s="63"/>
      <c r="B39" s="204" t="s">
        <v>119</v>
      </c>
      <c r="C39" s="204" t="s">
        <v>39</v>
      </c>
      <c r="D39" s="204" t="s">
        <v>8408</v>
      </c>
      <c r="E39" s="204" t="s">
        <v>6828</v>
      </c>
      <c r="F39" s="204" t="s">
        <v>120</v>
      </c>
      <c r="G39" s="204" t="s">
        <v>142</v>
      </c>
      <c r="H39" s="204" t="s">
        <v>8409</v>
      </c>
    </row>
    <row r="40" spans="1:8" customFormat="1" x14ac:dyDescent="0.3">
      <c r="A40" s="63"/>
      <c r="B40" s="204" t="s">
        <v>121</v>
      </c>
      <c r="C40" s="204" t="s">
        <v>40</v>
      </c>
      <c r="D40" s="204" t="s">
        <v>8410</v>
      </c>
      <c r="E40" s="204" t="s">
        <v>7622</v>
      </c>
      <c r="F40" s="204" t="s">
        <v>8411</v>
      </c>
      <c r="G40" s="204" t="s">
        <v>8412</v>
      </c>
      <c r="H40" s="204" t="s">
        <v>8413</v>
      </c>
    </row>
    <row r="41" spans="1:8" customFormat="1" x14ac:dyDescent="0.3">
      <c r="A41" s="63"/>
      <c r="B41" s="204" t="s">
        <v>121</v>
      </c>
      <c r="C41" s="204" t="s">
        <v>1</v>
      </c>
      <c r="D41" s="204" t="s">
        <v>8414</v>
      </c>
      <c r="E41" s="204" t="s">
        <v>6047</v>
      </c>
      <c r="F41" s="204" t="s">
        <v>8415</v>
      </c>
      <c r="G41" s="204" t="s">
        <v>8416</v>
      </c>
      <c r="H41" s="204" t="s">
        <v>8417</v>
      </c>
    </row>
    <row r="42" spans="1:8" customFormat="1" x14ac:dyDescent="0.3">
      <c r="A42" s="63"/>
      <c r="B42" s="204" t="s">
        <v>121</v>
      </c>
      <c r="C42" s="204" t="s">
        <v>39</v>
      </c>
      <c r="D42" s="204" t="s">
        <v>8418</v>
      </c>
      <c r="E42" s="204" t="s">
        <v>6887</v>
      </c>
      <c r="F42" s="204" t="s">
        <v>122</v>
      </c>
      <c r="G42" s="204" t="s">
        <v>143</v>
      </c>
      <c r="H42" s="204" t="s">
        <v>8419</v>
      </c>
    </row>
    <row r="43" spans="1:8" customFormat="1" x14ac:dyDescent="0.3">
      <c r="A43" s="63"/>
      <c r="B43" s="204" t="s">
        <v>123</v>
      </c>
      <c r="C43" s="204" t="s">
        <v>40</v>
      </c>
      <c r="D43" s="204" t="s">
        <v>8420</v>
      </c>
      <c r="E43" s="204" t="s">
        <v>7702</v>
      </c>
      <c r="F43" s="204" t="s">
        <v>8421</v>
      </c>
      <c r="G43" s="204" t="s">
        <v>8422</v>
      </c>
      <c r="H43" s="204" t="s">
        <v>8423</v>
      </c>
    </row>
    <row r="44" spans="1:8" customFormat="1" x14ac:dyDescent="0.3">
      <c r="A44" s="63"/>
      <c r="B44" s="204" t="s">
        <v>123</v>
      </c>
      <c r="C44" s="204" t="s">
        <v>1</v>
      </c>
      <c r="D44" s="204" t="s">
        <v>8424</v>
      </c>
      <c r="E44" s="204" t="s">
        <v>6122</v>
      </c>
      <c r="F44" s="204" t="s">
        <v>8425</v>
      </c>
      <c r="G44" s="204" t="s">
        <v>8426</v>
      </c>
      <c r="H44" s="204" t="s">
        <v>8427</v>
      </c>
    </row>
    <row r="45" spans="1:8" customFormat="1" x14ac:dyDescent="0.3">
      <c r="A45" s="63"/>
      <c r="B45" s="204" t="s">
        <v>123</v>
      </c>
      <c r="C45" s="204" t="s">
        <v>39</v>
      </c>
      <c r="D45" s="204" t="s">
        <v>8428</v>
      </c>
      <c r="E45" s="204" t="s">
        <v>6945</v>
      </c>
      <c r="F45" s="204" t="s">
        <v>8429</v>
      </c>
      <c r="G45" s="204" t="s">
        <v>144</v>
      </c>
      <c r="H45" s="204" t="s">
        <v>8430</v>
      </c>
    </row>
    <row r="46" spans="1:8" customFormat="1" x14ac:dyDescent="0.3">
      <c r="A46" s="63"/>
      <c r="B46" s="204" t="s">
        <v>124</v>
      </c>
      <c r="C46" s="204" t="s">
        <v>40</v>
      </c>
      <c r="D46" s="204" t="s">
        <v>8431</v>
      </c>
      <c r="E46" s="204" t="s">
        <v>7781</v>
      </c>
      <c r="F46" s="204" t="s">
        <v>8432</v>
      </c>
      <c r="G46" s="204" t="s">
        <v>8433</v>
      </c>
      <c r="H46" s="204" t="s">
        <v>8434</v>
      </c>
    </row>
    <row r="47" spans="1:8" customFormat="1" x14ac:dyDescent="0.3">
      <c r="A47" s="63"/>
      <c r="B47" s="204" t="s">
        <v>124</v>
      </c>
      <c r="C47" s="204" t="s">
        <v>1</v>
      </c>
      <c r="D47" s="204" t="s">
        <v>8435</v>
      </c>
      <c r="E47" s="204" t="s">
        <v>6206</v>
      </c>
      <c r="F47" s="204" t="s">
        <v>8436</v>
      </c>
      <c r="G47" s="204" t="s">
        <v>8437</v>
      </c>
      <c r="H47" s="204" t="s">
        <v>8438</v>
      </c>
    </row>
    <row r="48" spans="1:8" customFormat="1" x14ac:dyDescent="0.3">
      <c r="A48" s="63"/>
      <c r="B48" s="204" t="s">
        <v>124</v>
      </c>
      <c r="C48" s="204" t="s">
        <v>39</v>
      </c>
      <c r="D48" s="204" t="s">
        <v>8439</v>
      </c>
      <c r="E48" s="204" t="s">
        <v>7004</v>
      </c>
      <c r="F48" s="204" t="s">
        <v>8440</v>
      </c>
      <c r="G48" s="204" t="s">
        <v>8441</v>
      </c>
      <c r="H48" s="204" t="s">
        <v>8442</v>
      </c>
    </row>
    <row r="49" spans="1:8" customFormat="1" x14ac:dyDescent="0.3">
      <c r="A49" s="63"/>
      <c r="B49" s="204" t="s">
        <v>125</v>
      </c>
      <c r="C49" s="204" t="s">
        <v>40</v>
      </c>
      <c r="D49" s="204" t="s">
        <v>8443</v>
      </c>
      <c r="E49" s="204" t="s">
        <v>7852</v>
      </c>
      <c r="F49" s="204" t="s">
        <v>8444</v>
      </c>
      <c r="G49" s="204" t="s">
        <v>8445</v>
      </c>
      <c r="H49" s="204" t="s">
        <v>8446</v>
      </c>
    </row>
    <row r="50" spans="1:8" customFormat="1" x14ac:dyDescent="0.3">
      <c r="A50" s="63"/>
      <c r="B50" s="204" t="s">
        <v>125</v>
      </c>
      <c r="C50" s="204" t="s">
        <v>1</v>
      </c>
      <c r="D50" s="204" t="s">
        <v>8447</v>
      </c>
      <c r="E50" s="204" t="s">
        <v>6286</v>
      </c>
      <c r="F50" s="204" t="s">
        <v>8448</v>
      </c>
      <c r="G50" s="204" t="s">
        <v>145</v>
      </c>
      <c r="H50" s="204" t="s">
        <v>8449</v>
      </c>
    </row>
    <row r="51" spans="1:8" customFormat="1" x14ac:dyDescent="0.3">
      <c r="A51" s="63"/>
      <c r="B51" s="204" t="s">
        <v>125</v>
      </c>
      <c r="C51" s="204" t="s">
        <v>39</v>
      </c>
      <c r="D51" s="204" t="s">
        <v>1152</v>
      </c>
      <c r="E51" s="204" t="s">
        <v>7057</v>
      </c>
      <c r="F51" s="204" t="s">
        <v>8450</v>
      </c>
      <c r="G51" s="204" t="s">
        <v>8451</v>
      </c>
      <c r="H51" s="204" t="s">
        <v>8452</v>
      </c>
    </row>
    <row r="52" spans="1:8" customFormat="1" x14ac:dyDescent="0.3">
      <c r="A52" s="63"/>
      <c r="B52" s="204" t="s">
        <v>126</v>
      </c>
      <c r="C52" s="204" t="s">
        <v>40</v>
      </c>
      <c r="D52" s="204" t="s">
        <v>8453</v>
      </c>
      <c r="E52" s="204" t="s">
        <v>7931</v>
      </c>
      <c r="F52" s="204" t="s">
        <v>8454</v>
      </c>
      <c r="G52" s="204" t="s">
        <v>8455</v>
      </c>
      <c r="H52" s="204" t="s">
        <v>8456</v>
      </c>
    </row>
    <row r="53" spans="1:8" customFormat="1" x14ac:dyDescent="0.3">
      <c r="A53" s="63"/>
      <c r="B53" s="204" t="s">
        <v>126</v>
      </c>
      <c r="C53" s="204" t="s">
        <v>1</v>
      </c>
      <c r="D53" s="204" t="s">
        <v>8457</v>
      </c>
      <c r="E53" s="204" t="s">
        <v>6366</v>
      </c>
      <c r="F53" s="204" t="s">
        <v>8458</v>
      </c>
      <c r="G53" s="204" t="s">
        <v>8459</v>
      </c>
      <c r="H53" s="204" t="s">
        <v>8460</v>
      </c>
    </row>
    <row r="54" spans="1:8" customFormat="1" x14ac:dyDescent="0.3">
      <c r="A54" s="63"/>
      <c r="B54" s="204" t="s">
        <v>126</v>
      </c>
      <c r="C54" s="204" t="s">
        <v>39</v>
      </c>
      <c r="D54" s="204" t="s">
        <v>8461</v>
      </c>
      <c r="E54" s="204" t="s">
        <v>7117</v>
      </c>
      <c r="F54" s="204" t="s">
        <v>8462</v>
      </c>
      <c r="G54" s="204" t="s">
        <v>8463</v>
      </c>
      <c r="H54" s="204" t="s">
        <v>8464</v>
      </c>
    </row>
    <row r="55" spans="1:8" customFormat="1" x14ac:dyDescent="0.3">
      <c r="A55" s="63"/>
      <c r="B55" s="204" t="s">
        <v>127</v>
      </c>
      <c r="C55" s="204" t="s">
        <v>40</v>
      </c>
      <c r="D55" s="204" t="s">
        <v>8465</v>
      </c>
      <c r="E55" s="204" t="s">
        <v>8001</v>
      </c>
      <c r="F55" s="204" t="s">
        <v>8466</v>
      </c>
      <c r="G55" s="204" t="s">
        <v>8467</v>
      </c>
      <c r="H55" s="204" t="s">
        <v>8468</v>
      </c>
    </row>
    <row r="56" spans="1:8" customFormat="1" x14ac:dyDescent="0.3">
      <c r="A56" s="63"/>
      <c r="B56" s="204" t="s">
        <v>127</v>
      </c>
      <c r="C56" s="204" t="s">
        <v>1</v>
      </c>
      <c r="D56" s="204" t="s">
        <v>8469</v>
      </c>
      <c r="E56" s="204" t="s">
        <v>6439</v>
      </c>
      <c r="F56" s="204" t="s">
        <v>8470</v>
      </c>
      <c r="G56" s="204" t="s">
        <v>8471</v>
      </c>
      <c r="H56" s="204" t="s">
        <v>8472</v>
      </c>
    </row>
    <row r="57" spans="1:8" customFormat="1" x14ac:dyDescent="0.3">
      <c r="A57" s="63"/>
      <c r="B57" s="204" t="s">
        <v>127</v>
      </c>
      <c r="C57" s="204" t="s">
        <v>39</v>
      </c>
      <c r="D57" s="204" t="s">
        <v>8473</v>
      </c>
      <c r="E57" s="204" t="s">
        <v>7176</v>
      </c>
      <c r="F57" s="204" t="s">
        <v>8474</v>
      </c>
      <c r="G57" s="204" t="s">
        <v>146</v>
      </c>
      <c r="H57" s="204" t="s">
        <v>8475</v>
      </c>
    </row>
    <row r="58" spans="1:8" customFormat="1" x14ac:dyDescent="0.3">
      <c r="A58" s="63"/>
      <c r="B58" s="204" t="s">
        <v>128</v>
      </c>
      <c r="C58" s="204" t="s">
        <v>40</v>
      </c>
      <c r="D58" s="204" t="s">
        <v>8476</v>
      </c>
      <c r="E58" s="204" t="s">
        <v>8068</v>
      </c>
      <c r="F58" s="204" t="s">
        <v>8477</v>
      </c>
      <c r="G58" s="204" t="s">
        <v>8478</v>
      </c>
      <c r="H58" s="204" t="s">
        <v>8479</v>
      </c>
    </row>
    <row r="59" spans="1:8" customFormat="1" x14ac:dyDescent="0.3">
      <c r="A59" s="63"/>
      <c r="B59" s="204" t="s">
        <v>128</v>
      </c>
      <c r="C59" s="204" t="s">
        <v>1</v>
      </c>
      <c r="D59" s="204" t="s">
        <v>8480</v>
      </c>
      <c r="E59" s="204" t="s">
        <v>6512</v>
      </c>
      <c r="F59" s="204" t="s">
        <v>8481</v>
      </c>
      <c r="G59" s="204" t="s">
        <v>8482</v>
      </c>
      <c r="H59" s="204" t="s">
        <v>8483</v>
      </c>
    </row>
    <row r="60" spans="1:8" customFormat="1" x14ac:dyDescent="0.3">
      <c r="A60" s="63"/>
      <c r="B60" s="204" t="s">
        <v>128</v>
      </c>
      <c r="C60" s="204" t="s">
        <v>39</v>
      </c>
      <c r="D60" s="204" t="s">
        <v>8484</v>
      </c>
      <c r="E60" s="204" t="s">
        <v>7236</v>
      </c>
      <c r="F60" s="204" t="s">
        <v>129</v>
      </c>
      <c r="G60" s="204" t="s">
        <v>147</v>
      </c>
      <c r="H60" s="204" t="s">
        <v>8485</v>
      </c>
    </row>
    <row r="61" spans="1:8" customFormat="1" x14ac:dyDescent="0.3">
      <c r="A61" s="63"/>
      <c r="B61" s="204" t="s">
        <v>133</v>
      </c>
      <c r="C61" s="204" t="s">
        <v>40</v>
      </c>
      <c r="D61" s="204" t="s">
        <v>8486</v>
      </c>
      <c r="E61" s="204" t="s">
        <v>8144</v>
      </c>
      <c r="F61" s="204" t="s">
        <v>8487</v>
      </c>
      <c r="G61" s="204" t="s">
        <v>8488</v>
      </c>
      <c r="H61" s="204" t="s">
        <v>8489</v>
      </c>
    </row>
    <row r="62" spans="1:8" customFormat="1" x14ac:dyDescent="0.3">
      <c r="A62" s="63"/>
      <c r="B62" s="204" t="s">
        <v>133</v>
      </c>
      <c r="C62" s="204" t="s">
        <v>1</v>
      </c>
      <c r="D62" s="204" t="s">
        <v>8490</v>
      </c>
      <c r="E62" s="204" t="s">
        <v>6583</v>
      </c>
      <c r="F62" s="204" t="s">
        <v>8491</v>
      </c>
      <c r="G62" s="204" t="s">
        <v>8492</v>
      </c>
      <c r="H62" s="204" t="s">
        <v>8493</v>
      </c>
    </row>
    <row r="63" spans="1:8" customFormat="1" x14ac:dyDescent="0.3">
      <c r="A63" s="63"/>
      <c r="B63" s="204" t="s">
        <v>133</v>
      </c>
      <c r="C63" s="204" t="s">
        <v>39</v>
      </c>
      <c r="D63" s="204" t="s">
        <v>8494</v>
      </c>
      <c r="E63" s="204" t="s">
        <v>7298</v>
      </c>
      <c r="F63" s="204" t="s">
        <v>148</v>
      </c>
      <c r="G63" s="204" t="s">
        <v>149</v>
      </c>
      <c r="H63" s="204" t="s">
        <v>8495</v>
      </c>
    </row>
    <row r="64" spans="1:8" customFormat="1" x14ac:dyDescent="0.3">
      <c r="A64" s="63"/>
      <c r="B64" s="204" t="s">
        <v>135</v>
      </c>
      <c r="C64" s="204" t="s">
        <v>40</v>
      </c>
      <c r="D64" s="204" t="s">
        <v>8496</v>
      </c>
      <c r="E64" s="204" t="s">
        <v>8207</v>
      </c>
      <c r="F64" s="204" t="s">
        <v>8497</v>
      </c>
      <c r="G64" s="204" t="s">
        <v>8498</v>
      </c>
      <c r="H64" s="204" t="s">
        <v>8499</v>
      </c>
    </row>
    <row r="65" spans="1:8" customFormat="1" x14ac:dyDescent="0.3">
      <c r="A65" s="63"/>
      <c r="B65" s="204" t="s">
        <v>135</v>
      </c>
      <c r="C65" s="204" t="s">
        <v>1</v>
      </c>
      <c r="D65" s="204" t="s">
        <v>8500</v>
      </c>
      <c r="E65" s="204" t="s">
        <v>6645</v>
      </c>
      <c r="F65" s="204" t="s">
        <v>8501</v>
      </c>
      <c r="G65" s="204" t="s">
        <v>8502</v>
      </c>
      <c r="H65" s="204" t="s">
        <v>8503</v>
      </c>
    </row>
    <row r="66" spans="1:8" customFormat="1" x14ac:dyDescent="0.3">
      <c r="A66" s="63"/>
      <c r="B66" s="204" t="s">
        <v>135</v>
      </c>
      <c r="C66" s="204" t="s">
        <v>39</v>
      </c>
      <c r="D66" s="204" t="s">
        <v>8504</v>
      </c>
      <c r="E66" s="204" t="s">
        <v>7349</v>
      </c>
      <c r="F66" s="204" t="s">
        <v>8505</v>
      </c>
      <c r="G66" s="204" t="s">
        <v>150</v>
      </c>
      <c r="H66" s="204" t="s">
        <v>8506</v>
      </c>
    </row>
    <row r="67" spans="1:8" customFormat="1" x14ac:dyDescent="0.3">
      <c r="A67" s="63"/>
      <c r="B67" s="204" t="s">
        <v>134</v>
      </c>
      <c r="C67" s="204" t="s">
        <v>40</v>
      </c>
      <c r="D67" s="204" t="s">
        <v>8507</v>
      </c>
      <c r="E67" s="204" t="s">
        <v>5115</v>
      </c>
      <c r="F67" s="204" t="s">
        <v>5800</v>
      </c>
      <c r="G67" s="204" t="s">
        <v>8508</v>
      </c>
      <c r="H67" s="204" t="s">
        <v>8509</v>
      </c>
    </row>
    <row r="68" spans="1:8" customFormat="1" x14ac:dyDescent="0.3">
      <c r="A68" s="63"/>
      <c r="B68" s="204" t="s">
        <v>134</v>
      </c>
      <c r="C68" s="204" t="s">
        <v>1</v>
      </c>
      <c r="D68" s="204" t="s">
        <v>8510</v>
      </c>
      <c r="E68" s="204" t="s">
        <v>4856</v>
      </c>
      <c r="F68" s="204" t="s">
        <v>8511</v>
      </c>
      <c r="G68" s="204" t="s">
        <v>8512</v>
      </c>
      <c r="H68" s="204" t="s">
        <v>5774</v>
      </c>
    </row>
    <row r="69" spans="1:8" customFormat="1" x14ac:dyDescent="0.3">
      <c r="A69" s="63"/>
      <c r="B69" s="204" t="s">
        <v>134</v>
      </c>
      <c r="C69" s="204" t="s">
        <v>39</v>
      </c>
      <c r="D69" s="204" t="s">
        <v>8513</v>
      </c>
      <c r="E69" s="204" t="s">
        <v>5351</v>
      </c>
      <c r="F69" s="204" t="s">
        <v>160</v>
      </c>
      <c r="G69" s="204" t="s">
        <v>178</v>
      </c>
      <c r="H69" s="204" t="s">
        <v>8514</v>
      </c>
    </row>
    <row r="70" spans="1:8" customFormat="1" x14ac:dyDescent="0.3">
      <c r="A70" s="63"/>
      <c r="B70" s="204" t="s">
        <v>151</v>
      </c>
      <c r="C70" s="204" t="s">
        <v>40</v>
      </c>
      <c r="D70" s="204" t="s">
        <v>3065</v>
      </c>
      <c r="E70" s="204" t="s">
        <v>5184</v>
      </c>
      <c r="F70" s="204" t="s">
        <v>192</v>
      </c>
      <c r="G70" s="204" t="s">
        <v>193</v>
      </c>
      <c r="H70" s="204" t="s">
        <v>8515</v>
      </c>
    </row>
    <row r="71" spans="1:8" customFormat="1" x14ac:dyDescent="0.3">
      <c r="A71" s="63"/>
      <c r="B71" s="204" t="s">
        <v>151</v>
      </c>
      <c r="C71" s="204" t="s">
        <v>1</v>
      </c>
      <c r="D71" s="204" t="s">
        <v>8516</v>
      </c>
      <c r="E71" s="204" t="s">
        <v>194</v>
      </c>
      <c r="F71" s="204" t="s">
        <v>195</v>
      </c>
      <c r="G71" s="204" t="s">
        <v>196</v>
      </c>
      <c r="H71" s="204" t="s">
        <v>197</v>
      </c>
    </row>
    <row r="72" spans="1:8" customFormat="1" x14ac:dyDescent="0.3">
      <c r="A72" s="63"/>
      <c r="B72" s="204" t="s">
        <v>151</v>
      </c>
      <c r="C72" s="204" t="s">
        <v>39</v>
      </c>
      <c r="D72" s="204" t="s">
        <v>8517</v>
      </c>
      <c r="E72" s="204" t="s">
        <v>5407</v>
      </c>
      <c r="F72" s="204" t="s">
        <v>157</v>
      </c>
      <c r="G72" s="204" t="s">
        <v>198</v>
      </c>
      <c r="H72" s="204" t="s">
        <v>8518</v>
      </c>
    </row>
    <row r="73" spans="1:8" customFormat="1" x14ac:dyDescent="0.3">
      <c r="A73" s="63"/>
      <c r="B73" s="204" t="s">
        <v>152</v>
      </c>
      <c r="C73" s="204" t="s">
        <v>40</v>
      </c>
      <c r="D73" s="204" t="s">
        <v>199</v>
      </c>
      <c r="E73" s="204" t="s">
        <v>200</v>
      </c>
      <c r="F73" s="204" t="s">
        <v>201</v>
      </c>
      <c r="G73" s="204" t="s">
        <v>202</v>
      </c>
      <c r="H73" s="204" t="s">
        <v>203</v>
      </c>
    </row>
    <row r="74" spans="1:8" customFormat="1" x14ac:dyDescent="0.3">
      <c r="A74" s="63"/>
      <c r="B74" s="204" t="s">
        <v>152</v>
      </c>
      <c r="C74" s="204" t="s">
        <v>1</v>
      </c>
      <c r="D74" s="204" t="s">
        <v>204</v>
      </c>
      <c r="E74" s="204" t="s">
        <v>205</v>
      </c>
      <c r="F74" s="204" t="s">
        <v>206</v>
      </c>
      <c r="G74" s="204" t="s">
        <v>207</v>
      </c>
      <c r="H74" s="204" t="s">
        <v>208</v>
      </c>
    </row>
    <row r="75" spans="1:8" customFormat="1" x14ac:dyDescent="0.3">
      <c r="A75" s="63"/>
      <c r="B75" s="204" t="s">
        <v>152</v>
      </c>
      <c r="C75" s="204" t="s">
        <v>39</v>
      </c>
      <c r="D75" s="204" t="s">
        <v>8519</v>
      </c>
      <c r="E75" s="204" t="s">
        <v>5464</v>
      </c>
      <c r="F75" s="204" t="s">
        <v>158</v>
      </c>
      <c r="G75" s="204" t="s">
        <v>179</v>
      </c>
      <c r="H75" s="204" t="s">
        <v>8520</v>
      </c>
    </row>
    <row r="76" spans="1:8" customFormat="1" x14ac:dyDescent="0.3">
      <c r="A76" s="63"/>
      <c r="B76" s="204" t="s">
        <v>153</v>
      </c>
      <c r="C76" s="204" t="s">
        <v>40</v>
      </c>
      <c r="D76" s="204" t="s">
        <v>8521</v>
      </c>
      <c r="E76" s="204" t="s">
        <v>5344</v>
      </c>
      <c r="F76" s="204" t="s">
        <v>209</v>
      </c>
      <c r="G76" s="204" t="s">
        <v>210</v>
      </c>
      <c r="H76" s="204" t="s">
        <v>8522</v>
      </c>
    </row>
    <row r="77" spans="1:8" customFormat="1" x14ac:dyDescent="0.3">
      <c r="A77" s="63"/>
      <c r="B77" s="204" t="s">
        <v>153</v>
      </c>
      <c r="C77" s="204" t="s">
        <v>1</v>
      </c>
      <c r="D77" s="204" t="s">
        <v>211</v>
      </c>
      <c r="E77" s="204" t="s">
        <v>212</v>
      </c>
      <c r="F77" s="204" t="s">
        <v>213</v>
      </c>
      <c r="G77" s="204" t="s">
        <v>214</v>
      </c>
      <c r="H77" s="204" t="s">
        <v>215</v>
      </c>
    </row>
    <row r="78" spans="1:8" customFormat="1" x14ac:dyDescent="0.3">
      <c r="A78" s="63"/>
      <c r="B78" s="204" t="s">
        <v>153</v>
      </c>
      <c r="C78" s="204" t="s">
        <v>39</v>
      </c>
      <c r="D78" s="204" t="s">
        <v>4825</v>
      </c>
      <c r="E78" s="204" t="s">
        <v>5519</v>
      </c>
      <c r="F78" s="204" t="s">
        <v>164</v>
      </c>
      <c r="G78" s="204" t="s">
        <v>180</v>
      </c>
      <c r="H78" s="204" t="s">
        <v>8523</v>
      </c>
    </row>
    <row r="79" spans="1:8" customFormat="1" x14ac:dyDescent="0.3">
      <c r="A79" s="63"/>
      <c r="B79" s="255" t="s">
        <v>154</v>
      </c>
      <c r="C79" s="255" t="s">
        <v>40</v>
      </c>
      <c r="D79" s="255" t="s">
        <v>8524</v>
      </c>
      <c r="E79" s="255" t="s">
        <v>3863</v>
      </c>
      <c r="F79" s="255" t="s">
        <v>216</v>
      </c>
      <c r="G79" s="255" t="s">
        <v>217</v>
      </c>
      <c r="H79" s="255" t="s">
        <v>8525</v>
      </c>
    </row>
    <row r="80" spans="1:8" customFormat="1" x14ac:dyDescent="0.3">
      <c r="A80" s="63"/>
      <c r="B80" s="255" t="s">
        <v>154</v>
      </c>
      <c r="C80" s="255" t="s">
        <v>1</v>
      </c>
      <c r="D80" s="255" t="s">
        <v>8526</v>
      </c>
      <c r="E80" s="255" t="s">
        <v>3749</v>
      </c>
      <c r="F80" s="255" t="s">
        <v>218</v>
      </c>
      <c r="G80" s="255" t="s">
        <v>219</v>
      </c>
      <c r="H80" s="255" t="s">
        <v>8527</v>
      </c>
    </row>
    <row r="81" spans="1:8" customFormat="1" x14ac:dyDescent="0.3">
      <c r="A81" s="63"/>
      <c r="B81" s="255" t="s">
        <v>154</v>
      </c>
      <c r="C81" s="255" t="s">
        <v>39</v>
      </c>
      <c r="D81" s="255" t="s">
        <v>8528</v>
      </c>
      <c r="E81" s="255" t="s">
        <v>3807</v>
      </c>
      <c r="F81" s="255" t="s">
        <v>220</v>
      </c>
      <c r="G81" s="255" t="s">
        <v>181</v>
      </c>
      <c r="H81" s="255" t="s">
        <v>8529</v>
      </c>
    </row>
    <row r="82" spans="1:8" customFormat="1" x14ac:dyDescent="0.3">
      <c r="A82" s="63"/>
      <c r="B82" s="255" t="s">
        <v>159</v>
      </c>
      <c r="C82" s="255" t="s">
        <v>40</v>
      </c>
      <c r="D82" s="255" t="s">
        <v>8530</v>
      </c>
      <c r="E82" s="255" t="s">
        <v>3867</v>
      </c>
      <c r="F82" s="255" t="s">
        <v>221</v>
      </c>
      <c r="G82" s="255" t="s">
        <v>222</v>
      </c>
      <c r="H82" s="255" t="s">
        <v>8531</v>
      </c>
    </row>
    <row r="83" spans="1:8" customFormat="1" x14ac:dyDescent="0.3">
      <c r="A83" s="63"/>
      <c r="B83" s="255" t="s">
        <v>159</v>
      </c>
      <c r="C83" s="255" t="s">
        <v>1</v>
      </c>
      <c r="D83" s="255" t="s">
        <v>8532</v>
      </c>
      <c r="E83" s="255" t="s">
        <v>3753</v>
      </c>
      <c r="F83" s="255" t="s">
        <v>223</v>
      </c>
      <c r="G83" s="255" t="s">
        <v>224</v>
      </c>
      <c r="H83" s="255" t="s">
        <v>8533</v>
      </c>
    </row>
    <row r="84" spans="1:8" customFormat="1" x14ac:dyDescent="0.3">
      <c r="A84" s="63"/>
      <c r="B84" s="255" t="s">
        <v>159</v>
      </c>
      <c r="C84" s="255" t="s">
        <v>39</v>
      </c>
      <c r="D84" s="255" t="s">
        <v>8534</v>
      </c>
      <c r="E84" s="255" t="s">
        <v>3810</v>
      </c>
      <c r="F84" s="255" t="s">
        <v>165</v>
      </c>
      <c r="G84" s="255" t="s">
        <v>225</v>
      </c>
      <c r="H84" s="255" t="s">
        <v>8535</v>
      </c>
    </row>
    <row r="85" spans="1:8" customFormat="1" x14ac:dyDescent="0.3">
      <c r="A85" s="63"/>
      <c r="B85" s="288" t="s">
        <v>161</v>
      </c>
      <c r="C85" s="288" t="s">
        <v>40</v>
      </c>
      <c r="D85" s="288" t="s">
        <v>226</v>
      </c>
      <c r="E85" s="288" t="s">
        <v>227</v>
      </c>
      <c r="F85" s="288" t="s">
        <v>228</v>
      </c>
      <c r="G85" s="288" t="s">
        <v>229</v>
      </c>
      <c r="H85" s="288" t="s">
        <v>230</v>
      </c>
    </row>
    <row r="86" spans="1:8" customFormat="1" x14ac:dyDescent="0.3">
      <c r="A86" s="63"/>
      <c r="B86" s="288" t="s">
        <v>161</v>
      </c>
      <c r="C86" s="288" t="s">
        <v>1</v>
      </c>
      <c r="D86" s="288" t="s">
        <v>231</v>
      </c>
      <c r="E86" s="288" t="s">
        <v>232</v>
      </c>
      <c r="F86" s="288" t="s">
        <v>233</v>
      </c>
      <c r="G86" s="288" t="s">
        <v>234</v>
      </c>
      <c r="H86" s="288" t="s">
        <v>235</v>
      </c>
    </row>
    <row r="87" spans="1:8" customFormat="1" x14ac:dyDescent="0.3">
      <c r="A87" s="63"/>
      <c r="B87" s="288" t="s">
        <v>161</v>
      </c>
      <c r="C87" s="288" t="s">
        <v>39</v>
      </c>
      <c r="D87" s="288" t="s">
        <v>8536</v>
      </c>
      <c r="E87" s="288" t="s">
        <v>3813</v>
      </c>
      <c r="F87" s="288" t="s">
        <v>236</v>
      </c>
      <c r="G87" s="288" t="s">
        <v>182</v>
      </c>
      <c r="H87" s="288" t="s">
        <v>8537</v>
      </c>
    </row>
    <row r="88" spans="1:8" customFormat="1" x14ac:dyDescent="0.3">
      <c r="A88" s="63"/>
      <c r="B88" s="288" t="s">
        <v>162</v>
      </c>
      <c r="C88" s="288" t="s">
        <v>40</v>
      </c>
      <c r="D88" s="288" t="s">
        <v>8538</v>
      </c>
      <c r="E88" s="288" t="s">
        <v>3871</v>
      </c>
      <c r="F88" s="288" t="s">
        <v>237</v>
      </c>
      <c r="G88" s="288" t="s">
        <v>238</v>
      </c>
      <c r="H88" s="288" t="s">
        <v>8539</v>
      </c>
    </row>
    <row r="89" spans="1:8" customFormat="1" x14ac:dyDescent="0.3">
      <c r="A89" s="63"/>
      <c r="B89" s="288" t="s">
        <v>162</v>
      </c>
      <c r="C89" s="288" t="s">
        <v>1</v>
      </c>
      <c r="D89" s="288" t="s">
        <v>8540</v>
      </c>
      <c r="E89" s="288" t="s">
        <v>3757</v>
      </c>
      <c r="F89" s="288" t="s">
        <v>239</v>
      </c>
      <c r="G89" s="288" t="s">
        <v>240</v>
      </c>
      <c r="H89" s="288" t="s">
        <v>8541</v>
      </c>
    </row>
    <row r="90" spans="1:8" customFormat="1" x14ac:dyDescent="0.3">
      <c r="A90" s="63"/>
      <c r="B90" s="288" t="s">
        <v>162</v>
      </c>
      <c r="C90" s="288" t="s">
        <v>39</v>
      </c>
      <c r="D90" s="288" t="s">
        <v>8542</v>
      </c>
      <c r="E90" s="288" t="s">
        <v>3816</v>
      </c>
      <c r="F90" s="288" t="s">
        <v>171</v>
      </c>
      <c r="G90" s="288" t="s">
        <v>183</v>
      </c>
      <c r="H90" s="288" t="s">
        <v>8543</v>
      </c>
    </row>
    <row r="91" spans="1:8" customFormat="1" x14ac:dyDescent="0.3">
      <c r="A91" s="63"/>
      <c r="B91" s="288" t="s">
        <v>166</v>
      </c>
      <c r="C91" s="288" t="s">
        <v>40</v>
      </c>
      <c r="D91" s="288" t="s">
        <v>8544</v>
      </c>
      <c r="E91" s="288" t="s">
        <v>3875</v>
      </c>
      <c r="F91" s="288" t="s">
        <v>241</v>
      </c>
      <c r="G91" s="288" t="s">
        <v>242</v>
      </c>
      <c r="H91" s="288" t="s">
        <v>8545</v>
      </c>
    </row>
    <row r="92" spans="1:8" customFormat="1" x14ac:dyDescent="0.3">
      <c r="A92" s="63"/>
      <c r="B92" s="288" t="s">
        <v>166</v>
      </c>
      <c r="C92" s="288" t="s">
        <v>1</v>
      </c>
      <c r="D92" s="288" t="s">
        <v>8546</v>
      </c>
      <c r="E92" s="288" t="s">
        <v>3759</v>
      </c>
      <c r="F92" s="288" t="s">
        <v>243</v>
      </c>
      <c r="G92" s="288" t="s">
        <v>244</v>
      </c>
      <c r="H92" s="288" t="s">
        <v>8547</v>
      </c>
    </row>
    <row r="93" spans="1:8" customFormat="1" x14ac:dyDescent="0.3">
      <c r="A93" s="63"/>
      <c r="B93" s="288" t="s">
        <v>166</v>
      </c>
      <c r="C93" s="288" t="s">
        <v>39</v>
      </c>
      <c r="D93" s="288" t="s">
        <v>8548</v>
      </c>
      <c r="E93" s="288" t="s">
        <v>3819</v>
      </c>
      <c r="F93" s="288" t="s">
        <v>172</v>
      </c>
      <c r="G93" s="288" t="s">
        <v>184</v>
      </c>
      <c r="H93" s="288" t="s">
        <v>8549</v>
      </c>
    </row>
    <row r="94" spans="1:8" customFormat="1" x14ac:dyDescent="0.3">
      <c r="A94" s="63"/>
      <c r="B94" s="288" t="s">
        <v>167</v>
      </c>
      <c r="C94" s="288" t="s">
        <v>40</v>
      </c>
      <c r="D94" s="288" t="s">
        <v>8550</v>
      </c>
      <c r="E94" s="288" t="s">
        <v>3878</v>
      </c>
      <c r="F94" s="288" t="s">
        <v>245</v>
      </c>
      <c r="G94" s="288" t="s">
        <v>246</v>
      </c>
      <c r="H94" s="288" t="s">
        <v>8551</v>
      </c>
    </row>
    <row r="95" spans="1:8" customFormat="1" x14ac:dyDescent="0.3">
      <c r="A95" s="63"/>
      <c r="B95" s="288" t="s">
        <v>167</v>
      </c>
      <c r="C95" s="288" t="s">
        <v>1</v>
      </c>
      <c r="D95" s="288" t="s">
        <v>8552</v>
      </c>
      <c r="E95" s="288" t="s">
        <v>3763</v>
      </c>
      <c r="F95" s="288" t="s">
        <v>247</v>
      </c>
      <c r="G95" s="288" t="s">
        <v>248</v>
      </c>
      <c r="H95" s="288" t="s">
        <v>8553</v>
      </c>
    </row>
    <row r="96" spans="1:8" customFormat="1" x14ac:dyDescent="0.3">
      <c r="A96" s="63"/>
      <c r="B96" s="288" t="s">
        <v>167</v>
      </c>
      <c r="C96" s="288" t="s">
        <v>39</v>
      </c>
      <c r="D96" s="288" t="s">
        <v>8554</v>
      </c>
      <c r="E96" s="288" t="s">
        <v>3822</v>
      </c>
      <c r="F96" s="288" t="s">
        <v>173</v>
      </c>
      <c r="G96" s="288" t="s">
        <v>185</v>
      </c>
      <c r="H96" s="288" t="s">
        <v>8555</v>
      </c>
    </row>
    <row r="97" spans="1:8" customFormat="1" x14ac:dyDescent="0.3">
      <c r="A97" s="63"/>
      <c r="B97" s="288" t="s">
        <v>168</v>
      </c>
      <c r="C97" s="288" t="s">
        <v>40</v>
      </c>
      <c r="D97" s="288" t="s">
        <v>8556</v>
      </c>
      <c r="E97" s="288" t="s">
        <v>3882</v>
      </c>
      <c r="F97" s="288" t="s">
        <v>249</v>
      </c>
      <c r="G97" s="288" t="s">
        <v>250</v>
      </c>
      <c r="H97" s="288" t="s">
        <v>8557</v>
      </c>
    </row>
    <row r="98" spans="1:8" customFormat="1" x14ac:dyDescent="0.3">
      <c r="A98" s="63"/>
      <c r="B98" s="288" t="s">
        <v>168</v>
      </c>
      <c r="C98" s="288" t="s">
        <v>1</v>
      </c>
      <c r="D98" s="288" t="s">
        <v>251</v>
      </c>
      <c r="E98" s="288" t="s">
        <v>252</v>
      </c>
      <c r="F98" s="288" t="s">
        <v>253</v>
      </c>
      <c r="G98" s="288" t="s">
        <v>254</v>
      </c>
      <c r="H98" s="288" t="s">
        <v>255</v>
      </c>
    </row>
    <row r="99" spans="1:8" customFormat="1" x14ac:dyDescent="0.3">
      <c r="A99" s="63"/>
      <c r="B99" s="288" t="s">
        <v>168</v>
      </c>
      <c r="C99" s="288" t="s">
        <v>39</v>
      </c>
      <c r="D99" s="288" t="s">
        <v>8558</v>
      </c>
      <c r="E99" s="288" t="s">
        <v>3825</v>
      </c>
      <c r="F99" s="288" t="s">
        <v>175</v>
      </c>
      <c r="G99" s="288" t="s">
        <v>186</v>
      </c>
      <c r="H99" s="288" t="s">
        <v>8559</v>
      </c>
    </row>
    <row r="100" spans="1:8" customFormat="1" x14ac:dyDescent="0.3">
      <c r="A100" s="63"/>
      <c r="B100" s="288" t="s">
        <v>170</v>
      </c>
      <c r="C100" s="288" t="s">
        <v>40</v>
      </c>
      <c r="D100" s="288" t="s">
        <v>8560</v>
      </c>
      <c r="E100" s="288" t="s">
        <v>3885</v>
      </c>
      <c r="F100" s="288" t="s">
        <v>256</v>
      </c>
      <c r="G100" s="288" t="s">
        <v>257</v>
      </c>
      <c r="H100" s="288" t="s">
        <v>8561</v>
      </c>
    </row>
    <row r="101" spans="1:8" customFormat="1" x14ac:dyDescent="0.3">
      <c r="A101" s="63"/>
      <c r="B101" s="288" t="s">
        <v>170</v>
      </c>
      <c r="C101" s="288" t="s">
        <v>1</v>
      </c>
      <c r="D101" s="288" t="s">
        <v>258</v>
      </c>
      <c r="E101" s="288" t="s">
        <v>259</v>
      </c>
      <c r="F101" s="288" t="s">
        <v>187</v>
      </c>
      <c r="G101" s="288" t="s">
        <v>188</v>
      </c>
      <c r="H101" s="288" t="s">
        <v>260</v>
      </c>
    </row>
    <row r="102" spans="1:8" customFormat="1" x14ac:dyDescent="0.3">
      <c r="A102" s="63"/>
      <c r="B102" s="288" t="s">
        <v>170</v>
      </c>
      <c r="C102" s="288" t="s">
        <v>39</v>
      </c>
      <c r="D102" s="288" t="s">
        <v>8562</v>
      </c>
      <c r="E102" s="288" t="s">
        <v>3828</v>
      </c>
      <c r="F102" s="288" t="s">
        <v>189</v>
      </c>
      <c r="G102" s="288" t="s">
        <v>190</v>
      </c>
      <c r="H102" s="288" t="s">
        <v>8563</v>
      </c>
    </row>
    <row r="103" spans="1:8" customFormat="1" x14ac:dyDescent="0.3">
      <c r="A103" s="63"/>
      <c r="B103" s="255" t="s">
        <v>174</v>
      </c>
      <c r="C103" s="255" t="s">
        <v>1</v>
      </c>
      <c r="D103" s="255" t="s">
        <v>9407</v>
      </c>
      <c r="E103" s="255" t="s">
        <v>9408</v>
      </c>
      <c r="F103" s="255" t="s">
        <v>9387</v>
      </c>
      <c r="G103" s="255" t="s">
        <v>9409</v>
      </c>
      <c r="H103" s="255" t="s">
        <v>9410</v>
      </c>
    </row>
    <row r="104" spans="1:8" customFormat="1" x14ac:dyDescent="0.3">
      <c r="A104" s="63"/>
      <c r="B104" s="255" t="s">
        <v>174</v>
      </c>
      <c r="C104" s="255" t="s">
        <v>39</v>
      </c>
      <c r="D104" s="255" t="s">
        <v>9411</v>
      </c>
      <c r="E104" s="255" t="s">
        <v>9412</v>
      </c>
      <c r="F104" s="255" t="s">
        <v>262</v>
      </c>
      <c r="G104" s="255" t="s">
        <v>9413</v>
      </c>
      <c r="H104" s="255" t="s">
        <v>9414</v>
      </c>
    </row>
    <row r="105" spans="1:8" customFormat="1" x14ac:dyDescent="0.3">
      <c r="A105" s="63"/>
      <c r="B105" s="255" t="s">
        <v>174</v>
      </c>
      <c r="C105" s="255" t="s">
        <v>40</v>
      </c>
      <c r="D105" s="255" t="s">
        <v>9415</v>
      </c>
      <c r="E105" s="255" t="s">
        <v>9416</v>
      </c>
      <c r="F105" s="255" t="s">
        <v>9417</v>
      </c>
      <c r="G105" s="255" t="s">
        <v>9418</v>
      </c>
      <c r="H105" s="255" t="s">
        <v>9419</v>
      </c>
    </row>
    <row r="106" spans="1:8" customFormat="1" x14ac:dyDescent="0.3">
      <c r="A106" s="63"/>
      <c r="B106" s="255" t="s">
        <v>176</v>
      </c>
      <c r="C106" s="255" t="s">
        <v>1</v>
      </c>
      <c r="D106" s="255" t="s">
        <v>9388</v>
      </c>
      <c r="E106" s="255" t="s">
        <v>9420</v>
      </c>
      <c r="F106" s="255" t="s">
        <v>9389</v>
      </c>
      <c r="G106" s="255" t="s">
        <v>9390</v>
      </c>
      <c r="H106" s="255" t="s">
        <v>9421</v>
      </c>
    </row>
    <row r="107" spans="1:8" customFormat="1" x14ac:dyDescent="0.3">
      <c r="A107" s="63"/>
      <c r="B107" s="255" t="s">
        <v>176</v>
      </c>
      <c r="C107" s="255" t="s">
        <v>39</v>
      </c>
      <c r="D107" s="255" t="s">
        <v>8623</v>
      </c>
      <c r="E107" s="255" t="s">
        <v>9422</v>
      </c>
      <c r="F107" s="255" t="s">
        <v>263</v>
      </c>
      <c r="G107" s="255" t="s">
        <v>9423</v>
      </c>
      <c r="H107" s="255" t="s">
        <v>9424</v>
      </c>
    </row>
    <row r="108" spans="1:8" customFormat="1" x14ac:dyDescent="0.3">
      <c r="A108" s="63"/>
      <c r="B108" s="255" t="s">
        <v>176</v>
      </c>
      <c r="C108" s="255" t="s">
        <v>40</v>
      </c>
      <c r="D108" s="255" t="s">
        <v>8622</v>
      </c>
      <c r="E108" s="255" t="s">
        <v>9391</v>
      </c>
      <c r="F108" s="255" t="s">
        <v>9425</v>
      </c>
      <c r="G108" s="255" t="s">
        <v>9426</v>
      </c>
      <c r="H108" s="255" t="s">
        <v>9427</v>
      </c>
    </row>
    <row r="109" spans="1:8" customFormat="1" x14ac:dyDescent="0.3">
      <c r="A109" s="63"/>
      <c r="B109" s="255" t="s">
        <v>191</v>
      </c>
      <c r="C109" s="255" t="s">
        <v>1</v>
      </c>
      <c r="D109" s="255" t="s">
        <v>9392</v>
      </c>
      <c r="E109" s="255" t="s">
        <v>9428</v>
      </c>
      <c r="F109" s="255" t="s">
        <v>9429</v>
      </c>
      <c r="G109" s="255" t="s">
        <v>9430</v>
      </c>
      <c r="H109" s="255" t="s">
        <v>9431</v>
      </c>
    </row>
    <row r="110" spans="1:8" customFormat="1" x14ac:dyDescent="0.3">
      <c r="A110" s="63"/>
      <c r="B110" s="255" t="s">
        <v>191</v>
      </c>
      <c r="C110" s="255" t="s">
        <v>39</v>
      </c>
      <c r="D110" s="255" t="s">
        <v>8624</v>
      </c>
      <c r="E110" s="255" t="s">
        <v>9432</v>
      </c>
      <c r="F110" s="255" t="s">
        <v>264</v>
      </c>
      <c r="G110" s="255" t="s">
        <v>9433</v>
      </c>
      <c r="H110" s="255" t="s">
        <v>9434</v>
      </c>
    </row>
    <row r="111" spans="1:8" customFormat="1" x14ac:dyDescent="0.3">
      <c r="A111" s="63"/>
      <c r="B111" s="255" t="s">
        <v>191</v>
      </c>
      <c r="C111" s="255" t="s">
        <v>40</v>
      </c>
      <c r="D111" s="255" t="s">
        <v>9435</v>
      </c>
      <c r="E111" s="255" t="s">
        <v>9436</v>
      </c>
      <c r="F111" s="255" t="s">
        <v>9437</v>
      </c>
      <c r="G111" s="255" t="s">
        <v>9438</v>
      </c>
      <c r="H111" s="255" t="s">
        <v>9439</v>
      </c>
    </row>
    <row r="112" spans="1:8" customFormat="1" x14ac:dyDescent="0.3">
      <c r="A112" s="63"/>
      <c r="B112" s="255" t="s">
        <v>261</v>
      </c>
      <c r="C112" s="255" t="s">
        <v>1</v>
      </c>
      <c r="D112" s="255" t="s">
        <v>9393</v>
      </c>
      <c r="E112" s="255" t="s">
        <v>9440</v>
      </c>
      <c r="F112" s="255" t="s">
        <v>9394</v>
      </c>
      <c r="G112" s="255" t="s">
        <v>9441</v>
      </c>
      <c r="H112" s="255" t="s">
        <v>9442</v>
      </c>
    </row>
    <row r="113" spans="1:8" customFormat="1" x14ac:dyDescent="0.3">
      <c r="A113" s="63"/>
      <c r="B113" s="255" t="s">
        <v>261</v>
      </c>
      <c r="C113" s="255" t="s">
        <v>39</v>
      </c>
      <c r="D113" s="255" t="s">
        <v>9443</v>
      </c>
      <c r="E113" s="255" t="s">
        <v>9444</v>
      </c>
      <c r="F113" s="255" t="s">
        <v>5528</v>
      </c>
      <c r="G113" s="255" t="s">
        <v>9445</v>
      </c>
      <c r="H113" s="255" t="s">
        <v>9446</v>
      </c>
    </row>
    <row r="114" spans="1:8" customFormat="1" x14ac:dyDescent="0.3">
      <c r="A114" s="63"/>
      <c r="B114" s="255" t="s">
        <v>261</v>
      </c>
      <c r="C114" s="255" t="s">
        <v>40</v>
      </c>
      <c r="D114" s="255" t="s">
        <v>9447</v>
      </c>
      <c r="E114" s="255" t="s">
        <v>9448</v>
      </c>
      <c r="F114" s="255" t="s">
        <v>9449</v>
      </c>
      <c r="G114" s="255" t="s">
        <v>9450</v>
      </c>
      <c r="H114" s="255" t="s">
        <v>9451</v>
      </c>
    </row>
    <row r="115" spans="1:8" customFormat="1" x14ac:dyDescent="0.3">
      <c r="A115" s="63"/>
      <c r="B115" s="255" t="s">
        <v>265</v>
      </c>
      <c r="C115" s="255" t="s">
        <v>1</v>
      </c>
      <c r="D115" s="255" t="s">
        <v>9452</v>
      </c>
      <c r="E115" s="255" t="s">
        <v>9453</v>
      </c>
      <c r="F115" s="255" t="s">
        <v>9395</v>
      </c>
      <c r="G115" s="255" t="s">
        <v>9454</v>
      </c>
      <c r="H115" s="255" t="s">
        <v>9455</v>
      </c>
    </row>
    <row r="116" spans="1:8" customFormat="1" x14ac:dyDescent="0.3">
      <c r="A116" s="63"/>
      <c r="B116" s="255" t="s">
        <v>265</v>
      </c>
      <c r="C116" s="255" t="s">
        <v>39</v>
      </c>
      <c r="D116" s="255" t="s">
        <v>9456</v>
      </c>
      <c r="E116" s="255" t="s">
        <v>9457</v>
      </c>
      <c r="F116" s="255" t="s">
        <v>8565</v>
      </c>
      <c r="G116" s="255" t="s">
        <v>9458</v>
      </c>
      <c r="H116" s="255" t="s">
        <v>9459</v>
      </c>
    </row>
    <row r="117" spans="1:8" customFormat="1" x14ac:dyDescent="0.3">
      <c r="A117" s="63"/>
      <c r="B117" s="255" t="s">
        <v>265</v>
      </c>
      <c r="C117" s="255" t="s">
        <v>40</v>
      </c>
      <c r="D117" s="255" t="s">
        <v>9460</v>
      </c>
      <c r="E117" s="255" t="s">
        <v>9461</v>
      </c>
      <c r="F117" s="255" t="s">
        <v>9462</v>
      </c>
      <c r="G117" s="255" t="s">
        <v>9463</v>
      </c>
      <c r="H117" s="255" t="s">
        <v>9464</v>
      </c>
    </row>
    <row r="118" spans="1:8" customFormat="1" x14ac:dyDescent="0.3">
      <c r="A118" s="63"/>
      <c r="B118" s="255" t="s">
        <v>312</v>
      </c>
      <c r="C118" s="255" t="s">
        <v>1</v>
      </c>
      <c r="D118" s="255" t="s">
        <v>9465</v>
      </c>
      <c r="E118" s="255" t="s">
        <v>9466</v>
      </c>
      <c r="F118" s="255" t="s">
        <v>9396</v>
      </c>
      <c r="G118" s="255" t="s">
        <v>9467</v>
      </c>
      <c r="H118" s="255" t="s">
        <v>9468</v>
      </c>
    </row>
    <row r="119" spans="1:8" customFormat="1" x14ac:dyDescent="0.3">
      <c r="A119" s="63"/>
      <c r="B119" s="255" t="s">
        <v>312</v>
      </c>
      <c r="C119" s="255" t="s">
        <v>39</v>
      </c>
      <c r="D119" s="255" t="s">
        <v>9397</v>
      </c>
      <c r="E119" s="255" t="s">
        <v>9469</v>
      </c>
      <c r="F119" s="255" t="s">
        <v>8568</v>
      </c>
      <c r="G119" s="255" t="s">
        <v>9470</v>
      </c>
      <c r="H119" s="255" t="s">
        <v>9471</v>
      </c>
    </row>
    <row r="120" spans="1:8" customFormat="1" x14ac:dyDescent="0.3">
      <c r="A120" s="63"/>
      <c r="B120" s="255" t="s">
        <v>312</v>
      </c>
      <c r="C120" s="255" t="s">
        <v>40</v>
      </c>
      <c r="D120" s="255" t="s">
        <v>9472</v>
      </c>
      <c r="E120" s="255" t="s">
        <v>9473</v>
      </c>
      <c r="F120" s="255" t="s">
        <v>9474</v>
      </c>
      <c r="G120" s="255" t="s">
        <v>9475</v>
      </c>
      <c r="H120" s="255" t="s">
        <v>9476</v>
      </c>
    </row>
    <row r="121" spans="1:8" customFormat="1" x14ac:dyDescent="0.3">
      <c r="A121" s="63"/>
      <c r="B121" s="255" t="s">
        <v>3619</v>
      </c>
      <c r="C121" s="255" t="s">
        <v>1</v>
      </c>
      <c r="D121" s="255" t="s">
        <v>9477</v>
      </c>
      <c r="E121" s="255" t="s">
        <v>9478</v>
      </c>
      <c r="F121" s="255" t="s">
        <v>9398</v>
      </c>
      <c r="G121" s="255" t="s">
        <v>9479</v>
      </c>
      <c r="H121" s="255" t="s">
        <v>9480</v>
      </c>
    </row>
    <row r="122" spans="1:8" customFormat="1" x14ac:dyDescent="0.3">
      <c r="A122" s="63"/>
      <c r="B122" s="255" t="s">
        <v>3619</v>
      </c>
      <c r="C122" s="255" t="s">
        <v>39</v>
      </c>
      <c r="D122" s="255" t="s">
        <v>9481</v>
      </c>
      <c r="E122" s="255" t="s">
        <v>9482</v>
      </c>
      <c r="F122" s="255" t="s">
        <v>8625</v>
      </c>
      <c r="G122" s="255" t="s">
        <v>9483</v>
      </c>
      <c r="H122" s="255" t="s">
        <v>9484</v>
      </c>
    </row>
    <row r="123" spans="1:8" customFormat="1" x14ac:dyDescent="0.3">
      <c r="A123" s="63"/>
      <c r="B123" s="255" t="s">
        <v>3619</v>
      </c>
      <c r="C123" s="255" t="s">
        <v>40</v>
      </c>
      <c r="D123" s="255" t="s">
        <v>9485</v>
      </c>
      <c r="E123" s="255" t="s">
        <v>9486</v>
      </c>
      <c r="F123" s="255" t="s">
        <v>9487</v>
      </c>
      <c r="G123" s="255" t="s">
        <v>9488</v>
      </c>
      <c r="H123" s="255" t="s">
        <v>9489</v>
      </c>
    </row>
    <row r="124" spans="1:8" customFormat="1" x14ac:dyDescent="0.3">
      <c r="A124" s="63"/>
      <c r="B124" s="255" t="s">
        <v>8566</v>
      </c>
      <c r="C124" s="255" t="s">
        <v>1</v>
      </c>
      <c r="D124" s="255" t="s">
        <v>9490</v>
      </c>
      <c r="E124" s="255" t="s">
        <v>9491</v>
      </c>
      <c r="F124" s="255" t="s">
        <v>9399</v>
      </c>
      <c r="G124" s="255" t="s">
        <v>9492</v>
      </c>
      <c r="H124" s="255" t="s">
        <v>9493</v>
      </c>
    </row>
    <row r="125" spans="1:8" customFormat="1" x14ac:dyDescent="0.3">
      <c r="A125" s="63"/>
      <c r="B125" s="255" t="s">
        <v>8566</v>
      </c>
      <c r="C125" s="255" t="s">
        <v>39</v>
      </c>
      <c r="D125" s="255" t="s">
        <v>9494</v>
      </c>
      <c r="E125" s="255" t="s">
        <v>9495</v>
      </c>
      <c r="F125" s="255" t="s">
        <v>9400</v>
      </c>
      <c r="G125" s="255" t="s">
        <v>9496</v>
      </c>
      <c r="H125" s="255" t="s">
        <v>9497</v>
      </c>
    </row>
    <row r="126" spans="1:8" customFormat="1" x14ac:dyDescent="0.3">
      <c r="A126" s="63"/>
      <c r="B126" s="255" t="s">
        <v>8566</v>
      </c>
      <c r="C126" s="255" t="s">
        <v>40</v>
      </c>
      <c r="D126" s="255" t="s">
        <v>9498</v>
      </c>
      <c r="E126" s="255" t="s">
        <v>9499</v>
      </c>
      <c r="F126" s="255" t="s">
        <v>9500</v>
      </c>
      <c r="G126" s="255" t="s">
        <v>9501</v>
      </c>
      <c r="H126" s="255" t="s">
        <v>9502</v>
      </c>
    </row>
    <row r="127" spans="1:8" customFormat="1" x14ac:dyDescent="0.3">
      <c r="A127" s="63"/>
      <c r="B127" s="255" t="s">
        <v>8619</v>
      </c>
      <c r="C127" s="255" t="s">
        <v>1</v>
      </c>
      <c r="D127" s="255" t="s">
        <v>9503</v>
      </c>
      <c r="E127" s="255" t="s">
        <v>9504</v>
      </c>
      <c r="F127" s="255" t="s">
        <v>9505</v>
      </c>
      <c r="G127" s="255" t="s">
        <v>9506</v>
      </c>
      <c r="H127" s="255" t="s">
        <v>9507</v>
      </c>
    </row>
    <row r="128" spans="1:8" customFormat="1" x14ac:dyDescent="0.3">
      <c r="A128" s="63"/>
      <c r="B128" s="255" t="s">
        <v>8619</v>
      </c>
      <c r="C128" s="255" t="s">
        <v>39</v>
      </c>
      <c r="D128" s="255" t="s">
        <v>9508</v>
      </c>
      <c r="E128" s="255" t="s">
        <v>9509</v>
      </c>
      <c r="F128" s="255" t="s">
        <v>9401</v>
      </c>
      <c r="G128" s="255" t="s">
        <v>9510</v>
      </c>
      <c r="H128" s="255" t="s">
        <v>9511</v>
      </c>
    </row>
    <row r="129" spans="1:8" customFormat="1" x14ac:dyDescent="0.3">
      <c r="A129" s="63"/>
      <c r="B129" s="255" t="s">
        <v>8619</v>
      </c>
      <c r="C129" s="255" t="s">
        <v>40</v>
      </c>
      <c r="D129" s="255" t="s">
        <v>9512</v>
      </c>
      <c r="E129" s="255" t="s">
        <v>9513</v>
      </c>
      <c r="F129" s="255" t="s">
        <v>9514</v>
      </c>
      <c r="G129" s="255" t="s">
        <v>9515</v>
      </c>
      <c r="H129" s="255" t="s">
        <v>9516</v>
      </c>
    </row>
    <row r="130" spans="1:8" x14ac:dyDescent="0.3">
      <c r="B130" s="255" t="s">
        <v>8890</v>
      </c>
      <c r="C130" s="255" t="s">
        <v>1</v>
      </c>
      <c r="D130" s="255" t="s">
        <v>9517</v>
      </c>
      <c r="E130" s="255" t="s">
        <v>9518</v>
      </c>
      <c r="F130" s="255" t="s">
        <v>9519</v>
      </c>
      <c r="G130" s="255" t="s">
        <v>9520</v>
      </c>
      <c r="H130" s="255" t="s">
        <v>9521</v>
      </c>
    </row>
    <row r="131" spans="1:8" x14ac:dyDescent="0.3">
      <c r="B131" s="255" t="s">
        <v>8890</v>
      </c>
      <c r="C131" s="255" t="s">
        <v>39</v>
      </c>
      <c r="D131" s="255" t="s">
        <v>9522</v>
      </c>
      <c r="E131" s="255" t="s">
        <v>9523</v>
      </c>
      <c r="F131" s="255" t="s">
        <v>9524</v>
      </c>
      <c r="G131" s="255" t="s">
        <v>9525</v>
      </c>
      <c r="H131" s="255" t="s">
        <v>9526</v>
      </c>
    </row>
    <row r="132" spans="1:8" x14ac:dyDescent="0.3">
      <c r="B132" s="255" t="s">
        <v>8890</v>
      </c>
      <c r="C132" s="255" t="s">
        <v>40</v>
      </c>
      <c r="D132" s="255" t="s">
        <v>9527</v>
      </c>
      <c r="E132" s="255" t="s">
        <v>9528</v>
      </c>
      <c r="F132" s="255" t="s">
        <v>9529</v>
      </c>
      <c r="G132" s="255" t="s">
        <v>9530</v>
      </c>
      <c r="H132" s="255" t="s">
        <v>9531</v>
      </c>
    </row>
  </sheetData>
  <mergeCells count="1">
    <mergeCell ref="B3:H3"/>
  </mergeCells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Z40"/>
  <sheetViews>
    <sheetView topLeftCell="A16" workbookViewId="0">
      <selection activeCell="Y37" sqref="Y37"/>
    </sheetView>
  </sheetViews>
  <sheetFormatPr defaultRowHeight="16.5" x14ac:dyDescent="0.3"/>
  <cols>
    <col min="1" max="1" width="10.375" customWidth="1"/>
    <col min="3" max="4" width="10.5" customWidth="1"/>
    <col min="6" max="6" width="11.125" customWidth="1"/>
    <col min="7" max="7" width="8.125" customWidth="1"/>
    <col min="8" max="8" width="7.875" customWidth="1"/>
    <col min="9" max="9" width="7.75" customWidth="1"/>
    <col min="10" max="10" width="11.25" bestFit="1" customWidth="1"/>
  </cols>
  <sheetData>
    <row r="2" spans="1:24" x14ac:dyDescent="0.3">
      <c r="A2" s="8" t="s">
        <v>69</v>
      </c>
    </row>
    <row r="3" spans="1:24" x14ac:dyDescent="0.3">
      <c r="F3" t="s">
        <v>70</v>
      </c>
    </row>
    <row r="4" spans="1:24" x14ac:dyDescent="0.3">
      <c r="A4" s="13" t="s">
        <v>1</v>
      </c>
      <c r="B4" s="9" t="s">
        <v>26</v>
      </c>
      <c r="C4" s="9" t="s">
        <v>71</v>
      </c>
      <c r="D4" s="9" t="s">
        <v>72</v>
      </c>
      <c r="E4" s="9" t="s">
        <v>73</v>
      </c>
      <c r="F4" s="9" t="s">
        <v>74</v>
      </c>
      <c r="J4" s="13" t="s">
        <v>67</v>
      </c>
      <c r="K4" s="9" t="s">
        <v>26</v>
      </c>
      <c r="L4" s="9" t="s">
        <v>33</v>
      </c>
      <c r="M4" s="9" t="s">
        <v>58</v>
      </c>
      <c r="N4" s="9" t="s">
        <v>34</v>
      </c>
      <c r="O4" s="9" t="s">
        <v>59</v>
      </c>
      <c r="S4" s="13" t="s">
        <v>68</v>
      </c>
      <c r="T4" s="9" t="s">
        <v>26</v>
      </c>
      <c r="U4" s="9" t="s">
        <v>33</v>
      </c>
      <c r="V4" s="9" t="s">
        <v>58</v>
      </c>
      <c r="W4" s="9" t="s">
        <v>34</v>
      </c>
      <c r="X4" s="9" t="s">
        <v>59</v>
      </c>
    </row>
    <row r="5" spans="1:24" x14ac:dyDescent="0.3">
      <c r="A5" s="294" t="str">
        <f>시점!B2</f>
        <v>2021.06</v>
      </c>
      <c r="B5" s="36"/>
      <c r="C5" s="38" cm="1">
        <f t="array" ref="C5">SUMPRODUCT((경제동향_수출입데이터!$B$7:$B$500=$A5)*(경제동향_수출입데이터!$C$7:$C$500=$A$4)*(경제동향_수출입데이터!$E$7:$E$500))/1000</f>
        <v>1279.2829999999999</v>
      </c>
      <c r="D5" s="38"/>
      <c r="E5" s="38" cm="1">
        <f t="array" ref="E5">SUMPRODUCT((경제동향_수출입데이터!$B$7:$B$500=$A5)*(경제동향_수출입데이터!$C$7:$C$500=$A$4)*(경제동향_수출입데이터!$G$7:$G$500))/1000</f>
        <v>1331.779</v>
      </c>
      <c r="F5" s="38"/>
      <c r="J5" s="78" t="str">
        <f t="shared" ref="J5:J33" si="0">A5</f>
        <v>2021.06</v>
      </c>
      <c r="K5" s="36"/>
      <c r="L5" s="38" cm="1">
        <f t="array" ref="L5">SUMPRODUCT((경제동향_수출입데이터!$B$7:$B$500=$J5)*(경제동향_수출입데이터!$C$7:$C$500=$J$4)*(경제동향_수출입데이터!$E$7:$E$500))/1000</f>
        <v>6626.54</v>
      </c>
      <c r="M5" s="38"/>
      <c r="N5" s="38" cm="1">
        <f t="array" ref="N5">SUMPRODUCT((경제동향_수출입데이터!$B$7:$B$500=$J5)*(경제동향_수출입데이터!$C$7:$C$500=$J$4)*(경제동향_수출입데이터!$G$7:$G$500))/1000</f>
        <v>3522.2910000000002</v>
      </c>
      <c r="O5" s="38"/>
      <c r="S5" s="78" t="str">
        <f t="shared" ref="S5:S33" si="1">J5</f>
        <v>2021.06</v>
      </c>
      <c r="T5" s="36"/>
      <c r="U5" s="38" cm="1">
        <f t="array" ref="U5">SUMPRODUCT((경제동향_수출입데이터!$B$7:$B$500=$S5)*(경제동향_수출입데이터!$C$7:$C$500=$S$4)*(경제동향_수출입데이터!$E$7:$E$500))/1000</f>
        <v>3512.5369999999998</v>
      </c>
      <c r="V5" s="38"/>
      <c r="W5" s="38" cm="1">
        <f t="array" ref="W5">SUMPRODUCT((경제동향_수출입데이터!$B$7:$B$500=$S5)*(경제동향_수출입데이터!$C$7:$C$500=$S$4)*(경제동향_수출입데이터!$G$7:$G$500))/1000</f>
        <v>1722.509</v>
      </c>
      <c r="X5" s="38"/>
    </row>
    <row r="6" spans="1:24" x14ac:dyDescent="0.3">
      <c r="A6" s="294" t="str">
        <f>시점!B3</f>
        <v>2021.07</v>
      </c>
      <c r="B6" s="36"/>
      <c r="C6" s="38" cm="1">
        <f t="array" ref="C6">SUMPRODUCT((경제동향_수출입데이터!$B$7:$B$500=$A6)*(경제동향_수출입데이터!$C$7:$C$500=$A$4)*(경제동향_수출입데이터!$E$7:$E$500))/1000</f>
        <v>1284.7919999999999</v>
      </c>
      <c r="D6" s="38"/>
      <c r="E6" s="38" cm="1">
        <f t="array" ref="E6">SUMPRODUCT((경제동향_수출입데이터!$B$7:$B$500=$A6)*(경제동향_수출입데이터!$C$7:$C$500=$A$4)*(경제동향_수출입데이터!$G$7:$G$500))/1000</f>
        <v>1490.2619999999999</v>
      </c>
      <c r="F6" s="38"/>
      <c r="J6" s="78" t="str">
        <f t="shared" si="0"/>
        <v>2021.07</v>
      </c>
      <c r="K6" s="36"/>
      <c r="L6" s="38" cm="1">
        <f t="array" ref="L6">SUMPRODUCT((경제동향_수출입데이터!$B$7:$B$500=$J6)*(경제동향_수출입데이터!$C$7:$C$500=$J$4)*(경제동향_수출입데이터!$E$7:$E$500))/1000</f>
        <v>6728.7759999999998</v>
      </c>
      <c r="M6" s="38"/>
      <c r="N6" s="38" cm="1">
        <f t="array" ref="N6">SUMPRODUCT((경제동향_수출입데이터!$B$7:$B$500=$J6)*(경제동향_수출입데이터!$C$7:$C$500=$J$4)*(경제동향_수출입데이터!$G$7:$G$500))/1000</f>
        <v>3841.873</v>
      </c>
      <c r="O6" s="38"/>
      <c r="S6" s="78" t="str">
        <f t="shared" si="1"/>
        <v>2021.07</v>
      </c>
      <c r="T6" s="36"/>
      <c r="U6" s="38" cm="1">
        <f t="array" ref="U6">SUMPRODUCT((경제동향_수출입데이터!$B$7:$B$500=$S6)*(경제동향_수출입데이터!$C$7:$C$500=$S$4)*(경제동향_수출입데이터!$E$7:$E$500))/1000</f>
        <v>3507.5819999999999</v>
      </c>
      <c r="V6" s="38"/>
      <c r="W6" s="38" cm="1">
        <f t="array" ref="W6">SUMPRODUCT((경제동향_수출입데이터!$B$7:$B$500=$S6)*(경제동향_수출입데이터!$C$7:$C$500=$S$4)*(경제동향_수출입데이터!$G$7:$G$500))/1000</f>
        <v>1891.4960000000001</v>
      </c>
      <c r="X6" s="38"/>
    </row>
    <row r="7" spans="1:24" x14ac:dyDescent="0.3">
      <c r="A7" s="294" t="str">
        <f>시점!B4</f>
        <v>2021.08</v>
      </c>
      <c r="B7" s="36"/>
      <c r="C7" s="38" cm="1">
        <f t="array" ref="C7">SUMPRODUCT((경제동향_수출입데이터!$B$7:$B$500=$A7)*(경제동향_수출입데이터!$C$7:$C$500=$A$4)*(경제동향_수출입데이터!$E$7:$E$500))/1000</f>
        <v>1176.546</v>
      </c>
      <c r="D7" s="38"/>
      <c r="E7" s="38" cm="1">
        <f t="array" ref="E7">SUMPRODUCT((경제동향_수출입데이터!$B$7:$B$500=$A7)*(경제동향_수출입데이터!$C$7:$C$500=$A$4)*(경제동향_수출입데이터!$G$7:$G$500))/1000</f>
        <v>1306.4639999999999</v>
      </c>
      <c r="F7" s="38"/>
      <c r="J7" s="78" t="str">
        <f t="shared" si="0"/>
        <v>2021.08</v>
      </c>
      <c r="K7" s="36"/>
      <c r="L7" s="38" cm="1">
        <f t="array" ref="L7">SUMPRODUCT((경제동향_수출입데이터!$B$7:$B$500=$J7)*(경제동향_수출입데이터!$C$7:$C$500=$J$4)*(경제동향_수출입데이터!$E$7:$E$500))/1000</f>
        <v>5578.2759999999998</v>
      </c>
      <c r="M7" s="38"/>
      <c r="N7" s="38" cm="1">
        <f t="array" ref="N7">SUMPRODUCT((경제동향_수출입데이터!$B$7:$B$500=$J7)*(경제동향_수출입데이터!$C$7:$C$500=$J$4)*(경제동향_수출입데이터!$G$7:$G$500))/1000</f>
        <v>3319.8960000000002</v>
      </c>
      <c r="O7" s="38"/>
      <c r="S7" s="78" t="str">
        <f t="shared" si="1"/>
        <v>2021.08</v>
      </c>
      <c r="T7" s="36"/>
      <c r="U7" s="38" cm="1">
        <f t="array" ref="U7">SUMPRODUCT((경제동향_수출입데이터!$B$7:$B$500=$S7)*(경제동향_수출입데이터!$C$7:$C$500=$S$4)*(경제동향_수출입데이터!$E$7:$E$500))/1000</f>
        <v>2749.826</v>
      </c>
      <c r="V7" s="38"/>
      <c r="W7" s="38" cm="1">
        <f t="array" ref="W7">SUMPRODUCT((경제동향_수출입데이터!$B$7:$B$500=$S7)*(경제동향_수출입데이터!$C$7:$C$500=$S$4)*(경제동향_수출입데이터!$G$7:$G$500))/1000</f>
        <v>1699.1759999999999</v>
      </c>
      <c r="X7" s="38"/>
    </row>
    <row r="8" spans="1:24" x14ac:dyDescent="0.3">
      <c r="A8" s="294" t="str">
        <f>시점!B5</f>
        <v>2021.09</v>
      </c>
      <c r="B8" s="36"/>
      <c r="C8" s="38" cm="1">
        <f t="array" ref="C8">SUMPRODUCT((경제동향_수출입데이터!$B$7:$B$500=$A8)*(경제동향_수출입데이터!$C$7:$C$500=$A$4)*(경제동향_수출입데이터!$E$7:$E$500))/1000</f>
        <v>1312.1379999999999</v>
      </c>
      <c r="D8" s="38"/>
      <c r="E8" s="38" cm="1">
        <f t="array" ref="E8">SUMPRODUCT((경제동향_수출입데이터!$B$7:$B$500=$A8)*(경제동향_수출입데이터!$C$7:$C$500=$A$4)*(경제동향_수출입데이터!$G$7:$G$500))/1000</f>
        <v>1300.6210000000001</v>
      </c>
      <c r="F8" s="38"/>
      <c r="J8" s="78" t="str">
        <f t="shared" si="0"/>
        <v>2021.09</v>
      </c>
      <c r="K8" s="36"/>
      <c r="L8" s="38" cm="1">
        <f t="array" ref="L8">SUMPRODUCT((경제동향_수출입데이터!$B$7:$B$500=$J8)*(경제동향_수출입데이터!$C$7:$C$500=$J$4)*(경제동향_수출입데이터!$E$7:$E$500))/1000</f>
        <v>6104.4030000000002</v>
      </c>
      <c r="M8" s="38"/>
      <c r="N8" s="38" cm="1">
        <f t="array" ref="N8">SUMPRODUCT((경제동향_수출입데이터!$B$7:$B$500=$J8)*(경제동향_수출입데이터!$C$7:$C$500=$J$4)*(경제동향_수출입데이터!$G$7:$G$500))/1000</f>
        <v>3495.8139999999999</v>
      </c>
      <c r="O8" s="38"/>
      <c r="S8" s="78" t="str">
        <f t="shared" si="1"/>
        <v>2021.09</v>
      </c>
      <c r="T8" s="36"/>
      <c r="U8" s="38" cm="1">
        <f t="array" ref="U8">SUMPRODUCT((경제동향_수출입데이터!$B$7:$B$500=$S8)*(경제동향_수출입데이터!$C$7:$C$500=$S$4)*(경제동향_수출입데이터!$E$7:$E$500))/1000</f>
        <v>3093.4160000000002</v>
      </c>
      <c r="V8" s="38"/>
      <c r="W8" s="38" cm="1">
        <f t="array" ref="W8">SUMPRODUCT((경제동향_수출입데이터!$B$7:$B$500=$S8)*(경제동향_수출입데이터!$C$7:$C$500=$S$4)*(경제동향_수출입데이터!$G$7:$G$500))/1000</f>
        <v>1772.2729999999999</v>
      </c>
      <c r="X8" s="38"/>
    </row>
    <row r="9" spans="1:24" x14ac:dyDescent="0.3">
      <c r="A9" s="294" t="str">
        <f>시점!B6</f>
        <v>2021.10</v>
      </c>
      <c r="B9" s="36"/>
      <c r="C9" s="38" cm="1">
        <f t="array" ref="C9">SUMPRODUCT((경제동향_수출입데이터!$B$7:$B$500=$A9)*(경제동향_수출입데이터!$C$7:$C$500=$A$4)*(경제동향_수출입데이터!$E$7:$E$500))/1000</f>
        <v>1251.7529999999999</v>
      </c>
      <c r="D9" s="38"/>
      <c r="E9" s="38" cm="1">
        <f t="array" ref="E9">SUMPRODUCT((경제동향_수출입데이터!$B$7:$B$500=$A9)*(경제동향_수출입데이터!$C$7:$C$500=$A$4)*(경제동향_수출입데이터!$G$7:$G$500))/1000</f>
        <v>1271.114</v>
      </c>
      <c r="F9" s="38"/>
      <c r="J9" s="78" t="str">
        <f t="shared" si="0"/>
        <v>2021.10</v>
      </c>
      <c r="K9" s="36"/>
      <c r="L9" s="38" cm="1">
        <f t="array" ref="L9">SUMPRODUCT((경제동향_수출입데이터!$B$7:$B$500=$J9)*(경제동향_수출입데이터!$C$7:$C$500=$J$4)*(경제동향_수출입데이터!$E$7:$E$500))/1000</f>
        <v>6578.7</v>
      </c>
      <c r="M9" s="38"/>
      <c r="N9" s="38" cm="1">
        <f t="array" ref="N9">SUMPRODUCT((경제동향_수출입데이터!$B$7:$B$500=$J9)*(경제동향_수출입데이터!$C$7:$C$500=$J$4)*(경제동향_수출입데이터!$G$7:$G$500))/1000</f>
        <v>3885.9050000000002</v>
      </c>
      <c r="O9" s="38"/>
      <c r="S9" s="78" t="str">
        <f t="shared" si="1"/>
        <v>2021.10</v>
      </c>
      <c r="T9" s="36"/>
      <c r="U9" s="38" cm="1">
        <f t="array" ref="U9">SUMPRODUCT((경제동향_수출입데이터!$B$7:$B$500=$S9)*(경제동향_수출입데이터!$C$7:$C$500=$S$4)*(경제동향_수출입데이터!$E$7:$E$500))/1000</f>
        <v>3192.8939999999998</v>
      </c>
      <c r="V9" s="38"/>
      <c r="W9" s="38" cm="1">
        <f t="array" ref="W9">SUMPRODUCT((경제동향_수출입데이터!$B$7:$B$500=$S9)*(경제동향_수출입데이터!$C$7:$C$500=$S$4)*(경제동향_수출입데이터!$G$7:$G$500))/1000</f>
        <v>1872.675</v>
      </c>
      <c r="X9" s="38"/>
    </row>
    <row r="10" spans="1:24" x14ac:dyDescent="0.3">
      <c r="A10" s="294" t="str">
        <f>시점!B7</f>
        <v>2021.11</v>
      </c>
      <c r="B10" s="36"/>
      <c r="C10" s="38" cm="1">
        <f t="array" ref="C10">SUMPRODUCT((경제동향_수출입데이터!$B$7:$B$500=$A10)*(경제동향_수출입데이터!$C$7:$C$500=$A$4)*(경제동향_수출입데이터!$E$7:$E$500))/1000</f>
        <v>1425.2090000000001</v>
      </c>
      <c r="D10" s="38"/>
      <c r="E10" s="38" cm="1">
        <f t="array" ref="E10">SUMPRODUCT((경제동향_수출입데이터!$B$7:$B$500=$A10)*(경제동향_수출입데이터!$C$7:$C$500=$A$4)*(경제동향_수출입데이터!$G$7:$G$500))/1000</f>
        <v>1402.223</v>
      </c>
      <c r="F10" s="38"/>
      <c r="J10" s="78" t="str">
        <f t="shared" si="0"/>
        <v>2021.11</v>
      </c>
      <c r="K10" s="36"/>
      <c r="L10" s="38" cm="1">
        <f t="array" ref="L10">SUMPRODUCT((경제동향_수출입데이터!$B$7:$B$500=$J10)*(경제동향_수출입데이터!$C$7:$C$500=$J$4)*(경제동향_수출입데이터!$E$7:$E$500))/1000</f>
        <v>6468.58</v>
      </c>
      <c r="M10" s="38"/>
      <c r="N10" s="38" cm="1">
        <f t="array" ref="N10">SUMPRODUCT((경제동향_수출입데이터!$B$7:$B$500=$J10)*(경제동향_수출입데이터!$C$7:$C$500=$J$4)*(경제동향_수출입데이터!$G$7:$G$500))/1000</f>
        <v>3564.8710000000001</v>
      </c>
      <c r="O10" s="38"/>
      <c r="S10" s="78" t="str">
        <f t="shared" si="1"/>
        <v>2021.11</v>
      </c>
      <c r="T10" s="36"/>
      <c r="U10" s="38" cm="1">
        <f t="array" ref="U10">SUMPRODUCT((경제동향_수출입데이터!$B$7:$B$500=$S10)*(경제동향_수출입데이터!$C$7:$C$500=$S$4)*(경제동향_수출입데이터!$E$7:$E$500))/1000</f>
        <v>5743.3810000000003</v>
      </c>
      <c r="V10" s="38"/>
      <c r="W10" s="38" cm="1">
        <f t="array" ref="W10">SUMPRODUCT((경제동향_수출입데이터!$B$7:$B$500=$S10)*(경제동향_수출입데이터!$C$7:$C$500=$S$4)*(경제동향_수출입데이터!$G$7:$G$500))/1000</f>
        <v>2338.2260000000001</v>
      </c>
      <c r="X10" s="38"/>
    </row>
    <row r="11" spans="1:24" x14ac:dyDescent="0.3">
      <c r="A11" s="294" t="str">
        <f>시점!B8</f>
        <v>2021.12</v>
      </c>
      <c r="B11" s="36"/>
      <c r="C11" s="38" cm="1">
        <f t="array" ref="C11">SUMPRODUCT((경제동향_수출입데이터!$B$7:$B$500=$A11)*(경제동향_수출입데이터!$C$7:$C$500=$A$4)*(경제동향_수출입데이터!$E$7:$E$500))/1000</f>
        <v>1346.7349999999999</v>
      </c>
      <c r="D11" s="38"/>
      <c r="E11" s="38" cm="1">
        <f t="array" ref="E11">SUMPRODUCT((경제동향_수출입데이터!$B$7:$B$500=$A11)*(경제동향_수출입데이터!$C$7:$C$500=$A$4)*(경제동향_수출입데이터!$G$7:$G$500))/1000</f>
        <v>1360.1949999999999</v>
      </c>
      <c r="F11" s="38"/>
      <c r="J11" s="78" t="str">
        <f t="shared" si="0"/>
        <v>2021.12</v>
      </c>
      <c r="K11" s="36"/>
      <c r="L11" s="38" cm="1">
        <f t="array" ref="L11">SUMPRODUCT((경제동향_수출입데이터!$B$7:$B$500=$J11)*(경제동향_수출입데이터!$C$7:$C$500=$J$4)*(경제동향_수출입데이터!$E$7:$E$500))/1000</f>
        <v>7358.8810000000003</v>
      </c>
      <c r="M11" s="38"/>
      <c r="N11" s="38" cm="1">
        <f t="array" ref="N11">SUMPRODUCT((경제동향_수출입데이터!$B$7:$B$500=$J11)*(경제동향_수출입데이터!$C$7:$C$500=$J$4)*(경제동향_수출입데이터!$G$7:$G$500))/1000</f>
        <v>4235.7169999999996</v>
      </c>
      <c r="O11" s="38"/>
      <c r="S11" s="78" t="str">
        <f t="shared" si="1"/>
        <v>2021.12</v>
      </c>
      <c r="T11" s="36"/>
      <c r="U11" s="38" cm="1">
        <f t="array" ref="U11">SUMPRODUCT((경제동향_수출입데이터!$B$7:$B$500=$S11)*(경제동향_수출입데이터!$C$7:$C$500=$S$4)*(경제동향_수출입데이터!$E$7:$E$500))/1000</f>
        <v>2938.3539999999998</v>
      </c>
      <c r="V11" s="38"/>
      <c r="W11" s="38" cm="1">
        <f t="array" ref="W11">SUMPRODUCT((경제동향_수출입데이터!$B$7:$B$500=$S11)*(경제동향_수출입데이터!$C$7:$C$500=$S$4)*(경제동향_수출입데이터!$G$7:$G$500))/1000</f>
        <v>1962.605</v>
      </c>
      <c r="X11" s="38"/>
    </row>
    <row r="12" spans="1:24" x14ac:dyDescent="0.3">
      <c r="A12" s="294" t="str">
        <f>시점!B9</f>
        <v>2022.01</v>
      </c>
      <c r="B12" s="36"/>
      <c r="C12" s="38" cm="1">
        <f t="array" ref="C12">SUMPRODUCT((경제동향_수출입데이터!$B$7:$B$500=$A12)*(경제동향_수출입데이터!$C$7:$C$500=$A$4)*(경제동향_수출입데이터!$E$7:$E$500))/1000</f>
        <v>1282.575</v>
      </c>
      <c r="D12" s="38"/>
      <c r="E12" s="38" cm="1">
        <f t="array" ref="E12">SUMPRODUCT((경제동향_수출입데이터!$B$7:$B$500=$A12)*(경제동향_수출입데이터!$C$7:$C$500=$A$4)*(경제동향_수출입데이터!$G$7:$G$500))/1000</f>
        <v>1219.2670000000001</v>
      </c>
      <c r="F12" s="38"/>
      <c r="J12" s="78" t="str">
        <f t="shared" si="0"/>
        <v>2022.01</v>
      </c>
      <c r="K12" s="36"/>
      <c r="L12" s="38" cm="1">
        <f t="array" ref="L12">SUMPRODUCT((경제동향_수출입데이터!$B$7:$B$500=$J12)*(경제동향_수출입데이터!$C$7:$C$500=$J$4)*(경제동향_수출입데이터!$E$7:$E$500))/1000</f>
        <v>6715.4759999999997</v>
      </c>
      <c r="M12" s="38"/>
      <c r="N12" s="38" cm="1">
        <f t="array" ref="N12">SUMPRODUCT((경제동향_수출입데이터!$B$7:$B$500=$J12)*(경제동향_수출입데이터!$C$7:$C$500=$J$4)*(경제동향_수출입데이터!$G$7:$G$500))/1000</f>
        <v>4329.9189999999999</v>
      </c>
      <c r="O12" s="38"/>
      <c r="S12" s="78" t="str">
        <f t="shared" si="1"/>
        <v>2022.01</v>
      </c>
      <c r="T12" s="36"/>
      <c r="U12" s="38" cm="1">
        <f t="array" ref="U12">SUMPRODUCT((경제동향_수출입데이터!$B$7:$B$500=$S12)*(경제동향_수출입데이터!$C$7:$C$500=$S$4)*(경제동향_수출입데이터!$E$7:$E$500))/1000</f>
        <v>2792.0749999999998</v>
      </c>
      <c r="V12" s="38"/>
      <c r="W12" s="38" cm="1">
        <f t="array" ref="W12">SUMPRODUCT((경제동향_수출입데이터!$B$7:$B$500=$S12)*(경제동향_수출입데이터!$C$7:$C$500=$S$4)*(경제동향_수출입데이터!$G$7:$G$500))/1000</f>
        <v>2440.078</v>
      </c>
      <c r="X12" s="38"/>
    </row>
    <row r="13" spans="1:24" x14ac:dyDescent="0.3">
      <c r="A13" s="294" t="str">
        <f>시점!B10</f>
        <v>2022.02</v>
      </c>
      <c r="B13" s="36"/>
      <c r="C13" s="38" cm="1">
        <f t="array" ref="C13">SUMPRODUCT((경제동향_수출입데이터!$B$7:$B$500=$A13)*(경제동향_수출입데이터!$C$7:$C$500=$A$4)*(경제동향_수출입데이터!$E$7:$E$500))/1000</f>
        <v>1277.421</v>
      </c>
      <c r="D13" s="38"/>
      <c r="E13" s="38" cm="1">
        <f t="array" ref="E13">SUMPRODUCT((경제동향_수출입데이터!$B$7:$B$500=$A13)*(경제동향_수출입데이터!$C$7:$C$500=$A$4)*(경제동향_수출입데이터!$G$7:$G$500))/1000</f>
        <v>1266.49</v>
      </c>
      <c r="F13" s="38"/>
      <c r="J13" s="78" t="str">
        <f t="shared" si="0"/>
        <v>2022.02</v>
      </c>
      <c r="K13" s="36"/>
      <c r="L13" s="38" cm="1">
        <f t="array" ref="L13">SUMPRODUCT((경제동향_수출입데이터!$B$7:$B$500=$J13)*(경제동향_수출입데이터!$C$7:$C$500=$J$4)*(경제동향_수출입데이터!$E$7:$E$500))/1000</f>
        <v>6921.9769999999999</v>
      </c>
      <c r="M13" s="38"/>
      <c r="N13" s="38" cm="1">
        <f t="array" ref="N13">SUMPRODUCT((경제동향_수출입데이터!$B$7:$B$500=$J13)*(경제동향_수출입데이터!$C$7:$C$500=$J$4)*(경제동향_수출입데이터!$G$7:$G$500))/1000</f>
        <v>3539.8989999999999</v>
      </c>
      <c r="O13" s="38"/>
      <c r="S13" s="78" t="str">
        <f t="shared" si="1"/>
        <v>2022.02</v>
      </c>
      <c r="T13" s="36"/>
      <c r="U13" s="38" cm="1">
        <f t="array" ref="U13">SUMPRODUCT((경제동향_수출입데이터!$B$7:$B$500=$S13)*(경제동향_수출입데이터!$C$7:$C$500=$S$4)*(경제동향_수출입데이터!$E$7:$E$500))/1000</f>
        <v>3050.9209999999998</v>
      </c>
      <c r="V13" s="38"/>
      <c r="W13" s="38" cm="1">
        <f t="array" ref="W13">SUMPRODUCT((경제동향_수출입데이터!$B$7:$B$500=$S13)*(경제동향_수출입데이터!$C$7:$C$500=$S$4)*(경제동향_수출입데이터!$G$7:$G$500))/1000</f>
        <v>2049.1579999999999</v>
      </c>
      <c r="X13" s="38"/>
    </row>
    <row r="14" spans="1:24" x14ac:dyDescent="0.3">
      <c r="A14" s="294" t="str">
        <f>시점!B11</f>
        <v>2022.03</v>
      </c>
      <c r="B14" s="36"/>
      <c r="C14" s="38" cm="1">
        <f t="array" ref="C14">SUMPRODUCT((경제동향_수출입데이터!$B$7:$B$500=$A14)*(경제동향_수출입데이터!$C$7:$C$500=$A$4)*(경제동향_수출입데이터!$E$7:$E$500))/1000</f>
        <v>1371.49</v>
      </c>
      <c r="D14" s="38"/>
      <c r="E14" s="38" cm="1">
        <f t="array" ref="E14">SUMPRODUCT((경제동향_수출입데이터!$B$7:$B$500=$A14)*(경제동향_수출입데이터!$C$7:$C$500=$A$4)*(경제동향_수출입데이터!$G$7:$G$500))/1000</f>
        <v>1561.3130000000001</v>
      </c>
      <c r="F14" s="38"/>
      <c r="J14" s="78" t="str">
        <f t="shared" si="0"/>
        <v>2022.03</v>
      </c>
      <c r="K14" s="36"/>
      <c r="L14" s="38" cm="1">
        <f t="array" ref="L14">SUMPRODUCT((경제동향_수출입데이터!$B$7:$B$500=$J14)*(경제동향_수출입데이터!$C$7:$C$500=$J$4)*(경제동향_수출입데이터!$E$7:$E$500))/1000</f>
        <v>7615.2470000000003</v>
      </c>
      <c r="M14" s="38"/>
      <c r="N14" s="38" cm="1">
        <f t="array" ref="N14">SUMPRODUCT((경제동향_수출입데이터!$B$7:$B$500=$J14)*(경제동향_수출입데이터!$C$7:$C$500=$J$4)*(경제동향_수출입데이터!$G$7:$G$500))/1000</f>
        <v>4447.5159999999996</v>
      </c>
      <c r="O14" s="38"/>
      <c r="S14" s="78" t="str">
        <f t="shared" si="1"/>
        <v>2022.03</v>
      </c>
      <c r="T14" s="36"/>
      <c r="U14" s="38" cm="1">
        <f t="array" ref="U14">SUMPRODUCT((경제동향_수출입데이터!$B$7:$B$500=$S14)*(경제동향_수출입데이터!$C$7:$C$500=$S$4)*(경제동향_수출입데이터!$E$7:$E$500))/1000</f>
        <v>3395.8580000000002</v>
      </c>
      <c r="V14" s="38"/>
      <c r="W14" s="38" cm="1">
        <f t="array" ref="W14">SUMPRODUCT((경제동향_수출입데이터!$B$7:$B$500=$S14)*(경제동향_수출입데이터!$C$7:$C$500=$S$4)*(경제동향_수출입데이터!$G$7:$G$500))/1000</f>
        <v>2680.23</v>
      </c>
      <c r="X14" s="38"/>
    </row>
    <row r="15" spans="1:24" x14ac:dyDescent="0.3">
      <c r="A15" s="294" t="str">
        <f>시점!B12</f>
        <v>2022.04</v>
      </c>
      <c r="B15" s="36"/>
      <c r="C15" s="38" cm="1">
        <f t="array" ref="C15">SUMPRODUCT((경제동향_수출입데이터!$B$7:$B$500=$A15)*(경제동향_수출입데이터!$C$7:$C$500=$A$4)*(경제동향_수출입데이터!$E$7:$E$500))/1000</f>
        <v>1538.5150000000001</v>
      </c>
      <c r="D15" s="38"/>
      <c r="E15" s="38" cm="1">
        <f t="array" ref="E15">SUMPRODUCT((경제동향_수출입데이터!$B$7:$B$500=$A15)*(경제동향_수출입데이터!$C$7:$C$500=$A$4)*(경제동향_수출입데이터!$G$7:$G$500))/1000</f>
        <v>1465.7449999999999</v>
      </c>
      <c r="F15" s="38"/>
      <c r="J15" s="78" t="str">
        <f t="shared" si="0"/>
        <v>2022.04</v>
      </c>
      <c r="K15" s="36"/>
      <c r="L15" s="38" cm="1">
        <f t="array" ref="L15">SUMPRODUCT((경제동향_수출입데이터!$B$7:$B$500=$J15)*(경제동향_수출입데이터!$C$7:$C$500=$J$4)*(경제동향_수출입데이터!$E$7:$E$500))/1000</f>
        <v>8312.1409999999996</v>
      </c>
      <c r="M15" s="38"/>
      <c r="N15" s="38" cm="1">
        <f t="array" ref="N15">SUMPRODUCT((경제동향_수출입데이터!$B$7:$B$500=$J15)*(경제동향_수출입데이터!$C$7:$C$500=$J$4)*(경제동향_수출입데이터!$G$7:$G$500))/1000</f>
        <v>5340.5879999999997</v>
      </c>
      <c r="O15" s="38"/>
      <c r="S15" s="78" t="str">
        <f t="shared" si="1"/>
        <v>2022.04</v>
      </c>
      <c r="T15" s="36"/>
      <c r="U15" s="38" cm="1">
        <f t="array" ref="U15">SUMPRODUCT((경제동향_수출입데이터!$B$7:$B$500=$S15)*(경제동향_수출입데이터!$C$7:$C$500=$S$4)*(경제동향_수출입데이터!$E$7:$E$500))/1000</f>
        <v>2649.3249999999998</v>
      </c>
      <c r="V15" s="38"/>
      <c r="W15" s="38" cm="1">
        <f t="array" ref="W15">SUMPRODUCT((경제동향_수출입데이터!$B$7:$B$500=$S15)*(경제동향_수출입데이터!$C$7:$C$500=$S$4)*(경제동향_수출입데이터!$G$7:$G$500))/1000</f>
        <v>2231.6060000000002</v>
      </c>
      <c r="X15" s="38"/>
    </row>
    <row r="16" spans="1:24" x14ac:dyDescent="0.3">
      <c r="A16" s="294" t="str">
        <f>시점!B13</f>
        <v>2022.05</v>
      </c>
      <c r="B16" s="36"/>
      <c r="C16" s="38" cm="1">
        <f t="array" ref="C16">SUMPRODUCT((경제동향_수출입데이터!$B$7:$B$500=$A16)*(경제동향_수출입데이터!$C$7:$C$500=$A$4)*(경제동향_수출입데이터!$E$7:$E$500))/1000</f>
        <v>1378.586</v>
      </c>
      <c r="D16" s="38"/>
      <c r="E16" s="38" cm="1">
        <f t="array" ref="E16">SUMPRODUCT((경제동향_수출입데이터!$B$7:$B$500=$A16)*(경제동향_수출입데이터!$C$7:$C$500=$A$4)*(경제동향_수출입데이터!$G$7:$G$500))/1000</f>
        <v>1560.866</v>
      </c>
      <c r="F16" s="38"/>
      <c r="J16" s="78" t="str">
        <f t="shared" si="0"/>
        <v>2022.05</v>
      </c>
      <c r="K16" s="36"/>
      <c r="L16" s="38" cm="1">
        <f t="array" ref="L16">SUMPRODUCT((경제동향_수출입데이터!$B$7:$B$500=$J16)*(경제동향_수출입데이터!$C$7:$C$500=$J$4)*(경제동향_수출입데이터!$E$7:$E$500))/1000</f>
        <v>8146.7820000000002</v>
      </c>
      <c r="M16" s="38"/>
      <c r="N16" s="38" cm="1">
        <f t="array" ref="N16">SUMPRODUCT((경제동향_수출입데이터!$B$7:$B$500=$J16)*(경제동향_수출입데이터!$C$7:$C$500=$J$4)*(경제동향_수출입데이터!$G$7:$G$500))/1000</f>
        <v>4771.5389999999998</v>
      </c>
      <c r="O16" s="38"/>
      <c r="S16" s="78" t="str">
        <f t="shared" si="1"/>
        <v>2022.05</v>
      </c>
      <c r="T16" s="36"/>
      <c r="U16" s="38" cm="1">
        <f t="array" ref="U16">SUMPRODUCT((경제동향_수출입데이터!$B$7:$B$500=$S16)*(경제동향_수출입데이터!$C$7:$C$500=$S$4)*(경제동향_수출입데이터!$E$7:$E$500))/1000</f>
        <v>3222.77</v>
      </c>
      <c r="V16" s="38"/>
      <c r="W16" s="38" cm="1">
        <f t="array" ref="W16">SUMPRODUCT((경제동향_수출입데이터!$B$7:$B$500=$S16)*(경제동향_수출입데이터!$C$7:$C$500=$S$4)*(경제동향_수출입데이터!$G$7:$G$500))/1000</f>
        <v>2143.7159999999999</v>
      </c>
      <c r="X16" s="38"/>
    </row>
    <row r="17" spans="1:26" x14ac:dyDescent="0.3">
      <c r="A17" s="294" t="str">
        <f>시점!B14</f>
        <v>2022.06</v>
      </c>
      <c r="B17" s="218"/>
      <c r="C17" s="38" cm="1">
        <f t="array" ref="C17">SUMPRODUCT((경제동향_수출입데이터!$B$7:$B$500=$A17)*(경제동향_수출입데이터!$C$7:$C$500=$A$4)*(경제동향_수출입데이터!$E$7:$E$500))/1000</f>
        <v>1209.9190000000001</v>
      </c>
      <c r="D17" s="219"/>
      <c r="E17" s="38" cm="1">
        <f t="array" ref="E17">SUMPRODUCT((경제동향_수출입데이터!$B$7:$B$500=$A17)*(경제동향_수출입데이터!$C$7:$C$500=$A$4)*(경제동향_수출입데이터!$G$7:$G$500))/1000</f>
        <v>1505.5630000000001</v>
      </c>
      <c r="F17" s="219"/>
      <c r="J17" s="78" t="str">
        <f t="shared" si="0"/>
        <v>2022.06</v>
      </c>
      <c r="K17" s="218"/>
      <c r="L17" s="38" cm="1">
        <f t="array" ref="L17">SUMPRODUCT((경제동향_수출입데이터!$B$7:$B$500=$J17)*(경제동향_수출입데이터!$C$7:$C$500=$J$4)*(경제동향_수출입데이터!$E$7:$E$500))/1000</f>
        <v>6863.759</v>
      </c>
      <c r="M17" s="219"/>
      <c r="N17" s="38" cm="1">
        <f t="array" ref="N17">SUMPRODUCT((경제동향_수출입데이터!$B$7:$B$500=$J17)*(경제동향_수출입데이터!$C$7:$C$500=$J$4)*(경제동향_수출입데이터!$G$7:$G$500))/1000</f>
        <v>3905.59</v>
      </c>
      <c r="O17" s="219"/>
      <c r="S17" s="78" t="str">
        <f t="shared" si="1"/>
        <v>2022.06</v>
      </c>
      <c r="T17" s="218"/>
      <c r="U17" s="38" cm="1">
        <f t="array" ref="U17">SUMPRODUCT((경제동향_수출입데이터!$B$7:$B$500=$S17)*(경제동향_수출입데이터!$C$7:$C$500=$S$4)*(경제동향_수출입데이터!$E$7:$E$500))/1000</f>
        <v>2730.8339999999998</v>
      </c>
      <c r="V17" s="219"/>
      <c r="W17" s="38" cm="1">
        <f t="array" ref="W17">SUMPRODUCT((경제동향_수출입데이터!$B$7:$B$500=$S17)*(경제동향_수출입데이터!$C$7:$C$500=$S$4)*(경제동향_수출입데이터!$G$7:$G$500))/1000</f>
        <v>2036.1690000000001</v>
      </c>
      <c r="X17" s="219"/>
    </row>
    <row r="18" spans="1:26" x14ac:dyDescent="0.3">
      <c r="A18" s="294" t="str">
        <f>시점!B15</f>
        <v>2022.07</v>
      </c>
      <c r="B18" s="36"/>
      <c r="C18" s="38" cm="1">
        <f t="array" ref="C18">SUMPRODUCT((경제동향_수출입데이터!$B$7:$B$500=$A18)*(경제동향_수출입데이터!$C$7:$C$500=$A$4)*(경제동향_수출입데이터!$E$7:$E$500))/1000</f>
        <v>1393.4010000000001</v>
      </c>
      <c r="D18" s="38">
        <f>C18-C6</f>
        <v>108.60900000000015</v>
      </c>
      <c r="E18" s="38" cm="1">
        <f t="array" ref="E18">SUMPRODUCT((경제동향_수출입데이터!$B$7:$B$500=$A18)*(경제동향_수출입데이터!$C$7:$C$500=$A$4)*(경제동향_수출입데이터!$G$7:$G$500))/1000</f>
        <v>1483.9359999999999</v>
      </c>
      <c r="F18" s="38">
        <f>E18-E6</f>
        <v>-6.3260000000000218</v>
      </c>
      <c r="J18" s="78" t="str">
        <f t="shared" si="0"/>
        <v>2022.07</v>
      </c>
      <c r="K18" s="36"/>
      <c r="L18" s="38" cm="1">
        <f t="array" ref="L18">SUMPRODUCT((경제동향_수출입데이터!$B$7:$B$500=$J18)*(경제동향_수출입데이터!$C$7:$C$500=$J$4)*(경제동향_수출입데이터!$E$7:$E$500))/1000</f>
        <v>8317.8919999999998</v>
      </c>
      <c r="M18" s="38">
        <f>L18-L6</f>
        <v>1589.116</v>
      </c>
      <c r="N18" s="38" cm="1">
        <f t="array" ref="N18">SUMPRODUCT((경제동향_수출입데이터!$B$7:$B$500=$J18)*(경제동향_수출입데이터!$C$7:$C$500=$J$4)*(경제동향_수출입데이터!$G$7:$G$500))/1000</f>
        <v>4831.1949999999997</v>
      </c>
      <c r="O18" s="38">
        <f>N18-N6</f>
        <v>989.32199999999966</v>
      </c>
      <c r="S18" s="78" t="str">
        <f t="shared" si="1"/>
        <v>2022.07</v>
      </c>
      <c r="T18" s="36"/>
      <c r="U18" s="38" cm="1">
        <f t="array" ref="U18">SUMPRODUCT((경제동향_수출입데이터!$B$7:$B$500=$S18)*(경제동향_수출입데이터!$C$7:$C$500=$S$4)*(경제동향_수출입데이터!$E$7:$E$500))/1000</f>
        <v>4021.27</v>
      </c>
      <c r="V18" s="38">
        <f>U18-U6</f>
        <v>513.6880000000001</v>
      </c>
      <c r="W18" s="38" cm="1">
        <f t="array" ref="W18">SUMPRODUCT((경제동향_수출입데이터!$B$7:$B$500=$S18)*(경제동향_수출입데이터!$C$7:$C$500=$S$4)*(경제동향_수출입데이터!$G$7:$G$500))/1000</f>
        <v>2401.0439999999999</v>
      </c>
      <c r="X18" s="38">
        <f>W18-W6</f>
        <v>509.54799999999977</v>
      </c>
    </row>
    <row r="19" spans="1:26" x14ac:dyDescent="0.3">
      <c r="A19" s="294" t="str">
        <f>시점!B16</f>
        <v>2022.08</v>
      </c>
      <c r="B19" s="36"/>
      <c r="C19" s="38" cm="1">
        <f t="array" ref="C19">SUMPRODUCT((경제동향_수출입데이터!$B$7:$B$500=$A19)*(경제동향_수출입데이터!$C$7:$C$500=$A$4)*(경제동향_수출입데이터!$E$7:$E$500))/1000</f>
        <v>1256.2950000000001</v>
      </c>
      <c r="D19" s="38">
        <f>C19-C7</f>
        <v>79.749000000000024</v>
      </c>
      <c r="E19" s="38" cm="1">
        <f t="array" ref="E19">SUMPRODUCT((경제동향_수출입데이터!$B$7:$B$500=$A19)*(경제동향_수출입데이터!$C$7:$C$500=$A$4)*(경제동향_수출입데이터!$G$7:$G$500))/1000</f>
        <v>1413.7550000000001</v>
      </c>
      <c r="F19" s="38">
        <f>E19-E7</f>
        <v>107.29100000000017</v>
      </c>
      <c r="J19" s="78" t="str">
        <f t="shared" si="0"/>
        <v>2022.08</v>
      </c>
      <c r="K19" s="36"/>
      <c r="L19" s="38" cm="1">
        <f t="array" ref="L19">SUMPRODUCT((경제동향_수출입데이터!$B$7:$B$500=$J19)*(경제동향_수출입데이터!$C$7:$C$500=$J$4)*(경제동향_수출입데이터!$E$7:$E$500))/1000</f>
        <v>7638.92</v>
      </c>
      <c r="M19" s="38">
        <f>L19-L7</f>
        <v>2060.6440000000002</v>
      </c>
      <c r="N19" s="38" cm="1">
        <f t="array" ref="N19">SUMPRODUCT((경제동향_수출입데이터!$B$7:$B$500=$J19)*(경제동향_수출입데이터!$C$7:$C$500=$J$4)*(경제동향_수출입데이터!$G$7:$G$500))/1000</f>
        <v>4757.5609999999997</v>
      </c>
      <c r="O19" s="38">
        <f>N19-N7</f>
        <v>1437.6649999999995</v>
      </c>
      <c r="S19" s="78" t="str">
        <f t="shared" si="1"/>
        <v>2022.08</v>
      </c>
      <c r="T19" s="36"/>
      <c r="U19" s="38" cm="1">
        <f t="array" ref="U19">SUMPRODUCT((경제동향_수출입데이터!$B$7:$B$500=$S19)*(경제동향_수출입데이터!$C$7:$C$500=$S$4)*(경제동향_수출입데이터!$E$7:$E$500))/1000</f>
        <v>2648.78</v>
      </c>
      <c r="V19" s="38">
        <f t="shared" ref="V19:V33" si="2">U19-U7</f>
        <v>-101.04599999999982</v>
      </c>
      <c r="W19" s="38" cm="1">
        <f t="array" ref="W19">SUMPRODUCT((경제동향_수출입데이터!$B$7:$B$500=$S19)*(경제동향_수출입데이터!$C$7:$C$500=$S$4)*(경제동향_수출입데이터!$G$7:$G$500))/1000</f>
        <v>3326.6089999999999</v>
      </c>
      <c r="X19" s="38">
        <f t="shared" ref="X19:X33" si="3">W19-W7</f>
        <v>1627.433</v>
      </c>
    </row>
    <row r="20" spans="1:26" x14ac:dyDescent="0.3">
      <c r="A20" s="294" t="str">
        <f>시점!B17</f>
        <v>2022.09</v>
      </c>
      <c r="B20" s="36"/>
      <c r="C20" s="38" cm="1">
        <f t="array" ref="C20">SUMPRODUCT((경제동향_수출입데이터!$B$7:$B$500=$A20)*(경제동향_수출입데이터!$C$7:$C$500=$A$4)*(경제동향_수출입데이터!$E$7:$E$500))/1000</f>
        <v>1414.306</v>
      </c>
      <c r="D20" s="38">
        <f t="shared" ref="D20:D32" si="4">C20-C8</f>
        <v>102.16800000000012</v>
      </c>
      <c r="E20" s="38" cm="1">
        <f t="array" ref="E20">SUMPRODUCT((경제동향_수출입데이터!$B$7:$B$500=$A20)*(경제동향_수출입데이터!$C$7:$C$500=$A$4)*(경제동향_수출입데이터!$G$7:$G$500))/1000</f>
        <v>1291.058</v>
      </c>
      <c r="F20" s="38">
        <f t="shared" ref="F20:F33" si="5">E20-E8</f>
        <v>-9.5630000000001019</v>
      </c>
      <c r="J20" s="78" t="str">
        <f t="shared" si="0"/>
        <v>2022.09</v>
      </c>
      <c r="K20" s="36"/>
      <c r="L20" s="38" cm="1">
        <f t="array" ref="L20">SUMPRODUCT((경제동향_수출입데이터!$B$7:$B$500=$J20)*(경제동향_수출입데이터!$C$7:$C$500=$J$4)*(경제동향_수출입데이터!$E$7:$E$500))/1000</f>
        <v>7210.4780000000001</v>
      </c>
      <c r="M20" s="38">
        <f t="shared" ref="M20:M33" si="6">L20-L8</f>
        <v>1106.0749999999998</v>
      </c>
      <c r="N20" s="38" cm="1">
        <f t="array" ref="N20">SUMPRODUCT((경제동향_수출입데이터!$B$7:$B$500=$J20)*(경제동향_수출입데이터!$C$7:$C$500=$J$4)*(경제동향_수출입데이터!$G$7:$G$500))/1000</f>
        <v>4506.2190000000001</v>
      </c>
      <c r="O20" s="38">
        <f t="shared" ref="O20:O29" si="7">N20-N7</f>
        <v>1186.3229999999999</v>
      </c>
      <c r="S20" s="78" t="str">
        <f t="shared" si="1"/>
        <v>2022.09</v>
      </c>
      <c r="T20" s="36"/>
      <c r="U20" s="38" cm="1">
        <f t="array" ref="U20">SUMPRODUCT((경제동향_수출입데이터!$B$7:$B$500=$S20)*(경제동향_수출입데이터!$C$7:$C$500=$S$4)*(경제동향_수출입데이터!$E$7:$E$500))/1000</f>
        <v>2534.7779999999998</v>
      </c>
      <c r="V20" s="38">
        <f t="shared" si="2"/>
        <v>-558.63800000000037</v>
      </c>
      <c r="W20" s="38" cm="1">
        <f t="array" ref="W20">SUMPRODUCT((경제동향_수출입데이터!$B$7:$B$500=$S20)*(경제동향_수출입데이터!$C$7:$C$500=$S$4)*(경제동향_수출입데이터!$G$7:$G$500))/1000</f>
        <v>3431.335</v>
      </c>
      <c r="X20" s="38">
        <f t="shared" si="3"/>
        <v>1659.0620000000001</v>
      </c>
    </row>
    <row r="21" spans="1:26" x14ac:dyDescent="0.3">
      <c r="A21" s="294" t="str">
        <f>시점!B18</f>
        <v>2022.10</v>
      </c>
      <c r="B21" s="20" t="str">
        <f>"'"&amp;MID(A21,3,2)&amp;"."&amp;RIGHT(A21,2)*1</f>
        <v>'22.10</v>
      </c>
      <c r="C21" s="38" cm="1">
        <f t="array" ref="C21">SUMPRODUCT((경제동향_수출입데이터!$B$7:$B$500=$A21)*(경제동향_수출입데이터!$C$7:$C$500=$A$4)*(경제동향_수출입데이터!$E$7:$E$500))/1000</f>
        <v>1246.912</v>
      </c>
      <c r="D21" s="38">
        <f t="shared" si="4"/>
        <v>-4.8409999999998945</v>
      </c>
      <c r="E21" s="38" cm="1">
        <f t="array" ref="E21">SUMPRODUCT((경제동향_수출입데이터!$B$7:$B$500=$A21)*(경제동향_수출입데이터!$C$7:$C$500=$A$4)*(경제동향_수출입데이터!$G$7:$G$500))/1000</f>
        <v>1318.421</v>
      </c>
      <c r="F21" s="38">
        <f t="shared" si="5"/>
        <v>47.307000000000016</v>
      </c>
      <c r="J21" s="78" t="str">
        <f t="shared" si="0"/>
        <v>2022.10</v>
      </c>
      <c r="K21" s="20" t="str">
        <f t="shared" ref="K21:K33" si="8">B21</f>
        <v>'22.10</v>
      </c>
      <c r="L21" s="38" cm="1">
        <f t="array" ref="L21">SUMPRODUCT((경제동향_수출입데이터!$B$7:$B$500=$J21)*(경제동향_수출입데이터!$C$7:$C$500=$J$4)*(경제동향_수출입데이터!$E$7:$E$500))/1000</f>
        <v>6957.7269999999999</v>
      </c>
      <c r="M21" s="38">
        <f t="shared" si="6"/>
        <v>379.02700000000004</v>
      </c>
      <c r="N21" s="38" cm="1">
        <f t="array" ref="N21">SUMPRODUCT((경제동향_수출입데이터!$B$7:$B$500=$J21)*(경제동향_수출입데이터!$C$7:$C$500=$J$4)*(경제동향_수출입데이터!$G$7:$G$500))/1000</f>
        <v>3544.1289999999999</v>
      </c>
      <c r="O21" s="38">
        <f t="shared" si="7"/>
        <v>48.315000000000055</v>
      </c>
      <c r="S21" s="78" t="str">
        <f t="shared" si="1"/>
        <v>2022.10</v>
      </c>
      <c r="T21" s="20" t="str">
        <f t="shared" ref="T21:T33" si="9">K21</f>
        <v>'22.10</v>
      </c>
      <c r="U21" s="38" cm="1">
        <f t="array" ref="U21">SUMPRODUCT((경제동향_수출입데이터!$B$7:$B$500=$S21)*(경제동향_수출입데이터!$C$7:$C$500=$S$4)*(경제동향_수출입데이터!$E$7:$E$500))/1000</f>
        <v>2758.6689999999999</v>
      </c>
      <c r="V21" s="38">
        <f t="shared" si="2"/>
        <v>-434.22499999999991</v>
      </c>
      <c r="W21" s="38" cm="1">
        <f t="array" ref="W21">SUMPRODUCT((경제동향_수출입데이터!$B$7:$B$500=$S21)*(경제동향_수출입데이터!$C$7:$C$500=$S$4)*(경제동향_수출입데이터!$G$7:$G$500))/1000</f>
        <v>2716.5349999999999</v>
      </c>
      <c r="X21" s="38">
        <f t="shared" si="3"/>
        <v>843.8599999999999</v>
      </c>
    </row>
    <row r="22" spans="1:26" x14ac:dyDescent="0.3">
      <c r="A22" s="294" t="str">
        <f>시점!B19</f>
        <v>2022.11</v>
      </c>
      <c r="B22" s="20">
        <f>IF(RIGHT(A22,2)*1=1,"'"&amp;MID(A22,3,2)&amp;"."&amp;RIGHT(A22,2)*1,RIGHT(A22,2)*1)</f>
        <v>11</v>
      </c>
      <c r="C22" s="38" cm="1">
        <f t="array" ref="C22">SUMPRODUCT((경제동향_수출입데이터!$B$7:$B$500=$A22)*(경제동향_수출입데이터!$C$7:$C$500=$A$4)*(경제동향_수출입데이터!$E$7:$E$500))/1000</f>
        <v>1269.26</v>
      </c>
      <c r="D22" s="38">
        <f t="shared" si="4"/>
        <v>-155.94900000000007</v>
      </c>
      <c r="E22" s="38" cm="1">
        <f t="array" ref="E22">SUMPRODUCT((경제동향_수출입데이터!$B$7:$B$500=$A22)*(경제동향_수출입데이터!$C$7:$C$500=$A$4)*(경제동향_수출입데이터!$G$7:$G$500))/1000</f>
        <v>1340.096</v>
      </c>
      <c r="F22" s="38">
        <f t="shared" si="5"/>
        <v>-62.126999999999953</v>
      </c>
      <c r="J22" s="78" t="str">
        <f t="shared" si="0"/>
        <v>2022.11</v>
      </c>
      <c r="K22" s="20">
        <f t="shared" si="8"/>
        <v>11</v>
      </c>
      <c r="L22" s="38" cm="1">
        <f t="array" ref="L22">SUMPRODUCT((경제동향_수출입데이터!$B$7:$B$500=$J22)*(경제동향_수출입데이터!$C$7:$C$500=$J$4)*(경제동향_수출입데이터!$E$7:$E$500))/1000</f>
        <v>6998.6819999999998</v>
      </c>
      <c r="M22" s="38">
        <f t="shared" si="6"/>
        <v>530.10199999999986</v>
      </c>
      <c r="N22" s="38" cm="1">
        <f t="array" ref="N22">SUMPRODUCT((경제동향_수출입데이터!$B$7:$B$500=$J22)*(경제동향_수출입데이터!$C$7:$C$500=$J$4)*(경제동향_수출입데이터!$G$7:$G$500))/1000</f>
        <v>3946.5940000000001</v>
      </c>
      <c r="O22" s="38">
        <f t="shared" si="7"/>
        <v>60.688999999999851</v>
      </c>
      <c r="S22" s="78" t="str">
        <f t="shared" si="1"/>
        <v>2022.11</v>
      </c>
      <c r="T22" s="20">
        <f t="shared" si="9"/>
        <v>11</v>
      </c>
      <c r="U22" s="38" cm="1">
        <f t="array" ref="U22">SUMPRODUCT((경제동향_수출입데이터!$B$7:$B$500=$S22)*(경제동향_수출입데이터!$C$7:$C$500=$S$4)*(경제동향_수출입데이터!$E$7:$E$500))/1000</f>
        <v>3080.018</v>
      </c>
      <c r="V22" s="38">
        <f t="shared" si="2"/>
        <v>-2663.3630000000003</v>
      </c>
      <c r="W22" s="38" cm="1">
        <f t="array" ref="W22">SUMPRODUCT((경제동향_수출입데이터!$B$7:$B$500=$S22)*(경제동향_수출입데이터!$C$7:$C$500=$S$4)*(경제동향_수출입데이터!$G$7:$G$500))/1000</f>
        <v>3012.098</v>
      </c>
      <c r="X22" s="38">
        <f t="shared" si="3"/>
        <v>673.87199999999984</v>
      </c>
    </row>
    <row r="23" spans="1:26" x14ac:dyDescent="0.3">
      <c r="A23" s="294" t="str">
        <f>시점!B20</f>
        <v>2022.12</v>
      </c>
      <c r="B23" s="20">
        <f t="shared" ref="B23:B33" si="10">IF(RIGHT(A23,2)*1=1,"'"&amp;MID(A23,3,2)&amp;"."&amp;RIGHT(A23,2)*1,RIGHT(A23,2)*1)</f>
        <v>12</v>
      </c>
      <c r="C23" s="38" cm="1">
        <f t="array" ref="C23">SUMPRODUCT((경제동향_수출입데이터!$B$7:$B$500=$A23)*(경제동향_수출입데이터!$C$7:$C$500=$A$4)*(경제동향_수출입데이터!$E$7:$E$500))/1000</f>
        <v>1297.1659999999999</v>
      </c>
      <c r="D23" s="38">
        <f t="shared" si="4"/>
        <v>-49.56899999999996</v>
      </c>
      <c r="E23" s="38" cm="1">
        <f t="array" ref="E23">SUMPRODUCT((경제동향_수출입데이터!$B$7:$B$500=$A23)*(경제동향_수출입데이터!$C$7:$C$500=$A$4)*(경제동향_수출입데이터!$G$7:$G$500))/1000</f>
        <v>1387.7729999999999</v>
      </c>
      <c r="F23" s="38">
        <f t="shared" si="5"/>
        <v>27.577999999999975</v>
      </c>
      <c r="J23" s="78" t="str">
        <f t="shared" si="0"/>
        <v>2022.12</v>
      </c>
      <c r="K23" s="20">
        <f t="shared" si="8"/>
        <v>12</v>
      </c>
      <c r="L23" s="38" cm="1">
        <f t="array" ref="L23">SUMPRODUCT((경제동향_수출입데이터!$B$7:$B$500=$J23)*(경제동향_수출입데이터!$C$7:$C$500=$J$4)*(경제동향_수출입데이터!$E$7:$E$500))/1000</f>
        <v>8283.5380000000005</v>
      </c>
      <c r="M23" s="38">
        <f t="shared" si="6"/>
        <v>924.65700000000015</v>
      </c>
      <c r="N23" s="38" cm="1">
        <f t="array" ref="N23">SUMPRODUCT((경제동향_수출입데이터!$B$7:$B$500=$J23)*(경제동향_수출입데이터!$C$7:$C$500=$J$4)*(경제동향_수출입데이터!$G$7:$G$500))/1000</f>
        <v>4259.2510000000002</v>
      </c>
      <c r="O23" s="38">
        <f t="shared" si="7"/>
        <v>694.38000000000011</v>
      </c>
      <c r="S23" s="78" t="str">
        <f t="shared" si="1"/>
        <v>2022.12</v>
      </c>
      <c r="T23" s="20">
        <f t="shared" si="9"/>
        <v>12</v>
      </c>
      <c r="U23" s="38" cm="1">
        <f t="array" ref="U23">SUMPRODUCT((경제동향_수출입데이터!$B$7:$B$500=$S23)*(경제동향_수출입데이터!$C$7:$C$500=$S$4)*(경제동향_수출입데이터!$E$7:$E$500))/1000</f>
        <v>3198.42</v>
      </c>
      <c r="V23" s="38">
        <f t="shared" si="2"/>
        <v>260.06600000000026</v>
      </c>
      <c r="W23" s="38" cm="1">
        <f t="array" ref="W23">SUMPRODUCT((경제동향_수출입데이터!$B$7:$B$500=$S23)*(경제동향_수출입데이터!$C$7:$C$500=$S$4)*(경제동향_수출입데이터!$G$7:$G$500))/1000</f>
        <v>2665.2530000000002</v>
      </c>
      <c r="X23" s="38">
        <f t="shared" si="3"/>
        <v>702.64800000000014</v>
      </c>
    </row>
    <row r="24" spans="1:26" x14ac:dyDescent="0.3">
      <c r="A24" s="294" t="str">
        <f>시점!B21</f>
        <v>2023.01</v>
      </c>
      <c r="B24" s="20" t="str">
        <f t="shared" si="10"/>
        <v>'23.1</v>
      </c>
      <c r="C24" s="38" cm="1">
        <f t="array" ref="C24">SUMPRODUCT((경제동향_수출입데이터!$B$7:$B$500=$A24)*(경제동향_수출입데이터!$C$7:$C$500=$A$4)*(경제동향_수출입데이터!$E$7:$E$500))/1000</f>
        <v>1144.3920000000001</v>
      </c>
      <c r="D24" s="38">
        <f t="shared" si="4"/>
        <v>-138.18299999999999</v>
      </c>
      <c r="E24" s="38" cm="1">
        <f t="array" ref="E24">SUMPRODUCT((경제동향_수출입데이터!$B$7:$B$500=$A24)*(경제동향_수출입데이터!$C$7:$C$500=$A$4)*(경제동향_수출입데이터!$G$7:$G$500))/1000</f>
        <v>1382.9459999999999</v>
      </c>
      <c r="F24" s="38">
        <f t="shared" si="5"/>
        <v>163.67899999999986</v>
      </c>
      <c r="J24" s="78" t="str">
        <f t="shared" si="0"/>
        <v>2023.01</v>
      </c>
      <c r="K24" s="20" t="str">
        <f t="shared" si="8"/>
        <v>'23.1</v>
      </c>
      <c r="L24" s="38" cm="1">
        <f t="array" ref="L24">SUMPRODUCT((경제동향_수출입데이터!$B$7:$B$500=$J24)*(경제동향_수출입데이터!$C$7:$C$500=$J$4)*(경제동향_수출입데이터!$E$7:$E$500))/1000</f>
        <v>6439.9219999999996</v>
      </c>
      <c r="M24" s="38">
        <f t="shared" si="6"/>
        <v>-275.55400000000009</v>
      </c>
      <c r="N24" s="38" cm="1">
        <f t="array" ref="N24">SUMPRODUCT((경제동향_수출입데이터!$B$7:$B$500=$J24)*(경제동향_수출입데이터!$C$7:$C$500=$J$4)*(경제동향_수출입데이터!$G$7:$G$500))/1000</f>
        <v>3854.58</v>
      </c>
      <c r="O24" s="38">
        <f t="shared" si="7"/>
        <v>-381.13699999999972</v>
      </c>
      <c r="S24" s="78" t="str">
        <f t="shared" si="1"/>
        <v>2023.01</v>
      </c>
      <c r="T24" s="20" t="str">
        <f t="shared" si="9"/>
        <v>'23.1</v>
      </c>
      <c r="U24" s="38" cm="1">
        <f t="array" ref="U24">SUMPRODUCT((경제동향_수출입데이터!$B$7:$B$500=$S24)*(경제동향_수출입데이터!$C$7:$C$500=$S$4)*(경제동향_수출입데이터!$E$7:$E$500))/1000</f>
        <v>2794.2689999999998</v>
      </c>
      <c r="V24" s="38">
        <f t="shared" si="2"/>
        <v>2.19399999999996</v>
      </c>
      <c r="W24" s="38" cm="1">
        <f t="array" ref="W24">SUMPRODUCT((경제동향_수출입데이터!$B$7:$B$500=$S24)*(경제동향_수출입데이터!$C$7:$C$500=$S$4)*(경제동향_수출입데이터!$G$7:$G$500))/1000</f>
        <v>2734.3809999999999</v>
      </c>
      <c r="X24" s="38">
        <f t="shared" si="3"/>
        <v>294.30299999999988</v>
      </c>
    </row>
    <row r="25" spans="1:26" x14ac:dyDescent="0.3">
      <c r="A25" s="294" t="str">
        <f>시점!B22</f>
        <v>2023.02</v>
      </c>
      <c r="B25" s="20">
        <f t="shared" si="10"/>
        <v>2</v>
      </c>
      <c r="C25" s="38" cm="1">
        <f t="array" ref="C25">SUMPRODUCT((경제동향_수출입데이터!$B$7:$B$500=$A25)*(경제동향_수출입데이터!$C$7:$C$500=$A$4)*(경제동향_수출입데이터!$E$7:$E$500))/1000</f>
        <v>1161.421</v>
      </c>
      <c r="D25" s="38">
        <f t="shared" si="4"/>
        <v>-116</v>
      </c>
      <c r="E25" s="38" cm="1">
        <f t="array" ref="E25">SUMPRODUCT((경제동향_수출입데이터!$B$7:$B$500=$A25)*(경제동향_수출입데이터!$C$7:$C$500=$A$4)*(경제동향_수출입데이터!$G$7:$G$500))/1000</f>
        <v>1256.4490000000001</v>
      </c>
      <c r="F25" s="38">
        <f t="shared" si="5"/>
        <v>-10.04099999999994</v>
      </c>
      <c r="J25" s="78" t="str">
        <f t="shared" si="0"/>
        <v>2023.02</v>
      </c>
      <c r="K25" s="20">
        <f t="shared" si="8"/>
        <v>2</v>
      </c>
      <c r="L25" s="38" cm="1">
        <f t="array" ref="L25">SUMPRODUCT((경제동향_수출입데이터!$B$7:$B$500=$J25)*(경제동향_수출입데이터!$C$7:$C$500=$J$4)*(경제동향_수출입데이터!$E$7:$E$500))/1000</f>
        <v>7697.7219999999998</v>
      </c>
      <c r="M25" s="38">
        <f t="shared" si="6"/>
        <v>775.74499999999989</v>
      </c>
      <c r="N25" s="38" cm="1">
        <f t="array" ref="N25">SUMPRODUCT((경제동향_수출입데이터!$B$7:$B$500=$J25)*(경제동향_수출입데이터!$C$7:$C$500=$J$4)*(경제동향_수출입데이터!$G$7:$G$500))/1000</f>
        <v>3907.8969999999999</v>
      </c>
      <c r="O25" s="38">
        <f t="shared" si="7"/>
        <v>-422.02199999999993</v>
      </c>
      <c r="S25" s="78" t="str">
        <f t="shared" si="1"/>
        <v>2023.02</v>
      </c>
      <c r="T25" s="20">
        <f t="shared" si="9"/>
        <v>2</v>
      </c>
      <c r="U25" s="38" cm="1">
        <f t="array" ref="U25">SUMPRODUCT((경제동향_수출입데이터!$B$7:$B$500=$S25)*(경제동향_수출입데이터!$C$7:$C$500=$S$4)*(경제동향_수출입데이터!$E$7:$E$500))/1000</f>
        <v>3037.672</v>
      </c>
      <c r="V25" s="38">
        <f t="shared" si="2"/>
        <v>-13.248999999999796</v>
      </c>
      <c r="W25" s="38" cm="1">
        <f t="array" ref="W25">SUMPRODUCT((경제동향_수출입데이터!$B$7:$B$500=$S25)*(경제동향_수출입데이터!$C$7:$C$500=$S$4)*(경제동향_수출입데이터!$G$7:$G$500))/1000</f>
        <v>2699.5070000000001</v>
      </c>
      <c r="X25" s="38">
        <f t="shared" si="3"/>
        <v>650.34900000000016</v>
      </c>
    </row>
    <row r="26" spans="1:26" x14ac:dyDescent="0.3">
      <c r="A26" s="294" t="str">
        <f>시점!B23</f>
        <v>2023.03</v>
      </c>
      <c r="B26" s="20">
        <f t="shared" si="10"/>
        <v>3</v>
      </c>
      <c r="C26" s="38" cm="1">
        <f t="array" ref="C26">SUMPRODUCT((경제동향_수출입데이터!$B$7:$B$500=$A26)*(경제동향_수출입데이터!$C$7:$C$500=$A$4)*(경제동향_수출입데이터!$E$7:$E$500))/1000</f>
        <v>1398.9159999999999</v>
      </c>
      <c r="D26" s="38">
        <f t="shared" si="4"/>
        <v>27.425999999999931</v>
      </c>
      <c r="E26" s="38" cm="1">
        <f t="array" ref="E26">SUMPRODUCT((경제동향_수출입데이터!$B$7:$B$500=$A26)*(경제동향_수출입데이터!$C$7:$C$500=$A$4)*(경제동향_수출입데이터!$G$7:$G$500))/1000</f>
        <v>1510.3779999999999</v>
      </c>
      <c r="F26" s="38">
        <f t="shared" si="5"/>
        <v>-50.935000000000173</v>
      </c>
      <c r="G26" s="51">
        <f t="shared" ref="G26:G29" si="11">(C26-C14)/C14*100</f>
        <v>1.9997229290771301</v>
      </c>
      <c r="H26" s="51">
        <f t="shared" ref="H26:H29" si="12">(E26-E14)/E14*100</f>
        <v>-3.2623183179798136</v>
      </c>
      <c r="J26" s="78" t="str">
        <f t="shared" si="0"/>
        <v>2023.03</v>
      </c>
      <c r="K26" s="20">
        <f t="shared" si="8"/>
        <v>3</v>
      </c>
      <c r="L26" s="38" cm="1">
        <f t="array" ref="L26">SUMPRODUCT((경제동향_수출입데이터!$B$7:$B$500=$J26)*(경제동향_수출입데이터!$C$7:$C$500=$J$4)*(경제동향_수출입데이터!$E$7:$E$500))/1000</f>
        <v>7222.5129999999999</v>
      </c>
      <c r="M26" s="38">
        <f t="shared" si="6"/>
        <v>-392.73400000000038</v>
      </c>
      <c r="N26" s="38" cm="1">
        <f t="array" ref="N26">SUMPRODUCT((경제동향_수출입데이터!$B$7:$B$500=$J26)*(경제동향_수출입데이터!$C$7:$C$500=$J$4)*(경제동향_수출입데이터!$G$7:$G$500))/1000</f>
        <v>3985.8389999999999</v>
      </c>
      <c r="O26" s="38">
        <f t="shared" si="7"/>
        <v>445.94000000000005</v>
      </c>
      <c r="S26" s="78" t="str">
        <f t="shared" si="1"/>
        <v>2023.03</v>
      </c>
      <c r="T26" s="20">
        <f t="shared" si="9"/>
        <v>3</v>
      </c>
      <c r="U26" s="38" cm="1">
        <f t="array" ref="U26">SUMPRODUCT((경제동향_수출입데이터!$B$7:$B$500=$S26)*(경제동향_수출입데이터!$C$7:$C$500=$S$4)*(경제동향_수출입데이터!$E$7:$E$500))/1000</f>
        <v>3083.107</v>
      </c>
      <c r="V26" s="38">
        <f t="shared" si="2"/>
        <v>-312.7510000000002</v>
      </c>
      <c r="W26" s="38" cm="1">
        <f t="array" ref="W26">SUMPRODUCT((경제동향_수출입데이터!$B$7:$B$500=$S26)*(경제동향_수출입데이터!$C$7:$C$500=$S$4)*(경제동향_수출입데이터!$G$7:$G$500))/1000</f>
        <v>2206.4639999999999</v>
      </c>
      <c r="X26" s="38">
        <f t="shared" si="3"/>
        <v>-473.76600000000008</v>
      </c>
    </row>
    <row r="27" spans="1:26" x14ac:dyDescent="0.3">
      <c r="A27" s="294" t="str">
        <f>시점!B24</f>
        <v>2023.04</v>
      </c>
      <c r="B27" s="20">
        <f t="shared" si="10"/>
        <v>4</v>
      </c>
      <c r="C27" s="38" cm="1">
        <f t="array" ref="C27">SUMPRODUCT((경제동향_수출입데이터!$B$7:$B$500=$A27)*(경제동향_수출입데이터!$C$7:$C$500=$A$4)*(경제동향_수출입데이터!$E$7:$E$500))/1000</f>
        <v>1289.6510000000001</v>
      </c>
      <c r="D27" s="38">
        <f t="shared" si="4"/>
        <v>-248.86400000000003</v>
      </c>
      <c r="E27" s="38" cm="1">
        <f t="array" ref="E27">SUMPRODUCT((경제동향_수출입데이터!$B$7:$B$500=$A27)*(경제동향_수출입데이터!$C$7:$C$500=$A$4)*(경제동향_수출입데이터!$G$7:$G$500))/1000</f>
        <v>1274.652</v>
      </c>
      <c r="F27" s="38">
        <f t="shared" si="5"/>
        <v>-191.09299999999985</v>
      </c>
      <c r="G27" s="51">
        <f t="shared" si="11"/>
        <v>-16.175597897973045</v>
      </c>
      <c r="H27" s="51">
        <f t="shared" si="12"/>
        <v>-13.037260915097773</v>
      </c>
      <c r="J27" s="78" t="str">
        <f t="shared" si="0"/>
        <v>2023.04</v>
      </c>
      <c r="K27" s="20">
        <f t="shared" si="8"/>
        <v>4</v>
      </c>
      <c r="L27" s="38" cm="1">
        <f t="array" ref="L27">SUMPRODUCT((경제동향_수출입데이터!$B$7:$B$500=$J27)*(경제동향_수출입데이터!$C$7:$C$500=$J$4)*(경제동향_수출입데이터!$E$7:$E$500))/1000</f>
        <v>7335.4989999999998</v>
      </c>
      <c r="M27" s="38">
        <f t="shared" si="6"/>
        <v>-976.64199999999983</v>
      </c>
      <c r="N27" s="38" cm="1">
        <f t="array" ref="N27">SUMPRODUCT((경제동향_수출입데이터!$B$7:$B$500=$J27)*(경제동향_수출입데이터!$C$7:$C$500=$J$4)*(경제동향_수출입데이터!$G$7:$G$500))/1000</f>
        <v>3809.183</v>
      </c>
      <c r="O27" s="38">
        <f t="shared" si="7"/>
        <v>-638.33299999999963</v>
      </c>
      <c r="P27" s="51">
        <f t="shared" ref="P27:P29" si="13">(L27-L15)/L15*100</f>
        <v>-11.74958413241546</v>
      </c>
      <c r="Q27" s="51">
        <f t="shared" ref="Q27:Q29" si="14">(N27-N15)/N15*100</f>
        <v>-28.674838800521584</v>
      </c>
      <c r="S27" s="78" t="str">
        <f t="shared" si="1"/>
        <v>2023.04</v>
      </c>
      <c r="T27" s="20">
        <f t="shared" si="9"/>
        <v>4</v>
      </c>
      <c r="U27" s="38" cm="1">
        <f t="array" ref="U27">SUMPRODUCT((경제동향_수출입데이터!$B$7:$B$500=$S27)*(경제동향_수출입데이터!$C$7:$C$500=$S$4)*(경제동향_수출입데이터!$E$7:$E$500))/1000</f>
        <v>3407.6460000000002</v>
      </c>
      <c r="V27" s="38">
        <f t="shared" si="2"/>
        <v>758.32100000000037</v>
      </c>
      <c r="W27" s="38" cm="1">
        <f t="array" ref="W27">SUMPRODUCT((경제동향_수출입데이터!$B$7:$B$500=$S27)*(경제동향_수출입데이터!$C$7:$C$500=$S$4)*(경제동향_수출입데이터!$G$7:$G$500))/1000</f>
        <v>2195.0819999999999</v>
      </c>
      <c r="X27" s="38">
        <f t="shared" si="3"/>
        <v>-36.524000000000342</v>
      </c>
      <c r="Y27" s="51">
        <f t="shared" ref="Y27:Y29" si="15">(U27-U15)/U15*100</f>
        <v>28.623177601841991</v>
      </c>
      <c r="Z27" s="51">
        <f t="shared" ref="Z27:Z29" si="16">(W27-W15)/W15*100</f>
        <v>-1.6366688384956993</v>
      </c>
    </row>
    <row r="28" spans="1:26" x14ac:dyDescent="0.3">
      <c r="A28" s="294" t="str">
        <f>시점!B25</f>
        <v>2023.05</v>
      </c>
      <c r="B28" s="20">
        <f t="shared" si="10"/>
        <v>5</v>
      </c>
      <c r="C28" s="38" cm="1">
        <f t="array" ref="C28">SUMPRODUCT((경제동향_수출입데이터!$B$7:$B$500=$A28)*(경제동향_수출입데이터!$C$7:$C$500=$A$4)*(경제동향_수출입데이터!$E$7:$E$500))/1000</f>
        <v>1374.8979999999999</v>
      </c>
      <c r="D28" s="38">
        <f t="shared" si="4"/>
        <v>-3.6880000000001019</v>
      </c>
      <c r="E28" s="38" cm="1">
        <f t="array" ref="E28">SUMPRODUCT((경제동향_수출입데이터!$B$7:$B$500=$A28)*(경제동향_수출입데이터!$C$7:$C$500=$A$4)*(경제동향_수출입데이터!$G$7:$G$500))/1000</f>
        <v>1415.769</v>
      </c>
      <c r="F28" s="38">
        <f t="shared" si="5"/>
        <v>-145.09699999999998</v>
      </c>
      <c r="G28" s="51">
        <f t="shared" si="11"/>
        <v>-0.2675204883844825</v>
      </c>
      <c r="H28" s="51">
        <f t="shared" si="12"/>
        <v>-9.295929311036307</v>
      </c>
      <c r="J28" s="78" t="str">
        <f t="shared" si="0"/>
        <v>2023.05</v>
      </c>
      <c r="K28" s="20">
        <f t="shared" si="8"/>
        <v>5</v>
      </c>
      <c r="L28" s="38" cm="1">
        <f t="array" ref="L28">SUMPRODUCT((경제동향_수출입데이터!$B$7:$B$500=$J28)*(경제동향_수출입데이터!$C$7:$C$500=$J$4)*(경제동향_수출입데이터!$E$7:$E$500))/1000</f>
        <v>6839.7219999999998</v>
      </c>
      <c r="M28" s="38">
        <f t="shared" si="6"/>
        <v>-1307.0600000000004</v>
      </c>
      <c r="N28" s="38" cm="1">
        <f t="array" ref="N28">SUMPRODUCT((경제동향_수출입데이터!$B$7:$B$500=$J28)*(경제동향_수출입데이터!$C$7:$C$500=$J$4)*(경제동향_수출입데이터!$G$7:$G$500))/1000</f>
        <v>3633.9290000000001</v>
      </c>
      <c r="O28" s="38">
        <f t="shared" si="7"/>
        <v>-1706.6589999999997</v>
      </c>
      <c r="P28" s="51">
        <f t="shared" si="13"/>
        <v>-16.043880884501394</v>
      </c>
      <c r="Q28" s="51">
        <f t="shared" si="14"/>
        <v>-23.84157396596779</v>
      </c>
      <c r="S28" s="78" t="str">
        <f t="shared" si="1"/>
        <v>2023.05</v>
      </c>
      <c r="T28" s="20">
        <f t="shared" si="9"/>
        <v>5</v>
      </c>
      <c r="U28" s="38" cm="1">
        <f t="array" ref="U28">SUMPRODUCT((경제동향_수출입데이터!$B$7:$B$500=$S28)*(경제동향_수출입데이터!$C$7:$C$500=$S$4)*(경제동향_수출입데이터!$E$7:$E$500))/1000</f>
        <v>3345.4059999999999</v>
      </c>
      <c r="V28" s="38">
        <f t="shared" si="2"/>
        <v>122.63599999999997</v>
      </c>
      <c r="W28" s="38" cm="1">
        <f t="array" ref="W28">SUMPRODUCT((경제동향_수출입데이터!$B$7:$B$500=$S28)*(경제동향_수출입데이터!$C$7:$C$500=$S$4)*(경제동향_수출입데이터!$G$7:$G$500))/1000</f>
        <v>2080.5259999999998</v>
      </c>
      <c r="X28" s="38">
        <f t="shared" si="3"/>
        <v>-63.190000000000055</v>
      </c>
      <c r="Y28" s="51">
        <f t="shared" si="15"/>
        <v>3.8052979269386262</v>
      </c>
      <c r="Z28" s="51">
        <f t="shared" si="16"/>
        <v>-2.947685234424712</v>
      </c>
    </row>
    <row r="29" spans="1:26" x14ac:dyDescent="0.3">
      <c r="A29" s="294" t="str">
        <f>시점!B26</f>
        <v>2023.06</v>
      </c>
      <c r="B29" s="20">
        <f t="shared" si="10"/>
        <v>6</v>
      </c>
      <c r="C29" s="38" cm="1">
        <f t="array" ref="C29">SUMPRODUCT((경제동향_수출입데이터!$B$7:$B$500=$A29)*(경제동향_수출입데이터!$C$7:$C$500=$A$4)*(경제동향_수출입데이터!$E$7:$E$500))/1000</f>
        <v>1285.1210000000001</v>
      </c>
      <c r="D29" s="38">
        <f t="shared" si="4"/>
        <v>75.201999999999998</v>
      </c>
      <c r="E29" s="38" cm="1">
        <f t="array" ref="E29">SUMPRODUCT((경제동향_수출입데이터!$B$7:$B$500=$A29)*(경제동향_수출입데이터!$C$7:$C$500=$A$4)*(경제동향_수출입데이터!$G$7:$G$500))/1000</f>
        <v>1275.922</v>
      </c>
      <c r="F29" s="38">
        <f t="shared" si="5"/>
        <v>-229.64100000000008</v>
      </c>
      <c r="G29" s="51">
        <f t="shared" si="11"/>
        <v>6.2154573983878256</v>
      </c>
      <c r="H29" s="51">
        <f t="shared" si="12"/>
        <v>-15.252832329168561</v>
      </c>
      <c r="J29" s="78" t="str">
        <f t="shared" si="0"/>
        <v>2023.06</v>
      </c>
      <c r="K29" s="20">
        <f t="shared" si="8"/>
        <v>6</v>
      </c>
      <c r="L29" s="38" cm="1">
        <f t="array" ref="L29">SUMPRODUCT((경제동향_수출입데이터!$B$7:$B$500=$J29)*(경제동향_수출입데이터!$C$7:$C$500=$J$4)*(경제동향_수출입데이터!$E$7:$E$500))/1000</f>
        <v>6537.875</v>
      </c>
      <c r="M29" s="38">
        <f t="shared" si="6"/>
        <v>-325.88400000000001</v>
      </c>
      <c r="N29" s="38" cm="1">
        <f t="array" ref="N29">SUMPRODUCT((경제동향_수출입데이터!$B$7:$B$500=$J29)*(경제동향_수출입데이터!$C$7:$C$500=$J$4)*(경제동향_수출입데이터!$G$7:$G$500))/1000</f>
        <v>3306.8620000000001</v>
      </c>
      <c r="O29" s="38">
        <f t="shared" si="7"/>
        <v>-1464.6769999999997</v>
      </c>
      <c r="P29" s="51">
        <f t="shared" si="13"/>
        <v>-4.7478939747156046</v>
      </c>
      <c r="Q29" s="51">
        <f t="shared" si="14"/>
        <v>-15.330026961355392</v>
      </c>
      <c r="S29" s="78" t="str">
        <f t="shared" si="1"/>
        <v>2023.06</v>
      </c>
      <c r="T29" s="20">
        <f t="shared" si="9"/>
        <v>6</v>
      </c>
      <c r="U29" s="38" cm="1">
        <f t="array" ref="U29">SUMPRODUCT((경제동향_수출입데이터!$B$7:$B$500=$S29)*(경제동향_수출입데이터!$C$7:$C$500=$S$4)*(경제동향_수출입데이터!$E$7:$E$500))/1000</f>
        <v>4021.63</v>
      </c>
      <c r="V29" s="38">
        <f t="shared" si="2"/>
        <v>1290.7960000000003</v>
      </c>
      <c r="W29" s="38" cm="1">
        <f t="array" ref="W29">SUMPRODUCT((경제동향_수출입데이터!$B$7:$B$500=$S29)*(경제동향_수출입데이터!$C$7:$C$500=$S$4)*(경제동향_수출입데이터!$G$7:$G$500))/1000</f>
        <v>2015.0909999999999</v>
      </c>
      <c r="X29" s="38">
        <f t="shared" si="3"/>
        <v>-21.078000000000202</v>
      </c>
      <c r="Y29" s="51">
        <f t="shared" si="15"/>
        <v>47.267464811116319</v>
      </c>
      <c r="Z29" s="51">
        <f t="shared" si="16"/>
        <v>-1.0351792999500631</v>
      </c>
    </row>
    <row r="30" spans="1:26" x14ac:dyDescent="0.3">
      <c r="A30" s="294" t="str">
        <f>시점!B27</f>
        <v>2023.07</v>
      </c>
      <c r="B30" s="20">
        <f t="shared" si="10"/>
        <v>7</v>
      </c>
      <c r="C30" s="38" cm="1">
        <f t="array" ref="C30">SUMPRODUCT((경제동향_수출입데이터!$B$7:$B$500=$A30)*(경제동향_수출입데이터!$C$7:$C$500=$A$4)*(경제동향_수출입데이터!$E$7:$E$500))/1000</f>
        <v>1110.5029999999999</v>
      </c>
      <c r="D30" s="38">
        <f t="shared" si="4"/>
        <v>-282.89800000000014</v>
      </c>
      <c r="E30" s="38" cm="1">
        <f t="array" ref="E30">SUMPRODUCT((경제동향_수출입데이터!$B$7:$B$500=$A30)*(경제동향_수출입데이터!$C$7:$C$500=$A$4)*(경제동향_수출입데이터!$G$7:$G$500))/1000</f>
        <v>1115.498</v>
      </c>
      <c r="F30" s="38">
        <f t="shared" si="5"/>
        <v>-368.43799999999987</v>
      </c>
      <c r="G30" s="51">
        <f t="shared" ref="G30:G32" si="17">(C30-C18)/C18*100</f>
        <v>-20.302698218244434</v>
      </c>
      <c r="H30" s="51">
        <f t="shared" ref="H30:H32" si="18">(E30-E18)/E18*100</f>
        <v>-24.828429258404668</v>
      </c>
      <c r="J30" s="78" t="str">
        <f t="shared" si="0"/>
        <v>2023.07</v>
      </c>
      <c r="K30" s="20">
        <f t="shared" si="8"/>
        <v>7</v>
      </c>
      <c r="L30" s="38" cm="1">
        <f t="array" ref="L30">SUMPRODUCT((경제동향_수출입데이터!$B$7:$B$500=$J30)*(경제동향_수출입데이터!$C$7:$C$500=$J$4)*(경제동향_수출입데이터!$E$7:$E$500))/1000</f>
        <v>6834.7020000000002</v>
      </c>
      <c r="M30" s="38">
        <f t="shared" si="6"/>
        <v>-1483.1899999999996</v>
      </c>
      <c r="N30" s="38" cm="1">
        <f t="array" ref="N30">SUMPRODUCT((경제동향_수출입데이터!$B$7:$B$500=$J30)*(경제동향_수출입데이터!$C$7:$C$500=$J$4)*(경제동향_수출입데이터!$G$7:$G$500))/1000</f>
        <v>3354.6619999999998</v>
      </c>
      <c r="O30" s="38">
        <f t="shared" ref="O30:O31" si="19">N30-N18</f>
        <v>-1476.5329999999999</v>
      </c>
      <c r="P30" s="51">
        <f t="shared" ref="P30:P31" si="20">(L30-L18)/L18*100</f>
        <v>-17.83132072404883</v>
      </c>
      <c r="Q30" s="51">
        <f>(N30-N18)/N18*100</f>
        <v>-30.562479883341492</v>
      </c>
      <c r="S30" s="78" t="str">
        <f t="shared" si="1"/>
        <v>2023.07</v>
      </c>
      <c r="T30" s="20">
        <f t="shared" si="9"/>
        <v>7</v>
      </c>
      <c r="U30" s="38" cm="1">
        <f t="array" ref="U30">SUMPRODUCT((경제동향_수출입데이터!$B$7:$B$500=$S30)*(경제동향_수출입데이터!$C$7:$C$500=$S$4)*(경제동향_수출입데이터!$E$7:$E$500))/1000</f>
        <v>3444.1959999999999</v>
      </c>
      <c r="V30" s="38">
        <f t="shared" si="2"/>
        <v>-577.07400000000007</v>
      </c>
      <c r="W30" s="38" cm="1">
        <f t="array" ref="W30">SUMPRODUCT((경제동향_수출입데이터!$B$7:$B$500=$S30)*(경제동향_수출입데이터!$C$7:$C$500=$S$4)*(경제동향_수출입데이터!$G$7:$G$500))/1000</f>
        <v>1862.492</v>
      </c>
      <c r="X30" s="38">
        <f t="shared" si="3"/>
        <v>-538.55199999999991</v>
      </c>
      <c r="Y30" s="51">
        <f t="shared" ref="Y30:Y32" si="21">(U30-U18)/U18*100</f>
        <v>-14.350540998241851</v>
      </c>
      <c r="Z30" s="51">
        <f>(W30-W18)/W18*100</f>
        <v>-22.42990965596632</v>
      </c>
    </row>
    <row r="31" spans="1:26" x14ac:dyDescent="0.3">
      <c r="A31" s="294" t="str">
        <f>시점!B28</f>
        <v>2023.08</v>
      </c>
      <c r="B31" s="20">
        <f t="shared" si="10"/>
        <v>8</v>
      </c>
      <c r="C31" s="38" cm="1">
        <f t="array" ref="C31">SUMPRODUCT((경제동향_수출입데이터!$B$7:$B$500=$A31)*(경제동향_수출입데이터!$C$7:$C$500=$A$4)*(경제동향_수출입데이터!$E$7:$E$500))/1000</f>
        <v>1337.7860000000001</v>
      </c>
      <c r="D31" s="38">
        <f t="shared" si="4"/>
        <v>81.490999999999985</v>
      </c>
      <c r="E31" s="38" cm="1">
        <f t="array" ref="E31">SUMPRODUCT((경제동향_수출입데이터!$B$7:$B$500=$A31)*(경제동향_수출입데이터!$C$7:$C$500=$A$4)*(경제동향_수출입데이터!$G$7:$G$500))/1000</f>
        <v>1177.1659999999999</v>
      </c>
      <c r="F31" s="38">
        <f t="shared" si="5"/>
        <v>-236.58900000000017</v>
      </c>
      <c r="G31" s="51">
        <f t="shared" si="17"/>
        <v>6.48661341484285</v>
      </c>
      <c r="H31" s="51">
        <f t="shared" si="18"/>
        <v>-16.734794925570565</v>
      </c>
      <c r="J31" s="78" t="str">
        <f t="shared" si="0"/>
        <v>2023.08</v>
      </c>
      <c r="K31" s="20">
        <f t="shared" si="8"/>
        <v>8</v>
      </c>
      <c r="L31" s="38" cm="1">
        <f t="array" ref="L31">SUMPRODUCT((경제동향_수출입데이터!$B$7:$B$500=$J31)*(경제동향_수출입데이터!$C$7:$C$500=$J$4)*(경제동향_수출입데이터!$E$7:$E$500))/1000</f>
        <v>7333.0159999999996</v>
      </c>
      <c r="M31" s="38">
        <f t="shared" si="6"/>
        <v>-305.90400000000045</v>
      </c>
      <c r="N31" s="38" cm="1">
        <f t="array" ref="N31">SUMPRODUCT((경제동향_수출입데이터!$B$7:$B$500=$J31)*(경제동향_수출입데이터!$C$7:$C$500=$J$4)*(경제동향_수출입데이터!$G$7:$G$500))/1000</f>
        <v>3715.0569999999998</v>
      </c>
      <c r="O31" s="38">
        <f t="shared" si="19"/>
        <v>-1042.5039999999999</v>
      </c>
      <c r="P31" s="51">
        <f t="shared" si="20"/>
        <v>-4.004545145125233</v>
      </c>
      <c r="Q31" s="51">
        <f>(N31-N19)/N19*100</f>
        <v>-21.912572429444413</v>
      </c>
      <c r="S31" s="78" t="str">
        <f t="shared" si="1"/>
        <v>2023.08</v>
      </c>
      <c r="T31" s="20">
        <f t="shared" si="9"/>
        <v>8</v>
      </c>
      <c r="U31" s="38" cm="1">
        <f t="array" ref="U31">SUMPRODUCT((경제동향_수출입데이터!$B$7:$B$500=$S31)*(경제동향_수출입데이터!$C$7:$C$500=$S$4)*(경제동향_수출입데이터!$E$7:$E$500))/1000</f>
        <v>3213.096</v>
      </c>
      <c r="V31" s="38">
        <f t="shared" si="2"/>
        <v>564.3159999999998</v>
      </c>
      <c r="W31" s="38" cm="1">
        <f t="array" ref="W31">SUMPRODUCT((경제동향_수출입데이터!$B$7:$B$500=$S31)*(경제동향_수출입데이터!$C$7:$C$500=$S$4)*(경제동향_수출입데이터!$G$7:$G$500))/1000</f>
        <v>2042.546</v>
      </c>
      <c r="X31" s="38">
        <f t="shared" si="3"/>
        <v>-1284.0629999999999</v>
      </c>
      <c r="Y31" s="51">
        <f t="shared" si="21"/>
        <v>21.304751621501211</v>
      </c>
      <c r="Z31" s="51">
        <f>(W31-W19)/W19*100</f>
        <v>-38.599757290381888</v>
      </c>
    </row>
    <row r="32" spans="1:26" x14ac:dyDescent="0.3">
      <c r="A32" s="294" t="str">
        <f>시점!B29</f>
        <v>2023.09</v>
      </c>
      <c r="B32" s="20">
        <f t="shared" si="10"/>
        <v>9</v>
      </c>
      <c r="C32" s="38" cm="1">
        <f t="array" ref="C32">SUMPRODUCT((경제동향_수출입데이터!$B$7:$B$500=$A32)*(경제동향_수출입데이터!$C$7:$C$500=$A$4)*(경제동향_수출입데이터!$E$7:$E$500))/1000</f>
        <v>1234.0630000000001</v>
      </c>
      <c r="D32" s="38">
        <f t="shared" si="4"/>
        <v>-180.24299999999994</v>
      </c>
      <c r="E32" s="38" cm="1">
        <f t="array" ref="E32">SUMPRODUCT((경제동향_수출입데이터!$B$7:$B$500=$A32)*(경제동향_수출입데이터!$C$7:$C$500=$A$4)*(경제동향_수출입데이터!$G$7:$G$500))/1000</f>
        <v>1130.991</v>
      </c>
      <c r="F32" s="38">
        <f t="shared" si="5"/>
        <v>-160.06700000000001</v>
      </c>
      <c r="G32" s="51">
        <f t="shared" si="17"/>
        <v>-12.744271748829455</v>
      </c>
      <c r="H32" s="51">
        <f t="shared" si="18"/>
        <v>-12.398126187979162</v>
      </c>
      <c r="J32" s="78" t="str">
        <f t="shared" si="0"/>
        <v>2023.09</v>
      </c>
      <c r="K32" s="20">
        <f t="shared" si="8"/>
        <v>9</v>
      </c>
      <c r="L32" s="27" cm="1">
        <f t="array" ref="L32">SUMPRODUCT((경제동향_수출입데이터!$B$7:$B$500=$J32)*(경제동향_수출입데이터!$C$7:$C$500=$J$4)*(경제동향_수출입데이터!$E$7:$E$500))/1000</f>
        <v>7589.3109999999997</v>
      </c>
      <c r="M32" s="38">
        <f t="shared" si="6"/>
        <v>378.83299999999963</v>
      </c>
      <c r="N32" s="27" cm="1">
        <f t="array" ref="N32">SUMPRODUCT((경제동향_수출입데이터!$B$7:$B$500=$J32)*(경제동향_수출입데이터!$C$7:$C$500=$J$4)*(경제동향_수출입데이터!$G$7:$G$500))/1000</f>
        <v>3937.277</v>
      </c>
      <c r="O32" s="38">
        <f t="shared" ref="O32" si="22">N32-N20</f>
        <v>-568.94200000000001</v>
      </c>
      <c r="P32" s="51">
        <f>(L32-L20)/L20*100</f>
        <v>5.2539235262904844</v>
      </c>
      <c r="Q32" s="51">
        <f>(N32-N20)/N20*100</f>
        <v>-12.625706828718267</v>
      </c>
      <c r="S32" s="78" t="str">
        <f t="shared" si="1"/>
        <v>2023.09</v>
      </c>
      <c r="T32" s="20">
        <f t="shared" si="9"/>
        <v>9</v>
      </c>
      <c r="U32" s="27" cm="1">
        <f t="array" ref="U32">SUMPRODUCT((경제동향_수출입데이터!$B$7:$B$500=$S32)*(경제동향_수출입데이터!$C$7:$C$500=$S$4)*(경제동향_수출입데이터!$E$7:$E$500))/1000</f>
        <v>3076.1779999999999</v>
      </c>
      <c r="V32" s="38">
        <f t="shared" si="2"/>
        <v>541.40000000000009</v>
      </c>
      <c r="W32" s="27" cm="1">
        <f t="array" ref="W32">SUMPRODUCT((경제동향_수출입데이터!$B$7:$B$500=$S32)*(경제동향_수출입데이터!$C$7:$C$500=$S$4)*(경제동향_수출입데이터!$G$7:$G$500))/1000</f>
        <v>1893.7760000000001</v>
      </c>
      <c r="X32" s="38">
        <f t="shared" si="3"/>
        <v>-1537.559</v>
      </c>
      <c r="Y32" s="51">
        <f t="shared" si="21"/>
        <v>21.358872453524537</v>
      </c>
      <c r="Z32" s="51">
        <f>(W32-W20)/W20*100</f>
        <v>-44.809352628058754</v>
      </c>
    </row>
    <row r="33" spans="1:26" x14ac:dyDescent="0.3">
      <c r="A33" s="294" t="str">
        <f>시점!B30</f>
        <v>2023.10</v>
      </c>
      <c r="B33" s="20">
        <f t="shared" si="10"/>
        <v>10</v>
      </c>
      <c r="C33" s="75" cm="1">
        <f t="array" ref="C33">SUMPRODUCT((경제동향_수출입데이터!$B$7:$B$500=$A33)*(경제동향_수출입데이터!$C$7:$C$500=$A$4)*(경제동향_수출입데이터!$E$7:$E$500))/1000</f>
        <v>1107.912</v>
      </c>
      <c r="D33" s="75">
        <f>C33-C21</f>
        <v>-139</v>
      </c>
      <c r="E33" s="75" cm="1">
        <f t="array" ref="E33">SUMPRODUCT((경제동향_수출입데이터!$B$7:$B$500=$A33)*(경제동향_수출입데이터!$C$7:$C$500=$A$4)*(경제동향_수출입데이터!$G$7:$G$500))/1000</f>
        <v>1143.2170000000001</v>
      </c>
      <c r="F33" s="75">
        <f t="shared" si="5"/>
        <v>-175.20399999999995</v>
      </c>
      <c r="G33" s="439" t="str">
        <f>IF(ROUND((C33-C21)/C21*100,1)=0," - ",TEXT((C33-C21)/C21*100,"+0.0;-0.0")&amp;"%")</f>
        <v>-11.1%</v>
      </c>
      <c r="H33" s="439" t="str">
        <f>IF(ROUND((E33-E21)/E21*100,1)=0," - ",TEXT((E33-E21)/E21*100,"+0.0;-0.0")&amp;"%")</f>
        <v>-13.3%</v>
      </c>
      <c r="J33" s="78" t="str">
        <f t="shared" si="0"/>
        <v>2023.10</v>
      </c>
      <c r="K33" s="20">
        <f t="shared" si="8"/>
        <v>10</v>
      </c>
      <c r="L33" s="75" cm="1">
        <f t="array" ref="L33">SUMPRODUCT((경제동향_수출입데이터!$B$7:$B$500=$J33)*(경제동향_수출입데이터!$C$7:$C$500=$J$4)*(경제동향_수출입데이터!$E$7:$E$500))/1000</f>
        <v>7679.2079999999996</v>
      </c>
      <c r="M33" s="75">
        <f t="shared" si="6"/>
        <v>721.48099999999977</v>
      </c>
      <c r="N33" s="75" cm="1">
        <f t="array" ref="N33">SUMPRODUCT((경제동향_수출입데이터!$B$7:$B$500=$J33)*(경제동향_수출입데이터!$C$7:$C$500=$J$4)*(경제동향_수출입데이터!$G$7:$G$500))/1000</f>
        <v>3815.0219999999999</v>
      </c>
      <c r="O33" s="75">
        <f t="shared" ref="O33" si="23">N33-N21</f>
        <v>270.89300000000003</v>
      </c>
      <c r="P33" s="439" t="str">
        <f>IF(ROUND((L33-L21)/L21*100,1)=0," - ",TEXT((L33-L21)/L21*100,"+0.0;-0.0")&amp;"%")</f>
        <v>+10.4%</v>
      </c>
      <c r="Q33" s="439" t="str">
        <f>IF(ROUND((N33-N21)/N21*100,1)=0," - ",TEXT((N33-N21)/N21*100,"+0.0;-0.0")&amp;"%")</f>
        <v>+7.6%</v>
      </c>
      <c r="S33" s="78" t="str">
        <f t="shared" si="1"/>
        <v>2023.10</v>
      </c>
      <c r="T33" s="20">
        <f t="shared" si="9"/>
        <v>10</v>
      </c>
      <c r="U33" s="75" cm="1">
        <f t="array" ref="U33">SUMPRODUCT((경제동향_수출입데이터!$B$7:$B$500=$S33)*(경제동향_수출입데이터!$C$7:$C$500=$S$4)*(경제동향_수출입데이터!$E$7:$E$500))/1000</f>
        <v>4103.1580000000004</v>
      </c>
      <c r="V33" s="75">
        <f t="shared" si="2"/>
        <v>1344.4890000000005</v>
      </c>
      <c r="W33" s="75" cm="1">
        <f t="array" ref="W33">SUMPRODUCT((경제동향_수출입데이터!$B$7:$B$500=$S33)*(경제동향_수출입데이터!$C$7:$C$500=$S$4)*(경제동향_수출입데이터!$G$7:$G$500))/1000</f>
        <v>1824.1010000000001</v>
      </c>
      <c r="X33" s="75">
        <f t="shared" si="3"/>
        <v>-892.43399999999974</v>
      </c>
      <c r="Y33" s="439" t="str">
        <f>IF(ROUND((U33-U21)/U21*100,1)=0," - ",TEXT((U33-U21)/U21*100,"+0.0;-0.0")&amp;"%")</f>
        <v>+48.7%</v>
      </c>
      <c r="Z33" s="439" t="str">
        <f>IF(ROUND((W33-W21)/W21*100,1)=0," - ",TEXT((W33-W21)/W21*100,"+0.0;-0.0")&amp;"%")</f>
        <v>-32.9%</v>
      </c>
    </row>
    <row r="34" spans="1:26" x14ac:dyDescent="0.3">
      <c r="E34" s="18"/>
      <c r="F34" s="18"/>
      <c r="G34" s="440" t="str">
        <f>IF(ROUND((C33-C21)/C21*100,1)&gt;0,"증가",IF(ROUND((C33-C21)/C21*100,1)&lt;0,"감소","변동없고"))</f>
        <v>감소</v>
      </c>
      <c r="H34" s="216" t="str">
        <f>IF(ROUND( (E33-E21)/E21*100,1)&gt;0,"증가",IF(ROUND((E33-E21)/E21*100,1)&lt;0,"감소","변동없음"))</f>
        <v>감소</v>
      </c>
      <c r="P34" s="441" t="str">
        <f>IF(ROUND((L33-L21)/L21*100,1)&gt;0,"증가",IF(ROUND((L33-L21)/L21*100,1)&lt;0,"감소","변동없고"))</f>
        <v>증가</v>
      </c>
      <c r="Q34" s="422" t="str">
        <f>IF(ROUND( (N33-N21)/N21*100,1)&gt;0,"증가",IF(ROUND((N33-N21)/N21*100,1)&lt;0,"감소","변동없음"))</f>
        <v>증가</v>
      </c>
      <c r="W34" s="18"/>
      <c r="Y34" s="441" t="str">
        <f>IF(ROUND((U33-U21)/U21*100,1)&gt;0,"증가",IF(ROUND((U33-U21)/U21*100,1)&lt;0,"감소","변동없고"))</f>
        <v>증가</v>
      </c>
      <c r="Z34" s="422" t="str">
        <f>IF(ROUND( (W33-W21)/W21*100,1)&gt;0,"증가",IF(ROUND((W33-W21)/W21*100,1)&lt;0,"감소","변동없음"))</f>
        <v>감소</v>
      </c>
    </row>
    <row r="35" spans="1:26" x14ac:dyDescent="0.3">
      <c r="E35" s="18"/>
      <c r="F35" s="18"/>
      <c r="G35" s="18"/>
    </row>
    <row r="36" spans="1:26" x14ac:dyDescent="0.3">
      <c r="E36" s="18"/>
      <c r="F36" s="18"/>
      <c r="G36" s="18"/>
    </row>
    <row r="37" spans="1:26" x14ac:dyDescent="0.3">
      <c r="E37" s="18"/>
      <c r="F37" s="18"/>
      <c r="G37" s="18"/>
      <c r="N37" s="18"/>
      <c r="P37" s="18"/>
    </row>
    <row r="38" spans="1:26" x14ac:dyDescent="0.3">
      <c r="E38" s="18"/>
      <c r="F38" s="18"/>
      <c r="G38" s="18"/>
    </row>
    <row r="39" spans="1:26" x14ac:dyDescent="0.3">
      <c r="E39" s="18"/>
      <c r="F39" s="18"/>
      <c r="G39" s="18"/>
    </row>
    <row r="40" spans="1:26" x14ac:dyDescent="0.3">
      <c r="E40" s="18"/>
      <c r="F40" s="18"/>
      <c r="G40" s="18"/>
    </row>
  </sheetData>
  <phoneticPr fontId="5" type="noConversion"/>
  <pageMargins left="0.25" right="0.25" top="0.75" bottom="0.75" header="0.3" footer="0.3"/>
  <pageSetup paperSize="8" scale="9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"/>
  <sheetViews>
    <sheetView topLeftCell="A10" workbookViewId="0">
      <selection activeCell="AD33" sqref="AD33"/>
    </sheetView>
  </sheetViews>
  <sheetFormatPr defaultRowHeight="16.5" x14ac:dyDescent="0.3"/>
  <cols>
    <col min="1" max="1" width="9" style="163"/>
    <col min="2" max="2" width="28.5" style="163" customWidth="1"/>
    <col min="3" max="15" width="5.875" style="163" hidden="1" customWidth="1"/>
    <col min="16" max="28" width="5.875" style="163" customWidth="1"/>
    <col min="29" max="29" width="6" style="163" bestFit="1" customWidth="1"/>
    <col min="30" max="30" width="7.75" style="163" bestFit="1" customWidth="1"/>
    <col min="31" max="31" width="6.5" style="163" bestFit="1" customWidth="1"/>
    <col min="32" max="33" width="6.875" style="163" bestFit="1" customWidth="1"/>
    <col min="34" max="44" width="9" style="163"/>
    <col min="45" max="45" width="7" style="474" bestFit="1" customWidth="1"/>
    <col min="46" max="46" width="9" style="474"/>
    <col min="47" max="16384" width="9" style="163"/>
  </cols>
  <sheetData>
    <row r="1" spans="1:46" x14ac:dyDescent="0.3">
      <c r="A1" s="163" t="s">
        <v>367</v>
      </c>
      <c r="AS1" s="474" t="s">
        <v>10887</v>
      </c>
      <c r="AT1" s="474" t="s">
        <v>10888</v>
      </c>
    </row>
    <row r="2" spans="1:46" x14ac:dyDescent="0.3">
      <c r="P2" s="163" t="s">
        <v>370</v>
      </c>
      <c r="Z2" s="164"/>
      <c r="AA2" s="164"/>
      <c r="AB2" s="164"/>
      <c r="AS2" s="474" t="s">
        <v>10889</v>
      </c>
      <c r="AT2" s="474" t="s">
        <v>10890</v>
      </c>
    </row>
    <row r="3" spans="1:46" ht="17.25" thickBot="1" x14ac:dyDescent="0.35">
      <c r="P3" s="363" t="str">
        <f>"('"&amp;MID(P5,3,3)&amp;VALUE(RIGHT(P5,2))&amp;")"</f>
        <v>('22.10)</v>
      </c>
      <c r="Q3" s="363"/>
      <c r="R3" s="363"/>
      <c r="S3" s="363"/>
      <c r="T3" s="363"/>
      <c r="U3" s="363"/>
      <c r="V3" s="363"/>
      <c r="W3" s="363"/>
      <c r="X3" s="363"/>
      <c r="Y3" s="363" t="str">
        <f>IF(LEFT(Y5,4)=LEFT(P5,4),"("&amp;VALUE(RIGHT(Y5,2))&amp;")","('"&amp;MID(Y5,3,3)&amp;VALUE(RIGHT(Y5,2))&amp;")")</f>
        <v>('23.7)</v>
      </c>
      <c r="Z3" s="363" t="str">
        <f>IF(LEFT(Z5,4)=LEFT(Y5,4),"("&amp;VALUE(RIGHT(Z5,2))&amp;")","('"&amp;MID(Z5,3,3)&amp;VALUE(RIGHT(Z5,2))&amp;")")</f>
        <v>(8)</v>
      </c>
      <c r="AA3" s="363" t="str">
        <f t="shared" ref="AA3" si="0">IF(LEFT(AA5,4)=LEFT(Z5,4),"("&amp;VALUE(RIGHT(AA5,2))&amp;")","('"&amp;MID(AA5,3,3)&amp;VALUE(RIGHT(AA5,2))&amp;")")</f>
        <v>(9)</v>
      </c>
      <c r="AB3" s="363" t="str">
        <f>IF(LEFT(AB5,4)=LEFT(AA5,4),"("&amp;VALUE(RIGHT(AB5,2))&amp;")","('"&amp;MID(AB5,3,3)&amp;VALUE(RIGHT(AB5,2))&amp;")")</f>
        <v>(10)</v>
      </c>
      <c r="AI3" s="442"/>
      <c r="AJ3" s="442"/>
      <c r="AK3" s="442"/>
      <c r="AL3" s="443"/>
      <c r="AS3" s="474" t="s">
        <v>10891</v>
      </c>
      <c r="AT3" s="474" t="s">
        <v>10892</v>
      </c>
    </row>
    <row r="4" spans="1:46" x14ac:dyDescent="0.3">
      <c r="A4" s="194"/>
      <c r="B4" s="195" t="s">
        <v>3615</v>
      </c>
      <c r="C4" s="197"/>
      <c r="D4" s="197"/>
      <c r="E4" s="197"/>
      <c r="F4" s="197"/>
      <c r="G4" s="197"/>
      <c r="H4" s="197"/>
      <c r="I4" s="197"/>
      <c r="J4" s="197"/>
      <c r="K4" s="197"/>
      <c r="L4" s="197"/>
      <c r="M4" s="197"/>
      <c r="N4" s="197"/>
      <c r="O4" s="197"/>
      <c r="P4" s="197" t="str">
        <f>산업동향_수출입!B21</f>
        <v>'22.10</v>
      </c>
      <c r="Q4" s="197">
        <f>산업동향_수출입!B22</f>
        <v>11</v>
      </c>
      <c r="R4" s="197">
        <f>산업동향_수출입!B23</f>
        <v>12</v>
      </c>
      <c r="S4" s="197" t="str">
        <f>산업동향_수출입!B24</f>
        <v>'23.1</v>
      </c>
      <c r="T4" s="197">
        <f>산업동향_수출입!B25</f>
        <v>2</v>
      </c>
      <c r="U4" s="197">
        <f>산업동향_수출입!B26</f>
        <v>3</v>
      </c>
      <c r="V4" s="197">
        <f>산업동향_수출입!B27</f>
        <v>4</v>
      </c>
      <c r="W4" s="197">
        <f>산업동향_수출입!B28</f>
        <v>5</v>
      </c>
      <c r="X4" s="197">
        <f>산업동향_수출입!B29</f>
        <v>6</v>
      </c>
      <c r="Y4" s="197">
        <f>산업동향_수출입!B30</f>
        <v>7</v>
      </c>
      <c r="Z4" s="197">
        <f>산업동향_수출입!B31</f>
        <v>8</v>
      </c>
      <c r="AA4" s="197">
        <f>산업동향_수출입!B32</f>
        <v>9</v>
      </c>
      <c r="AB4" s="196">
        <f>산업동향_수출입!B33</f>
        <v>10</v>
      </c>
      <c r="AI4" s="442"/>
      <c r="AJ4" s="442"/>
      <c r="AK4" s="442"/>
      <c r="AL4" s="443"/>
      <c r="AS4" s="474" t="s">
        <v>10893</v>
      </c>
      <c r="AT4" s="474" t="s">
        <v>10894</v>
      </c>
    </row>
    <row r="5" spans="1:46" ht="17.25" thickBot="1" x14ac:dyDescent="0.35">
      <c r="A5" s="198"/>
      <c r="B5" s="296"/>
      <c r="C5" s="297" t="str">
        <f>시점!B5</f>
        <v>2021.09</v>
      </c>
      <c r="D5" s="297" t="str">
        <f>시점!B6</f>
        <v>2021.10</v>
      </c>
      <c r="E5" s="297" t="str">
        <f>시점!B7</f>
        <v>2021.11</v>
      </c>
      <c r="F5" s="297" t="str">
        <f>시점!B8</f>
        <v>2021.12</v>
      </c>
      <c r="G5" s="297" t="str">
        <f>시점!B9</f>
        <v>2022.01</v>
      </c>
      <c r="H5" s="297" t="str">
        <f>시점!B10</f>
        <v>2022.02</v>
      </c>
      <c r="I5" s="297" t="str">
        <f>시점!B11</f>
        <v>2022.03</v>
      </c>
      <c r="J5" s="297" t="str">
        <f>시점!B12</f>
        <v>2022.04</v>
      </c>
      <c r="K5" s="297" t="str">
        <f>시점!B13</f>
        <v>2022.05</v>
      </c>
      <c r="L5" s="297" t="str">
        <f>시점!B14</f>
        <v>2022.06</v>
      </c>
      <c r="M5" s="297" t="str">
        <f>시점!B15</f>
        <v>2022.07</v>
      </c>
      <c r="N5" s="297" t="str">
        <f>시점!B16</f>
        <v>2022.08</v>
      </c>
      <c r="O5" s="297" t="str">
        <f>시점!B17</f>
        <v>2022.09</v>
      </c>
      <c r="P5" s="297" t="str">
        <f>시점!B18</f>
        <v>2022.10</v>
      </c>
      <c r="Q5" s="297" t="str">
        <f>시점!B19</f>
        <v>2022.11</v>
      </c>
      <c r="R5" s="297" t="str">
        <f>시점!B20</f>
        <v>2022.12</v>
      </c>
      <c r="S5" s="297" t="str">
        <f>시점!B21</f>
        <v>2023.01</v>
      </c>
      <c r="T5" s="297" t="str">
        <f>시점!B22</f>
        <v>2023.02</v>
      </c>
      <c r="U5" s="297" t="str">
        <f>시점!B23</f>
        <v>2023.03</v>
      </c>
      <c r="V5" s="297" t="str">
        <f>시점!B24</f>
        <v>2023.04</v>
      </c>
      <c r="W5" s="297" t="str">
        <f>시점!B25</f>
        <v>2023.05</v>
      </c>
      <c r="X5" s="297" t="str">
        <f>시점!B26</f>
        <v>2023.06</v>
      </c>
      <c r="Y5" s="297" t="str">
        <f>시점!B27</f>
        <v>2023.07</v>
      </c>
      <c r="Z5" s="297" t="str">
        <f>시점!B28</f>
        <v>2023.08</v>
      </c>
      <c r="AA5" s="297" t="str">
        <f>시점!B29</f>
        <v>2023.09</v>
      </c>
      <c r="AB5" s="298" t="str">
        <f>시점!B30</f>
        <v>2023.10</v>
      </c>
      <c r="AI5" s="442"/>
      <c r="AJ5" s="442"/>
      <c r="AK5" s="442"/>
      <c r="AL5" s="443"/>
      <c r="AS5" s="474" t="s">
        <v>10895</v>
      </c>
      <c r="AT5" s="474" t="s">
        <v>10896</v>
      </c>
    </row>
    <row r="6" spans="1:46" x14ac:dyDescent="0.3">
      <c r="A6" s="511" t="s">
        <v>349</v>
      </c>
      <c r="B6" s="208" t="s">
        <v>8272</v>
      </c>
      <c r="C6" s="209" cm="1">
        <f t="array" ref="C6">SUMPRODUCT((생산수출데이터!$L$8:$L$5000=C$5)*(생산수출데이터!$W$8:$W$5000="자동차")*(생산수출데이터!$X$8:$X$5000))/1000</f>
        <v>253.726</v>
      </c>
      <c r="D6" s="209" cm="1">
        <f t="array" ref="D6">SUMPRODUCT((생산수출데이터!$L$8:$L$5000=D$5)*(생산수출데이터!$W$8:$W$5000="자동차")*(생산수출데이터!$X$8:$X$5000))/1000</f>
        <v>178.17400000000001</v>
      </c>
      <c r="E6" s="209" cm="1">
        <f t="array" ref="E6">SUMPRODUCT((생산수출데이터!$L$8:$L$5000=E$5)*(생산수출데이터!$W$8:$W$5000="자동차")*(생산수출데이터!$X$8:$X$5000))/1000</f>
        <v>273.56900000000002</v>
      </c>
      <c r="F6" s="209" cm="1">
        <f t="array" ref="F6">SUMPRODUCT((생산수출데이터!$L$8:$L$5000=F$5)*(생산수출데이터!$W$8:$W$5000="자동차")*(생산수출데이터!$X$8:$X$5000))/1000</f>
        <v>152.67099999999999</v>
      </c>
      <c r="G6" s="209" cm="1">
        <f t="array" ref="G6">SUMPRODUCT((생산수출데이터!$L$8:$L$5000=G$5)*(생산수출데이터!$W$8:$W$5000="자동차")*(생산수출데이터!$X$8:$X$5000))/1000</f>
        <v>211.79599999999999</v>
      </c>
      <c r="H6" s="209" cm="1">
        <f t="array" ref="H6">SUMPRODUCT((생산수출데이터!$L$8:$L$5000=H$5)*(생산수출데이터!$W$8:$W$5000="자동차")*(생산수출데이터!$X$8:$X$5000))/1000</f>
        <v>207.67500000000001</v>
      </c>
      <c r="I6" s="209" cm="1">
        <f t="array" ref="I6">SUMPRODUCT((생산수출데이터!$L$8:$L$5000=I$5)*(생산수출데이터!$W$8:$W$5000="자동차")*(생산수출데이터!$X$8:$X$5000))/1000</f>
        <v>144.56200000000001</v>
      </c>
      <c r="J6" s="209" cm="1">
        <f t="array" ref="J6">SUMPRODUCT((생산수출데이터!$L$8:$L$5000=J$5)*(생산수출데이터!$W$8:$W$5000="자동차")*(생산수출데이터!$X$8:$X$5000))/1000</f>
        <v>388.37599999999998</v>
      </c>
      <c r="K6" s="209" cm="1">
        <f t="array" ref="K6">SUMPRODUCT((생산수출데이터!$L$8:$L$5000=K$5)*(생산수출데이터!$W$8:$W$5000="자동차")*(생산수출데이터!$X$8:$X$5000))/1000</f>
        <v>135.37799999999999</v>
      </c>
      <c r="L6" s="209" cm="1">
        <f t="array" ref="L6">SUMPRODUCT((생산수출데이터!$L$8:$L$5000=L$5)*(생산수출데이터!$W$8:$W$5000="자동차")*(생산수출데이터!$X$8:$X$5000))/1000</f>
        <v>129.47300000000001</v>
      </c>
      <c r="M6" s="209" cm="1">
        <f t="array" ref="M6">SUMPRODUCT((생산수출데이터!$L$8:$L$5000=M$5)*(생산수출데이터!$W$8:$W$5000="자동차")*(생산수출데이터!$X$8:$X$5000))/1000</f>
        <v>273.2</v>
      </c>
      <c r="N6" s="209" cm="1">
        <f t="array" ref="N6">SUMPRODUCT((생산수출데이터!$L$8:$L$5000=N$5)*(생산수출데이터!$W$8:$W$5000="자동차")*(생산수출데이터!$X$8:$X$5000))/1000</f>
        <v>188.351</v>
      </c>
      <c r="O6" s="209" cm="1">
        <f t="array" ref="O6">SUMPRODUCT((생산수출데이터!$L$8:$L$5000=O$5)*(생산수출데이터!$W$8:$W$5000="자동차")*(생산수출데이터!$X$8:$X$5000))/1000</f>
        <v>339.06099999999998</v>
      </c>
      <c r="P6" s="276" cm="1">
        <f t="array" ref="P6">SUMPRODUCT((생산수출데이터!$L$8:$L$5000=P$5)*(생산수출데이터!$W$8:$W$5000="자동차")*(생산수출데이터!$X$8:$X$5000))/1000</f>
        <v>250.023</v>
      </c>
      <c r="Q6" s="276" cm="1">
        <f t="array" ref="Q6">SUMPRODUCT((생산수출데이터!$L$8:$L$5000=Q$5)*(생산수출데이터!$W$8:$W$5000="자동차")*(생산수출데이터!$X$8:$X$5000))/1000</f>
        <v>248.97800000000001</v>
      </c>
      <c r="R6" s="276" cm="1">
        <f t="array" ref="R6">SUMPRODUCT((생산수출데이터!$L$8:$L$5000=R$5)*(생산수출데이터!$W$8:$W$5000="자동차")*(생산수출데이터!$X$8:$X$5000))/1000</f>
        <v>173.65600000000001</v>
      </c>
      <c r="S6" s="276" cm="1">
        <f t="array" ref="S6">SUMPRODUCT((생산수출데이터!$L$8:$L$5000=S$5)*(생산수출데이터!$W$8:$W$5000="자동차")*(생산수출데이터!$X$8:$X$5000))/1000</f>
        <v>186.529</v>
      </c>
      <c r="T6" s="276" cm="1">
        <f t="array" ref="T6">SUMPRODUCT((생산수출데이터!$L$8:$L$5000=T$5)*(생산수출데이터!$W$8:$W$5000="자동차")*(생산수출데이터!$X$8:$X$5000))/1000</f>
        <v>134.505</v>
      </c>
      <c r="U6" s="276" cm="1">
        <f t="array" ref="U6">SUMPRODUCT((생산수출데이터!$L$8:$L$5000=U$5)*(생산수출데이터!$W$8:$W$5000="자동차")*(생산수출데이터!$X$8:$X$5000))/1000</f>
        <v>288.90100000000001</v>
      </c>
      <c r="V6" s="276" cm="1">
        <f t="array" ref="V6">SUMPRODUCT((생산수출데이터!$L$8:$L$5000=V$5)*(생산수출데이터!$W$8:$W$5000="자동차")*(생산수출데이터!$X$8:$X$5000))/1000</f>
        <v>175.96299999999999</v>
      </c>
      <c r="W6" s="276" cm="1">
        <f t="array" ref="W6">SUMPRODUCT((생산수출데이터!$L$8:$L$5000=W$5)*(생산수출데이터!$W$8:$W$5000="자동차")*(생산수출데이터!$X$8:$X$5000))/1000</f>
        <v>267.06099999999998</v>
      </c>
      <c r="X6" s="276" cm="1">
        <f t="array" ref="X6">SUMPRODUCT((생산수출데이터!$L$8:$L$5000=X$5)*(생산수출데이터!$W$8:$W$5000="자동차")*(생산수출데이터!$X$8:$X$5000))/1000</f>
        <v>134.91</v>
      </c>
      <c r="Y6" s="276" cm="1">
        <f t="array" ref="Y6">SUMPRODUCT((생산수출데이터!$L$8:$L$5000=Y$5)*(생산수출데이터!$W$8:$W$5000="자동차")*(생산수출데이터!$X$8:$X$5000))/1000</f>
        <v>104.443</v>
      </c>
      <c r="Z6" s="276" cm="1">
        <f t="array" ref="Z6">SUMPRODUCT((생산수출데이터!$L$8:$L$5000=Z$5)*(생산수출데이터!$W$8:$W$5000="자동차")*(생산수출데이터!$X$8:$X$5000))/1000</f>
        <v>163.947</v>
      </c>
      <c r="AA6" s="276" cm="1">
        <f t="array" ref="AA6">SUMPRODUCT((생산수출데이터!$L$8:$L$5000=AA$5)*(생산수출데이터!$W$8:$W$5000="자동차")*(생산수출데이터!$X$8:$X$5000))/1000</f>
        <v>179.36199999999999</v>
      </c>
      <c r="AB6" s="277" cm="1">
        <f t="array" ref="AB6">SUMPRODUCT((생산수출데이터!$L$8:$L$5000=AB$5)*(생산수출데이터!$W$8:$W$5000="자동차")*(생산수출데이터!$X$8:$X$5000))/1000</f>
        <v>135.55099999999999</v>
      </c>
      <c r="AI6" s="442"/>
      <c r="AJ6" s="442"/>
      <c r="AK6" s="442"/>
      <c r="AL6" s="443"/>
      <c r="AS6" s="474" t="s">
        <v>10897</v>
      </c>
      <c r="AT6" s="474" t="s">
        <v>10898</v>
      </c>
    </row>
    <row r="7" spans="1:46" x14ac:dyDescent="0.3">
      <c r="A7" s="511"/>
      <c r="B7" s="208" t="s">
        <v>8273</v>
      </c>
      <c r="C7" s="209" cm="1">
        <f t="array" ref="C7">SUMPRODUCT((생산수출데이터!$L$8:$L$5000=C$5)*(생산수출데이터!$W$8:$W$5000="선박")*(생산수출데이터!$X$8:$X$5000))/1000</f>
        <v>61.485999999999997</v>
      </c>
      <c r="D7" s="209" cm="1">
        <f t="array" ref="D7">SUMPRODUCT((생산수출데이터!$L$8:$L$5000=D$5)*(생산수출데이터!$W$8:$W$5000="선박")*(생산수출데이터!$X$8:$X$5000))/1000</f>
        <v>15.894</v>
      </c>
      <c r="E7" s="209" cm="1">
        <f t="array" ref="E7">SUMPRODUCT((생산수출데이터!$L$8:$L$5000=E$5)*(생산수출데이터!$W$8:$W$5000="선박")*(생산수출데이터!$X$8:$X$5000))/1000</f>
        <v>50.78</v>
      </c>
      <c r="F7" s="209" cm="1">
        <f t="array" ref="F7">SUMPRODUCT((생산수출데이터!$L$8:$L$5000=F$5)*(생산수출데이터!$W$8:$W$5000="선박")*(생산수출데이터!$X$8:$X$5000))/1000</f>
        <v>30.454999999999998</v>
      </c>
      <c r="G7" s="209" cm="1">
        <f t="array" ref="G7">SUMPRODUCT((생산수출데이터!$L$8:$L$5000=G$5)*(생산수출데이터!$W$8:$W$5000="선박")*(생산수출데이터!$X$8:$X$5000))/1000</f>
        <v>15.573</v>
      </c>
      <c r="H7" s="209" cm="1">
        <f t="array" ref="H7">SUMPRODUCT((생산수출데이터!$L$8:$L$5000=H$5)*(생산수출데이터!$W$8:$W$5000="선박")*(생산수출데이터!$X$8:$X$5000))/1000</f>
        <v>15.595000000000001</v>
      </c>
      <c r="I7" s="209" cm="1">
        <f t="array" ref="I7">SUMPRODUCT((생산수출데이터!$L$8:$L$5000=I$5)*(생산수출데이터!$W$8:$W$5000="선박")*(생산수출데이터!$X$8:$X$5000))/1000</f>
        <v>14.273999999999999</v>
      </c>
      <c r="J7" s="209" cm="1">
        <f t="array" ref="J7">SUMPRODUCT((생산수출데이터!$L$8:$L$5000=J$5)*(생산수출데이터!$W$8:$W$5000="선박")*(생산수출데이터!$X$8:$X$5000))/1000</f>
        <v>11.523999999999999</v>
      </c>
      <c r="K7" s="209" cm="1">
        <f t="array" ref="K7">SUMPRODUCT((생산수출데이터!$L$8:$L$5000=K$5)*(생산수출데이터!$W$8:$W$5000="선박")*(생산수출데이터!$X$8:$X$5000))/1000</f>
        <v>31.19</v>
      </c>
      <c r="L7" s="209" cm="1">
        <f t="array" ref="L7">SUMPRODUCT((생산수출데이터!$L$8:$L$5000=L$5)*(생산수출데이터!$W$8:$W$5000="선박")*(생산수출데이터!$X$8:$X$5000))/1000</f>
        <v>14.914</v>
      </c>
      <c r="M7" s="209" cm="1">
        <f t="array" ref="M7">SUMPRODUCT((생산수출데이터!$L$8:$L$5000=M$5)*(생산수출데이터!$W$8:$W$5000="선박")*(생산수출데이터!$X$8:$X$5000))/1000</f>
        <v>20.521999999999998</v>
      </c>
      <c r="N7" s="209" cm="1">
        <f t="array" ref="N7">SUMPRODUCT((생산수출데이터!$L$8:$L$5000=N$5)*(생산수출데이터!$W$8:$W$5000="선박")*(생산수출데이터!$X$8:$X$5000))/1000</f>
        <v>38.627000000000002</v>
      </c>
      <c r="O7" s="209" cm="1">
        <f t="array" ref="O7">SUMPRODUCT((생산수출데이터!$L$8:$L$5000=O$5)*(생산수출데이터!$W$8:$W$5000="선박")*(생산수출데이터!$X$8:$X$5000))/1000</f>
        <v>31.6</v>
      </c>
      <c r="P7" s="276" cm="1">
        <f t="array" ref="P7">SUMPRODUCT((생산수출데이터!$L$8:$L$5000=P$5)*(생산수출데이터!$W$8:$W$5000="선박")*(생산수출데이터!$X$8:$X$5000))/1000</f>
        <v>44.347999999999999</v>
      </c>
      <c r="Q7" s="276" cm="1">
        <f t="array" ref="Q7">SUMPRODUCT((생산수출데이터!$L$8:$L$5000=Q$5)*(생산수출데이터!$W$8:$W$5000="선박")*(생산수출데이터!$X$8:$X$5000))/1000</f>
        <v>25.943000000000001</v>
      </c>
      <c r="R7" s="276" cm="1">
        <f t="array" ref="R7">SUMPRODUCT((생산수출데이터!$L$8:$L$5000=R$5)*(생산수출데이터!$W$8:$W$5000="선박")*(생산수출데이터!$X$8:$X$5000))/1000</f>
        <v>85.260999999999996</v>
      </c>
      <c r="S7" s="276" cm="1">
        <f t="array" ref="S7">SUMPRODUCT((생산수출데이터!$L$8:$L$5000=S$5)*(생산수출데이터!$W$8:$W$5000="선박")*(생산수출데이터!$X$8:$X$5000))/1000</f>
        <v>61.253999999999998</v>
      </c>
      <c r="T7" s="276" cm="1">
        <f t="array" ref="T7">SUMPRODUCT((생산수출데이터!$L$8:$L$5000=T$5)*(생산수출데이터!$W$8:$W$5000="선박")*(생산수출데이터!$X$8:$X$5000))/1000</f>
        <v>14.183</v>
      </c>
      <c r="U7" s="276" cm="1">
        <f t="array" ref="U7">SUMPRODUCT((생산수출데이터!$L$8:$L$5000=U$5)*(생산수출데이터!$W$8:$W$5000="선박")*(생산수출데이터!$X$8:$X$5000))/1000</f>
        <v>20.32</v>
      </c>
      <c r="V7" s="276" cm="1">
        <f t="array" ref="V7">SUMPRODUCT((생산수출데이터!$L$8:$L$5000=V$5)*(생산수출데이터!$W$8:$W$5000="선박")*(생산수출데이터!$X$8:$X$5000))/1000</f>
        <v>44.567</v>
      </c>
      <c r="W7" s="276" cm="1">
        <f t="array" ref="W7">SUMPRODUCT((생산수출데이터!$L$8:$L$5000=W$5)*(생산수출데이터!$W$8:$W$5000="선박")*(생산수출데이터!$X$8:$X$5000))/1000</f>
        <v>14.679</v>
      </c>
      <c r="X7" s="276" cm="1">
        <f t="array" ref="X7">SUMPRODUCT((생산수출데이터!$L$8:$L$5000=X$5)*(생산수출데이터!$W$8:$W$5000="선박")*(생산수출데이터!$X$8:$X$5000))/1000</f>
        <v>42.238999999999997</v>
      </c>
      <c r="Y7" s="276" cm="1">
        <f t="array" ref="Y7">SUMPRODUCT((생산수출데이터!$L$8:$L$5000=Y$5)*(생산수출데이터!$W$8:$W$5000="선박")*(생산수출데이터!$X$8:$X$5000))/1000</f>
        <v>21.998999999999999</v>
      </c>
      <c r="Z7" s="276" cm="1">
        <f t="array" ref="Z7">SUMPRODUCT((생산수출데이터!$L$8:$L$5000=Z$5)*(생산수출데이터!$W$8:$W$5000="선박")*(생산수출데이터!$X$8:$X$5000))/1000</f>
        <v>110.821</v>
      </c>
      <c r="AA7" s="276" cm="1">
        <f t="array" ref="AA7">SUMPRODUCT((생산수출데이터!$L$8:$L$5000=AA$5)*(생산수출데이터!$W$8:$W$5000="선박")*(생산수출데이터!$X$8:$X$5000))/1000</f>
        <v>19.759</v>
      </c>
      <c r="AB7" s="277" cm="1">
        <f t="array" ref="AB7">SUMPRODUCT((생산수출데이터!$L$8:$L$5000=AB$5)*(생산수출데이터!$W$8:$W$5000="선박")*(생산수출데이터!$X$8:$X$5000))/1000</f>
        <v>43.786000000000001</v>
      </c>
      <c r="AI7" s="442"/>
      <c r="AJ7" s="442"/>
      <c r="AK7" s="442"/>
      <c r="AS7" s="474" t="s">
        <v>10899</v>
      </c>
      <c r="AT7" s="474" t="s">
        <v>10900</v>
      </c>
    </row>
    <row r="8" spans="1:46" x14ac:dyDescent="0.3">
      <c r="A8" s="511"/>
      <c r="B8" s="210" t="s">
        <v>369</v>
      </c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  <c r="N8" s="211"/>
      <c r="O8" s="211">
        <f>O6-C6</f>
        <v>85.33499999999998</v>
      </c>
      <c r="P8" s="270">
        <f t="shared" ref="P8:AB8" si="1">P6-D6</f>
        <v>71.84899999999999</v>
      </c>
      <c r="Q8" s="211">
        <f t="shared" si="1"/>
        <v>-24.591000000000008</v>
      </c>
      <c r="R8" s="211">
        <f t="shared" si="1"/>
        <v>20.985000000000014</v>
      </c>
      <c r="S8" s="211">
        <f t="shared" si="1"/>
        <v>-25.266999999999996</v>
      </c>
      <c r="T8" s="211">
        <f t="shared" si="1"/>
        <v>-73.170000000000016</v>
      </c>
      <c r="U8" s="211">
        <f t="shared" si="1"/>
        <v>144.339</v>
      </c>
      <c r="V8" s="211">
        <f t="shared" si="1"/>
        <v>-212.41299999999998</v>
      </c>
      <c r="W8" s="211">
        <f t="shared" si="1"/>
        <v>131.68299999999999</v>
      </c>
      <c r="X8" s="211">
        <f t="shared" si="1"/>
        <v>5.4369999999999834</v>
      </c>
      <c r="Y8" s="270">
        <f t="shared" si="1"/>
        <v>-168.75700000000001</v>
      </c>
      <c r="Z8" s="270">
        <f t="shared" si="1"/>
        <v>-24.403999999999996</v>
      </c>
      <c r="AA8" s="270">
        <f t="shared" si="1"/>
        <v>-159.69899999999998</v>
      </c>
      <c r="AB8" s="273">
        <f t="shared" si="1"/>
        <v>-114.47200000000001</v>
      </c>
      <c r="AC8" s="472"/>
      <c r="AD8" s="472"/>
      <c r="AE8" s="472"/>
      <c r="AF8" s="472"/>
      <c r="AG8" s="472"/>
      <c r="AI8" s="442"/>
      <c r="AJ8" s="442"/>
      <c r="AK8" s="442"/>
      <c r="AS8" s="474" t="s">
        <v>10901</v>
      </c>
      <c r="AT8" s="474" t="s">
        <v>10902</v>
      </c>
    </row>
    <row r="9" spans="1:46" x14ac:dyDescent="0.3">
      <c r="A9" s="511"/>
      <c r="B9" s="210" t="s">
        <v>368</v>
      </c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1"/>
      <c r="O9" s="211">
        <f>O7-C7</f>
        <v>-29.885999999999996</v>
      </c>
      <c r="P9" s="270">
        <f t="shared" ref="P9" si="2">P7-D7</f>
        <v>28.454000000000001</v>
      </c>
      <c r="Q9" s="211">
        <f t="shared" ref="Q9" si="3">Q7-E7</f>
        <v>-24.837</v>
      </c>
      <c r="R9" s="211">
        <f t="shared" ref="R9" si="4">R7-F7</f>
        <v>54.805999999999997</v>
      </c>
      <c r="S9" s="211">
        <f t="shared" ref="S9" si="5">S7-G7</f>
        <v>45.680999999999997</v>
      </c>
      <c r="T9" s="211">
        <f t="shared" ref="T9" si="6">T7-H7</f>
        <v>-1.4120000000000008</v>
      </c>
      <c r="U9" s="211">
        <f t="shared" ref="U9" si="7">U7-I7</f>
        <v>6.0460000000000012</v>
      </c>
      <c r="V9" s="211">
        <f t="shared" ref="V9" si="8">V7-J7</f>
        <v>33.042999999999999</v>
      </c>
      <c r="W9" s="211">
        <f t="shared" ref="W9" si="9">W7-K7</f>
        <v>-16.511000000000003</v>
      </c>
      <c r="X9" s="211">
        <f t="shared" ref="X9" si="10">X7-L7</f>
        <v>27.324999999999996</v>
      </c>
      <c r="Y9" s="270">
        <f t="shared" ref="Y9" si="11">Y7-M7</f>
        <v>1.4770000000000003</v>
      </c>
      <c r="Z9" s="270">
        <f t="shared" ref="Z9" si="12">Z7-N7</f>
        <v>72.193999999999988</v>
      </c>
      <c r="AA9" s="270">
        <f t="shared" ref="AA9" si="13">AA7-O7</f>
        <v>-11.841000000000001</v>
      </c>
      <c r="AB9" s="273">
        <f t="shared" ref="AB9" si="14">AB7-P7</f>
        <v>-0.56199999999999761</v>
      </c>
      <c r="AC9" s="472"/>
      <c r="AD9" s="472"/>
      <c r="AE9" s="472"/>
      <c r="AF9" s="472"/>
      <c r="AG9" s="472"/>
      <c r="AI9" s="442"/>
      <c r="AJ9" s="442"/>
      <c r="AK9" s="442"/>
      <c r="AS9" s="474" t="s">
        <v>10903</v>
      </c>
      <c r="AT9" s="474" t="s">
        <v>10904</v>
      </c>
    </row>
    <row r="10" spans="1:46" x14ac:dyDescent="0.3">
      <c r="A10" s="512" t="s">
        <v>348</v>
      </c>
      <c r="B10" s="263" t="s">
        <v>8272</v>
      </c>
      <c r="C10" s="264" cm="1">
        <f t="array" ref="C10">SUMPRODUCT((생산수출데이터!$L$8:$L$5000=C$5)*(생산수출데이터!$AB$8:$AB$5000="자동차")*(생산수출데이터!$AC$8:$AC$5000))/1000</f>
        <v>1760.8520000000001</v>
      </c>
      <c r="D10" s="264" cm="1">
        <f t="array" ref="D10">SUMPRODUCT((생산수출데이터!$L$8:$L$5000=D$5)*(생산수출데이터!$AB$8:$AB$5000="자동차")*(생산수출데이터!$AC$8:$AC$5000))/1000</f>
        <v>2101.9360000000001</v>
      </c>
      <c r="E10" s="264" cm="1">
        <f t="array" ref="E10">SUMPRODUCT((생산수출데이터!$L$8:$L$5000=E$5)*(생산수출데이터!$AB$8:$AB$5000="자동차")*(생산수출데이터!$AC$8:$AC$5000))/1000</f>
        <v>2066.61</v>
      </c>
      <c r="F10" s="264" cm="1">
        <f t="array" ref="F10">SUMPRODUCT((생산수출데이터!$L$8:$L$5000=F$5)*(생산수출데이터!$AB$8:$AB$5000="자동차")*(생산수출데이터!$AC$8:$AC$5000))/1000</f>
        <v>2223.29</v>
      </c>
      <c r="G10" s="264" cm="1">
        <f t="array" ref="G10">SUMPRODUCT((생산수출데이터!$L$8:$L$5000=G$5)*(생산수출데이터!$AB$8:$AB$5000="자동차")*(생산수출데이터!$AC$8:$AC$5000))/1000</f>
        <v>2037.077</v>
      </c>
      <c r="H10" s="264" cm="1">
        <f t="array" ref="H10">SUMPRODUCT((생산수출데이터!$L$8:$L$5000=H$5)*(생산수출데이터!$AB$8:$AB$5000="자동차")*(생산수출데이터!$AC$8:$AC$5000))/1000</f>
        <v>1927.3040000000001</v>
      </c>
      <c r="I10" s="264" cm="1">
        <f t="array" ref="I10">SUMPRODUCT((생산수출데이터!$L$8:$L$5000=I$5)*(생산수출데이터!$AB$8:$AB$5000="자동차")*(생산수출데이터!$AC$8:$AC$5000))/1000</f>
        <v>1923.2750000000001</v>
      </c>
      <c r="J10" s="264" cm="1">
        <f t="array" ref="J10">SUMPRODUCT((생산수출데이터!$L$8:$L$5000=J$5)*(생산수출데이터!$AB$8:$AB$5000="자동차")*(생산수출데이터!$AC$8:$AC$5000))/1000</f>
        <v>2142.5949999999998</v>
      </c>
      <c r="K10" s="264" cm="1">
        <f t="array" ref="K10">SUMPRODUCT((생산수출데이터!$L$8:$L$5000=K$5)*(생산수출데이터!$AB$8:$AB$5000="자동차")*(생산수출데이터!$AC$8:$AC$5000))/1000</f>
        <v>2072.3939999999998</v>
      </c>
      <c r="L10" s="264" cm="1">
        <f t="array" ref="L10">SUMPRODUCT((생산수출데이터!$L$8:$L$5000=L$5)*(생산수출데이터!$AB$8:$AB$5000="자동차")*(생산수출데이터!$AC$8:$AC$5000))/1000</f>
        <v>1993.66</v>
      </c>
      <c r="M10" s="264" cm="1">
        <f t="array" ref="M10">SUMPRODUCT((생산수출데이터!$L$8:$L$5000=M$5)*(생산수출데이터!$AB$8:$AB$5000="자동차")*(생산수출데이터!$AC$8:$AC$5000))/1000</f>
        <v>2373.886</v>
      </c>
      <c r="N10" s="264" cm="1">
        <f t="array" ref="N10">SUMPRODUCT((생산수출데이터!$L$8:$L$5000=N$5)*(생산수출데이터!$AB$8:$AB$5000="자동차")*(생산수출데이터!$AC$8:$AC$5000))/1000</f>
        <v>1945.3520000000001</v>
      </c>
      <c r="O10" s="264" cm="1">
        <f t="array" ref="O10">SUMPRODUCT((생산수출데이터!$L$8:$L$5000=O$5)*(생산수출데이터!$AB$8:$AB$5000="자동차")*(생산수출데이터!$AC$8:$AC$5000))/1000</f>
        <v>2253.0540000000001</v>
      </c>
      <c r="P10" s="278" cm="1">
        <f t="array" ref="P10">SUMPRODUCT((생산수출데이터!$L$8:$L$5000=P$5)*(생산수출데이터!$AB$8:$AB$5000="자동차")*(생산수출데이터!$AC$8:$AC$5000))/1000</f>
        <v>2310.8939999999998</v>
      </c>
      <c r="Q10" s="278" cm="1">
        <f t="array" ref="Q10">SUMPRODUCT((생산수출데이터!$L$8:$L$5000=Q$5)*(생산수출데이터!$AB$8:$AB$5000="자동차")*(생산수출데이터!$AC$8:$AC$5000))/1000</f>
        <v>2416.3980000000001</v>
      </c>
      <c r="R10" s="278" cm="1">
        <f t="array" ref="R10">SUMPRODUCT((생산수출데이터!$L$8:$L$5000=R$5)*(생산수출데이터!$AB$8:$AB$5000="자동차")*(생산수출데이터!$AC$8:$AC$5000))/1000</f>
        <v>2632.663</v>
      </c>
      <c r="S10" s="278" cm="1">
        <f t="array" ref="S10">SUMPRODUCT((생산수출데이터!$L$8:$L$5000=S$5)*(생산수출데이터!$AB$8:$AB$5000="자동차")*(생산수출데이터!$AC$8:$AC$5000))/1000</f>
        <v>2093.7579999999998</v>
      </c>
      <c r="T10" s="278" cm="1">
        <f t="array" ref="T10">SUMPRODUCT((생산수출데이터!$L$8:$L$5000=T$5)*(생산수출데이터!$AB$8:$AB$5000="자동차")*(생산수출데이터!$AC$8:$AC$5000))/1000</f>
        <v>2462.27</v>
      </c>
      <c r="U10" s="278" cm="1">
        <f t="array" ref="U10">SUMPRODUCT((생산수출데이터!$L$8:$L$5000=U$5)*(생산수출데이터!$AB$8:$AB$5000="자동차")*(생산수출데이터!$AC$8:$AC$5000))/1000</f>
        <v>2552.7310000000002</v>
      </c>
      <c r="V10" s="278" cm="1">
        <f t="array" ref="V10">SUMPRODUCT((생산수출데이터!$L$8:$L$5000=V$5)*(생산수출데이터!$AB$8:$AB$5000="자동차")*(생산수출데이터!$AC$8:$AC$5000))/1000</f>
        <v>2664.038</v>
      </c>
      <c r="W10" s="278" cm="1">
        <f t="array" ref="W10">SUMPRODUCT((생산수출데이터!$L$8:$L$5000=W$5)*(생산수출데이터!$AB$8:$AB$5000="자동차")*(생산수출데이터!$AC$8:$AC$5000))/1000</f>
        <v>2493.9160000000002</v>
      </c>
      <c r="X10" s="278" cm="1">
        <f t="array" ref="X10">SUMPRODUCT((생산수출데이터!$L$8:$L$5000=X$5)*(생산수출데이터!$AB$8:$AB$5000="자동차")*(생산수출데이터!$AC$8:$AC$5000))/1000</f>
        <v>2636.6379999999999</v>
      </c>
      <c r="Y10" s="278" cm="1">
        <f t="array" ref="Y10">SUMPRODUCT((생산수출데이터!$L$8:$L$5000=Y$5)*(생산수출데이터!$AB$8:$AB$5000="자동차")*(생산수출데이터!$AC$8:$AC$5000))/1000</f>
        <v>2579.6559999999999</v>
      </c>
      <c r="Z10" s="278" cm="1">
        <f t="array" ref="Z10">SUMPRODUCT((생산수출데이터!$L$8:$L$5000=Z$5)*(생산수출데이터!$AB$8:$AB$5000="자동차")*(생산수출데이터!$AC$8:$AC$5000))/1000</f>
        <v>2224.5439999999999</v>
      </c>
      <c r="AA10" s="278" cm="1">
        <f t="array" ref="AA10">SUMPRODUCT((생산수출데이터!$L$8:$L$5000=AA$5)*(생산수출데이터!$AB$8:$AB$5000="자동차")*(생산수출데이터!$AC$8:$AC$5000))/1000</f>
        <v>2258.5010000000002</v>
      </c>
      <c r="AB10" s="279" cm="1">
        <f t="array" ref="AB10">SUMPRODUCT((생산수출데이터!$L$8:$L$5000=AB$5)*(생산수출데이터!$AB$8:$AB$5000="자동차")*(생산수출데이터!$AC$8:$AC$5000))/1000</f>
        <v>2727.3519999999999</v>
      </c>
      <c r="AC10" s="472"/>
      <c r="AD10" s="472"/>
      <c r="AE10" s="472"/>
      <c r="AF10" s="472"/>
      <c r="AG10" s="472"/>
      <c r="AI10" s="442"/>
      <c r="AJ10" s="442"/>
      <c r="AK10" s="442"/>
      <c r="AL10" s="443"/>
      <c r="AS10" s="474" t="s">
        <v>10905</v>
      </c>
      <c r="AT10" s="474" t="s">
        <v>10906</v>
      </c>
    </row>
    <row r="11" spans="1:46" x14ac:dyDescent="0.3">
      <c r="A11" s="511"/>
      <c r="B11" s="208" t="s">
        <v>8273</v>
      </c>
      <c r="C11" s="209" cm="1">
        <f t="array" ref="C11">SUMPRODUCT((생산수출데이터!$L$8:$L$5000=C$5)*(생산수출데이터!$AB$8:$AB$5000="선박")*(생산수출데이터!$AC$8:$AC$5000))/1000</f>
        <v>305.7</v>
      </c>
      <c r="D11" s="209" cm="1">
        <f t="array" ref="D11">SUMPRODUCT((생산수출데이터!$L$8:$L$5000=D$5)*(생산수출데이터!$AB$8:$AB$5000="선박")*(생산수출데이터!$AC$8:$AC$5000))/1000</f>
        <v>422.50099999999998</v>
      </c>
      <c r="E11" s="209" cm="1">
        <f t="array" ref="E11">SUMPRODUCT((생산수출데이터!$L$8:$L$5000=E$5)*(생산수출데이터!$AB$8:$AB$5000="선박")*(생산수출데이터!$AC$8:$AC$5000))/1000</f>
        <v>141.601</v>
      </c>
      <c r="F11" s="209" cm="1">
        <f t="array" ref="F11">SUMPRODUCT((생산수출데이터!$L$8:$L$5000=F$5)*(생산수출데이터!$AB$8:$AB$5000="선박")*(생산수출데이터!$AC$8:$AC$5000))/1000</f>
        <v>653.10199999999998</v>
      </c>
      <c r="G11" s="209" cm="1">
        <f t="array" ref="G11">SUMPRODUCT((생산수출데이터!$L$8:$L$5000=G$5)*(생산수출데이터!$AB$8:$AB$5000="선박")*(생산수출데이터!$AC$8:$AC$5000))/1000</f>
        <v>330.04899999999998</v>
      </c>
      <c r="H11" s="209" cm="1">
        <f t="array" ref="H11">SUMPRODUCT((생산수출데이터!$L$8:$L$5000=H$5)*(생산수출데이터!$AB$8:$AB$5000="선박")*(생산수출데이터!$AC$8:$AC$5000))/1000</f>
        <v>685.18399999999997</v>
      </c>
      <c r="I11" s="209" cm="1">
        <f t="array" ref="I11">SUMPRODUCT((생산수출데이터!$L$8:$L$5000=I$5)*(생산수출데이터!$AB$8:$AB$5000="선박")*(생산수출데이터!$AC$8:$AC$5000))/1000</f>
        <v>404.59300000000002</v>
      </c>
      <c r="J11" s="209" cm="1">
        <f t="array" ref="J11">SUMPRODUCT((생산수출데이터!$L$8:$L$5000=J$5)*(생산수출데이터!$AB$8:$AB$5000="선박")*(생산수출데이터!$AC$8:$AC$5000))/1000</f>
        <v>616.66999999999996</v>
      </c>
      <c r="K11" s="209" cm="1">
        <f t="array" ref="K11">SUMPRODUCT((생산수출데이터!$L$8:$L$5000=K$5)*(생산수출데이터!$AB$8:$AB$5000="선박")*(생산수출데이터!$AC$8:$AC$5000))/1000</f>
        <v>483.709</v>
      </c>
      <c r="L11" s="209" cm="1">
        <f t="array" ref="L11">SUMPRODUCT((생산수출데이터!$L$8:$L$5000=L$5)*(생산수출데이터!$AB$8:$AB$5000="선박")*(생산수출데이터!$AC$8:$AC$5000))/1000</f>
        <v>311.55099999999999</v>
      </c>
      <c r="M11" s="209" cm="1">
        <f t="array" ref="M11">SUMPRODUCT((생산수출데이터!$L$8:$L$5000=M$5)*(생산수출데이터!$AB$8:$AB$5000="선박")*(생산수출데이터!$AC$8:$AC$5000))/1000</f>
        <v>387.721</v>
      </c>
      <c r="N11" s="209" cm="1">
        <f t="array" ref="N11">SUMPRODUCT((생산수출데이터!$L$8:$L$5000=N$5)*(생산수출데이터!$AB$8:$AB$5000="선박")*(생산수출데이터!$AC$8:$AC$5000))/1000</f>
        <v>290.15199999999999</v>
      </c>
      <c r="O11" s="209" cm="1">
        <f t="array" ref="O11">SUMPRODUCT((생산수출데이터!$L$8:$L$5000=O$5)*(생산수출데이터!$AB$8:$AB$5000="선박")*(생산수출데이터!$AC$8:$AC$5000))/1000</f>
        <v>260.30900000000003</v>
      </c>
      <c r="P11" s="276" cm="1">
        <f t="array" ref="P11">SUMPRODUCT((생산수출데이터!$L$8:$L$5000=P$5)*(생산수출데이터!$AB$8:$AB$5000="선박")*(생산수출데이터!$AC$8:$AC$5000))/1000</f>
        <v>615.90300000000002</v>
      </c>
      <c r="Q11" s="276" cm="1">
        <f t="array" ref="Q11">SUMPRODUCT((생산수출데이터!$L$8:$L$5000=Q$5)*(생산수출데이터!$AB$8:$AB$5000="선박")*(생산수출데이터!$AC$8:$AC$5000))/1000</f>
        <v>357.20600000000002</v>
      </c>
      <c r="R11" s="276" cm="1">
        <f t="array" ref="R11">SUMPRODUCT((생산수출데이터!$L$8:$L$5000=R$5)*(생산수출데이터!$AB$8:$AB$5000="선박")*(생산수출데이터!$AC$8:$AC$5000))/1000</f>
        <v>1026.499</v>
      </c>
      <c r="S11" s="276" cm="1">
        <f t="array" ref="S11">SUMPRODUCT((생산수출데이터!$L$8:$L$5000=S$5)*(생산수출데이터!$AB$8:$AB$5000="선박")*(생산수출데이터!$AC$8:$AC$5000))/1000</f>
        <v>508.23399999999998</v>
      </c>
      <c r="T11" s="276" cm="1">
        <f t="array" ref="T11">SUMPRODUCT((생산수출데이터!$L$8:$L$5000=T$5)*(생산수출데이터!$AB$8:$AB$5000="선박")*(생산수출데이터!$AC$8:$AC$5000))/1000</f>
        <v>669.59699999999998</v>
      </c>
      <c r="U11" s="276" cm="1">
        <f t="array" ref="U11">SUMPRODUCT((생산수출데이터!$L$8:$L$5000=U$5)*(생산수출데이터!$AB$8:$AB$5000="선박")*(생산수출데이터!$AC$8:$AC$5000))/1000</f>
        <v>159.29400000000001</v>
      </c>
      <c r="V11" s="276" cm="1">
        <f t="array" ref="V11">SUMPRODUCT((생산수출데이터!$L$8:$L$5000=V$5)*(생산수출데이터!$AB$8:$AB$5000="선박")*(생산수출데이터!$AC$8:$AC$5000))/1000</f>
        <v>674.36400000000003</v>
      </c>
      <c r="W11" s="276" cm="1">
        <f t="array" ref="W11">SUMPRODUCT((생산수출데이터!$L$8:$L$5000=W$5)*(생산수출데이터!$AB$8:$AB$5000="선박")*(생산수출데이터!$AC$8:$AC$5000))/1000</f>
        <v>229.40299999999999</v>
      </c>
      <c r="X11" s="276" cm="1">
        <f t="array" ref="X11">SUMPRODUCT((생산수출데이터!$L$8:$L$5000=X$5)*(생산수출데이터!$AB$8:$AB$5000="선박")*(생산수출데이터!$AC$8:$AC$5000))/1000</f>
        <v>735.11900000000003</v>
      </c>
      <c r="Y11" s="276" cm="1">
        <f t="array" ref="Y11">SUMPRODUCT((생산수출데이터!$L$8:$L$5000=Y$5)*(생산수출데이터!$AB$8:$AB$5000="선박")*(생산수출데이터!$AC$8:$AC$5000))/1000</f>
        <v>699.44100000000003</v>
      </c>
      <c r="Z11" s="276" cm="1">
        <f t="array" ref="Z11">SUMPRODUCT((생산수출데이터!$L$8:$L$5000=Z$5)*(생산수출데이터!$AB$8:$AB$5000="선박")*(생산수출데이터!$AC$8:$AC$5000))/1000</f>
        <v>493.87599999999998</v>
      </c>
      <c r="AA11" s="276" cm="1">
        <f t="array" ref="AA11">SUMPRODUCT((생산수출데이터!$L$8:$L$5000=AA$5)*(생산수출데이터!$AB$8:$AB$5000="선박")*(생산수출데이터!$AC$8:$AC$5000))/1000</f>
        <v>402.05399999999997</v>
      </c>
      <c r="AB11" s="277" cm="1">
        <f t="array" ref="AB11">SUMPRODUCT((생산수출데이터!$L$8:$L$5000=AB$5)*(생산수출데이터!$AB$8:$AB$5000="선박")*(생산수출데이터!$AC$8:$AC$5000))/1000</f>
        <v>835.75900000000001</v>
      </c>
      <c r="AC11" s="472"/>
      <c r="AD11" s="472"/>
      <c r="AE11" s="472"/>
      <c r="AF11" s="472"/>
      <c r="AG11" s="472"/>
      <c r="AI11" s="442"/>
      <c r="AJ11" s="442"/>
      <c r="AK11" s="442"/>
      <c r="AL11" s="163" t="str">
        <f t="shared" ref="AL11" si="15">AI11&amp;AJ11&amp;AK11</f>
        <v/>
      </c>
      <c r="AM11"/>
      <c r="AS11" s="474" t="s">
        <v>10907</v>
      </c>
      <c r="AT11" s="474" t="s">
        <v>10908</v>
      </c>
    </row>
    <row r="12" spans="1:46" x14ac:dyDescent="0.3">
      <c r="A12" s="511"/>
      <c r="B12" s="210" t="s">
        <v>369</v>
      </c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1">
        <f>O10-C10</f>
        <v>492.202</v>
      </c>
      <c r="P12" s="270">
        <f t="shared" ref="P12:P13" si="16">P10-D10</f>
        <v>208.95799999999963</v>
      </c>
      <c r="Q12" s="211">
        <f t="shared" ref="Q12:Q13" si="17">Q10-E10</f>
        <v>349.78800000000001</v>
      </c>
      <c r="R12" s="211">
        <f t="shared" ref="R12:R13" si="18">R10-F10</f>
        <v>409.37300000000005</v>
      </c>
      <c r="S12" s="211">
        <f t="shared" ref="S12:S13" si="19">S10-G10</f>
        <v>56.680999999999813</v>
      </c>
      <c r="T12" s="211">
        <f t="shared" ref="T12:T13" si="20">T10-H10</f>
        <v>534.96599999999989</v>
      </c>
      <c r="U12" s="211">
        <f t="shared" ref="U12:U13" si="21">U10-I10</f>
        <v>629.45600000000013</v>
      </c>
      <c r="V12" s="211">
        <f t="shared" ref="V12:V13" si="22">V10-J10</f>
        <v>521.44300000000021</v>
      </c>
      <c r="W12" s="211">
        <f t="shared" ref="W12:W13" si="23">W10-K10</f>
        <v>421.52200000000039</v>
      </c>
      <c r="X12" s="211">
        <f t="shared" ref="X12:X13" si="24">X10-L10</f>
        <v>642.97799999999984</v>
      </c>
      <c r="Y12" s="270">
        <f t="shared" ref="Y12:Y13" si="25">Y10-M10</f>
        <v>205.76999999999998</v>
      </c>
      <c r="Z12" s="270">
        <f t="shared" ref="Z12:Z13" si="26">Z10-N10</f>
        <v>279.19199999999978</v>
      </c>
      <c r="AA12" s="270">
        <f>AA10-O10</f>
        <v>5.4470000000001164</v>
      </c>
      <c r="AB12" s="273">
        <f t="shared" ref="AB12" si="27">AB10-P10</f>
        <v>416.45800000000008</v>
      </c>
      <c r="AC12" s="472" t="s">
        <v>10935</v>
      </c>
      <c r="AD12" s="472"/>
      <c r="AE12" s="472"/>
      <c r="AF12" s="472"/>
      <c r="AG12" s="472"/>
      <c r="AS12" s="474" t="s">
        <v>10909</v>
      </c>
      <c r="AT12" s="474" t="s">
        <v>10910</v>
      </c>
    </row>
    <row r="13" spans="1:46" x14ac:dyDescent="0.3">
      <c r="A13" s="513"/>
      <c r="B13" s="212" t="s">
        <v>368</v>
      </c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>
        <f>O11-C11</f>
        <v>-45.390999999999963</v>
      </c>
      <c r="P13" s="271">
        <f t="shared" si="16"/>
        <v>193.40200000000004</v>
      </c>
      <c r="Q13" s="213">
        <f t="shared" si="17"/>
        <v>215.60500000000002</v>
      </c>
      <c r="R13" s="213">
        <f t="shared" si="18"/>
        <v>373.39700000000005</v>
      </c>
      <c r="S13" s="213">
        <f t="shared" si="19"/>
        <v>178.185</v>
      </c>
      <c r="T13" s="213">
        <f t="shared" si="20"/>
        <v>-15.586999999999989</v>
      </c>
      <c r="U13" s="213">
        <f t="shared" si="21"/>
        <v>-245.29900000000001</v>
      </c>
      <c r="V13" s="213">
        <f t="shared" si="22"/>
        <v>57.694000000000074</v>
      </c>
      <c r="W13" s="213">
        <f t="shared" si="23"/>
        <v>-254.30600000000001</v>
      </c>
      <c r="X13" s="213">
        <f t="shared" si="24"/>
        <v>423.56800000000004</v>
      </c>
      <c r="Y13" s="271">
        <f t="shared" si="25"/>
        <v>311.72000000000003</v>
      </c>
      <c r="Z13" s="271">
        <f t="shared" si="26"/>
        <v>203.72399999999999</v>
      </c>
      <c r="AA13" s="271">
        <f t="shared" ref="AA13" si="28">AA11-O11</f>
        <v>141.74499999999995</v>
      </c>
      <c r="AB13" s="274">
        <f>AB11-P11</f>
        <v>219.85599999999999</v>
      </c>
      <c r="AC13" s="473" t="str">
        <f>TEXT(추가분석!J46,"+#,##0;-#,##0; - ")</f>
        <v>+90</v>
      </c>
      <c r="AD13" s="473" t="str">
        <f>TEXT(추가분석!J55,"+#,##0;-#,##0; - ")</f>
        <v>-1,672</v>
      </c>
      <c r="AE13" s="473" t="str">
        <f>TEXT(추가분석!J56,"+#,##0;-#,##0; - ")</f>
        <v>-698</v>
      </c>
      <c r="AF13" s="473" t="str">
        <f>TEXT(추가분석!J57,"+#,##0;-#,##0; - ")</f>
        <v>+325</v>
      </c>
      <c r="AG13" s="473" t="str">
        <f>TEXT(추가분석!J58,"+#,##0;-#,##0; - ")</f>
        <v>+425</v>
      </c>
      <c r="AS13" s="474" t="s">
        <v>10911</v>
      </c>
      <c r="AT13" s="474" t="s">
        <v>10912</v>
      </c>
    </row>
    <row r="14" spans="1:46" x14ac:dyDescent="0.3">
      <c r="A14" s="512" t="s">
        <v>347</v>
      </c>
      <c r="B14" s="263" t="s">
        <v>8272</v>
      </c>
      <c r="C14" s="264" cm="1">
        <f t="array" ref="C14">SUMPRODUCT((생산수출데이터!$L$8:$L$5000=C$5)*(생산수출데이터!$AG$8:$AG$5000="자동차")*(생산수출데이터!$AH$8:$AH$5000))/1000</f>
        <v>208.94</v>
      </c>
      <c r="D14" s="264" cm="1">
        <f t="array" ref="D14">SUMPRODUCT((생산수출데이터!$L$8:$L$5000=D$5)*(생산수출데이터!$AG$8:$AG$5000="자동차")*(생산수출데이터!$AH$8:$AH$5000))/1000</f>
        <v>206.54300000000001</v>
      </c>
      <c r="E14" s="264" cm="1">
        <f t="array" ref="E14">SUMPRODUCT((생산수출데이터!$L$8:$L$5000=E$5)*(생산수출데이터!$AG$8:$AG$5000="자동차")*(생산수출데이터!$AH$8:$AH$5000))/1000</f>
        <v>192.15600000000001</v>
      </c>
      <c r="F14" s="264" cm="1">
        <f t="array" ref="F14">SUMPRODUCT((생산수출데이터!$L$8:$L$5000=F$5)*(생산수출데이터!$AG$8:$AG$5000="자동차")*(생산수출데이터!$AH$8:$AH$5000))/1000</f>
        <v>233.12200000000001</v>
      </c>
      <c r="G14" s="264" cm="1">
        <f t="array" ref="G14">SUMPRODUCT((생산수출데이터!$L$8:$L$5000=G$5)*(생산수출데이터!$AG$8:$AG$5000="자동차")*(생산수출데이터!$AH$8:$AH$5000))/1000</f>
        <v>217.11</v>
      </c>
      <c r="H14" s="264" cm="1">
        <f t="array" ref="H14">SUMPRODUCT((생산수출데이터!$L$8:$L$5000=H$5)*(생산수출데이터!$AG$8:$AG$5000="자동차")*(생산수출데이터!$AH$8:$AH$5000))/1000</f>
        <v>213.04300000000001</v>
      </c>
      <c r="I14" s="264" cm="1">
        <f t="array" ref="I14">SUMPRODUCT((생산수출데이터!$L$8:$L$5000=I$5)*(생산수출데이터!$AG$8:$AG$5000="자동차")*(생산수출데이터!$AH$8:$AH$5000))/1000</f>
        <v>267.56400000000002</v>
      </c>
      <c r="J14" s="264" cm="1">
        <f t="array" ref="J14">SUMPRODUCT((생산수출데이터!$L$8:$L$5000=J$5)*(생산수출데이터!$AG$8:$AG$5000="자동차")*(생산수출데이터!$AH$8:$AH$5000))/1000</f>
        <v>247.792</v>
      </c>
      <c r="K14" s="264" cm="1">
        <f t="array" ref="K14">SUMPRODUCT((생산수출데이터!$L$8:$L$5000=K$5)*(생산수출데이터!$AG$8:$AG$5000="자동차")*(생산수출데이터!$AH$8:$AH$5000))/1000</f>
        <v>247.386</v>
      </c>
      <c r="L14" s="264" cm="1">
        <f t="array" ref="L14">SUMPRODUCT((생산수출데이터!$L$8:$L$5000=L$5)*(생산수출데이터!$AG$8:$AG$5000="자동차")*(생산수출데이터!$AH$8:$AH$5000))/1000</f>
        <v>246.13200000000001</v>
      </c>
      <c r="M14" s="264" cm="1">
        <f t="array" ref="M14">SUMPRODUCT((생산수출데이터!$L$8:$L$5000=M$5)*(생산수출데이터!$AG$8:$AG$5000="자동차")*(생산수출데이터!$AH$8:$AH$5000))/1000</f>
        <v>241.26599999999999</v>
      </c>
      <c r="N14" s="264" cm="1">
        <f t="array" ref="N14">SUMPRODUCT((생산수출데이터!$L$8:$L$5000=N$5)*(생산수출데이터!$AG$8:$AG$5000="자동차")*(생산수출데이터!$AH$8:$AH$5000))/1000</f>
        <v>208.036</v>
      </c>
      <c r="O14" s="264" cm="1">
        <f t="array" ref="O14">SUMPRODUCT((생산수출데이터!$L$8:$L$5000=O$5)*(생산수출데이터!$AG$8:$AG$5000="자동차")*(생산수출데이터!$AH$8:$AH$5000))/1000</f>
        <v>198.93100000000001</v>
      </c>
      <c r="P14" s="278" cm="1">
        <f t="array" ref="P14">SUMPRODUCT((생산수출데이터!$L$8:$L$5000=P$5)*(생산수출데이터!$AG$8:$AG$5000="자동차")*(생산수출데이터!$AH$8:$AH$5000))/1000</f>
        <v>197.72800000000001</v>
      </c>
      <c r="Q14" s="278" cm="1">
        <f t="array" ref="Q14">SUMPRODUCT((생산수출데이터!$L$8:$L$5000=Q$5)*(생산수출데이터!$AG$8:$AG$5000="자동차")*(생산수출데이터!$AH$8:$AH$5000))/1000</f>
        <v>196.79</v>
      </c>
      <c r="R14" s="278" cm="1">
        <f t="array" ref="R14">SUMPRODUCT((생산수출데이터!$L$8:$L$5000=R$5)*(생산수출데이터!$AG$8:$AG$5000="자동차")*(생산수출데이터!$AH$8:$AH$5000))/1000</f>
        <v>214.17400000000001</v>
      </c>
      <c r="S14" s="278" cm="1">
        <f t="array" ref="S14">SUMPRODUCT((생산수출데이터!$L$8:$L$5000=S$5)*(생산수출데이터!$AG$8:$AG$5000="자동차")*(생산수출데이터!$AH$8:$AH$5000))/1000</f>
        <v>195.952</v>
      </c>
      <c r="T14" s="278" cm="1">
        <f t="array" ref="T14">SUMPRODUCT((생산수출데이터!$L$8:$L$5000=T$5)*(생산수출데이터!$AG$8:$AG$5000="자동차")*(생산수출데이터!$AH$8:$AH$5000))/1000</f>
        <v>307.54000000000002</v>
      </c>
      <c r="U14" s="278" cm="1">
        <f t="array" ref="U14">SUMPRODUCT((생산수출데이터!$L$8:$L$5000=U$5)*(생산수출데이터!$AG$8:$AG$5000="자동차")*(생산수출데이터!$AH$8:$AH$5000))/1000</f>
        <v>394.61</v>
      </c>
      <c r="V14" s="278" cm="1">
        <f t="array" ref="V14">SUMPRODUCT((생산수출데이터!$L$8:$L$5000=V$5)*(생산수출데이터!$AG$8:$AG$5000="자동차")*(생산수출데이터!$AH$8:$AH$5000))/1000</f>
        <v>391.51400000000001</v>
      </c>
      <c r="W14" s="278" cm="1">
        <f t="array" ref="W14">SUMPRODUCT((생산수출데이터!$L$8:$L$5000=W$5)*(생산수출데이터!$AG$8:$AG$5000="자동차")*(생산수출데이터!$AH$8:$AH$5000))/1000</f>
        <v>408.28100000000001</v>
      </c>
      <c r="X14" s="278" cm="1">
        <f t="array" ref="X14">SUMPRODUCT((생산수출데이터!$L$8:$L$5000=X$5)*(생산수출데이터!$AG$8:$AG$5000="자동차")*(생산수출데이터!$AH$8:$AH$5000))/1000</f>
        <v>480.822</v>
      </c>
      <c r="Y14" s="278" cm="1">
        <f t="array" ref="Y14">SUMPRODUCT((생산수출데이터!$L$8:$L$5000=Y$5)*(생산수출데이터!$AG$8:$AG$5000="자동차")*(생산수출데이터!$AH$8:$AH$5000))/1000</f>
        <v>428.42399999999998</v>
      </c>
      <c r="Z14" s="278" cm="1">
        <f t="array" ref="Z14">SUMPRODUCT((생산수출데이터!$L$8:$L$5000=Z$5)*(생산수출데이터!$AG$8:$AG$5000="자동차")*(생산수출데이터!$AH$8:$AH$5000))/1000</f>
        <v>459.221</v>
      </c>
      <c r="AA14" s="278" cm="1">
        <f t="array" ref="AA14">SUMPRODUCT((생산수출데이터!$L$8:$L$5000=AA$5)*(생산수출데이터!$AG$8:$AG$5000="자동차")*(생산수출데이터!$AH$8:$AH$5000))/1000</f>
        <v>441.70600000000002</v>
      </c>
      <c r="AB14" s="279" cm="1">
        <f t="array" ref="AB14">SUMPRODUCT((생산수출데이터!$L$8:$L$5000=AB$5)*(생산수출데이터!$AG$8:$AG$5000="자동차")*(생산수출데이터!$AH$8:$AH$5000))/1000</f>
        <v>521.39800000000002</v>
      </c>
      <c r="AS14" s="474" t="s">
        <v>10913</v>
      </c>
      <c r="AT14" s="474" t="s">
        <v>10914</v>
      </c>
    </row>
    <row r="15" spans="1:46" x14ac:dyDescent="0.3">
      <c r="A15" s="511"/>
      <c r="B15" s="208" t="s">
        <v>8273</v>
      </c>
      <c r="C15" s="209" cm="1">
        <f t="array" ref="C15">SUMPRODUCT((생산수출데이터!$L$8:$L$5000=C$5)*(생산수출데이터!$AG$8:$AG$5000="선박")*(생산수출데이터!$AH$8:$AH$5000))/1000</f>
        <v>526.00199999999995</v>
      </c>
      <c r="D15" s="209" cm="1">
        <f t="array" ref="D15">SUMPRODUCT((생산수출데이터!$L$8:$L$5000=D$5)*(생산수출데이터!$AG$8:$AG$5000="선박")*(생산수출데이터!$AH$8:$AH$5000))/1000</f>
        <v>711.649</v>
      </c>
      <c r="E15" s="209" cm="1">
        <f t="array" ref="E15">SUMPRODUCT((생산수출데이터!$L$8:$L$5000=E$5)*(생산수출데이터!$AG$8:$AG$5000="선박")*(생산수출데이터!$AH$8:$AH$5000))/1000</f>
        <v>3264.4059999999999</v>
      </c>
      <c r="F15" s="209" cm="1">
        <f t="array" ref="F15">SUMPRODUCT((생산수출데이터!$L$8:$L$5000=F$5)*(생산수출데이터!$AG$8:$AG$5000="선박")*(생산수출데이터!$AH$8:$AH$5000))/1000</f>
        <v>301.65800000000002</v>
      </c>
      <c r="G15" s="209" cm="1">
        <f t="array" ref="G15">SUMPRODUCT((생산수출데이터!$L$8:$L$5000=G$5)*(생산수출데이터!$AG$8:$AG$5000="선박")*(생산수출데이터!$AH$8:$AH$5000))/1000</f>
        <v>264.08999999999997</v>
      </c>
      <c r="H15" s="209" cm="1">
        <f t="array" ref="H15">SUMPRODUCT((생산수출데이터!$L$8:$L$5000=H$5)*(생산수출데이터!$AG$8:$AG$5000="선박")*(생산수출데이터!$AH$8:$AH$5000))/1000</f>
        <v>585.18799999999999</v>
      </c>
      <c r="I15" s="209" cm="1">
        <f t="array" ref="I15">SUMPRODUCT((생산수출데이터!$L$8:$L$5000=I$5)*(생산수출데이터!$AG$8:$AG$5000="선박")*(생산수출데이터!$AH$8:$AH$5000))/1000</f>
        <v>729.14300000000003</v>
      </c>
      <c r="J15" s="209" cm="1">
        <f t="array" ref="J15">SUMPRODUCT((생산수출데이터!$L$8:$L$5000=J$5)*(생산수출데이터!$AG$8:$AG$5000="선박")*(생산수출데이터!$AH$8:$AH$5000))/1000</f>
        <v>229.44399999999999</v>
      </c>
      <c r="K15" s="209" cm="1">
        <f t="array" ref="K15">SUMPRODUCT((생산수출데이터!$L$8:$L$5000=K$5)*(생산수출데이터!$AG$8:$AG$5000="선박")*(생산수출데이터!$AH$8:$AH$5000))/1000</f>
        <v>634.01599999999996</v>
      </c>
      <c r="L15" s="209" cm="1">
        <f t="array" ref="L15">SUMPRODUCT((생산수출데이터!$L$8:$L$5000=L$5)*(생산수출데이터!$AG$8:$AG$5000="선박")*(생산수출데이터!$AH$8:$AH$5000))/1000</f>
        <v>463.81900000000002</v>
      </c>
      <c r="M15" s="209" cm="1">
        <f t="array" ref="M15">SUMPRODUCT((생산수출데이터!$L$8:$L$5000=M$5)*(생산수출데이터!$AG$8:$AG$5000="선박")*(생산수출데이터!$AH$8:$AH$5000))/1000</f>
        <v>1612.2919999999999</v>
      </c>
      <c r="N15" s="209" cm="1">
        <f t="array" ref="N15">SUMPRODUCT((생산수출데이터!$L$8:$L$5000=N$5)*(생산수출데이터!$AG$8:$AG$5000="선박")*(생산수출데이터!$AH$8:$AH$5000))/1000</f>
        <v>489.71699999999998</v>
      </c>
      <c r="O15" s="209" cm="1">
        <f t="array" ref="O15">SUMPRODUCT((생산수출데이터!$L$8:$L$5000=O$5)*(생산수출데이터!$AG$8:$AG$5000="선박")*(생산수출데이터!$AH$8:$AH$5000))/1000</f>
        <v>381.37</v>
      </c>
      <c r="P15" s="276" cm="1">
        <f t="array" ref="P15">SUMPRODUCT((생산수출데이터!$L$8:$L$5000=P$5)*(생산수출데이터!$AG$8:$AG$5000="선박")*(생산수출데이터!$AH$8:$AH$5000))/1000</f>
        <v>434.411</v>
      </c>
      <c r="Q15" s="276" cm="1">
        <f t="array" ref="Q15">SUMPRODUCT((생산수출데이터!$L$8:$L$5000=Q$5)*(생산수출데이터!$AG$8:$AG$5000="선박")*(생산수출데이터!$AH$8:$AH$5000))/1000</f>
        <v>533.35</v>
      </c>
      <c r="R15" s="276" cm="1">
        <f t="array" ref="R15">SUMPRODUCT((생산수출데이터!$L$8:$L$5000=R$5)*(생산수출데이터!$AG$8:$AG$5000="선박")*(생산수출데이터!$AH$8:$AH$5000))/1000</f>
        <v>744.13499999999999</v>
      </c>
      <c r="S15" s="276" cm="1">
        <f t="array" ref="S15">SUMPRODUCT((생산수출데이터!$L$8:$L$5000=S$5)*(생산수출데이터!$AG$8:$AG$5000="선박")*(생산수출데이터!$AH$8:$AH$5000))/1000</f>
        <v>574.64800000000002</v>
      </c>
      <c r="T15" s="276" cm="1">
        <f t="array" ref="T15">SUMPRODUCT((생산수출데이터!$L$8:$L$5000=T$5)*(생산수출데이터!$AG$8:$AG$5000="선박")*(생산수출데이터!$AH$8:$AH$5000))/1000</f>
        <v>480.94499999999999</v>
      </c>
      <c r="U15" s="276" cm="1">
        <f t="array" ref="U15">SUMPRODUCT((생산수출데이터!$L$8:$L$5000=U$5)*(생산수출데이터!$AG$8:$AG$5000="선박")*(생산수출데이터!$AH$8:$AH$5000))/1000</f>
        <v>293.89800000000002</v>
      </c>
      <c r="V15" s="276" cm="1">
        <f t="array" ref="V15">SUMPRODUCT((생산수출데이터!$L$8:$L$5000=V$5)*(생산수출데이터!$AG$8:$AG$5000="선박")*(생산수출데이터!$AH$8:$AH$5000))/1000</f>
        <v>645.08000000000004</v>
      </c>
      <c r="W15" s="276" cm="1">
        <f t="array" ref="W15">SUMPRODUCT((생산수출데이터!$L$8:$L$5000=W$5)*(생산수출데이터!$AG$8:$AG$5000="선박")*(생산수출데이터!$AH$8:$AH$5000))/1000</f>
        <v>420.62799999999999</v>
      </c>
      <c r="X15" s="276" cm="1">
        <f t="array" ref="X15">SUMPRODUCT((생산수출데이터!$L$8:$L$5000=X$5)*(생산수출데이터!$AG$8:$AG$5000="선박")*(생산수출데이터!$AH$8:$AH$5000))/1000</f>
        <v>1045.4069999999999</v>
      </c>
      <c r="Y15" s="276" cm="1">
        <f t="array" ref="Y15">SUMPRODUCT((생산수출데이터!$L$8:$L$5000=Y$5)*(생산수출데이터!$AG$8:$AG$5000="선박")*(생산수출데이터!$AH$8:$AH$5000))/1000</f>
        <v>806.38400000000001</v>
      </c>
      <c r="Z15" s="276" cm="1">
        <f t="array" ref="Z15">SUMPRODUCT((생산수출데이터!$L$8:$L$5000=Z$5)*(생산수출데이터!$AG$8:$AG$5000="선박")*(생산수출데이터!$AH$8:$AH$5000))/1000</f>
        <v>733.26700000000005</v>
      </c>
      <c r="AA15" s="276" cm="1">
        <f t="array" ref="AA15">SUMPRODUCT((생산수출데이터!$L$8:$L$5000=AA$5)*(생산수출데이터!$AG$8:$AG$5000="선박")*(생산수출데이터!$AH$8:$AH$5000))/1000</f>
        <v>371.87400000000002</v>
      </c>
      <c r="AB15" s="277" cm="1">
        <f t="array" ref="AB15">SUMPRODUCT((생산수출데이터!$L$8:$L$5000=AB$5)*(생산수출데이터!$AG$8:$AG$5000="선박")*(생산수출데이터!$AH$8:$AH$5000))/1000</f>
        <v>1385.83</v>
      </c>
      <c r="AC15" s="472"/>
      <c r="AD15" s="472"/>
      <c r="AE15" s="472"/>
      <c r="AF15" s="472"/>
      <c r="AG15" s="472"/>
      <c r="AS15" s="474" t="s">
        <v>10915</v>
      </c>
      <c r="AT15" s="474" t="s">
        <v>10916</v>
      </c>
    </row>
    <row r="16" spans="1:46" x14ac:dyDescent="0.3">
      <c r="A16" s="511"/>
      <c r="B16" s="210" t="s">
        <v>369</v>
      </c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>
        <f>O14-C14</f>
        <v>-10.008999999999986</v>
      </c>
      <c r="P16" s="270">
        <f t="shared" ref="P16:P17" si="29">P14-D14</f>
        <v>-8.8149999999999977</v>
      </c>
      <c r="Q16" s="211">
        <f t="shared" ref="Q16:Q17" si="30">Q14-E14</f>
        <v>4.6339999999999861</v>
      </c>
      <c r="R16" s="211">
        <f t="shared" ref="R16:R17" si="31">R14-F14</f>
        <v>-18.948000000000008</v>
      </c>
      <c r="S16" s="211">
        <f t="shared" ref="S16:S17" si="32">S14-G14</f>
        <v>-21.158000000000015</v>
      </c>
      <c r="T16" s="211">
        <f t="shared" ref="T16:T17" si="33">T14-H14</f>
        <v>94.497000000000014</v>
      </c>
      <c r="U16" s="211">
        <f t="shared" ref="U16:U17" si="34">U14-I14</f>
        <v>127.04599999999999</v>
      </c>
      <c r="V16" s="211">
        <f t="shared" ref="V16:V17" si="35">V14-J14</f>
        <v>143.72200000000001</v>
      </c>
      <c r="W16" s="211">
        <f t="shared" ref="W16:W17" si="36">W14-K14</f>
        <v>160.89500000000001</v>
      </c>
      <c r="X16" s="211">
        <f t="shared" ref="X16:X17" si="37">X14-L14</f>
        <v>234.69</v>
      </c>
      <c r="Y16" s="270">
        <f t="shared" ref="Y16:Y17" si="38">Y14-M14</f>
        <v>187.15799999999999</v>
      </c>
      <c r="Z16" s="270">
        <f t="shared" ref="Z16:Z17" si="39">Z14-N14</f>
        <v>251.185</v>
      </c>
      <c r="AA16" s="270">
        <f t="shared" ref="AA16:AA17" si="40">AA14-O14</f>
        <v>242.77500000000001</v>
      </c>
      <c r="AB16" s="273">
        <f t="shared" ref="AB16:AB17" si="41">AB14-P14</f>
        <v>323.67</v>
      </c>
      <c r="AC16" s="472"/>
      <c r="AD16" s="472"/>
      <c r="AE16" s="472"/>
      <c r="AF16" s="472"/>
      <c r="AG16" s="472"/>
      <c r="AS16" s="474" t="s">
        <v>10917</v>
      </c>
      <c r="AT16" s="474" t="s">
        <v>10918</v>
      </c>
    </row>
    <row r="17" spans="1:46" ht="17.25" thickBot="1" x14ac:dyDescent="0.35">
      <c r="A17" s="514"/>
      <c r="B17" s="214" t="s">
        <v>368</v>
      </c>
      <c r="C17" s="215"/>
      <c r="D17" s="215"/>
      <c r="E17" s="215"/>
      <c r="F17" s="215"/>
      <c r="G17" s="215"/>
      <c r="H17" s="215"/>
      <c r="I17" s="215"/>
      <c r="J17" s="215"/>
      <c r="K17" s="215"/>
      <c r="L17" s="215"/>
      <c r="M17" s="215"/>
      <c r="N17" s="215"/>
      <c r="O17" s="215">
        <f>O15-C15</f>
        <v>-144.63199999999995</v>
      </c>
      <c r="P17" s="272">
        <f t="shared" si="29"/>
        <v>-277.238</v>
      </c>
      <c r="Q17" s="215">
        <f t="shared" si="30"/>
        <v>-2731.056</v>
      </c>
      <c r="R17" s="215">
        <f t="shared" si="31"/>
        <v>442.47699999999998</v>
      </c>
      <c r="S17" s="215">
        <f t="shared" si="32"/>
        <v>310.55800000000005</v>
      </c>
      <c r="T17" s="215">
        <f t="shared" si="33"/>
        <v>-104.24299999999999</v>
      </c>
      <c r="U17" s="215">
        <f t="shared" si="34"/>
        <v>-435.245</v>
      </c>
      <c r="V17" s="215">
        <f t="shared" si="35"/>
        <v>415.63600000000008</v>
      </c>
      <c r="W17" s="215">
        <f t="shared" si="36"/>
        <v>-213.38799999999998</v>
      </c>
      <c r="X17" s="215">
        <f t="shared" si="37"/>
        <v>581.58799999999997</v>
      </c>
      <c r="Y17" s="272">
        <f t="shared" si="38"/>
        <v>-805.9079999999999</v>
      </c>
      <c r="Z17" s="272">
        <f t="shared" si="39"/>
        <v>243.55000000000007</v>
      </c>
      <c r="AA17" s="272">
        <f t="shared" si="40"/>
        <v>-9.4959999999999809</v>
      </c>
      <c r="AB17" s="275">
        <f t="shared" si="41"/>
        <v>951.41899999999987</v>
      </c>
      <c r="AC17" s="472"/>
      <c r="AD17" s="472"/>
      <c r="AE17" s="472"/>
      <c r="AF17" s="472"/>
      <c r="AG17" s="472"/>
      <c r="AS17" s="474" t="s">
        <v>10919</v>
      </c>
      <c r="AT17" s="474" t="s">
        <v>10920</v>
      </c>
    </row>
    <row r="18" spans="1:46" x14ac:dyDescent="0.3">
      <c r="A18" s="475" t="str">
        <f>IF(ROUND(산업동향_수출입!D33,0)&gt;0,"증",IF(ROUND(산업동향_수출입!D33,0)&lt;0,"감","보"))</f>
        <v>감</v>
      </c>
      <c r="B18" s="475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 t="str">
        <f>$P$3&amp;TEXT(P8,"+#,##0;-#,##0; - ")&amp;" "&amp;$Y$3&amp;TEXT(Y8,"+#,##0;-#,##0; - ")&amp;" "&amp;$Z$3&amp;TEXT(Z8,"+#,##0;-#,##0; - ")&amp;" "&amp;$AA$3&amp;TEXT(AA8,"+#,##0;-#,##0; - ")</f>
        <v>('22.10)+72 ('23.7)-169 (8)-24 (9)-160</v>
      </c>
      <c r="Q18" s="476" t="str">
        <f>$AB$3&amp;TEXT(AB8,"+#,##0;-#,##0; - ")</f>
        <v>(10)-114</v>
      </c>
      <c r="AS18" s="474" t="s">
        <v>10921</v>
      </c>
      <c r="AT18" s="474" t="s">
        <v>10922</v>
      </c>
    </row>
    <row r="19" spans="1:46" x14ac:dyDescent="0.3">
      <c r="A19" s="475" t="str">
        <f>IF(ROUND(AB8,0)&gt;0,"증",IF(ROUND(AB8,0)&lt;0,"감","보"))</f>
        <v>감</v>
      </c>
      <c r="B19" s="475" t="str">
        <f>IF(AND(A19="증",A20="증",A18="증"),"자동차 및 선박 분야 수출 증가로 전체 수출액 증가",
IF(AND(A19="감",A20="감",A18="감"),"자동차 및 선박 분야 수출 감소로 전체 수출액 감소",
IF(AND(A19="증",A20="감",A18="증"),"자동차와 전체 산업은 증가한 반면, 선박 분야 수출은 감소",
IF(AND(A19="증",A20="감",A18="감"),"자동차는 증가한 반면, 선박과 전체 산업의 수출은 감소",
IF(AND(A19="증",A20="증",A18="감"),"자동차와 선박은 증가한 반면, 전체 산업 수출은 감소로 대조",
IF(AND(A19="감",A20="증",A18="증"),"선박과 전체 산업 수출은 증가한 반면, 자동차 분야 수출은 감소",
IF(AND(A19="감",A20="감",A18="증"),"자동차와 선박은 감소한 반면, 전체 산업 수출은 증가하여 대조",
IF(AND(A19="감",A20="증",A18="감"),"선박 분야는 증가한 반면, 자동차와 전체 산업 수출은 감소로 대조",
IF(AND(A19="보",A20="증",A18="감"),"선박 분야는 증가, 자동차는 보합, 전체 산업 수출은 감소로 대조",
IF(AND(A19="보",A20="감",A18="감"),"자동차는 보합인 반면, 선박과 전체 산업 수출은 감소",
IF(AND(A19="보",A20="감",A18="증"),"자동차는 보합, 선박은 감소한 반면, 전체 산업 수출은 증가하여 대조",
IF(AND(A19="보",A20="증",A18="증"),"자동차는 보합인 반면, 선박과 전체 산업 수출은 증가",
""))))))))))))</f>
        <v>자동차 및 선박 분야 수출 감소로 전체 수출액 감소</v>
      </c>
      <c r="C19" s="476"/>
      <c r="D19" s="476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6" t="str">
        <f>$P$3&amp;TEXT(P9,"+#,##0;-#,##0; - ")&amp;" "&amp;$Y$3&amp;TEXT(Y9,"+#,##0;-#,##0; - ")&amp;" "&amp;$Z$3&amp;TEXT(Z9,"+#,##0;-#,##0; - ")&amp;" "&amp;$AA$3&amp;TEXT(AA9,"+#,##0;-#,##0; - ")</f>
        <v>('22.10)+28 ('23.7)+1 (8)+72 (9)-12</v>
      </c>
      <c r="Q19" s="476" t="str">
        <f>$AB$3&amp;TEXT(AB9,"+#,##0;-#,##0; - ")</f>
        <v>(10)-1</v>
      </c>
      <c r="AS19" s="474" t="s">
        <v>10923</v>
      </c>
      <c r="AT19" s="474" t="s">
        <v>10924</v>
      </c>
    </row>
    <row r="20" spans="1:46" x14ac:dyDescent="0.3">
      <c r="A20" s="475" t="str">
        <f>IF(ROUND(AB9,0)&gt;0,"증",IF(ROUND(AB9,0)&lt;0,"감","보"))</f>
        <v>감</v>
      </c>
      <c r="B20" s="476"/>
      <c r="C20" s="476"/>
      <c r="D20" s="476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6"/>
      <c r="Q20" s="476"/>
      <c r="AS20" s="474" t="s">
        <v>10925</v>
      </c>
      <c r="AT20" s="474" t="s">
        <v>10926</v>
      </c>
    </row>
    <row r="21" spans="1:46" x14ac:dyDescent="0.3">
      <c r="A21" s="476"/>
      <c r="B21" s="476"/>
      <c r="C21" s="476"/>
      <c r="D21" s="476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69"/>
      <c r="Q21" s="469"/>
      <c r="AS21" s="474" t="s">
        <v>10927</v>
      </c>
      <c r="AT21" s="474" t="s">
        <v>10928</v>
      </c>
    </row>
    <row r="22" spans="1:46" x14ac:dyDescent="0.3">
      <c r="A22" s="475" t="str">
        <f>IF(ROUND(산업동향_수출입!M33,0)&gt;0,"증",IF(ROUND(산업동향_수출입!M33,0)&lt;0,"감","보"))</f>
        <v>증</v>
      </c>
      <c r="B22" s="469"/>
      <c r="C22" s="476"/>
      <c r="D22" s="476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6" t="str">
        <f>$P$3&amp;TEXT(P12,"+#,##0;-#,##0; - ")&amp;" "&amp;$Y$3&amp;TEXT(Y12,"+#,##0;-#,##0; - ")&amp;" "&amp;$Z$3&amp;TEXT(Z12,"+#,##0;-#,##0; - ")&amp;" "&amp;$AA$3&amp;TEXT(AA12,"+#,##0;-#,##0; - ")</f>
        <v>('22.10)+209 ('23.7)+206 (8)+279 (9)+5</v>
      </c>
      <c r="Q22" s="476" t="str">
        <f>$AB$3&amp;TEXT(AB12,"+#,##0;-#,##0; - ")</f>
        <v>(10)+416</v>
      </c>
      <c r="AS22" s="474" t="s">
        <v>10929</v>
      </c>
      <c r="AT22" s="474" t="s">
        <v>10930</v>
      </c>
    </row>
    <row r="23" spans="1:46" x14ac:dyDescent="0.3">
      <c r="A23" s="475" t="str">
        <f>IF(ROUND(AB12,0)&gt;0,"증",IF(ROUND(AB12,0)&lt;0,"감","보"))</f>
        <v>증</v>
      </c>
      <c r="B23" s="475" t="str">
        <f>VLOOKUP(A22&amp;A23&amp;A24&amp;A25,$AS$1:$AT$24,2,0)</f>
        <v>자동차와 선박 및 원료 분야 수출 모두 증가 및 전체 수출액 증가</v>
      </c>
      <c r="C23" s="476"/>
      <c r="D23" s="476"/>
      <c r="E23" s="476"/>
      <c r="F23" s="476"/>
      <c r="G23" s="476"/>
      <c r="H23" s="476"/>
      <c r="I23" s="476"/>
      <c r="J23" s="476"/>
      <c r="K23" s="476"/>
      <c r="L23" s="476"/>
      <c r="M23" s="476"/>
      <c r="N23" s="476"/>
      <c r="O23" s="476"/>
      <c r="P23" s="476" t="str">
        <f>$P$3&amp;TEXT(P13,"+#,##0;-#,##0; - ")&amp;" "&amp;$Y$3&amp;TEXT(Y13,"+#,##0;-#,##0; - ")&amp;" "&amp;$Z$3&amp;TEXT(Z13,"+#,##0;-#,##0; - ")&amp;" "&amp;$AA$3&amp;TEXT(AA13,"+#,##0;-#,##0; - ")</f>
        <v>('22.10)+193 ('23.7)+312 (8)+204 (9)+142</v>
      </c>
      <c r="Q23" s="476" t="str">
        <f>$AB$3&amp;TEXT(AB13,"+#,##0;-#,##0; - ")</f>
        <v>(10)+220</v>
      </c>
      <c r="AS23" s="474" t="s">
        <v>10931</v>
      </c>
      <c r="AT23" s="474" t="s">
        <v>10932</v>
      </c>
    </row>
    <row r="24" spans="1:46" x14ac:dyDescent="0.3">
      <c r="A24" s="475" t="str">
        <f>IF(ROUND(AB13,0)&gt;0,"증",IF(ROUND(AB13,0)&lt;0,"감","보"))</f>
        <v>증</v>
      </c>
      <c r="B24" s="476"/>
      <c r="C24" s="476"/>
      <c r="D24" s="476"/>
      <c r="E24" s="476"/>
      <c r="F24" s="476"/>
      <c r="G24" s="476"/>
      <c r="H24" s="476"/>
      <c r="I24" s="476"/>
      <c r="J24" s="476"/>
      <c r="K24" s="476"/>
      <c r="L24" s="476"/>
      <c r="M24" s="476"/>
      <c r="N24" s="476"/>
      <c r="O24" s="476"/>
      <c r="P24" s="476" t="str">
        <f>$P$3&amp;AC13&amp;" "&amp;$Y$3&amp;AD13&amp;" "&amp;$Z$3&amp;AE13&amp;" "&amp;$AA$3&amp;AF13</f>
        <v>('22.10)+90 ('23.7)-1,672 (8)-698 (9)+325</v>
      </c>
      <c r="Q24" s="476" t="str">
        <f>$AB$3&amp;AG13</f>
        <v>(10)+425</v>
      </c>
      <c r="AS24" s="474" t="s">
        <v>10933</v>
      </c>
      <c r="AT24" s="474" t="s">
        <v>10934</v>
      </c>
    </row>
    <row r="25" spans="1:46" x14ac:dyDescent="0.3">
      <c r="A25" s="475" t="str">
        <f>IF(ROUND(추가분석!J58,0)&gt;0,"증",IF(ROUND(추가분석!J58,0)&lt;0,"감","보"))</f>
        <v>증</v>
      </c>
      <c r="B25" s="476"/>
      <c r="C25" s="476"/>
      <c r="D25" s="476"/>
      <c r="E25" s="476"/>
      <c r="F25" s="476"/>
      <c r="G25" s="476"/>
      <c r="H25" s="476"/>
      <c r="I25" s="476"/>
      <c r="J25" s="476"/>
      <c r="K25" s="476"/>
      <c r="L25" s="476"/>
      <c r="M25" s="476"/>
      <c r="N25" s="476"/>
      <c r="O25" s="476"/>
      <c r="P25" s="476"/>
      <c r="Q25" s="476"/>
    </row>
    <row r="26" spans="1:46" x14ac:dyDescent="0.3">
      <c r="A26" s="476"/>
      <c r="B26" s="476"/>
      <c r="C26" s="476"/>
      <c r="D26" s="476"/>
      <c r="E26" s="476"/>
      <c r="F26" s="476"/>
      <c r="G26" s="476"/>
      <c r="H26" s="476"/>
      <c r="I26" s="476"/>
      <c r="J26" s="476"/>
      <c r="K26" s="476"/>
      <c r="L26" s="476"/>
      <c r="M26" s="476"/>
      <c r="N26" s="476"/>
      <c r="O26" s="476"/>
      <c r="P26" s="476"/>
      <c r="Q26" s="476"/>
    </row>
    <row r="27" spans="1:46" x14ac:dyDescent="0.3">
      <c r="A27" s="475" t="str">
        <f>IF(ROUND(산업동향_수출입!V33,0)&gt;0,"증",IF(ROUND(산업동향_수출입!V33,0)&lt;0,"감","보"))</f>
        <v>증</v>
      </c>
      <c r="B27" s="476"/>
      <c r="C27" s="476"/>
      <c r="D27" s="476"/>
      <c r="E27" s="476"/>
      <c r="F27" s="476"/>
      <c r="G27" s="476"/>
      <c r="H27" s="476"/>
      <c r="I27" s="476"/>
      <c r="J27" s="476"/>
      <c r="K27" s="476"/>
      <c r="L27" s="476"/>
      <c r="M27" s="476"/>
      <c r="N27" s="476"/>
      <c r="O27" s="476"/>
      <c r="P27" s="476" t="str">
        <f>$P$3&amp;TEXT(P16,"+#,##0;-#,##0; - ")&amp;" "&amp;$Y$3&amp;TEXT(Y16,"+#,##0;-#,##0; - ")&amp;" "&amp;$Z$3&amp;TEXT(Z16,"+#,##0;-#,##0; - ")&amp;" "&amp;$AA$3&amp;TEXT(AA16,"+#,##0;-#,##0; - ")</f>
        <v>('22.10)-9 ('23.7)+187 (8)+251 (9)+243</v>
      </c>
      <c r="Q27" s="476" t="str">
        <f>$AB$3&amp;TEXT(AB16,"+#,##0;-#,##0; - ")</f>
        <v>(10)+324</v>
      </c>
    </row>
    <row r="28" spans="1:46" x14ac:dyDescent="0.3">
      <c r="A28" s="475" t="str">
        <f>IF(ROUND(AB16,0)&gt;0,"증",IF(ROUND(AB16,0)&lt;0,"감","보"))</f>
        <v>증</v>
      </c>
      <c r="B28" s="475" t="str">
        <f>IF(AND(A28="증",A29="증",A27="증"),"자동차와 선박 분야 수출 증가 및 전체 수출액 증가",
IF(AND(A28="감",A29="감",A27="감"),"자동차 및 선박 분야 수출 감소로 전체 수출액 감소",
IF(AND(A28="증",A29="감",A27="증"),"자동차와 전체 산업은 증가한 반면, 선박 분야 수출은 감소",
IF(AND(A28="증",A29="감",A27="감"),"자동차는 증가한 반면, 선박과 전체 산업의 수출은 감소",
IF(AND(A28="증",A29="증",A27="감"),"자동차와 선박은 증가한 반면, 전체 산업 수출은 감소로 대조",
IF(AND(A28="감",A29="증",A27="증"),"선박과 전체 산업 수출은 증가한 반면, 자동차 분야 수출은 감소",
IF(AND(A28="감",A29="감",A27="증"),"자동차와 선박은 감소한 반면, 전체 산업 수출은 증가하여 대조",
IF(AND(A28="감",A29="증",A27="감"),"선박 분야는 증가한 반면, 자동차와 전체 산업 수출은 감소로 대조",
IF(AND(A28="보",A29="증",A27="감"),"선박 분야는 증가, 자동차는 보합, 전체 산업 수출은 감소로 대조",
IF(AND(A28="보",A29="감",A27="감"),"자동차는 보합인 반면, 선박과 전체 산업 수출은 감소",
IF(AND(A28="보",A29="감",A27="증"),"자동차는 보합, 선박은 감소한 반면, 전체 산업 수출은 증가하여 대조",
IF(AND(A28="보",A29="증",A27="증"),"자동차는 보합인 반면, 선박과 전체 산업 수출은 증가",
""))))))))))))</f>
        <v>자동차와 선박 분야 수출 증가 및 전체 수출액 증가</v>
      </c>
      <c r="C28" s="476"/>
      <c r="D28" s="476"/>
      <c r="E28" s="476"/>
      <c r="F28" s="476"/>
      <c r="G28" s="476"/>
      <c r="H28" s="476"/>
      <c r="I28" s="476"/>
      <c r="J28" s="476"/>
      <c r="K28" s="476"/>
      <c r="L28" s="476"/>
      <c r="M28" s="476"/>
      <c r="N28" s="476"/>
      <c r="O28" s="476"/>
      <c r="P28" s="476" t="str">
        <f>$P$3&amp;TEXT(P17,"+#,##0;-#,##0; - ")&amp;" "&amp;$Y$3&amp;TEXT(Y17,"+#,##0;-#,##0; - ")&amp;" "&amp;$Z$3&amp;TEXT(Z17,"+#,##0;-#,##0; - ")&amp;" "&amp;$AA$3&amp;TEXT(AA17,"+#,##0;-#,##0; - ")</f>
        <v>('22.10)-277 ('23.7)-806 (8)+244 (9)-9</v>
      </c>
      <c r="Q28" s="476" t="str">
        <f>$AB$3&amp;TEXT(AB17,"+#,##0;-#,##0; - ")</f>
        <v>(10)+951</v>
      </c>
    </row>
    <row r="29" spans="1:46" x14ac:dyDescent="0.3">
      <c r="A29" s="475" t="str">
        <f>IF(ROUND(AB17,0)&gt;0,"증",IF(ROUND(AB17,0)&lt;0,"감","보"))</f>
        <v>증</v>
      </c>
      <c r="B29" s="476"/>
      <c r="C29" s="476"/>
      <c r="D29" s="476"/>
      <c r="E29" s="476"/>
      <c r="F29" s="476"/>
      <c r="G29" s="476"/>
      <c r="H29" s="476"/>
      <c r="I29" s="476"/>
      <c r="J29" s="476"/>
      <c r="K29" s="476"/>
      <c r="L29" s="476"/>
      <c r="M29" s="476"/>
      <c r="N29" s="476"/>
      <c r="O29" s="476"/>
      <c r="P29" s="476"/>
      <c r="Q29" s="476"/>
    </row>
    <row r="30" spans="1:46" x14ac:dyDescent="0.3">
      <c r="A30" s="469"/>
      <c r="B30" s="477"/>
      <c r="C30" s="469"/>
      <c r="D30" s="469"/>
      <c r="E30" s="469"/>
      <c r="F30" s="469"/>
      <c r="G30" s="469"/>
      <c r="H30" s="469"/>
      <c r="I30" s="469"/>
      <c r="J30" s="469"/>
      <c r="K30" s="469"/>
      <c r="L30" s="469"/>
      <c r="M30" s="469"/>
      <c r="N30" s="469"/>
      <c r="O30" s="469"/>
      <c r="P30" s="469"/>
      <c r="Q30" s="469"/>
    </row>
    <row r="31" spans="1:46" x14ac:dyDescent="0.3">
      <c r="A31" s="469"/>
      <c r="B31" s="477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</row>
    <row r="32" spans="1:46" x14ac:dyDescent="0.3">
      <c r="B32" s="471"/>
    </row>
    <row r="34" spans="23:23" x14ac:dyDescent="0.3">
      <c r="W34" s="470"/>
    </row>
  </sheetData>
  <mergeCells count="3">
    <mergeCell ref="A6:A9"/>
    <mergeCell ref="A10:A13"/>
    <mergeCell ref="A14:A17"/>
  </mergeCells>
  <phoneticPr fontId="18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U58"/>
  <sheetViews>
    <sheetView workbookViewId="0">
      <selection activeCell="I20" sqref="I20"/>
    </sheetView>
  </sheetViews>
  <sheetFormatPr defaultRowHeight="16.5" x14ac:dyDescent="0.3"/>
  <cols>
    <col min="1" max="1" width="9" style="191"/>
    <col min="2" max="2" width="20.375" style="191" customWidth="1"/>
    <col min="3" max="5" width="10.875" style="191" bestFit="1" customWidth="1"/>
    <col min="6" max="6" width="9.75" style="191" bestFit="1" customWidth="1"/>
    <col min="7" max="7" width="9.25" style="191" bestFit="1" customWidth="1"/>
    <col min="8" max="10" width="10.875" style="191" bestFit="1" customWidth="1"/>
    <col min="11" max="11" width="9.125" style="191" bestFit="1" customWidth="1"/>
    <col min="12" max="12" width="9.375" style="191" bestFit="1" customWidth="1"/>
    <col min="13" max="14" width="11" style="191" bestFit="1" customWidth="1"/>
    <col min="15" max="15" width="10.875" style="191" bestFit="1" customWidth="1"/>
    <col min="16" max="16" width="9.125" style="191" bestFit="1" customWidth="1"/>
    <col min="17" max="16384" width="9" style="191"/>
  </cols>
  <sheetData>
    <row r="1" spans="2:17" ht="26.25" x14ac:dyDescent="0.3">
      <c r="B1" s="225"/>
      <c r="C1" s="231" t="s">
        <v>561</v>
      </c>
      <c r="D1" s="232"/>
      <c r="E1" s="232"/>
      <c r="F1" s="232"/>
      <c r="G1" s="232"/>
      <c r="H1" s="231" t="s">
        <v>560</v>
      </c>
      <c r="I1" s="232"/>
      <c r="J1" s="232"/>
      <c r="K1" s="232"/>
      <c r="L1" s="233"/>
      <c r="M1" s="231" t="s">
        <v>559</v>
      </c>
      <c r="N1" s="232"/>
      <c r="O1" s="233"/>
      <c r="P1" s="232"/>
      <c r="Q1" s="233"/>
    </row>
    <row r="2" spans="2:17" x14ac:dyDescent="0.3">
      <c r="B2" s="226"/>
      <c r="C2" s="221"/>
      <c r="D2" s="222"/>
      <c r="E2" s="238" t="s">
        <v>558</v>
      </c>
      <c r="F2" s="238" t="s">
        <v>557</v>
      </c>
      <c r="G2" s="238"/>
      <c r="H2" s="239"/>
      <c r="I2" s="238"/>
      <c r="J2" s="238" t="s">
        <v>558</v>
      </c>
      <c r="K2" s="238" t="s">
        <v>557</v>
      </c>
      <c r="L2" s="240"/>
      <c r="M2" s="239"/>
      <c r="N2" s="238"/>
      <c r="O2" s="238" t="s">
        <v>558</v>
      </c>
      <c r="P2" s="238" t="s">
        <v>557</v>
      </c>
      <c r="Q2" s="240"/>
    </row>
    <row r="3" spans="2:17" ht="17.25" thickBot="1" x14ac:dyDescent="0.35">
      <c r="B3" s="244"/>
      <c r="C3" s="295" t="str">
        <f>시점!B18</f>
        <v>2022.10</v>
      </c>
      <c r="D3" s="295" t="str">
        <f>시점!B30</f>
        <v>2023.10</v>
      </c>
      <c r="E3" s="241" t="s">
        <v>556</v>
      </c>
      <c r="F3" s="241" t="s">
        <v>556</v>
      </c>
      <c r="G3" s="241" t="s">
        <v>555</v>
      </c>
      <c r="H3" s="313" t="str">
        <f>C3</f>
        <v>2022.10</v>
      </c>
      <c r="I3" s="314" t="str">
        <f>D3</f>
        <v>2023.10</v>
      </c>
      <c r="J3" s="241" t="s">
        <v>556</v>
      </c>
      <c r="K3" s="241" t="s">
        <v>556</v>
      </c>
      <c r="L3" s="242" t="s">
        <v>555</v>
      </c>
      <c r="M3" s="313" t="str">
        <f>C3</f>
        <v>2022.10</v>
      </c>
      <c r="N3" s="314" t="str">
        <f>D3</f>
        <v>2023.10</v>
      </c>
      <c r="O3" s="241" t="s">
        <v>556</v>
      </c>
      <c r="P3" s="241" t="s">
        <v>556</v>
      </c>
      <c r="Q3" s="242" t="s">
        <v>555</v>
      </c>
    </row>
    <row r="4" spans="2:17" x14ac:dyDescent="0.3">
      <c r="B4" s="243" t="s">
        <v>8564</v>
      </c>
      <c r="C4" s="235">
        <f>SUM(C19,C5:C7)/1000</f>
        <v>1246.912</v>
      </c>
      <c r="D4" s="236">
        <f>SUM(D19,D5:D7)/1000</f>
        <v>1107.912</v>
      </c>
      <c r="E4" s="236"/>
      <c r="F4" s="236">
        <f>SUM(F19,F5:F7)</f>
        <v>-139</v>
      </c>
      <c r="G4" s="237"/>
      <c r="H4" s="235">
        <f>SUM(H19,H5:H7)/1000</f>
        <v>6957.7280000000001</v>
      </c>
      <c r="I4" s="236">
        <f>SUM(I19,I5:I7)/1000</f>
        <v>7679.2089999999998</v>
      </c>
      <c r="J4" s="236"/>
      <c r="K4" s="236">
        <f>SUM(K19,K5:K7)</f>
        <v>721.48099999999988</v>
      </c>
      <c r="L4" s="237"/>
      <c r="M4" s="235">
        <f>SUM(M19,M5:M7)/1000</f>
        <v>2758.6689999999999</v>
      </c>
      <c r="N4" s="236">
        <f>SUM(N19,N5:N7)/1000</f>
        <v>4103.1570000000002</v>
      </c>
      <c r="O4" s="236"/>
      <c r="P4" s="236">
        <f>SUM(P19,P5:P7)</f>
        <v>1344.4880000000001</v>
      </c>
      <c r="Q4" s="237"/>
    </row>
    <row r="5" spans="2:17" x14ac:dyDescent="0.3">
      <c r="B5" s="228" t="s">
        <v>554</v>
      </c>
      <c r="C5" s="245" cm="1">
        <f t="array" ref="C5">SUMPRODUCT((수출입지역별백데이터!$F$3:$F$8000=추가분석!C$3)*(수출입지역별백데이터!$G$3:$G$8000=추가분석!$B5)*(수출입지역별백데이터!$I$3:$I$8000))</f>
        <v>121163</v>
      </c>
      <c r="D5" s="246" cm="1">
        <f t="array" ref="D5">SUMPRODUCT((수출입지역별백데이터!$F$3:$F$8000=추가분석!D$3)*(수출입지역별백데이터!$G$3:$G$8000=추가분석!$B5)*(수출입지역별백데이터!$I$3:$I$8000))</f>
        <v>115344</v>
      </c>
      <c r="E5" s="246">
        <f t="shared" ref="E5:E25" si="0">D5-C5</f>
        <v>-5819</v>
      </c>
      <c r="F5" s="246">
        <f t="shared" ref="F5:F25" si="1">E5/1000</f>
        <v>-5.819</v>
      </c>
      <c r="G5" s="234">
        <f t="shared" ref="G5:G25" si="2">E5/C5</f>
        <v>-4.8026212622665335E-2</v>
      </c>
      <c r="H5" s="245" cm="1">
        <f t="array" ref="H5">SUMPRODUCT((수출입지역별백데이터!$K$3:$K$8000=추가분석!H$3)*(수출입지역별백데이터!$L$3:$L$8000=추가분석!$B5)*(수출입지역별백데이터!$N$3:$N$8000))</f>
        <v>11184</v>
      </c>
      <c r="I5" s="246" cm="1">
        <f t="array" ref="I5">SUMPRODUCT((수출입지역별백데이터!$K$3:$K$8000=추가분석!I$3)*(수출입지역별백데이터!$L$3:$L$8000=추가분석!$B5)*(수출입지역별백데이터!$N$3:$N$8000))</f>
        <v>15868</v>
      </c>
      <c r="J5" s="246">
        <f t="shared" ref="J5:J25" si="3">I5-H5</f>
        <v>4684</v>
      </c>
      <c r="K5" s="246">
        <f t="shared" ref="K5:K25" si="4">J5/1000</f>
        <v>4.6840000000000002</v>
      </c>
      <c r="L5" s="234">
        <f t="shared" ref="L5:L25" si="5">J5/H5</f>
        <v>0.41881258941344779</v>
      </c>
      <c r="M5" s="245" cm="1">
        <f t="array" ref="M5">SUMPRODUCT((수출입지역별백데이터!$P$3:$P$8000=추가분석!M$3)*(수출입지역별백데이터!$Q$3:$Q$8000=추가분석!$B5)*(수출입지역별백데이터!$S$3:$S$8000))</f>
        <v>98339</v>
      </c>
      <c r="N5" s="246" cm="1">
        <f t="array" ref="N5">SUMPRODUCT((수출입지역별백데이터!$P$3:$P$8000=추가분석!N$3)*(수출입지역별백데이터!$Q$3:$Q$8000=추가분석!$B5)*(수출입지역별백데이터!$S$3:$S$8000))</f>
        <v>114894</v>
      </c>
      <c r="O5" s="246">
        <f t="shared" ref="O5:O25" si="6">N5-M5</f>
        <v>16555</v>
      </c>
      <c r="P5" s="246">
        <f t="shared" ref="P5:P25" si="7">O5/1000</f>
        <v>16.555</v>
      </c>
      <c r="Q5" s="234">
        <f t="shared" ref="Q5:Q25" si="8">O5/M5</f>
        <v>0.16834623089516876</v>
      </c>
    </row>
    <row r="6" spans="2:17" x14ac:dyDescent="0.3">
      <c r="B6" s="228" t="s">
        <v>553</v>
      </c>
      <c r="C6" s="245" cm="1">
        <f t="array" ref="C6">SUMPRODUCT((수출입지역별백데이터!$F$3:$F$8000=추가분석!C$3)*(수출입지역별백데이터!$G$3:$G$8000=추가분석!$B6)*(수출입지역별백데이터!$I$3:$I$8000))</f>
        <v>26720</v>
      </c>
      <c r="D6" s="246" cm="1">
        <f t="array" ref="D6">SUMPRODUCT((수출입지역별백데이터!$F$3:$F$8000=추가분석!D$3)*(수출입지역별백데이터!$G$3:$G$8000=추가분석!$B6)*(수출입지역별백데이터!$I$3:$I$8000))</f>
        <v>20347</v>
      </c>
      <c r="E6" s="246">
        <f t="shared" si="0"/>
        <v>-6373</v>
      </c>
      <c r="F6" s="246">
        <f t="shared" si="1"/>
        <v>-6.3730000000000002</v>
      </c>
      <c r="G6" s="234">
        <f t="shared" si="2"/>
        <v>-0.23851047904191616</v>
      </c>
      <c r="H6" s="245" cm="1">
        <f t="array" ref="H6">SUMPRODUCT((수출입지역별백데이터!$K$3:$K$8000=추가분석!H$3)*(수출입지역별백데이터!$L$3:$L$8000=추가분석!$B6)*(수출입지역별백데이터!$N$3:$N$8000))</f>
        <v>1908101</v>
      </c>
      <c r="I6" s="246" cm="1">
        <f t="array" ref="I6">SUMPRODUCT((수출입지역별백데이터!$K$3:$K$8000=추가분석!I$3)*(수출입지역별백데이터!$L$3:$L$8000=추가분석!$B6)*(수출입지역별백데이터!$N$3:$N$8000))</f>
        <v>2332732</v>
      </c>
      <c r="J6" s="246">
        <f t="shared" si="3"/>
        <v>424631</v>
      </c>
      <c r="K6" s="246">
        <f t="shared" si="4"/>
        <v>424.63099999999997</v>
      </c>
      <c r="L6" s="234">
        <f t="shared" si="5"/>
        <v>0.22254115479212055</v>
      </c>
      <c r="M6" s="245" cm="1">
        <f t="array" ref="M6">SUMPRODUCT((수출입지역별백데이터!$P$3:$P$8000=추가분석!M$3)*(수출입지역별백데이터!$Q$3:$Q$8000=추가분석!$B6)*(수출입지역별백데이터!$S$3:$S$8000))</f>
        <v>30276</v>
      </c>
      <c r="N6" s="246" cm="1">
        <f t="array" ref="N6">SUMPRODUCT((수출입지역별백데이터!$P$3:$P$8000=추가분석!N$3)*(수출입지역별백데이터!$Q$3:$Q$8000=추가분석!$B6)*(수출입지역별백데이터!$S$3:$S$8000))</f>
        <v>32102</v>
      </c>
      <c r="O6" s="246">
        <f t="shared" si="6"/>
        <v>1826</v>
      </c>
      <c r="P6" s="246">
        <f t="shared" si="7"/>
        <v>1.8260000000000001</v>
      </c>
      <c r="Q6" s="234">
        <f t="shared" si="8"/>
        <v>6.0311798123926542E-2</v>
      </c>
    </row>
    <row r="7" spans="2:17" x14ac:dyDescent="0.3">
      <c r="B7" s="228" t="s">
        <v>552</v>
      </c>
      <c r="C7" s="245" cm="1">
        <f t="array" ref="C7">SUMPRODUCT((수출입지역별백데이터!$F$3:$F$8000=추가분석!C$3)*(수출입지역별백데이터!$G$3:$G$8000=추가분석!$B7)*(수출입지역별백데이터!$I$3:$I$8000))</f>
        <v>103038</v>
      </c>
      <c r="D7" s="246" cm="1">
        <f t="array" ref="D7">SUMPRODUCT((수출입지역별백데이터!$F$3:$F$8000=추가분석!D$3)*(수출입지역별백데이터!$G$3:$G$8000=추가분석!$B7)*(수출입지역별백데이터!$I$3:$I$8000))</f>
        <v>90001</v>
      </c>
      <c r="E7" s="246">
        <f t="shared" si="0"/>
        <v>-13037</v>
      </c>
      <c r="F7" s="246">
        <f t="shared" si="1"/>
        <v>-13.037000000000001</v>
      </c>
      <c r="G7" s="234">
        <f t="shared" si="2"/>
        <v>-0.12652613598866438</v>
      </c>
      <c r="H7" s="245" cm="1">
        <f t="array" ref="H7">SUMPRODUCT((수출입지역별백데이터!$K$3:$K$8000=추가분석!H$3)*(수출입지역별백데이터!$L$3:$L$8000=추가분석!$B7)*(수출입지역별백데이터!$N$3:$N$8000))</f>
        <v>201193</v>
      </c>
      <c r="I7" s="246" cm="1">
        <f t="array" ref="I7">SUMPRODUCT((수출입지역별백데이터!$K$3:$K$8000=추가분석!I$3)*(수출입지역별백데이터!$L$3:$L$8000=추가분석!$B7)*(수출입지역별백데이터!$N$3:$N$8000))</f>
        <v>191228</v>
      </c>
      <c r="J7" s="246">
        <f t="shared" si="3"/>
        <v>-9965</v>
      </c>
      <c r="K7" s="246">
        <f t="shared" si="4"/>
        <v>-9.9649999999999999</v>
      </c>
      <c r="L7" s="234">
        <f t="shared" si="5"/>
        <v>-4.9529556197283206E-2</v>
      </c>
      <c r="M7" s="245" cm="1">
        <f t="array" ref="M7">SUMPRODUCT((수출입지역별백데이터!$P$3:$P$8000=추가분석!M$3)*(수출입지역별백데이터!$Q$3:$Q$8000=추가분석!$B7)*(수출입지역별백데이터!$S$3:$S$8000))</f>
        <v>172145</v>
      </c>
      <c r="N7" s="246" cm="1">
        <f t="array" ref="N7">SUMPRODUCT((수출입지역별백데이터!$P$3:$P$8000=추가분석!N$3)*(수출입지역별백데이터!$Q$3:$Q$8000=추가분석!$B7)*(수출입지역별백데이터!$S$3:$S$8000))</f>
        <v>166991</v>
      </c>
      <c r="O7" s="246">
        <f t="shared" si="6"/>
        <v>-5154</v>
      </c>
      <c r="P7" s="246">
        <f t="shared" si="7"/>
        <v>-5.1539999999999999</v>
      </c>
      <c r="Q7" s="234">
        <f t="shared" si="8"/>
        <v>-2.9939876267100408E-2</v>
      </c>
    </row>
    <row r="8" spans="2:17" x14ac:dyDescent="0.3">
      <c r="B8" s="227" t="s">
        <v>551</v>
      </c>
      <c r="C8" s="247" cm="1">
        <f t="array" ref="C8">SUMPRODUCT((수출입지역별백데이터!$F$3:$F$8000=추가분석!C$3)*(수출입지역별백데이터!$G$3:$G$8000=추가분석!$B8)*(수출입지역별백데이터!$I$3:$I$8000))</f>
        <v>1822</v>
      </c>
      <c r="D8" s="248" cm="1">
        <f t="array" ref="D8">SUMPRODUCT((수출입지역별백데이터!$F$3:$F$8000=추가분석!D$3)*(수출입지역별백데이터!$G$3:$G$8000=추가분석!$B8)*(수출입지역별백데이터!$I$3:$I$8000))</f>
        <v>2207</v>
      </c>
      <c r="E8" s="248">
        <f t="shared" si="0"/>
        <v>385</v>
      </c>
      <c r="F8" s="248">
        <f t="shared" si="1"/>
        <v>0.38500000000000001</v>
      </c>
      <c r="G8" s="223">
        <f t="shared" si="2"/>
        <v>0.21130625686059276</v>
      </c>
      <c r="H8" s="247" cm="1">
        <f t="array" ref="H8">SUMPRODUCT((수출입지역별백데이터!$K$3:$K$8000=추가분석!H$3)*(수출입지역별백데이터!$L$3:$L$8000=추가분석!$B8)*(수출입지역별백데이터!$N$3:$N$8000))</f>
        <v>7058</v>
      </c>
      <c r="I8" s="248" cm="1">
        <f t="array" ref="I8">SUMPRODUCT((수출입지역별백데이터!$K$3:$K$8000=추가분석!I$3)*(수출입지역별백데이터!$L$3:$L$8000=추가분석!$B8)*(수출입지역별백데이터!$N$3:$N$8000))</f>
        <v>11010</v>
      </c>
      <c r="J8" s="248">
        <f t="shared" si="3"/>
        <v>3952</v>
      </c>
      <c r="K8" s="248">
        <f t="shared" si="4"/>
        <v>3.952</v>
      </c>
      <c r="L8" s="223">
        <f t="shared" si="5"/>
        <v>0.55993199206574096</v>
      </c>
      <c r="M8" s="247" cm="1">
        <f t="array" ref="M8">SUMPRODUCT((수출입지역별백데이터!$P$3:$P$8000=추가분석!M$3)*(수출입지역별백데이터!$Q$3:$Q$8000=추가분석!$B8)*(수출입지역별백데이터!$S$3:$S$8000))</f>
        <v>2827</v>
      </c>
      <c r="N8" s="248" cm="1">
        <f t="array" ref="N8">SUMPRODUCT((수출입지역별백데이터!$P$3:$P$8000=추가분석!N$3)*(수출입지역별백데이터!$Q$3:$Q$8000=추가분석!$B8)*(수출입지역별백데이터!$S$3:$S$8000))</f>
        <v>3397</v>
      </c>
      <c r="O8" s="248">
        <f t="shared" si="6"/>
        <v>570</v>
      </c>
      <c r="P8" s="248">
        <f t="shared" si="7"/>
        <v>0.56999999999999995</v>
      </c>
      <c r="Q8" s="223">
        <f t="shared" si="8"/>
        <v>0.20162716660771135</v>
      </c>
    </row>
    <row r="9" spans="2:17" x14ac:dyDescent="0.3">
      <c r="B9" s="227" t="s">
        <v>550</v>
      </c>
      <c r="C9" s="247" cm="1">
        <f t="array" ref="C9">SUMPRODUCT((수출입지역별백데이터!$F$3:$F$8000=추가분석!C$3)*(수출입지역별백데이터!$G$3:$G$8000=추가분석!$B9)*(수출입지역별백데이터!$I$3:$I$8000))</f>
        <v>860</v>
      </c>
      <c r="D9" s="248" cm="1">
        <f t="array" ref="D9">SUMPRODUCT((수출입지역별백데이터!$F$3:$F$8000=추가분석!D$3)*(수출입지역별백데이터!$G$3:$G$8000=추가분석!$B9)*(수출입지역별백데이터!$I$3:$I$8000))</f>
        <v>620</v>
      </c>
      <c r="E9" s="248">
        <f t="shared" si="0"/>
        <v>-240</v>
      </c>
      <c r="F9" s="248">
        <f t="shared" si="1"/>
        <v>-0.24</v>
      </c>
      <c r="G9" s="223">
        <f t="shared" si="2"/>
        <v>-0.27906976744186046</v>
      </c>
      <c r="H9" s="247" cm="1">
        <f t="array" ref="H9">SUMPRODUCT((수출입지역별백데이터!$K$3:$K$8000=추가분석!H$3)*(수출입지역별백데이터!$L$3:$L$8000=추가분석!$B9)*(수출입지역별백데이터!$N$3:$N$8000))</f>
        <v>18677</v>
      </c>
      <c r="I9" s="248" cm="1">
        <f t="array" ref="I9">SUMPRODUCT((수출입지역별백데이터!$K$3:$K$8000=추가분석!I$3)*(수출입지역별백데이터!$L$3:$L$8000=추가분석!$B9)*(수출입지역별백데이터!$N$3:$N$8000))</f>
        <v>8726</v>
      </c>
      <c r="J9" s="248">
        <f t="shared" si="3"/>
        <v>-9951</v>
      </c>
      <c r="K9" s="248">
        <f t="shared" si="4"/>
        <v>-9.9510000000000005</v>
      </c>
      <c r="L9" s="223">
        <f t="shared" si="5"/>
        <v>-0.53279434598704289</v>
      </c>
      <c r="M9" s="247" cm="1">
        <f t="array" ref="M9">SUMPRODUCT((수출입지역별백데이터!$P$3:$P$8000=추가분석!M$3)*(수출입지역별백데이터!$Q$3:$Q$8000=추가분석!$B9)*(수출입지역별백데이터!$S$3:$S$8000))</f>
        <v>606</v>
      </c>
      <c r="N9" s="248" cm="1">
        <f t="array" ref="N9">SUMPRODUCT((수출입지역별백데이터!$P$3:$P$8000=추가분석!N$3)*(수출입지역별백데이터!$Q$3:$Q$8000=추가분석!$B9)*(수출입지역별백데이터!$S$3:$S$8000))</f>
        <v>589</v>
      </c>
      <c r="O9" s="248">
        <f t="shared" si="6"/>
        <v>-17</v>
      </c>
      <c r="P9" s="248">
        <f t="shared" si="7"/>
        <v>-1.7000000000000001E-2</v>
      </c>
      <c r="Q9" s="223">
        <f t="shared" si="8"/>
        <v>-2.8052805280528052E-2</v>
      </c>
    </row>
    <row r="10" spans="2:17" x14ac:dyDescent="0.3">
      <c r="B10" s="227" t="s">
        <v>549</v>
      </c>
      <c r="C10" s="247" cm="1">
        <f t="array" ref="C10">SUMPRODUCT((수출입지역별백데이터!$F$3:$F$8000=추가분석!C$3)*(수출입지역별백데이터!$G$3:$G$8000=추가분석!$B10)*(수출입지역별백데이터!$I$3:$I$8000))</f>
        <v>27888</v>
      </c>
      <c r="D10" s="248" cm="1">
        <f t="array" ref="D10">SUMPRODUCT((수출입지역별백데이터!$F$3:$F$8000=추가분석!D$3)*(수출입지역별백데이터!$G$3:$G$8000=추가분석!$B10)*(수출입지역별백데이터!$I$3:$I$8000))</f>
        <v>21300</v>
      </c>
      <c r="E10" s="248">
        <f t="shared" si="0"/>
        <v>-6588</v>
      </c>
      <c r="F10" s="248">
        <f t="shared" si="1"/>
        <v>-6.5880000000000001</v>
      </c>
      <c r="G10" s="223">
        <f t="shared" si="2"/>
        <v>-0.23623063683304646</v>
      </c>
      <c r="H10" s="247" cm="1">
        <f t="array" ref="H10">SUMPRODUCT((수출입지역별백데이터!$K$3:$K$8000=추가분석!H$3)*(수출입지역별백데이터!$L$3:$L$8000=추가분석!$B10)*(수출입지역별백데이터!$N$3:$N$8000))</f>
        <v>3208</v>
      </c>
      <c r="I10" s="248" cm="1">
        <f t="array" ref="I10">SUMPRODUCT((수출입지역별백데이터!$K$3:$K$8000=추가분석!I$3)*(수출입지역별백데이터!$L$3:$L$8000=추가분석!$B10)*(수출입지역별백데이터!$N$3:$N$8000))</f>
        <v>3516</v>
      </c>
      <c r="J10" s="248">
        <f t="shared" si="3"/>
        <v>308</v>
      </c>
      <c r="K10" s="248">
        <f t="shared" si="4"/>
        <v>0.308</v>
      </c>
      <c r="L10" s="223">
        <f t="shared" si="5"/>
        <v>9.6009975062344141E-2</v>
      </c>
      <c r="M10" s="247" cm="1">
        <f t="array" ref="M10">SUMPRODUCT((수출입지역별백데이터!$P$3:$P$8000=추가분석!M$3)*(수출입지역별백데이터!$Q$3:$Q$8000=추가분석!$B10)*(수출입지역별백데이터!$S$3:$S$8000))</f>
        <v>4979</v>
      </c>
      <c r="N10" s="248" cm="1">
        <f t="array" ref="N10">SUMPRODUCT((수출입지역별백데이터!$P$3:$P$8000=추가분석!N$3)*(수출입지역별백데이터!$Q$3:$Q$8000=추가분석!$B10)*(수출입지역별백데이터!$S$3:$S$8000))</f>
        <v>3637</v>
      </c>
      <c r="O10" s="248">
        <f t="shared" si="6"/>
        <v>-1342</v>
      </c>
      <c r="P10" s="248">
        <f t="shared" si="7"/>
        <v>-1.3420000000000001</v>
      </c>
      <c r="Q10" s="223">
        <f t="shared" si="8"/>
        <v>-0.26953203454508939</v>
      </c>
    </row>
    <row r="11" spans="2:17" x14ac:dyDescent="0.3">
      <c r="B11" s="227" t="s">
        <v>548</v>
      </c>
      <c r="C11" s="247" cm="1">
        <f t="array" ref="C11">SUMPRODUCT((수출입지역별백데이터!$F$3:$F$8000=추가분석!C$3)*(수출입지역별백데이터!$G$3:$G$8000=추가분석!$B11)*(수출입지역별백데이터!$I$3:$I$8000))</f>
        <v>16966</v>
      </c>
      <c r="D11" s="248" cm="1">
        <f t="array" ref="D11">SUMPRODUCT((수출입지역별백데이터!$F$3:$F$8000=추가분석!D$3)*(수출입지역별백데이터!$G$3:$G$8000=추가분석!$B11)*(수출입지역별백데이터!$I$3:$I$8000))</f>
        <v>11120</v>
      </c>
      <c r="E11" s="248">
        <f t="shared" si="0"/>
        <v>-5846</v>
      </c>
      <c r="F11" s="248">
        <f t="shared" si="1"/>
        <v>-5.8460000000000001</v>
      </c>
      <c r="G11" s="223">
        <f t="shared" si="2"/>
        <v>-0.34457149593304254</v>
      </c>
      <c r="H11" s="247" cm="1">
        <f t="array" ref="H11">SUMPRODUCT((수출입지역별백데이터!$K$3:$K$8000=추가분석!H$3)*(수출입지역별백데이터!$L$3:$L$8000=추가분석!$B11)*(수출입지역별백데이터!$N$3:$N$8000))</f>
        <v>233</v>
      </c>
      <c r="I11" s="248" cm="1">
        <f t="array" ref="I11">SUMPRODUCT((수출입지역별백데이터!$K$3:$K$8000=추가분석!I$3)*(수출입지역별백데이터!$L$3:$L$8000=추가분석!$B11)*(수출입지역별백데이터!$N$3:$N$8000))</f>
        <v>1275</v>
      </c>
      <c r="J11" s="248">
        <f t="shared" si="3"/>
        <v>1042</v>
      </c>
      <c r="K11" s="248">
        <f t="shared" si="4"/>
        <v>1.042</v>
      </c>
      <c r="L11" s="223">
        <f t="shared" si="5"/>
        <v>4.4721030042918457</v>
      </c>
      <c r="M11" s="247" cm="1">
        <f t="array" ref="M11">SUMPRODUCT((수출입지역별백데이터!$P$3:$P$8000=추가분석!M$3)*(수출입지역별백데이터!$Q$3:$Q$8000=추가분석!$B11)*(수출입지역별백데이터!$S$3:$S$8000))</f>
        <v>6409</v>
      </c>
      <c r="N11" s="248" cm="1">
        <f t="array" ref="N11">SUMPRODUCT((수출입지역별백데이터!$P$3:$P$8000=추가분석!N$3)*(수출입지역별백데이터!$Q$3:$Q$8000=추가분석!$B11)*(수출입지역별백데이터!$S$3:$S$8000))</f>
        <v>7076</v>
      </c>
      <c r="O11" s="248">
        <f t="shared" si="6"/>
        <v>667</v>
      </c>
      <c r="P11" s="248">
        <f t="shared" si="7"/>
        <v>0.66700000000000004</v>
      </c>
      <c r="Q11" s="223">
        <f t="shared" si="8"/>
        <v>0.10407239819004525</v>
      </c>
    </row>
    <row r="12" spans="2:17" x14ac:dyDescent="0.3">
      <c r="B12" s="227" t="s">
        <v>547</v>
      </c>
      <c r="C12" s="247" cm="1">
        <f t="array" ref="C12">SUMPRODUCT((수출입지역별백데이터!$F$3:$F$8000=추가분석!C$3)*(수출입지역별백데이터!$G$3:$G$8000=추가분석!$B12)*(수출입지역별백데이터!$I$3:$I$8000))</f>
        <v>9578</v>
      </c>
      <c r="D12" s="248" cm="1">
        <f t="array" ref="D12">SUMPRODUCT((수출입지역별백데이터!$F$3:$F$8000=추가분석!D$3)*(수출입지역별백데이터!$G$3:$G$8000=추가분석!$B12)*(수출입지역별백데이터!$I$3:$I$8000))</f>
        <v>8424</v>
      </c>
      <c r="E12" s="248">
        <f t="shared" si="0"/>
        <v>-1154</v>
      </c>
      <c r="F12" s="248">
        <f t="shared" si="1"/>
        <v>-1.1539999999999999</v>
      </c>
      <c r="G12" s="223">
        <f t="shared" si="2"/>
        <v>-0.12048444351639173</v>
      </c>
      <c r="H12" s="247" cm="1">
        <f t="array" ref="H12">SUMPRODUCT((수출입지역별백데이터!$K$3:$K$8000=추가분석!H$3)*(수출입지역별백데이터!$L$3:$L$8000=추가분석!$B12)*(수출입지역별백데이터!$N$3:$N$8000))</f>
        <v>36</v>
      </c>
      <c r="I12" s="248" cm="1">
        <f t="array" ref="I12">SUMPRODUCT((수출입지역별백데이터!$K$3:$K$8000=추가분석!I$3)*(수출입지역별백데이터!$L$3:$L$8000=추가분석!$B12)*(수출입지역별백데이터!$N$3:$N$8000))</f>
        <v>8</v>
      </c>
      <c r="J12" s="248">
        <f t="shared" si="3"/>
        <v>-28</v>
      </c>
      <c r="K12" s="248">
        <f t="shared" si="4"/>
        <v>-2.8000000000000001E-2</v>
      </c>
      <c r="L12" s="223">
        <f t="shared" si="5"/>
        <v>-0.77777777777777779</v>
      </c>
      <c r="M12" s="247" cm="1">
        <f t="array" ref="M12">SUMPRODUCT((수출입지역별백데이터!$P$3:$P$8000=추가분석!M$3)*(수출입지역별백데이터!$Q$3:$Q$8000=추가분석!$B12)*(수출입지역별백데이터!$S$3:$S$8000))</f>
        <v>1343</v>
      </c>
      <c r="N12" s="248" cm="1">
        <f t="array" ref="N12">SUMPRODUCT((수출입지역별백데이터!$P$3:$P$8000=추가분석!N$3)*(수출입지역별백데이터!$Q$3:$Q$8000=추가분석!$B12)*(수출입지역별백데이터!$S$3:$S$8000))</f>
        <v>1379</v>
      </c>
      <c r="O12" s="248">
        <f t="shared" si="6"/>
        <v>36</v>
      </c>
      <c r="P12" s="248">
        <f t="shared" si="7"/>
        <v>3.5999999999999997E-2</v>
      </c>
      <c r="Q12" s="223">
        <f t="shared" si="8"/>
        <v>2.6805658972449738E-2</v>
      </c>
    </row>
    <row r="13" spans="2:17" x14ac:dyDescent="0.3">
      <c r="B13" s="227" t="s">
        <v>546</v>
      </c>
      <c r="C13" s="247" cm="1">
        <f t="array" ref="C13">SUMPRODUCT((수출입지역별백데이터!$F$3:$F$8000=추가분석!C$3)*(수출입지역별백데이터!$G$3:$G$8000=추가분석!$B13)*(수출입지역별백데이터!$I$3:$I$8000))</f>
        <v>829</v>
      </c>
      <c r="D13" s="248" cm="1">
        <f t="array" ref="D13">SUMPRODUCT((수출입지역별백데이터!$F$3:$F$8000=추가분석!D$3)*(수출입지역별백데이터!$G$3:$G$8000=추가분석!$B13)*(수출입지역별백데이터!$I$3:$I$8000))</f>
        <v>1480</v>
      </c>
      <c r="E13" s="248">
        <f t="shared" si="0"/>
        <v>651</v>
      </c>
      <c r="F13" s="248">
        <f t="shared" si="1"/>
        <v>0.65100000000000002</v>
      </c>
      <c r="G13" s="223">
        <f t="shared" si="2"/>
        <v>0.78528347406513876</v>
      </c>
      <c r="H13" s="247" cm="1">
        <f t="array" ref="H13">SUMPRODUCT((수출입지역별백데이터!$K$3:$K$8000=추가분석!H$3)*(수출입지역별백데이터!$L$3:$L$8000=추가분석!$B13)*(수출입지역별백데이터!$N$3:$N$8000))</f>
        <v>4146</v>
      </c>
      <c r="I13" s="248" cm="1">
        <f t="array" ref="I13">SUMPRODUCT((수출입지역별백데이터!$K$3:$K$8000=추가분석!I$3)*(수출입지역별백데이터!$L$3:$L$8000=추가분석!$B13)*(수출입지역별백데이터!$N$3:$N$8000))</f>
        <v>2403</v>
      </c>
      <c r="J13" s="248">
        <f t="shared" si="3"/>
        <v>-1743</v>
      </c>
      <c r="K13" s="248">
        <f t="shared" si="4"/>
        <v>-1.7430000000000001</v>
      </c>
      <c r="L13" s="223">
        <f t="shared" si="5"/>
        <v>-0.42040520984081042</v>
      </c>
      <c r="M13" s="247" cm="1">
        <f t="array" ref="M13">SUMPRODUCT((수출입지역별백데이터!$P$3:$P$8000=추가분석!M$3)*(수출입지역별백데이터!$Q$3:$Q$8000=추가분석!$B13)*(수출입지역별백데이터!$S$3:$S$8000))</f>
        <v>1400</v>
      </c>
      <c r="N13" s="248" cm="1">
        <f t="array" ref="N13">SUMPRODUCT((수출입지역별백데이터!$P$3:$P$8000=추가분석!N$3)*(수출입지역별백데이터!$Q$3:$Q$8000=추가분석!$B13)*(수출입지역별백데이터!$S$3:$S$8000))</f>
        <v>2309</v>
      </c>
      <c r="O13" s="248">
        <f t="shared" si="6"/>
        <v>909</v>
      </c>
      <c r="P13" s="248">
        <f t="shared" si="7"/>
        <v>0.90900000000000003</v>
      </c>
      <c r="Q13" s="223">
        <f t="shared" si="8"/>
        <v>0.64928571428571424</v>
      </c>
    </row>
    <row r="14" spans="2:17" x14ac:dyDescent="0.3">
      <c r="B14" s="227" t="s">
        <v>545</v>
      </c>
      <c r="C14" s="247" cm="1">
        <f t="array" ref="C14">SUMPRODUCT((수출입지역별백데이터!$F$3:$F$8000=추가분석!C$3)*(수출입지역별백데이터!$G$3:$G$8000=추가분석!$B14)*(수출입지역별백데이터!$I$3:$I$8000))</f>
        <v>17863</v>
      </c>
      <c r="D14" s="248" cm="1">
        <f t="array" ref="D14">SUMPRODUCT((수출입지역별백데이터!$F$3:$F$8000=추가분석!D$3)*(수출입지역별백데이터!$G$3:$G$8000=추가분석!$B14)*(수출입지역별백데이터!$I$3:$I$8000))</f>
        <v>14961</v>
      </c>
      <c r="E14" s="248">
        <f t="shared" si="0"/>
        <v>-2902</v>
      </c>
      <c r="F14" s="248">
        <f t="shared" si="1"/>
        <v>-2.9020000000000001</v>
      </c>
      <c r="G14" s="223">
        <f t="shared" si="2"/>
        <v>-0.16245871354195823</v>
      </c>
      <c r="H14" s="247" cm="1">
        <f t="array" ref="H14">SUMPRODUCT((수출입지역별백데이터!$K$3:$K$8000=추가분석!H$3)*(수출입지역별백데이터!$L$3:$L$8000=추가분석!$B14)*(수출입지역별백데이터!$N$3:$N$8000))</f>
        <v>2105</v>
      </c>
      <c r="I14" s="248" cm="1">
        <f t="array" ref="I14">SUMPRODUCT((수출입지역별백데이터!$K$3:$K$8000=추가분석!I$3)*(수출입지역별백데이터!$L$3:$L$8000=추가분석!$B14)*(수출입지역별백데이터!$N$3:$N$8000))</f>
        <v>2628</v>
      </c>
      <c r="J14" s="248">
        <f t="shared" si="3"/>
        <v>523</v>
      </c>
      <c r="K14" s="248">
        <f t="shared" si="4"/>
        <v>0.52300000000000002</v>
      </c>
      <c r="L14" s="223">
        <f t="shared" si="5"/>
        <v>0.24845605700712589</v>
      </c>
      <c r="M14" s="247" cm="1">
        <f t="array" ref="M14">SUMPRODUCT((수출입지역별백데이터!$P$3:$P$8000=추가분석!M$3)*(수출입지역별백데이터!$Q$3:$Q$8000=추가분석!$B14)*(수출입지역별백데이터!$S$3:$S$8000))</f>
        <v>106983</v>
      </c>
      <c r="N14" s="248" cm="1">
        <f t="array" ref="N14">SUMPRODUCT((수출입지역별백데이터!$P$3:$P$8000=추가분석!N$3)*(수출입지역별백데이터!$Q$3:$Q$8000=추가분석!$B14)*(수출입지역별백데이터!$S$3:$S$8000))</f>
        <v>102320</v>
      </c>
      <c r="O14" s="248">
        <f t="shared" si="6"/>
        <v>-4663</v>
      </c>
      <c r="P14" s="248">
        <f t="shared" si="7"/>
        <v>-4.6630000000000003</v>
      </c>
      <c r="Q14" s="223">
        <f t="shared" si="8"/>
        <v>-4.3586364188702875E-2</v>
      </c>
    </row>
    <row r="15" spans="2:17" x14ac:dyDescent="0.3">
      <c r="B15" s="227" t="s">
        <v>544</v>
      </c>
      <c r="C15" s="247" cm="1">
        <f t="array" ref="C15">SUMPRODUCT((수출입지역별백데이터!$F$3:$F$8000=추가분석!C$3)*(수출입지역별백데이터!$G$3:$G$8000=추가분석!$B15)*(수출입지역별백데이터!$I$3:$I$8000))</f>
        <v>32</v>
      </c>
      <c r="D15" s="248" cm="1">
        <f t="array" ref="D15">SUMPRODUCT((수출입지역별백데이터!$F$3:$F$8000=추가분석!D$3)*(수출입지역별백데이터!$G$3:$G$8000=추가분석!$B15)*(수출입지역별백데이터!$I$3:$I$8000))</f>
        <v>1270</v>
      </c>
      <c r="E15" s="248">
        <f t="shared" si="0"/>
        <v>1238</v>
      </c>
      <c r="F15" s="248">
        <f t="shared" si="1"/>
        <v>1.238</v>
      </c>
      <c r="G15" s="223">
        <f t="shared" si="2"/>
        <v>38.6875</v>
      </c>
      <c r="H15" s="247" cm="1">
        <f t="array" ref="H15">SUMPRODUCT((수출입지역별백데이터!$K$3:$K$8000=추가분석!H$3)*(수출입지역별백데이터!$L$3:$L$8000=추가분석!$B15)*(수출입지역별백데이터!$N$3:$N$8000))</f>
        <v>135019</v>
      </c>
      <c r="I15" s="248" cm="1">
        <f t="array" ref="I15">SUMPRODUCT((수출입지역별백데이터!$K$3:$K$8000=추가분석!I$3)*(수출입지역별백데이터!$L$3:$L$8000=추가분석!$B15)*(수출입지역별백데이터!$N$3:$N$8000))</f>
        <v>125551</v>
      </c>
      <c r="J15" s="248">
        <f t="shared" si="3"/>
        <v>-9468</v>
      </c>
      <c r="K15" s="248">
        <f t="shared" si="4"/>
        <v>-9.468</v>
      </c>
      <c r="L15" s="223">
        <f t="shared" si="5"/>
        <v>-7.012346410505188E-2</v>
      </c>
      <c r="M15" s="247" cm="1">
        <f t="array" ref="M15">SUMPRODUCT((수출입지역별백데이터!$P$3:$P$8000=추가분석!M$3)*(수출입지역별백데이터!$Q$3:$Q$8000=추가분석!$B15)*(수출입지역별백데이터!$S$3:$S$8000))</f>
        <v>236</v>
      </c>
      <c r="N15" s="248" cm="1">
        <f t="array" ref="N15">SUMPRODUCT((수출입지역별백데이터!$P$3:$P$8000=추가분석!N$3)*(수출입지역별백데이터!$Q$3:$Q$8000=추가분석!$B15)*(수출입지역별백데이터!$S$3:$S$8000))</f>
        <v>167</v>
      </c>
      <c r="O15" s="248">
        <f t="shared" si="6"/>
        <v>-69</v>
      </c>
      <c r="P15" s="248">
        <f t="shared" si="7"/>
        <v>-6.9000000000000006E-2</v>
      </c>
      <c r="Q15" s="223">
        <f t="shared" si="8"/>
        <v>-0.2923728813559322</v>
      </c>
    </row>
    <row r="16" spans="2:17" x14ac:dyDescent="0.3">
      <c r="B16" s="227" t="s">
        <v>543</v>
      </c>
      <c r="C16" s="247" cm="1">
        <f t="array" ref="C16">SUMPRODUCT((수출입지역별백데이터!$F$3:$F$8000=추가분석!C$3)*(수출입지역별백데이터!$G$3:$G$8000=추가분석!$B16)*(수출입지역별백데이터!$I$3:$I$8000))</f>
        <v>2696</v>
      </c>
      <c r="D16" s="248" cm="1">
        <f t="array" ref="D16">SUMPRODUCT((수출입지역별백데이터!$F$3:$F$8000=추가분석!D$3)*(수출입지역별백데이터!$G$3:$G$8000=추가분석!$B16)*(수출입지역별백데이터!$I$3:$I$8000))</f>
        <v>3192</v>
      </c>
      <c r="E16" s="248">
        <f t="shared" si="0"/>
        <v>496</v>
      </c>
      <c r="F16" s="248">
        <f t="shared" si="1"/>
        <v>0.496</v>
      </c>
      <c r="G16" s="223">
        <f t="shared" si="2"/>
        <v>0.18397626112759644</v>
      </c>
      <c r="H16" s="247" cm="1">
        <f t="array" ref="H16">SUMPRODUCT((수출입지역별백데이터!$K$3:$K$8000=추가분석!H$3)*(수출입지역별백데이터!$L$3:$L$8000=추가분석!$B16)*(수출입지역별백데이터!$N$3:$N$8000))</f>
        <v>251</v>
      </c>
      <c r="I16" s="248" cm="1">
        <f t="array" ref="I16">SUMPRODUCT((수출입지역별백데이터!$K$3:$K$8000=추가분석!I$3)*(수출입지역별백데이터!$L$3:$L$8000=추가분석!$B16)*(수출입지역별백데이터!$N$3:$N$8000))</f>
        <v>563</v>
      </c>
      <c r="J16" s="248">
        <f t="shared" si="3"/>
        <v>312</v>
      </c>
      <c r="K16" s="248">
        <f t="shared" si="4"/>
        <v>0.312</v>
      </c>
      <c r="L16" s="223">
        <f t="shared" si="5"/>
        <v>1.2430278884462151</v>
      </c>
      <c r="M16" s="247" cm="1">
        <f t="array" ref="M16">SUMPRODUCT((수출입지역별백데이터!$P$3:$P$8000=추가분석!M$3)*(수출입지역별백데이터!$Q$3:$Q$8000=추가분석!$B16)*(수출입지역별백데이터!$S$3:$S$8000))</f>
        <v>3455</v>
      </c>
      <c r="N16" s="248" cm="1">
        <f t="array" ref="N16">SUMPRODUCT((수출입지역별백데이터!$P$3:$P$8000=추가분석!N$3)*(수출입지역별백데이터!$Q$3:$Q$8000=추가분석!$B16)*(수출입지역별백데이터!$S$3:$S$8000))</f>
        <v>3420</v>
      </c>
      <c r="O16" s="248">
        <f t="shared" si="6"/>
        <v>-35</v>
      </c>
      <c r="P16" s="248">
        <f t="shared" si="7"/>
        <v>-3.5000000000000003E-2</v>
      </c>
      <c r="Q16" s="223">
        <f t="shared" si="8"/>
        <v>-1.0130246020260492E-2</v>
      </c>
    </row>
    <row r="17" spans="2:18" x14ac:dyDescent="0.3">
      <c r="B17" s="227" t="s">
        <v>542</v>
      </c>
      <c r="C17" s="247" cm="1">
        <f t="array" ref="C17">SUMPRODUCT((수출입지역별백데이터!$F$3:$F$8000=추가분석!C$3)*(수출입지역별백데이터!$G$3:$G$8000=추가분석!$B17)*(수출입지역별백데이터!$I$3:$I$8000))</f>
        <v>1721</v>
      </c>
      <c r="D17" s="248" cm="1">
        <f t="array" ref="D17">SUMPRODUCT((수출입지역별백데이터!$F$3:$F$8000=추가분석!D$3)*(수출입지역별백데이터!$G$3:$G$8000=추가분석!$B17)*(수출입지역별백데이터!$I$3:$I$8000))</f>
        <v>1596</v>
      </c>
      <c r="E17" s="248">
        <f t="shared" si="0"/>
        <v>-125</v>
      </c>
      <c r="F17" s="248">
        <f t="shared" si="1"/>
        <v>-0.125</v>
      </c>
      <c r="G17" s="223">
        <f t="shared" si="2"/>
        <v>-7.2632190586868095E-2</v>
      </c>
      <c r="H17" s="247" cm="1">
        <f t="array" ref="H17">SUMPRODUCT((수출입지역별백데이터!$K$3:$K$8000=추가분석!H$3)*(수출입지역별백데이터!$L$3:$L$8000=추가분석!$B17)*(수출입지역별백데이터!$N$3:$N$8000))</f>
        <v>31</v>
      </c>
      <c r="I17" s="248" cm="1">
        <f t="array" ref="I17">SUMPRODUCT((수출입지역별백데이터!$K$3:$K$8000=추가분석!I$3)*(수출입지역별백데이터!$L$3:$L$8000=추가분석!$B17)*(수출입지역별백데이터!$N$3:$N$8000))</f>
        <v>12</v>
      </c>
      <c r="J17" s="248">
        <f t="shared" si="3"/>
        <v>-19</v>
      </c>
      <c r="K17" s="248">
        <f t="shared" si="4"/>
        <v>-1.9E-2</v>
      </c>
      <c r="L17" s="223">
        <f t="shared" si="5"/>
        <v>-0.61290322580645162</v>
      </c>
      <c r="M17" s="247" cm="1">
        <f t="array" ref="M17">SUMPRODUCT((수출입지역별백데이터!$P$3:$P$8000=추가분석!M$3)*(수출입지역별백데이터!$Q$3:$Q$8000=추가분석!$B17)*(수출입지역별백데이터!$S$3:$S$8000))</f>
        <v>732</v>
      </c>
      <c r="N17" s="248" cm="1">
        <f t="array" ref="N17">SUMPRODUCT((수출입지역별백데이터!$P$3:$P$8000=추가분석!N$3)*(수출입지역별백데이터!$Q$3:$Q$8000=추가분석!$B17)*(수출입지역별백데이터!$S$3:$S$8000))</f>
        <v>926</v>
      </c>
      <c r="O17" s="248">
        <f t="shared" si="6"/>
        <v>194</v>
      </c>
      <c r="P17" s="248">
        <f t="shared" si="7"/>
        <v>0.19400000000000001</v>
      </c>
      <c r="Q17" s="223">
        <f t="shared" si="8"/>
        <v>0.2650273224043716</v>
      </c>
    </row>
    <row r="18" spans="2:18" x14ac:dyDescent="0.3">
      <c r="B18" s="227" t="s">
        <v>541</v>
      </c>
      <c r="C18" s="247" cm="1">
        <f t="array" ref="C18">SUMPRODUCT((수출입지역별백데이터!$F$3:$F$8000=추가분석!C$3)*(수출입지역별백데이터!$G$3:$G$8000=추가분석!$B18)*(수출입지역별백데이터!$I$3:$I$8000))</f>
        <v>22781</v>
      </c>
      <c r="D18" s="248" cm="1">
        <f t="array" ref="D18">SUMPRODUCT((수출입지역별백데이터!$F$3:$F$8000=추가분석!D$3)*(수출입지역별백데이터!$G$3:$G$8000=추가분석!$B18)*(수출입지역별백데이터!$I$3:$I$8000))</f>
        <v>23831</v>
      </c>
      <c r="E18" s="248">
        <f t="shared" si="0"/>
        <v>1050</v>
      </c>
      <c r="F18" s="248">
        <f t="shared" si="1"/>
        <v>1.05</v>
      </c>
      <c r="G18" s="223">
        <f t="shared" si="2"/>
        <v>4.6091040779597033E-2</v>
      </c>
      <c r="H18" s="247" cm="1">
        <f t="array" ref="H18">SUMPRODUCT((수출입지역별백데이터!$K$3:$K$8000=추가분석!H$3)*(수출입지역별백데이터!$L$3:$L$8000=추가분석!$B18)*(수출입지역별백데이터!$N$3:$N$8000))</f>
        <v>30428</v>
      </c>
      <c r="I18" s="248" cm="1">
        <f t="array" ref="I18">SUMPRODUCT((수출입지역별백데이터!$K$3:$K$8000=추가분석!I$3)*(수출입지역별백데이터!$L$3:$L$8000=추가분석!$B18)*(수출입지역별백데이터!$N$3:$N$8000))</f>
        <v>35536</v>
      </c>
      <c r="J18" s="248">
        <f t="shared" si="3"/>
        <v>5108</v>
      </c>
      <c r="K18" s="248">
        <f t="shared" si="4"/>
        <v>5.1079999999999997</v>
      </c>
      <c r="L18" s="223">
        <f t="shared" si="5"/>
        <v>0.16787169712107269</v>
      </c>
      <c r="M18" s="247" cm="1">
        <f t="array" ref="M18">SUMPRODUCT((수출입지역별백데이터!$P$3:$P$8000=추가분석!M$3)*(수출입지역별백데이터!$Q$3:$Q$8000=추가분석!$B18)*(수출입지역별백데이터!$S$3:$S$8000))</f>
        <v>43174</v>
      </c>
      <c r="N18" s="248" cm="1">
        <f t="array" ref="N18">SUMPRODUCT((수출입지역별백데이터!$P$3:$P$8000=추가분석!N$3)*(수출입지역별백데이터!$Q$3:$Q$8000=추가분석!$B18)*(수출입지역별백데이터!$S$3:$S$8000))</f>
        <v>41771</v>
      </c>
      <c r="O18" s="248">
        <f t="shared" si="6"/>
        <v>-1403</v>
      </c>
      <c r="P18" s="248">
        <f t="shared" si="7"/>
        <v>-1.403</v>
      </c>
      <c r="Q18" s="223">
        <f t="shared" si="8"/>
        <v>-3.2496409876314448E-2</v>
      </c>
    </row>
    <row r="19" spans="2:18" x14ac:dyDescent="0.3">
      <c r="B19" s="228" t="s">
        <v>540</v>
      </c>
      <c r="C19" s="245" cm="1">
        <f t="array" ref="C19">SUMPRODUCT((수출입지역별백데이터!$F$3:$F$8000=추가분석!C$3)*(수출입지역별백데이터!$G$3:$G$8000=추가분석!$B19)*(수출입지역별백데이터!$I$3:$I$8000))</f>
        <v>995991</v>
      </c>
      <c r="D19" s="246" cm="1">
        <f t="array" ref="D19">SUMPRODUCT((수출입지역별백데이터!$F$3:$F$8000=추가분석!D$3)*(수출입지역별백데이터!$G$3:$G$8000=추가분석!$B19)*(수출입지역별백데이터!$I$3:$I$8000))</f>
        <v>882220</v>
      </c>
      <c r="E19" s="246">
        <f t="shared" si="0"/>
        <v>-113771</v>
      </c>
      <c r="F19" s="246">
        <f t="shared" si="1"/>
        <v>-113.771</v>
      </c>
      <c r="G19" s="234">
        <f t="shared" si="2"/>
        <v>-0.11422894383583787</v>
      </c>
      <c r="H19" s="245" cm="1">
        <f t="array" ref="H19">SUMPRODUCT((수출입지역별백데이터!$K$3:$K$8000=추가분석!H$3)*(수출입지역별백데이터!$L$3:$L$8000=추가분석!$B19)*(수출입지역별백데이터!$N$3:$N$8000))</f>
        <v>4837250</v>
      </c>
      <c r="I19" s="246" cm="1">
        <f t="array" ref="I19">SUMPRODUCT((수출입지역별백데이터!$K$3:$K$8000=추가분석!I$3)*(수출입지역별백데이터!$L$3:$L$8000=추가분석!$B19)*(수출입지역별백데이터!$N$3:$N$8000))</f>
        <v>5139381</v>
      </c>
      <c r="J19" s="246">
        <f t="shared" si="3"/>
        <v>302131</v>
      </c>
      <c r="K19" s="246">
        <f t="shared" si="4"/>
        <v>302.13099999999997</v>
      </c>
      <c r="L19" s="234">
        <f t="shared" si="5"/>
        <v>6.2459248539976225E-2</v>
      </c>
      <c r="M19" s="245" cm="1">
        <f t="array" ref="M19">SUMPRODUCT((수출입지역별백데이터!$P$3:$P$8000=추가분석!M$3)*(수출입지역별백데이터!$Q$3:$Q$8000=추가분석!$B19)*(수출입지역별백데이터!$S$3:$S$8000))</f>
        <v>2457909</v>
      </c>
      <c r="N19" s="246" cm="1">
        <f t="array" ref="N19">SUMPRODUCT((수출입지역별백데이터!$P$3:$P$8000=추가분석!N$3)*(수출입지역별백데이터!$Q$3:$Q$8000=추가분석!$B19)*(수출입지역별백데이터!$S$3:$S$8000))</f>
        <v>3789170</v>
      </c>
      <c r="O19" s="246">
        <f t="shared" si="6"/>
        <v>1331261</v>
      </c>
      <c r="P19" s="246">
        <f t="shared" si="7"/>
        <v>1331.261</v>
      </c>
      <c r="Q19" s="234">
        <f t="shared" si="8"/>
        <v>0.54162338800988974</v>
      </c>
    </row>
    <row r="20" spans="2:18" x14ac:dyDescent="0.3">
      <c r="B20" s="227" t="s">
        <v>371</v>
      </c>
      <c r="C20" s="247" cm="1">
        <f t="array" ref="C20">SUMPRODUCT((수출입지역별백데이터!$F$3:$F$8000=추가분석!C$3)*(수출입지역별백데이터!$G$3:$G$8000=추가분석!$B20)*(수출입지역별백데이터!$I$3:$I$8000))</f>
        <v>60730</v>
      </c>
      <c r="D20" s="248" cm="1">
        <f t="array" ref="D20">SUMPRODUCT((수출입지역별백데이터!$F$3:$F$8000=추가분석!D$3)*(수출입지역별백데이터!$G$3:$G$8000=추가분석!$B20)*(수출입지역별백데이터!$I$3:$I$8000))</f>
        <v>61538</v>
      </c>
      <c r="E20" s="248">
        <f t="shared" si="0"/>
        <v>808</v>
      </c>
      <c r="F20" s="248">
        <f t="shared" si="1"/>
        <v>0.80800000000000005</v>
      </c>
      <c r="G20" s="223">
        <f t="shared" si="2"/>
        <v>1.3304791700971513E-2</v>
      </c>
      <c r="H20" s="247" cm="1">
        <f t="array" ref="H20">SUMPRODUCT((수출입지역별백데이터!$K$3:$K$8000=추가분석!H$3)*(수출입지역별백데이터!$L$3:$L$8000=추가분석!$B20)*(수출입지역별백데이터!$N$3:$N$8000))</f>
        <v>1056199</v>
      </c>
      <c r="I20" s="248" cm="1">
        <f t="array" ref="I20">SUMPRODUCT((수출입지역별백데이터!$K$3:$K$8000=추가분석!I$3)*(수출입지역별백데이터!$L$3:$L$8000=추가분석!$B20)*(수출입지역별백데이터!$N$3:$N$8000))</f>
        <v>926545</v>
      </c>
      <c r="J20" s="248">
        <f t="shared" si="3"/>
        <v>-129654</v>
      </c>
      <c r="K20" s="248">
        <f t="shared" si="4"/>
        <v>-129.654</v>
      </c>
      <c r="L20" s="223">
        <f t="shared" si="5"/>
        <v>-0.12275527623108903</v>
      </c>
      <c r="M20" s="247" cm="1">
        <f t="array" ref="M20">SUMPRODUCT((수출입지역별백데이터!$P$3:$P$8000=추가분석!M$3)*(수출입지역별백데이터!$Q$3:$Q$8000=추가분석!$B20)*(수출입지역별백데이터!$S$3:$S$8000))</f>
        <v>54427</v>
      </c>
      <c r="N20" s="248" cm="1">
        <f t="array" ref="N20">SUMPRODUCT((수출입지역별백데이터!$P$3:$P$8000=추가분석!N$3)*(수출입지역별백데이터!$Q$3:$Q$8000=추가분석!$B20)*(수출입지역별백데이터!$S$3:$S$8000))</f>
        <v>54048</v>
      </c>
      <c r="O20" s="248">
        <f t="shared" si="6"/>
        <v>-379</v>
      </c>
      <c r="P20" s="248">
        <f t="shared" si="7"/>
        <v>-0.379</v>
      </c>
      <c r="Q20" s="223">
        <f t="shared" si="8"/>
        <v>-6.9634556378268143E-3</v>
      </c>
    </row>
    <row r="21" spans="2:18" x14ac:dyDescent="0.3">
      <c r="B21" s="227" t="s">
        <v>539</v>
      </c>
      <c r="C21" s="247" cm="1">
        <f t="array" ref="C21">SUMPRODUCT((수출입지역별백데이터!$F$3:$F$8000=추가분석!C$3)*(수출입지역별백데이터!$G$3:$G$8000=추가분석!$B21)*(수출입지역별백데이터!$I$3:$I$8000))</f>
        <v>287582</v>
      </c>
      <c r="D21" s="248" cm="1">
        <f t="array" ref="D21">SUMPRODUCT((수출입지역별백데이터!$F$3:$F$8000=추가분석!D$3)*(수출입지역별백데이터!$G$3:$G$8000=추가분석!$B21)*(수출입지역별백데이터!$I$3:$I$8000))</f>
        <v>263244</v>
      </c>
      <c r="E21" s="248">
        <f t="shared" si="0"/>
        <v>-24338</v>
      </c>
      <c r="F21" s="248">
        <f t="shared" si="1"/>
        <v>-24.338000000000001</v>
      </c>
      <c r="G21" s="223">
        <f t="shared" si="2"/>
        <v>-8.4629775159780513E-2</v>
      </c>
      <c r="H21" s="247" cm="1">
        <f t="array" ref="H21">SUMPRODUCT((수출입지역별백데이터!$K$3:$K$8000=추가분석!H$3)*(수출입지역별백데이터!$L$3:$L$8000=추가분석!$B21)*(수출입지역별백데이터!$N$3:$N$8000))</f>
        <v>415904</v>
      </c>
      <c r="I21" s="248" cm="1">
        <f t="array" ref="I21">SUMPRODUCT((수출입지역별백데이터!$K$3:$K$8000=추가분석!I$3)*(수출입지역별백데이터!$L$3:$L$8000=추가분석!$B21)*(수출입지역별백데이터!$N$3:$N$8000))</f>
        <v>339866</v>
      </c>
      <c r="J21" s="248">
        <f t="shared" si="3"/>
        <v>-76038</v>
      </c>
      <c r="K21" s="248">
        <f t="shared" si="4"/>
        <v>-76.037999999999997</v>
      </c>
      <c r="L21" s="223">
        <f t="shared" si="5"/>
        <v>-0.18282584442563668</v>
      </c>
      <c r="M21" s="247" cm="1">
        <f t="array" ref="M21">SUMPRODUCT((수출입지역별백데이터!$P$3:$P$8000=추가분석!M$3)*(수출입지역별백데이터!$Q$3:$Q$8000=추가분석!$B21)*(수출입지역별백데이터!$S$3:$S$8000))</f>
        <v>295152</v>
      </c>
      <c r="N21" s="248" cm="1">
        <f t="array" ref="N21">SUMPRODUCT((수출입지역별백데이터!$P$3:$P$8000=추가분석!N$3)*(수출입지역별백데이터!$Q$3:$Q$8000=추가분석!$B21)*(수출입지역별백데이터!$S$3:$S$8000))</f>
        <v>258131</v>
      </c>
      <c r="O21" s="248">
        <f t="shared" si="6"/>
        <v>-37021</v>
      </c>
      <c r="P21" s="248">
        <f t="shared" si="7"/>
        <v>-37.021000000000001</v>
      </c>
      <c r="Q21" s="223">
        <f t="shared" si="8"/>
        <v>-0.12543028676749607</v>
      </c>
    </row>
    <row r="22" spans="2:18" x14ac:dyDescent="0.3">
      <c r="B22" s="227" t="s">
        <v>538</v>
      </c>
      <c r="C22" s="247" cm="1">
        <f t="array" ref="C22">SUMPRODUCT((수출입지역별백데이터!$F$3:$F$8000=추가분석!C$3)*(수출입지역별백데이터!$G$3:$G$8000=추가분석!$B22)*(수출입지역별백데이터!$I$3:$I$8000))</f>
        <v>224194</v>
      </c>
      <c r="D22" s="248" cm="1">
        <f t="array" ref="D22">SUMPRODUCT((수출입지역별백데이터!$F$3:$F$8000=추가분석!D$3)*(수출입지역별백데이터!$G$3:$G$8000=추가분석!$B22)*(수출입지역별백데이터!$I$3:$I$8000))</f>
        <v>244373</v>
      </c>
      <c r="E22" s="248">
        <f t="shared" si="0"/>
        <v>20179</v>
      </c>
      <c r="F22" s="248">
        <f t="shared" si="1"/>
        <v>20.178999999999998</v>
      </c>
      <c r="G22" s="223">
        <f t="shared" si="2"/>
        <v>9.0006869050911265E-2</v>
      </c>
      <c r="H22" s="247" cm="1">
        <f t="array" ref="H22">SUMPRODUCT((수출입지역별백데이터!$K$3:$K$8000=추가분석!H$3)*(수출입지역별백데이터!$L$3:$L$8000=추가분석!$B22)*(수출입지역별백데이터!$N$3:$N$8000))</f>
        <v>246351</v>
      </c>
      <c r="I22" s="248" cm="1">
        <f t="array" ref="I22">SUMPRODUCT((수출입지역별백데이터!$K$3:$K$8000=추가분석!I$3)*(수출입지역별백데이터!$L$3:$L$8000=추가분석!$B22)*(수출입지역별백데이터!$N$3:$N$8000))</f>
        <v>222213</v>
      </c>
      <c r="J22" s="248">
        <f t="shared" si="3"/>
        <v>-24138</v>
      </c>
      <c r="K22" s="248">
        <f t="shared" si="4"/>
        <v>-24.138000000000002</v>
      </c>
      <c r="L22" s="223">
        <f t="shared" si="5"/>
        <v>-9.7982147423797752E-2</v>
      </c>
      <c r="M22" s="247" cm="1">
        <f t="array" ref="M22">SUMPRODUCT((수출입지역별백데이터!$P$3:$P$8000=추가분석!M$3)*(수출입지역별백데이터!$Q$3:$Q$8000=추가분석!$B22)*(수출입지역별백데이터!$S$3:$S$8000))</f>
        <v>813337</v>
      </c>
      <c r="N22" s="248" cm="1">
        <f t="array" ref="N22">SUMPRODUCT((수출입지역별백데이터!$P$3:$P$8000=추가분석!N$3)*(수출입지역별백데이터!$Q$3:$Q$8000=추가분석!$B22)*(수출입지역별백데이터!$S$3:$S$8000))</f>
        <v>934374</v>
      </c>
      <c r="O22" s="248">
        <f t="shared" si="6"/>
        <v>121037</v>
      </c>
      <c r="P22" s="248">
        <f t="shared" si="7"/>
        <v>121.03700000000001</v>
      </c>
      <c r="Q22" s="223">
        <f t="shared" si="8"/>
        <v>0.1488153127178525</v>
      </c>
    </row>
    <row r="23" spans="2:18" x14ac:dyDescent="0.3">
      <c r="B23" s="227" t="s">
        <v>537</v>
      </c>
      <c r="C23" s="247" cm="1">
        <f t="array" ref="C23">SUMPRODUCT((수출입지역별백데이터!$F$3:$F$8000=추가분석!C$3)*(수출입지역별백데이터!$G$3:$G$8000=추가분석!$B23)*(수출입지역별백데이터!$I$3:$I$8000))</f>
        <v>76542</v>
      </c>
      <c r="D23" s="248" cm="1">
        <f t="array" ref="D23">SUMPRODUCT((수출입지역별백데이터!$F$3:$F$8000=추가분석!D$3)*(수출입지역별백데이터!$G$3:$G$8000=추가분석!$B23)*(수출입지역별백데이터!$I$3:$I$8000))</f>
        <v>62226</v>
      </c>
      <c r="E23" s="248">
        <f t="shared" si="0"/>
        <v>-14316</v>
      </c>
      <c r="F23" s="248">
        <f t="shared" si="1"/>
        <v>-14.316000000000001</v>
      </c>
      <c r="G23" s="223">
        <f t="shared" si="2"/>
        <v>-0.18703456925609468</v>
      </c>
      <c r="H23" s="247" cm="1">
        <f t="array" ref="H23">SUMPRODUCT((수출입지역별백데이터!$K$3:$K$8000=추가분석!H$3)*(수출입지역별백데이터!$L$3:$L$8000=추가분석!$B23)*(수출입지역별백데이터!$N$3:$N$8000))</f>
        <v>188938</v>
      </c>
      <c r="I23" s="248" cm="1">
        <f t="array" ref="I23">SUMPRODUCT((수출입지역별백데이터!$K$3:$K$8000=추가분석!I$3)*(수출입지역별백데이터!$L$3:$L$8000=추가분석!$B23)*(수출입지역별백데이터!$N$3:$N$8000))</f>
        <v>85895</v>
      </c>
      <c r="J23" s="248">
        <f t="shared" si="3"/>
        <v>-103043</v>
      </c>
      <c r="K23" s="248">
        <f t="shared" si="4"/>
        <v>-103.04300000000001</v>
      </c>
      <c r="L23" s="223">
        <f t="shared" si="5"/>
        <v>-0.54537996591474447</v>
      </c>
      <c r="M23" s="247" cm="1">
        <f t="array" ref="M23">SUMPRODUCT((수출입지역별백데이터!$P$3:$P$8000=추가분석!M$3)*(수출입지역별백데이터!$Q$3:$Q$8000=추가분석!$B23)*(수출입지역별백데이터!$S$3:$S$8000))</f>
        <v>305686</v>
      </c>
      <c r="N23" s="248" cm="1">
        <f t="array" ref="N23">SUMPRODUCT((수출입지역별백데이터!$P$3:$P$8000=추가분석!N$3)*(수출입지역별백데이터!$Q$3:$Q$8000=추가분석!$B23)*(수출입지역별백데이터!$S$3:$S$8000))</f>
        <v>377697</v>
      </c>
      <c r="O23" s="248">
        <f t="shared" si="6"/>
        <v>72011</v>
      </c>
      <c r="P23" s="248">
        <f t="shared" si="7"/>
        <v>72.010999999999996</v>
      </c>
      <c r="Q23" s="223">
        <f t="shared" si="8"/>
        <v>0.23557179589513422</v>
      </c>
    </row>
    <row r="24" spans="2:18" x14ac:dyDescent="0.3">
      <c r="B24" s="229" t="s">
        <v>332</v>
      </c>
      <c r="C24" s="247" cm="1">
        <f t="array" ref="C24">SUMPRODUCT((수출입지역별백데이터!$F$3:$F$8000=추가분석!C$3)*(수출입지역별백데이터!$G$3:$G$8000=추가분석!$B24)*(수출입지역별백데이터!$I$3:$I$8000))</f>
        <v>313810</v>
      </c>
      <c r="D24" s="248" cm="1">
        <f t="array" ref="D24">SUMPRODUCT((수출입지역별백데이터!$F$3:$F$8000=추가분석!D$3)*(수출입지역별백데이터!$G$3:$G$8000=추가분석!$B24)*(수출입지역별백데이터!$I$3:$I$8000))</f>
        <v>206136</v>
      </c>
      <c r="E24" s="248">
        <f t="shared" si="0"/>
        <v>-107674</v>
      </c>
      <c r="F24" s="248">
        <f t="shared" si="1"/>
        <v>-107.67400000000001</v>
      </c>
      <c r="G24" s="223">
        <f t="shared" si="2"/>
        <v>-0.34311844746821324</v>
      </c>
      <c r="H24" s="247" cm="1">
        <f t="array" ref="H24">SUMPRODUCT((수출입지역별백데이터!$K$3:$K$8000=추가분석!H$3)*(수출입지역별백데이터!$L$3:$L$8000=추가분석!$B24)*(수출입지역별백데이터!$N$3:$N$8000))</f>
        <v>2927140</v>
      </c>
      <c r="I24" s="248" cm="1">
        <f t="array" ref="I24">SUMPRODUCT((수출입지역별백데이터!$K$3:$K$8000=추가분석!I$3)*(수출입지역별백데이터!$L$3:$L$8000=추가분석!$B24)*(수출입지역별백데이터!$N$3:$N$8000))</f>
        <v>3563111</v>
      </c>
      <c r="J24" s="248">
        <f t="shared" si="3"/>
        <v>635971</v>
      </c>
      <c r="K24" s="248">
        <f t="shared" si="4"/>
        <v>635.971</v>
      </c>
      <c r="L24" s="223">
        <f t="shared" si="5"/>
        <v>0.21726702515082982</v>
      </c>
      <c r="M24" s="247" cm="1">
        <f t="array" ref="M24">SUMPRODUCT((수출입지역별백데이터!$P$3:$P$8000=추가분석!M$3)*(수출입지역별백데이터!$Q$3:$Q$8000=추가분석!$B24)*(수출입지역별백데이터!$S$3:$S$8000))</f>
        <v>821800</v>
      </c>
      <c r="N24" s="248" cm="1">
        <f t="array" ref="N24">SUMPRODUCT((수출입지역별백데이터!$P$3:$P$8000=추가분석!N$3)*(수출입지역별백데이터!$Q$3:$Q$8000=추가분석!$B24)*(수출입지역별백데이터!$S$3:$S$8000))</f>
        <v>2140955</v>
      </c>
      <c r="O24" s="248">
        <f t="shared" si="6"/>
        <v>1319155</v>
      </c>
      <c r="P24" s="248">
        <f t="shared" si="7"/>
        <v>1319.155</v>
      </c>
      <c r="Q24" s="223">
        <f t="shared" si="8"/>
        <v>1.6052019956193722</v>
      </c>
    </row>
    <row r="25" spans="2:18" ht="17.25" thickBot="1" x14ac:dyDescent="0.35">
      <c r="B25" s="230" t="s">
        <v>536</v>
      </c>
      <c r="C25" s="249" cm="1">
        <f t="array" ref="C25">SUMPRODUCT((수출입지역별백데이터!$F$3:$F$8000=추가분석!C$3)*(수출입지역별백데이터!$G$3:$G$8000=추가분석!$B25)*(수출입지역별백데이터!$I$3:$I$8000))</f>
        <v>33133</v>
      </c>
      <c r="D25" s="250" cm="1">
        <f t="array" ref="D25">SUMPRODUCT((수출입지역별백데이터!$F$3:$F$8000=추가분석!D$3)*(수출입지역별백데이터!$G$3:$G$8000=추가분석!$B25)*(수출입지역별백데이터!$I$3:$I$8000))</f>
        <v>44704</v>
      </c>
      <c r="E25" s="250">
        <f t="shared" si="0"/>
        <v>11571</v>
      </c>
      <c r="F25" s="250">
        <f t="shared" si="1"/>
        <v>11.571</v>
      </c>
      <c r="G25" s="224">
        <f t="shared" si="2"/>
        <v>0.34922886548154408</v>
      </c>
      <c r="H25" s="249" cm="1">
        <f t="array" ref="H25">SUMPRODUCT((수출입지역별백데이터!$K$3:$K$8000=추가분석!H$3)*(수출입지역별백데이터!$L$3:$L$8000=추가분석!$B25)*(수출입지역별백데이터!$N$3:$N$8000))</f>
        <v>2718</v>
      </c>
      <c r="I25" s="250" cm="1">
        <f t="array" ref="I25">SUMPRODUCT((수출입지역별백데이터!$K$3:$K$8000=추가분석!I$3)*(수출입지역별백데이터!$L$3:$L$8000=추가분석!$B25)*(수출입지역별백데이터!$N$3:$N$8000))</f>
        <v>1751</v>
      </c>
      <c r="J25" s="250">
        <f t="shared" si="3"/>
        <v>-967</v>
      </c>
      <c r="K25" s="250">
        <f t="shared" si="4"/>
        <v>-0.96699999999999997</v>
      </c>
      <c r="L25" s="224">
        <f t="shared" si="5"/>
        <v>-0.35577630610743194</v>
      </c>
      <c r="M25" s="249" cm="1">
        <f t="array" ref="M25">SUMPRODUCT((수출입지역별백데이터!$P$3:$P$8000=추가분석!M$3)*(수출입지역별백데이터!$Q$3:$Q$8000=추가분석!$B25)*(수출입지역별백데이터!$S$3:$S$8000))</f>
        <v>167507</v>
      </c>
      <c r="N25" s="250" cm="1">
        <f t="array" ref="N25">SUMPRODUCT((수출입지역별백데이터!$P$3:$P$8000=추가분석!N$3)*(수출입지역별백데이터!$Q$3:$Q$8000=추가분석!$B25)*(수출입지역별백데이터!$S$3:$S$8000))</f>
        <v>23964</v>
      </c>
      <c r="O25" s="250">
        <f t="shared" si="6"/>
        <v>-143543</v>
      </c>
      <c r="P25" s="250">
        <f t="shared" si="7"/>
        <v>-143.54300000000001</v>
      </c>
      <c r="Q25" s="224">
        <f t="shared" si="8"/>
        <v>-0.85693732202236328</v>
      </c>
    </row>
    <row r="27" spans="2:18" ht="17.25" thickBot="1" x14ac:dyDescent="0.35"/>
    <row r="28" spans="2:18" ht="18.75" customHeight="1" x14ac:dyDescent="0.3">
      <c r="C28" s="308" t="s">
        <v>349</v>
      </c>
      <c r="D28" s="307"/>
      <c r="E28" s="307"/>
      <c r="F28" s="309"/>
      <c r="G28" s="308" t="s">
        <v>348</v>
      </c>
      <c r="H28" s="307"/>
      <c r="I28" s="307"/>
      <c r="J28" s="309"/>
      <c r="K28" s="308" t="s">
        <v>347</v>
      </c>
      <c r="L28" s="307"/>
      <c r="M28" s="307"/>
      <c r="N28" s="309"/>
    </row>
    <row r="29" spans="2:18" ht="17.25" thickBot="1" x14ac:dyDescent="0.35">
      <c r="C29" s="310"/>
      <c r="D29" s="349"/>
      <c r="E29" s="311" t="s">
        <v>3617</v>
      </c>
      <c r="F29" s="312" t="s">
        <v>3616</v>
      </c>
      <c r="G29" s="310"/>
      <c r="H29" s="349" t="s">
        <v>553</v>
      </c>
      <c r="I29" s="311" t="s">
        <v>3617</v>
      </c>
      <c r="J29" s="312" t="s">
        <v>3616</v>
      </c>
      <c r="K29" s="310"/>
      <c r="L29" s="349"/>
      <c r="M29" s="311" t="s">
        <v>3617</v>
      </c>
      <c r="N29" s="312" t="s">
        <v>3616</v>
      </c>
    </row>
    <row r="30" spans="2:18" x14ac:dyDescent="0.3">
      <c r="C30" s="303" t="str">
        <f>시점!B2</f>
        <v>2021.06</v>
      </c>
      <c r="D30" s="304" cm="1">
        <f t="array" ref="D30">SUMPRODUCT((수출입지역별백데이터!$F$3:$F$8000=추가분석!$C30)*(수출입지역별백데이터!$G$3:$G$8000=추가분석!D$29)*(수출입지역별백데이터!$I$3:$I$8000))</f>
        <v>0</v>
      </c>
      <c r="E30" s="305">
        <f>D30/1000</f>
        <v>0</v>
      </c>
      <c r="F30" s="306"/>
      <c r="G30" s="301" t="str">
        <f>C30</f>
        <v>2021.06</v>
      </c>
      <c r="H30" s="304" cm="1">
        <f t="array" ref="H30">SUMPRODUCT((수출입지역별백데이터!$K$3:$K$8000=추가분석!$G30)*(수출입지역별백데이터!$L$3:$L$8000=추가분석!H$29)*(수출입지역별백데이터!$N$3:$N$8000))</f>
        <v>1613362</v>
      </c>
      <c r="I30" s="305">
        <f>H30/1000</f>
        <v>1613.3620000000001</v>
      </c>
      <c r="J30" s="306"/>
      <c r="K30" s="301" t="str">
        <f>C30</f>
        <v>2021.06</v>
      </c>
      <c r="L30" s="304" cm="1">
        <f t="array" ref="L30">SUMPRODUCT((수출입지역별백데이터!$P$3:$P$8000=추가분석!$K30)*(수출입지역별백데이터!$Q$3:$Q$8000=추가분석!L$29)*(수출입지역별백데이터!$S$3:$S$8000))</f>
        <v>0</v>
      </c>
      <c r="M30" s="305">
        <f>L30/1000</f>
        <v>0</v>
      </c>
      <c r="N30" s="306"/>
      <c r="O30" s="192"/>
      <c r="P30" s="192"/>
      <c r="Q30" s="192"/>
      <c r="R30" s="192"/>
    </row>
    <row r="31" spans="2:18" x14ac:dyDescent="0.3">
      <c r="C31" s="299" t="str">
        <f>시점!B3</f>
        <v>2021.07</v>
      </c>
      <c r="D31" s="265" cm="1">
        <f t="array" ref="D31">SUMPRODUCT((수출입지역별백데이터!$F$3:$F$8000=추가분석!$C31)*(수출입지역별백데이터!$G$3:$G$8000=추가분석!D$29)*(수출입지역별백데이터!$I$3:$I$8000))</f>
        <v>0</v>
      </c>
      <c r="E31" s="266">
        <f t="shared" ref="E31:E57" si="9">D31/1000</f>
        <v>0</v>
      </c>
      <c r="F31" s="267"/>
      <c r="G31" s="301" t="str">
        <f t="shared" ref="G31:G58" si="10">C31</f>
        <v>2021.07</v>
      </c>
      <c r="H31" s="265" cm="1">
        <f t="array" ref="H31">SUMPRODUCT((수출입지역별백데이터!$K$3:$K$8000=추가분석!$G31)*(수출입지역별백데이터!$L$3:$L$8000=추가분석!H$29)*(수출입지역별백데이터!$N$3:$N$8000))</f>
        <v>1760748</v>
      </c>
      <c r="I31" s="266">
        <f t="shared" ref="I31:I58" si="11">H31/1000</f>
        <v>1760.748</v>
      </c>
      <c r="J31" s="267"/>
      <c r="K31" s="301" t="str">
        <f t="shared" ref="K31:K58" si="12">C31</f>
        <v>2021.07</v>
      </c>
      <c r="L31" s="265" cm="1">
        <f t="array" ref="L31">SUMPRODUCT((수출입지역별백데이터!$P$3:$P$8000=추가분석!$K31)*(수출입지역별백데이터!$Q$3:$Q$8000=추가분석!L$29)*(수출입지역별백데이터!$S$3:$S$8000))</f>
        <v>0</v>
      </c>
      <c r="M31" s="266">
        <f t="shared" ref="M31:M58" si="13">L31/1000</f>
        <v>0</v>
      </c>
      <c r="N31" s="267"/>
    </row>
    <row r="32" spans="2:18" x14ac:dyDescent="0.3">
      <c r="C32" s="299" t="str">
        <f>시점!B4</f>
        <v>2021.08</v>
      </c>
      <c r="D32" s="265" cm="1">
        <f t="array" ref="D32">SUMPRODUCT((수출입지역별백데이터!$F$3:$F$8000=추가분석!$C32)*(수출입지역별백데이터!$G$3:$G$8000=추가분석!D$29)*(수출입지역별백데이터!$I$3:$I$8000))</f>
        <v>0</v>
      </c>
      <c r="E32" s="266">
        <f t="shared" si="9"/>
        <v>0</v>
      </c>
      <c r="F32" s="267"/>
      <c r="G32" s="301" t="str">
        <f t="shared" si="10"/>
        <v>2021.08</v>
      </c>
      <c r="H32" s="265" cm="1">
        <f t="array" ref="H32">SUMPRODUCT((수출입지역별백데이터!$K$3:$K$8000=추가분석!$G32)*(수출입지역별백데이터!$L$3:$L$8000=추가분석!H$29)*(수출입지역별백데이터!$N$3:$N$8000))</f>
        <v>1617891</v>
      </c>
      <c r="I32" s="266">
        <f t="shared" si="11"/>
        <v>1617.8910000000001</v>
      </c>
      <c r="J32" s="267"/>
      <c r="K32" s="301" t="str">
        <f t="shared" si="12"/>
        <v>2021.08</v>
      </c>
      <c r="L32" s="265" cm="1">
        <f t="array" ref="L32">SUMPRODUCT((수출입지역별백데이터!$P$3:$P$8000=추가분석!$K32)*(수출입지역별백데이터!$Q$3:$Q$8000=추가분석!L$29)*(수출입지역별백데이터!$S$3:$S$8000))</f>
        <v>0</v>
      </c>
      <c r="M32" s="266">
        <f t="shared" si="13"/>
        <v>0</v>
      </c>
      <c r="N32" s="267"/>
    </row>
    <row r="33" spans="3:21" x14ac:dyDescent="0.3">
      <c r="C33" s="299" t="str">
        <f>시점!B5</f>
        <v>2021.09</v>
      </c>
      <c r="D33" s="265" cm="1">
        <f t="array" ref="D33">SUMPRODUCT((수출입지역별백데이터!$F$3:$F$8000=추가분석!$C33)*(수출입지역별백데이터!$G$3:$G$8000=추가분석!D$29)*(수출입지역별백데이터!$I$3:$I$8000))</f>
        <v>0</v>
      </c>
      <c r="E33" s="266">
        <f t="shared" si="9"/>
        <v>0</v>
      </c>
      <c r="F33" s="267"/>
      <c r="G33" s="301" t="str">
        <f t="shared" si="10"/>
        <v>2021.09</v>
      </c>
      <c r="H33" s="265" cm="1">
        <f t="array" ref="H33">SUMPRODUCT((수출입지역별백데이터!$K$3:$K$8000=추가분석!$G33)*(수출입지역별백데이터!$L$3:$L$8000=추가분석!H$29)*(수출입지역별백데이터!$N$3:$N$8000))</f>
        <v>1756103</v>
      </c>
      <c r="I33" s="266">
        <f t="shared" si="11"/>
        <v>1756.1030000000001</v>
      </c>
      <c r="J33" s="267"/>
      <c r="K33" s="301" t="str">
        <f t="shared" si="12"/>
        <v>2021.09</v>
      </c>
      <c r="L33" s="265" cm="1">
        <f t="array" ref="L33">SUMPRODUCT((수출입지역별백데이터!$P$3:$P$8000=추가분석!$K33)*(수출입지역별백데이터!$Q$3:$Q$8000=추가분석!L$29)*(수출입지역별백데이터!$S$3:$S$8000))</f>
        <v>0</v>
      </c>
      <c r="M33" s="266">
        <f t="shared" si="13"/>
        <v>0</v>
      </c>
      <c r="N33" s="267"/>
    </row>
    <row r="34" spans="3:21" x14ac:dyDescent="0.3">
      <c r="C34" s="299" t="str">
        <f>시점!B6</f>
        <v>2021.10</v>
      </c>
      <c r="D34" s="265" cm="1">
        <f t="array" ref="D34">SUMPRODUCT((수출입지역별백데이터!$F$3:$F$8000=추가분석!$C34)*(수출입지역별백데이터!$G$3:$G$8000=추가분석!D$29)*(수출입지역별백데이터!$I$3:$I$8000))</f>
        <v>0</v>
      </c>
      <c r="E34" s="266">
        <f t="shared" si="9"/>
        <v>0</v>
      </c>
      <c r="F34" s="267"/>
      <c r="G34" s="301" t="str">
        <f t="shared" si="10"/>
        <v>2021.10</v>
      </c>
      <c r="H34" s="265" cm="1">
        <f t="array" ref="H34">SUMPRODUCT((수출입지역별백데이터!$K$3:$K$8000=추가분석!$G34)*(수출입지역별백데이터!$L$3:$L$8000=추가분석!H$29)*(수출입지역별백데이터!$N$3:$N$8000))</f>
        <v>1817688</v>
      </c>
      <c r="I34" s="266">
        <f t="shared" si="11"/>
        <v>1817.6880000000001</v>
      </c>
      <c r="J34" s="267"/>
      <c r="K34" s="301" t="str">
        <f t="shared" si="12"/>
        <v>2021.10</v>
      </c>
      <c r="L34" s="265" cm="1">
        <f t="array" ref="L34">SUMPRODUCT((수출입지역별백데이터!$P$3:$P$8000=추가분석!$K34)*(수출입지역별백데이터!$Q$3:$Q$8000=추가분석!L$29)*(수출입지역별백데이터!$S$3:$S$8000))</f>
        <v>0</v>
      </c>
      <c r="M34" s="266">
        <f t="shared" si="13"/>
        <v>0</v>
      </c>
      <c r="N34" s="267"/>
    </row>
    <row r="35" spans="3:21" x14ac:dyDescent="0.3">
      <c r="C35" s="299" t="str">
        <f>시점!B7</f>
        <v>2021.11</v>
      </c>
      <c r="D35" s="265" cm="1">
        <f t="array" ref="D35">SUMPRODUCT((수출입지역별백데이터!$F$3:$F$8000=추가분석!$C35)*(수출입지역별백데이터!$G$3:$G$8000=추가분석!D$29)*(수출입지역별백데이터!$I$3:$I$8000))</f>
        <v>0</v>
      </c>
      <c r="E35" s="266">
        <f t="shared" si="9"/>
        <v>0</v>
      </c>
      <c r="F35" s="267"/>
      <c r="G35" s="301" t="str">
        <f t="shared" si="10"/>
        <v>2021.11</v>
      </c>
      <c r="H35" s="265" cm="1">
        <f t="array" ref="H35">SUMPRODUCT((수출입지역별백데이터!$K$3:$K$8000=추가분석!$G35)*(수출입지역별백데이터!$L$3:$L$8000=추가분석!H$29)*(수출입지역별백데이터!$N$3:$N$8000))</f>
        <v>1972464</v>
      </c>
      <c r="I35" s="266">
        <f t="shared" si="11"/>
        <v>1972.4639999999999</v>
      </c>
      <c r="J35" s="267"/>
      <c r="K35" s="301" t="str">
        <f t="shared" si="12"/>
        <v>2021.11</v>
      </c>
      <c r="L35" s="265" cm="1">
        <f t="array" ref="L35">SUMPRODUCT((수출입지역별백데이터!$P$3:$P$8000=추가분석!$K35)*(수출입지역별백데이터!$Q$3:$Q$8000=추가분석!L$29)*(수출입지역별백데이터!$S$3:$S$8000))</f>
        <v>0</v>
      </c>
      <c r="M35" s="266">
        <f t="shared" si="13"/>
        <v>0</v>
      </c>
      <c r="N35" s="267"/>
      <c r="U35"/>
    </row>
    <row r="36" spans="3:21" x14ac:dyDescent="0.3">
      <c r="C36" s="299" t="str">
        <f>시점!B8</f>
        <v>2021.12</v>
      </c>
      <c r="D36" s="265" cm="1">
        <f t="array" ref="D36">SUMPRODUCT((수출입지역별백데이터!$F$3:$F$8000=추가분석!$C36)*(수출입지역별백데이터!$G$3:$G$8000=추가분석!D$29)*(수출입지역별백데이터!$I$3:$I$8000))</f>
        <v>0</v>
      </c>
      <c r="E36" s="266">
        <f t="shared" si="9"/>
        <v>0</v>
      </c>
      <c r="F36" s="267"/>
      <c r="G36" s="301" t="str">
        <f t="shared" si="10"/>
        <v>2021.12</v>
      </c>
      <c r="H36" s="265" cm="1">
        <f t="array" ref="H36">SUMPRODUCT((수출입지역별백데이터!$K$3:$K$8000=추가분석!$G36)*(수출입지역별백데이터!$L$3:$L$8000=추가분석!H$29)*(수출입지역별백데이터!$N$3:$N$8000))</f>
        <v>2006921</v>
      </c>
      <c r="I36" s="266">
        <f t="shared" si="11"/>
        <v>2006.921</v>
      </c>
      <c r="J36" s="267"/>
      <c r="K36" s="301" t="str">
        <f t="shared" si="12"/>
        <v>2021.12</v>
      </c>
      <c r="L36" s="265" cm="1">
        <f t="array" ref="L36">SUMPRODUCT((수출입지역별백데이터!$P$3:$P$8000=추가분석!$K36)*(수출입지역별백데이터!$Q$3:$Q$8000=추가분석!L$29)*(수출입지역별백데이터!$S$3:$S$8000))</f>
        <v>0</v>
      </c>
      <c r="M36" s="266">
        <f t="shared" si="13"/>
        <v>0</v>
      </c>
      <c r="N36" s="267"/>
      <c r="U36"/>
    </row>
    <row r="37" spans="3:21" x14ac:dyDescent="0.3">
      <c r="C37" s="299" t="str">
        <f>시점!B9</f>
        <v>2022.01</v>
      </c>
      <c r="D37" s="265" cm="1">
        <f t="array" ref="D37">SUMPRODUCT((수출입지역별백데이터!$F$3:$F$8000=추가분석!$C37)*(수출입지역별백데이터!$G$3:$G$8000=추가분석!D$29)*(수출입지역별백데이터!$I$3:$I$8000))</f>
        <v>0</v>
      </c>
      <c r="E37" s="266">
        <f t="shared" si="9"/>
        <v>0</v>
      </c>
      <c r="F37" s="267"/>
      <c r="G37" s="301" t="str">
        <f t="shared" si="10"/>
        <v>2022.01</v>
      </c>
      <c r="H37" s="265" cm="1">
        <f t="array" ref="H37">SUMPRODUCT((수출입지역별백데이터!$K$3:$K$8000=추가분석!$G37)*(수출입지역별백데이터!$L$3:$L$8000=추가분석!H$29)*(수출입지역별백데이터!$N$3:$N$8000))</f>
        <v>1983325</v>
      </c>
      <c r="I37" s="266">
        <f t="shared" si="11"/>
        <v>1983.325</v>
      </c>
      <c r="J37" s="267"/>
      <c r="K37" s="301" t="str">
        <f t="shared" si="12"/>
        <v>2022.01</v>
      </c>
      <c r="L37" s="265" cm="1">
        <f t="array" ref="L37">SUMPRODUCT((수출입지역별백데이터!$P$3:$P$8000=추가분석!$K37)*(수출입지역별백데이터!$Q$3:$Q$8000=추가분석!L$29)*(수출입지역별백데이터!$S$3:$S$8000))</f>
        <v>0</v>
      </c>
      <c r="M37" s="266">
        <f t="shared" si="13"/>
        <v>0</v>
      </c>
      <c r="N37" s="267"/>
      <c r="U37"/>
    </row>
    <row r="38" spans="3:21" x14ac:dyDescent="0.3">
      <c r="C38" s="299" t="str">
        <f>시점!B10</f>
        <v>2022.02</v>
      </c>
      <c r="D38" s="265" cm="1">
        <f t="array" ref="D38">SUMPRODUCT((수출입지역별백데이터!$F$3:$F$8000=추가분석!$C38)*(수출입지역별백데이터!$G$3:$G$8000=추가분석!D$29)*(수출입지역별백데이터!$I$3:$I$8000))</f>
        <v>0</v>
      </c>
      <c r="E38" s="266">
        <f t="shared" si="9"/>
        <v>0</v>
      </c>
      <c r="F38" s="267"/>
      <c r="G38" s="301" t="str">
        <f t="shared" si="10"/>
        <v>2022.02</v>
      </c>
      <c r="H38" s="265" cm="1">
        <f t="array" ref="H38">SUMPRODUCT((수출입지역별백데이터!$K$3:$K$8000=추가분석!$G38)*(수출입지역별백데이터!$L$3:$L$8000=추가분석!H$29)*(수출입지역별백데이터!$N$3:$N$8000))</f>
        <v>2098769</v>
      </c>
      <c r="I38" s="266">
        <f t="shared" si="11"/>
        <v>2098.7689999999998</v>
      </c>
      <c r="J38" s="267"/>
      <c r="K38" s="301" t="str">
        <f t="shared" si="12"/>
        <v>2022.02</v>
      </c>
      <c r="L38" s="265" cm="1">
        <f t="array" ref="L38">SUMPRODUCT((수출입지역별백데이터!$P$3:$P$8000=추가분석!$K38)*(수출입지역별백데이터!$Q$3:$Q$8000=추가분석!L$29)*(수출입지역별백데이터!$S$3:$S$8000))</f>
        <v>0</v>
      </c>
      <c r="M38" s="266">
        <f t="shared" si="13"/>
        <v>0</v>
      </c>
      <c r="N38" s="267"/>
      <c r="U38"/>
    </row>
    <row r="39" spans="3:21" x14ac:dyDescent="0.3">
      <c r="C39" s="299" t="str">
        <f>시점!B11</f>
        <v>2022.03</v>
      </c>
      <c r="D39" s="265" cm="1">
        <f t="array" ref="D39">SUMPRODUCT((수출입지역별백데이터!$F$3:$F$8000=추가분석!$C39)*(수출입지역별백데이터!$G$3:$G$8000=추가분석!D$29)*(수출입지역별백데이터!$I$3:$I$8000))</f>
        <v>0</v>
      </c>
      <c r="E39" s="266">
        <f t="shared" si="9"/>
        <v>0</v>
      </c>
      <c r="F39" s="267"/>
      <c r="G39" s="301" t="str">
        <f t="shared" si="10"/>
        <v>2022.03</v>
      </c>
      <c r="H39" s="265" cm="1">
        <f t="array" ref="H39">SUMPRODUCT((수출입지역별백데이터!$K$3:$K$8000=추가분석!$G39)*(수출입지역별백데이터!$L$3:$L$8000=추가분석!H$29)*(수출입지역별백데이터!$N$3:$N$8000))</f>
        <v>2595871</v>
      </c>
      <c r="I39" s="266">
        <f t="shared" si="11"/>
        <v>2595.8710000000001</v>
      </c>
      <c r="J39" s="267"/>
      <c r="K39" s="301" t="str">
        <f t="shared" si="12"/>
        <v>2022.03</v>
      </c>
      <c r="L39" s="265" cm="1">
        <f t="array" ref="L39">SUMPRODUCT((수출입지역별백데이터!$P$3:$P$8000=추가분석!$K39)*(수출입지역별백데이터!$Q$3:$Q$8000=추가분석!L$29)*(수출입지역별백데이터!$S$3:$S$8000))</f>
        <v>0</v>
      </c>
      <c r="M39" s="266">
        <f t="shared" si="13"/>
        <v>0</v>
      </c>
      <c r="N39" s="267"/>
      <c r="U39"/>
    </row>
    <row r="40" spans="3:21" x14ac:dyDescent="0.3">
      <c r="C40" s="299" t="str">
        <f>시점!B12</f>
        <v>2022.04</v>
      </c>
      <c r="D40" s="265" cm="1">
        <f t="array" ref="D40">SUMPRODUCT((수출입지역별백데이터!$F$3:$F$8000=추가분석!$C40)*(수출입지역별백데이터!$G$3:$G$8000=추가분석!D$29)*(수출입지역별백데이터!$I$3:$I$8000))</f>
        <v>0</v>
      </c>
      <c r="E40" s="266">
        <f t="shared" si="9"/>
        <v>0</v>
      </c>
      <c r="F40" s="267"/>
      <c r="G40" s="301" t="str">
        <f t="shared" si="10"/>
        <v>2022.04</v>
      </c>
      <c r="H40" s="265" cm="1">
        <f t="array" ref="H40">SUMPRODUCT((수출입지역별백데이터!$K$3:$K$8000=추가분석!$G40)*(수출입지역별백데이터!$L$3:$L$8000=추가분석!H$29)*(수출입지역별백데이터!$N$3:$N$8000))</f>
        <v>3143182</v>
      </c>
      <c r="I40" s="266">
        <f t="shared" si="11"/>
        <v>3143.1819999999998</v>
      </c>
      <c r="J40" s="267"/>
      <c r="K40" s="301" t="str">
        <f t="shared" si="12"/>
        <v>2022.04</v>
      </c>
      <c r="L40" s="265" cm="1">
        <f t="array" ref="L40">SUMPRODUCT((수출입지역별백데이터!$P$3:$P$8000=추가분석!$K40)*(수출입지역별백데이터!$Q$3:$Q$8000=추가분석!L$29)*(수출입지역별백데이터!$S$3:$S$8000))</f>
        <v>0</v>
      </c>
      <c r="M40" s="266">
        <f t="shared" si="13"/>
        <v>0</v>
      </c>
      <c r="N40" s="267"/>
      <c r="U40"/>
    </row>
    <row r="41" spans="3:21" x14ac:dyDescent="0.3">
      <c r="C41" s="299" t="str">
        <f>시점!B13</f>
        <v>2022.05</v>
      </c>
      <c r="D41" s="265" cm="1">
        <f t="array" ref="D41">SUMPRODUCT((수출입지역별백데이터!$F$3:$F$8000=추가분석!$C41)*(수출입지역별백데이터!$G$3:$G$8000=추가분석!D$29)*(수출입지역별백데이터!$I$3:$I$8000))</f>
        <v>0</v>
      </c>
      <c r="E41" s="266">
        <f t="shared" si="9"/>
        <v>0</v>
      </c>
      <c r="F41" s="267"/>
      <c r="G41" s="301" t="str">
        <f t="shared" si="10"/>
        <v>2022.05</v>
      </c>
      <c r="H41" s="265" cm="1">
        <f t="array" ref="H41">SUMPRODUCT((수출입지역별백데이터!$K$3:$K$8000=추가분석!$G41)*(수출입지역별백데이터!$L$3:$L$8000=추가분석!H$29)*(수출입지역별백데이터!$N$3:$N$8000))</f>
        <v>3297916</v>
      </c>
      <c r="I41" s="266">
        <f t="shared" si="11"/>
        <v>3297.9160000000002</v>
      </c>
      <c r="J41" s="267"/>
      <c r="K41" s="301" t="str">
        <f t="shared" si="12"/>
        <v>2022.05</v>
      </c>
      <c r="L41" s="265" cm="1">
        <f t="array" ref="L41">SUMPRODUCT((수출입지역별백데이터!$P$3:$P$8000=추가분석!$K41)*(수출입지역별백데이터!$Q$3:$Q$8000=추가분석!L$29)*(수출입지역별백데이터!$S$3:$S$8000))</f>
        <v>0</v>
      </c>
      <c r="M41" s="266">
        <f t="shared" si="13"/>
        <v>0</v>
      </c>
      <c r="N41" s="267"/>
      <c r="U41"/>
    </row>
    <row r="42" spans="3:21" x14ac:dyDescent="0.3">
      <c r="C42" s="299" t="str">
        <f>시점!B14</f>
        <v>2022.06</v>
      </c>
      <c r="D42" s="265" cm="1">
        <f t="array" ref="D42">SUMPRODUCT((수출입지역별백데이터!$F$3:$F$8000=추가분석!$C42)*(수출입지역별백데이터!$G$3:$G$8000=추가분석!D$29)*(수출입지역별백데이터!$I$3:$I$8000))</f>
        <v>0</v>
      </c>
      <c r="E42" s="266">
        <f t="shared" si="9"/>
        <v>0</v>
      </c>
      <c r="F42" s="267">
        <f>E42-E30</f>
        <v>0</v>
      </c>
      <c r="G42" s="301" t="str">
        <f t="shared" si="10"/>
        <v>2022.06</v>
      </c>
      <c r="H42" s="265" cm="1">
        <f t="array" ref="H42">SUMPRODUCT((수출입지역별백데이터!$K$3:$K$8000=추가분석!$G42)*(수출입지역별백데이터!$L$3:$L$8000=추가분석!H$29)*(수출입지역별백데이터!$N$3:$N$8000))</f>
        <v>2401792</v>
      </c>
      <c r="I42" s="266">
        <f t="shared" si="11"/>
        <v>2401.7919999999999</v>
      </c>
      <c r="J42" s="267">
        <f>I42-I30</f>
        <v>788.42999999999984</v>
      </c>
      <c r="K42" s="301" t="str">
        <f t="shared" si="12"/>
        <v>2022.06</v>
      </c>
      <c r="L42" s="265" cm="1">
        <f t="array" ref="L42">SUMPRODUCT((수출입지역별백데이터!$P$3:$P$8000=추가분석!$K42)*(수출입지역별백데이터!$Q$3:$Q$8000=추가분석!L$29)*(수출입지역별백데이터!$S$3:$S$8000))</f>
        <v>0</v>
      </c>
      <c r="M42" s="266">
        <f t="shared" si="13"/>
        <v>0</v>
      </c>
      <c r="N42" s="267">
        <f>M42-M30</f>
        <v>0</v>
      </c>
      <c r="U42"/>
    </row>
    <row r="43" spans="3:21" x14ac:dyDescent="0.3">
      <c r="C43" s="299" t="str">
        <f>시점!B15</f>
        <v>2022.07</v>
      </c>
      <c r="D43" s="265" cm="1">
        <f t="array" ref="D43">SUMPRODUCT((수출입지역별백데이터!$F$3:$F$8000=추가분석!$C43)*(수출입지역별백데이터!$G$3:$G$8000=추가분석!D$29)*(수출입지역별백데이터!$I$3:$I$8000))</f>
        <v>0</v>
      </c>
      <c r="E43" s="266">
        <f t="shared" si="9"/>
        <v>0</v>
      </c>
      <c r="F43" s="267">
        <f t="shared" ref="F43:F58" si="14">E43-E31</f>
        <v>0</v>
      </c>
      <c r="G43" s="301" t="str">
        <f t="shared" si="10"/>
        <v>2022.07</v>
      </c>
      <c r="H43" s="265" cm="1">
        <f t="array" ref="H43">SUMPRODUCT((수출입지역별백데이터!$K$3:$K$8000=추가분석!$G43)*(수출입지역별백데이터!$L$3:$L$8000=추가분석!H$29)*(수출입지역별백데이터!$N$3:$N$8000))</f>
        <v>3414194</v>
      </c>
      <c r="I43" s="266">
        <f t="shared" si="11"/>
        <v>3414.194</v>
      </c>
      <c r="J43" s="267">
        <f t="shared" ref="J43:J58" si="15">I43-I31</f>
        <v>1653.4459999999999</v>
      </c>
      <c r="K43" s="301" t="str">
        <f t="shared" si="12"/>
        <v>2022.07</v>
      </c>
      <c r="L43" s="265" cm="1">
        <f t="array" ref="L43">SUMPRODUCT((수출입지역별백데이터!$P$3:$P$8000=추가분석!$K43)*(수출입지역별백데이터!$Q$3:$Q$8000=추가분석!L$29)*(수출입지역별백데이터!$S$3:$S$8000))</f>
        <v>0</v>
      </c>
      <c r="M43" s="266">
        <f t="shared" si="13"/>
        <v>0</v>
      </c>
      <c r="N43" s="267">
        <f t="shared" ref="N43:N58" si="16">M43-M31</f>
        <v>0</v>
      </c>
    </row>
    <row r="44" spans="3:21" x14ac:dyDescent="0.3">
      <c r="C44" s="299" t="str">
        <f>시점!B16</f>
        <v>2022.08</v>
      </c>
      <c r="D44" s="265" cm="1">
        <f t="array" ref="D44">SUMPRODUCT((수출입지역별백데이터!$F$3:$F$8000=추가분석!$C44)*(수출입지역별백데이터!$G$3:$G$8000=추가분석!D$29)*(수출입지역별백데이터!$I$3:$I$8000))</f>
        <v>0</v>
      </c>
      <c r="E44" s="266">
        <f t="shared" si="9"/>
        <v>0</v>
      </c>
      <c r="F44" s="267">
        <f t="shared" si="14"/>
        <v>0</v>
      </c>
      <c r="G44" s="301" t="str">
        <f t="shared" si="10"/>
        <v>2022.08</v>
      </c>
      <c r="H44" s="265" cm="1">
        <f t="array" ref="H44">SUMPRODUCT((수출입지역별백데이터!$K$3:$K$8000=추가분석!$G44)*(수출입지역별백데이터!$L$3:$L$8000=추가분석!H$29)*(수출입지역별백데이터!$N$3:$N$8000))</f>
        <v>3265499</v>
      </c>
      <c r="I44" s="266">
        <f t="shared" si="11"/>
        <v>3265.4989999999998</v>
      </c>
      <c r="J44" s="267">
        <f t="shared" si="15"/>
        <v>1647.6079999999997</v>
      </c>
      <c r="K44" s="301" t="str">
        <f t="shared" si="12"/>
        <v>2022.08</v>
      </c>
      <c r="L44" s="265" cm="1">
        <f t="array" ref="L44">SUMPRODUCT((수출입지역별백데이터!$P$3:$P$8000=추가분석!$K44)*(수출입지역별백데이터!$Q$3:$Q$8000=추가분석!L$29)*(수출입지역별백데이터!$S$3:$S$8000))</f>
        <v>0</v>
      </c>
      <c r="M44" s="266">
        <f t="shared" si="13"/>
        <v>0</v>
      </c>
      <c r="N44" s="267">
        <f t="shared" si="16"/>
        <v>0</v>
      </c>
    </row>
    <row r="45" spans="3:21" x14ac:dyDescent="0.3">
      <c r="C45" s="299" t="str">
        <f>시점!B17</f>
        <v>2022.09</v>
      </c>
      <c r="D45" s="265" cm="1">
        <f t="array" ref="D45">SUMPRODUCT((수출입지역별백데이터!$F$3:$F$8000=추가분석!$C45)*(수출입지역별백데이터!$G$3:$G$8000=추가분석!D$29)*(수출입지역별백데이터!$I$3:$I$8000))</f>
        <v>0</v>
      </c>
      <c r="E45" s="266">
        <f t="shared" si="9"/>
        <v>0</v>
      </c>
      <c r="F45" s="267">
        <f t="shared" si="14"/>
        <v>0</v>
      </c>
      <c r="G45" s="301" t="str">
        <f t="shared" si="10"/>
        <v>2022.09</v>
      </c>
      <c r="H45" s="265" cm="1">
        <f t="array" ref="H45">SUMPRODUCT((수출입지역별백데이터!$K$3:$K$8000=추가분석!$G45)*(수출입지역별백데이터!$L$3:$L$8000=추가분석!H$29)*(수출입지역별백데이터!$N$3:$N$8000))</f>
        <v>2555690</v>
      </c>
      <c r="I45" s="266">
        <f t="shared" si="11"/>
        <v>2555.69</v>
      </c>
      <c r="J45" s="267">
        <f t="shared" si="15"/>
        <v>799.58699999999999</v>
      </c>
      <c r="K45" s="301" t="str">
        <f t="shared" si="12"/>
        <v>2022.09</v>
      </c>
      <c r="L45" s="265" cm="1">
        <f t="array" ref="L45">SUMPRODUCT((수출입지역별백데이터!$P$3:$P$8000=추가분석!$K45)*(수출입지역별백데이터!$Q$3:$Q$8000=추가분석!L$29)*(수출입지역별백데이터!$S$3:$S$8000))</f>
        <v>0</v>
      </c>
      <c r="M45" s="266">
        <f t="shared" si="13"/>
        <v>0</v>
      </c>
      <c r="N45" s="267">
        <f t="shared" si="16"/>
        <v>0</v>
      </c>
    </row>
    <row r="46" spans="3:21" x14ac:dyDescent="0.3">
      <c r="C46" s="299" t="str">
        <f>시점!B18</f>
        <v>2022.10</v>
      </c>
      <c r="D46" s="265" cm="1">
        <f t="array" ref="D46">SUMPRODUCT((수출입지역별백데이터!$F$3:$F$8000=추가분석!$C46)*(수출입지역별백데이터!$G$3:$G$8000=추가분석!D$29)*(수출입지역별백데이터!$I$3:$I$8000))</f>
        <v>0</v>
      </c>
      <c r="E46" s="266">
        <f t="shared" si="9"/>
        <v>0</v>
      </c>
      <c r="F46" s="289">
        <f t="shared" si="14"/>
        <v>0</v>
      </c>
      <c r="G46" s="301" t="str">
        <f t="shared" si="10"/>
        <v>2022.10</v>
      </c>
      <c r="H46" s="265" cm="1">
        <f t="array" ref="H46">SUMPRODUCT((수출입지역별백데이터!$K$3:$K$8000=추가분석!$G46)*(수출입지역별백데이터!$L$3:$L$8000=추가분석!H$29)*(수출입지역별백데이터!$N$3:$N$8000))</f>
        <v>1908101</v>
      </c>
      <c r="I46" s="266">
        <f t="shared" si="11"/>
        <v>1908.1010000000001</v>
      </c>
      <c r="J46" s="289">
        <f t="shared" si="15"/>
        <v>90.413000000000011</v>
      </c>
      <c r="K46" s="301" t="str">
        <f t="shared" si="12"/>
        <v>2022.10</v>
      </c>
      <c r="L46" s="265" cm="1">
        <f t="array" ref="L46">SUMPRODUCT((수출입지역별백데이터!$P$3:$P$8000=추가분석!$K46)*(수출입지역별백데이터!$Q$3:$Q$8000=추가분석!L$29)*(수출입지역별백데이터!$S$3:$S$8000))</f>
        <v>0</v>
      </c>
      <c r="M46" s="266">
        <f t="shared" si="13"/>
        <v>0</v>
      </c>
      <c r="N46" s="289">
        <f t="shared" si="16"/>
        <v>0</v>
      </c>
    </row>
    <row r="47" spans="3:21" x14ac:dyDescent="0.3">
      <c r="C47" s="299" t="str">
        <f>시점!B19</f>
        <v>2022.11</v>
      </c>
      <c r="D47" s="265" cm="1">
        <f t="array" ref="D47">SUMPRODUCT((수출입지역별백데이터!$F$3:$F$8000=추가분석!$C47)*(수출입지역별백데이터!$G$3:$G$8000=추가분석!D$29)*(수출입지역별백데이터!$I$3:$I$8000))</f>
        <v>0</v>
      </c>
      <c r="E47" s="266">
        <f t="shared" si="9"/>
        <v>0</v>
      </c>
      <c r="F47" s="267">
        <f t="shared" si="14"/>
        <v>0</v>
      </c>
      <c r="G47" s="301" t="str">
        <f t="shared" si="10"/>
        <v>2022.11</v>
      </c>
      <c r="H47" s="265" cm="1">
        <f t="array" ref="H47">SUMPRODUCT((수출입지역별백데이터!$K$3:$K$8000=추가분석!$G47)*(수출입지역별백데이터!$L$3:$L$8000=추가분석!H$29)*(수출입지역별백데이터!$N$3:$N$8000))</f>
        <v>2168407</v>
      </c>
      <c r="I47" s="266">
        <f t="shared" si="11"/>
        <v>2168.4070000000002</v>
      </c>
      <c r="J47" s="267">
        <f t="shared" si="15"/>
        <v>195.94300000000021</v>
      </c>
      <c r="K47" s="301" t="str">
        <f t="shared" si="12"/>
        <v>2022.11</v>
      </c>
      <c r="L47" s="265" cm="1">
        <f t="array" ref="L47">SUMPRODUCT((수출입지역별백데이터!$P$3:$P$8000=추가분석!$K47)*(수출입지역별백데이터!$Q$3:$Q$8000=추가분석!L$29)*(수출입지역별백데이터!$S$3:$S$8000))</f>
        <v>0</v>
      </c>
      <c r="M47" s="266">
        <f t="shared" si="13"/>
        <v>0</v>
      </c>
      <c r="N47" s="267">
        <f t="shared" si="16"/>
        <v>0</v>
      </c>
    </row>
    <row r="48" spans="3:21" x14ac:dyDescent="0.3">
      <c r="C48" s="299" t="str">
        <f>시점!B20</f>
        <v>2022.12</v>
      </c>
      <c r="D48" s="265" cm="1">
        <f t="array" ref="D48">SUMPRODUCT((수출입지역별백데이터!$F$3:$F$8000=추가분석!$C48)*(수출입지역별백데이터!$G$3:$G$8000=추가분석!D$29)*(수출입지역별백데이터!$I$3:$I$8000))</f>
        <v>0</v>
      </c>
      <c r="E48" s="266">
        <f t="shared" si="9"/>
        <v>0</v>
      </c>
      <c r="F48" s="267">
        <f t="shared" si="14"/>
        <v>0</v>
      </c>
      <c r="G48" s="301" t="str">
        <f t="shared" si="10"/>
        <v>2022.12</v>
      </c>
      <c r="H48" s="265" cm="1">
        <f t="array" ref="H48">SUMPRODUCT((수출입지역별백데이터!$K$3:$K$8000=추가분석!$G48)*(수출입지역별백데이터!$L$3:$L$8000=추가분석!H$29)*(수출입지역별백데이터!$N$3:$N$8000))</f>
        <v>2414059</v>
      </c>
      <c r="I48" s="266">
        <f t="shared" si="11"/>
        <v>2414.0590000000002</v>
      </c>
      <c r="J48" s="267">
        <f t="shared" si="15"/>
        <v>407.13800000000015</v>
      </c>
      <c r="K48" s="301" t="str">
        <f t="shared" si="12"/>
        <v>2022.12</v>
      </c>
      <c r="L48" s="265" cm="1">
        <f t="array" ref="L48">SUMPRODUCT((수출입지역별백데이터!$P$3:$P$8000=추가분석!$K48)*(수출입지역별백데이터!$Q$3:$Q$8000=추가분석!L$29)*(수출입지역별백데이터!$S$3:$S$8000))</f>
        <v>0</v>
      </c>
      <c r="M48" s="266">
        <f t="shared" si="13"/>
        <v>0</v>
      </c>
      <c r="N48" s="267">
        <f t="shared" si="16"/>
        <v>0</v>
      </c>
    </row>
    <row r="49" spans="3:14" x14ac:dyDescent="0.3">
      <c r="C49" s="299" t="str">
        <f>시점!B21</f>
        <v>2023.01</v>
      </c>
      <c r="D49" s="265" cm="1">
        <f t="array" ref="D49">SUMPRODUCT((수출입지역별백데이터!$F$3:$F$8000=추가분석!$C49)*(수출입지역별백데이터!$G$3:$G$8000=추가분석!D$29)*(수출입지역별백데이터!$I$3:$I$8000))</f>
        <v>0</v>
      </c>
      <c r="E49" s="266">
        <f t="shared" si="9"/>
        <v>0</v>
      </c>
      <c r="F49" s="267">
        <f t="shared" si="14"/>
        <v>0</v>
      </c>
      <c r="G49" s="301" t="str">
        <f t="shared" si="10"/>
        <v>2023.01</v>
      </c>
      <c r="H49" s="265" cm="1">
        <f t="array" ref="H49">SUMPRODUCT((수출입지역별백데이터!$K$3:$K$8000=추가분석!$G49)*(수출입지역별백데이터!$L$3:$L$8000=추가분석!H$29)*(수출입지역별백데이터!$N$3:$N$8000))</f>
        <v>1979593</v>
      </c>
      <c r="I49" s="266">
        <f t="shared" si="11"/>
        <v>1979.5930000000001</v>
      </c>
      <c r="J49" s="267">
        <f t="shared" si="15"/>
        <v>-3.7319999999999709</v>
      </c>
      <c r="K49" s="301" t="str">
        <f t="shared" si="12"/>
        <v>2023.01</v>
      </c>
      <c r="L49" s="265" cm="1">
        <f t="array" ref="L49">SUMPRODUCT((수출입지역별백데이터!$P$3:$P$8000=추가분석!$K49)*(수출입지역별백데이터!$Q$3:$Q$8000=추가분석!L$29)*(수출입지역별백데이터!$S$3:$S$8000))</f>
        <v>0</v>
      </c>
      <c r="M49" s="266">
        <f t="shared" si="13"/>
        <v>0</v>
      </c>
      <c r="N49" s="267">
        <f t="shared" si="16"/>
        <v>0</v>
      </c>
    </row>
    <row r="50" spans="3:14" x14ac:dyDescent="0.3">
      <c r="C50" s="299" t="str">
        <f>시점!B22</f>
        <v>2023.02</v>
      </c>
      <c r="D50" s="265" cm="1">
        <f t="array" ref="D50">SUMPRODUCT((수출입지역별백데이터!$F$3:$F$8000=추가분석!$C50)*(수출입지역별백데이터!$G$3:$G$8000=추가분석!D$29)*(수출입지역별백데이터!$I$3:$I$8000))</f>
        <v>0</v>
      </c>
      <c r="E50" s="266">
        <f t="shared" si="9"/>
        <v>0</v>
      </c>
      <c r="F50" s="267">
        <f t="shared" si="14"/>
        <v>0</v>
      </c>
      <c r="G50" s="301" t="str">
        <f t="shared" si="10"/>
        <v>2023.02</v>
      </c>
      <c r="H50" s="265" cm="1">
        <f t="array" ref="H50">SUMPRODUCT((수출입지역별백데이터!$K$3:$K$8000=추가분석!$G50)*(수출입지역별백데이터!$L$3:$L$8000=추가분석!H$29)*(수출입지역별백데이터!$N$3:$N$8000))</f>
        <v>2328710</v>
      </c>
      <c r="I50" s="266">
        <f t="shared" si="11"/>
        <v>2328.71</v>
      </c>
      <c r="J50" s="267">
        <f t="shared" si="15"/>
        <v>229.94100000000026</v>
      </c>
      <c r="K50" s="301" t="str">
        <f t="shared" si="12"/>
        <v>2023.02</v>
      </c>
      <c r="L50" s="265" cm="1">
        <f t="array" ref="L50">SUMPRODUCT((수출입지역별백데이터!$P$3:$P$8000=추가분석!$K50)*(수출입지역별백데이터!$Q$3:$Q$8000=추가분석!L$29)*(수출입지역별백데이터!$S$3:$S$8000))</f>
        <v>0</v>
      </c>
      <c r="M50" s="266">
        <f t="shared" si="13"/>
        <v>0</v>
      </c>
      <c r="N50" s="267">
        <f t="shared" si="16"/>
        <v>0</v>
      </c>
    </row>
    <row r="51" spans="3:14" x14ac:dyDescent="0.3">
      <c r="C51" s="299" t="str">
        <f>시점!B23</f>
        <v>2023.03</v>
      </c>
      <c r="D51" s="265" cm="1">
        <f t="array" ref="D51">SUMPRODUCT((수출입지역별백데이터!$F$3:$F$8000=추가분석!$C51)*(수출입지역별백데이터!$G$3:$G$8000=추가분석!D$29)*(수출입지역별백데이터!$I$3:$I$8000))</f>
        <v>0</v>
      </c>
      <c r="E51" s="266">
        <f t="shared" si="9"/>
        <v>0</v>
      </c>
      <c r="F51" s="267">
        <f t="shared" si="14"/>
        <v>0</v>
      </c>
      <c r="G51" s="301" t="str">
        <f t="shared" si="10"/>
        <v>2023.03</v>
      </c>
      <c r="H51" s="265" cm="1">
        <f t="array" ref="H51">SUMPRODUCT((수출입지역별백데이터!$K$3:$K$8000=추가분석!$G51)*(수출입지역별백데이터!$L$3:$L$8000=추가분석!H$29)*(수출입지역별백데이터!$N$3:$N$8000))</f>
        <v>2338135</v>
      </c>
      <c r="I51" s="266">
        <f t="shared" si="11"/>
        <v>2338.1350000000002</v>
      </c>
      <c r="J51" s="267">
        <f t="shared" si="15"/>
        <v>-257.73599999999988</v>
      </c>
      <c r="K51" s="301" t="str">
        <f t="shared" si="12"/>
        <v>2023.03</v>
      </c>
      <c r="L51" s="265" cm="1">
        <f t="array" ref="L51">SUMPRODUCT((수출입지역별백데이터!$P$3:$P$8000=추가분석!$K51)*(수출입지역별백데이터!$Q$3:$Q$8000=추가분석!L$29)*(수출입지역별백데이터!$S$3:$S$8000))</f>
        <v>0</v>
      </c>
      <c r="M51" s="266">
        <f t="shared" si="13"/>
        <v>0</v>
      </c>
      <c r="N51" s="267">
        <f t="shared" si="16"/>
        <v>0</v>
      </c>
    </row>
    <row r="52" spans="3:14" x14ac:dyDescent="0.3">
      <c r="C52" s="299" t="str">
        <f>시점!B24</f>
        <v>2023.04</v>
      </c>
      <c r="D52" s="265" cm="1">
        <f t="array" ref="D52">SUMPRODUCT((수출입지역별백데이터!$F$3:$F$8000=추가분석!$C52)*(수출입지역별백데이터!$G$3:$G$8000=추가분석!D$29)*(수출입지역별백데이터!$I$3:$I$8000))</f>
        <v>0</v>
      </c>
      <c r="E52" s="266">
        <f t="shared" si="9"/>
        <v>0</v>
      </c>
      <c r="F52" s="267">
        <f t="shared" si="14"/>
        <v>0</v>
      </c>
      <c r="G52" s="301" t="str">
        <f t="shared" si="10"/>
        <v>2023.04</v>
      </c>
      <c r="H52" s="265" cm="1">
        <f t="array" ref="H52">SUMPRODUCT((수출입지역별백데이터!$K$3:$K$8000=추가분석!$G52)*(수출입지역별백데이터!$L$3:$L$8000=추가분석!H$29)*(수출입지역별백데이터!$N$3:$N$8000))</f>
        <v>1919490</v>
      </c>
      <c r="I52" s="266">
        <f t="shared" si="11"/>
        <v>1919.49</v>
      </c>
      <c r="J52" s="267">
        <f t="shared" si="15"/>
        <v>-1223.6919999999998</v>
      </c>
      <c r="K52" s="301" t="str">
        <f t="shared" si="12"/>
        <v>2023.04</v>
      </c>
      <c r="L52" s="265" cm="1">
        <f t="array" ref="L52">SUMPRODUCT((수출입지역별백데이터!$P$3:$P$8000=추가분석!$K52)*(수출입지역별백데이터!$Q$3:$Q$8000=추가분석!L$29)*(수출입지역별백데이터!$S$3:$S$8000))</f>
        <v>0</v>
      </c>
      <c r="M52" s="266">
        <f t="shared" si="13"/>
        <v>0</v>
      </c>
      <c r="N52" s="267">
        <f t="shared" si="16"/>
        <v>0</v>
      </c>
    </row>
    <row r="53" spans="3:14" x14ac:dyDescent="0.3">
      <c r="C53" s="299" t="str">
        <f>시점!B25</f>
        <v>2023.05</v>
      </c>
      <c r="D53" s="265" cm="1">
        <f t="array" ref="D53">SUMPRODUCT((수출입지역별백데이터!$F$3:$F$8000=추가분석!$C53)*(수출입지역별백데이터!$G$3:$G$8000=추가분석!D$29)*(수출입지역별백데이터!$I$3:$I$8000))</f>
        <v>0</v>
      </c>
      <c r="E53" s="266">
        <f t="shared" si="9"/>
        <v>0</v>
      </c>
      <c r="F53" s="267">
        <f t="shared" si="14"/>
        <v>0</v>
      </c>
      <c r="G53" s="301" t="str">
        <f t="shared" si="10"/>
        <v>2023.05</v>
      </c>
      <c r="H53" s="265" cm="1">
        <f t="array" ref="H53">SUMPRODUCT((수출입지역별백데이터!$K$3:$K$8000=추가분석!$G53)*(수출입지역별백데이터!$L$3:$L$8000=추가분석!H$29)*(수출입지역별백데이터!$N$3:$N$8000))</f>
        <v>2113675</v>
      </c>
      <c r="I53" s="266">
        <f t="shared" si="11"/>
        <v>2113.6750000000002</v>
      </c>
      <c r="J53" s="267">
        <f t="shared" si="15"/>
        <v>-1184.241</v>
      </c>
      <c r="K53" s="301" t="str">
        <f t="shared" si="12"/>
        <v>2023.05</v>
      </c>
      <c r="L53" s="265" cm="1">
        <f t="array" ref="L53">SUMPRODUCT((수출입지역별백데이터!$P$3:$P$8000=추가분석!$K53)*(수출입지역별백데이터!$Q$3:$Q$8000=추가분석!L$29)*(수출입지역별백데이터!$S$3:$S$8000))</f>
        <v>0</v>
      </c>
      <c r="M53" s="266">
        <f t="shared" si="13"/>
        <v>0</v>
      </c>
      <c r="N53" s="267">
        <f t="shared" si="16"/>
        <v>0</v>
      </c>
    </row>
    <row r="54" spans="3:14" x14ac:dyDescent="0.3">
      <c r="C54" s="299" t="str">
        <f>시점!B26</f>
        <v>2023.06</v>
      </c>
      <c r="D54" s="265" cm="1">
        <f t="array" ref="D54">SUMPRODUCT((수출입지역별백데이터!$F$3:$F$8000=추가분석!$C54)*(수출입지역별백데이터!$G$3:$G$8000=추가분석!D$29)*(수출입지역별백데이터!$I$3:$I$8000))</f>
        <v>0</v>
      </c>
      <c r="E54" s="266">
        <f t="shared" si="9"/>
        <v>0</v>
      </c>
      <c r="F54" s="267">
        <f t="shared" si="14"/>
        <v>0</v>
      </c>
      <c r="G54" s="301" t="str">
        <f t="shared" si="10"/>
        <v>2023.06</v>
      </c>
      <c r="H54" s="265" cm="1">
        <f t="array" ref="H54">SUMPRODUCT((수출입지역별백데이터!$K$3:$K$8000=추가분석!$G54)*(수출입지역별백데이터!$L$3:$L$8000=추가분석!H$29)*(수출입지역별백데이터!$N$3:$N$8000))</f>
        <v>1204251</v>
      </c>
      <c r="I54" s="266">
        <f t="shared" si="11"/>
        <v>1204.251</v>
      </c>
      <c r="J54" s="267">
        <f t="shared" si="15"/>
        <v>-1197.5409999999999</v>
      </c>
      <c r="K54" s="301" t="str">
        <f t="shared" si="12"/>
        <v>2023.06</v>
      </c>
      <c r="L54" s="265" cm="1">
        <f t="array" ref="L54">SUMPRODUCT((수출입지역별백데이터!$P$3:$P$8000=추가분석!$K54)*(수출입지역별백데이터!$Q$3:$Q$8000=추가분석!L$29)*(수출입지역별백데이터!$S$3:$S$8000))</f>
        <v>0</v>
      </c>
      <c r="M54" s="266">
        <f t="shared" si="13"/>
        <v>0</v>
      </c>
      <c r="N54" s="267">
        <f t="shared" si="16"/>
        <v>0</v>
      </c>
    </row>
    <row r="55" spans="3:14" x14ac:dyDescent="0.3">
      <c r="C55" s="299" t="str">
        <f>시점!B27</f>
        <v>2023.07</v>
      </c>
      <c r="D55" s="265" cm="1">
        <f t="array" ref="D55">SUMPRODUCT((수출입지역별백데이터!$F$3:$F$8000=추가분석!$C55)*(수출입지역별백데이터!$G$3:$G$8000=추가분석!D$29)*(수출입지역별백데이터!$I$3:$I$8000))</f>
        <v>0</v>
      </c>
      <c r="E55" s="266">
        <f t="shared" si="9"/>
        <v>0</v>
      </c>
      <c r="F55" s="289">
        <f t="shared" si="14"/>
        <v>0</v>
      </c>
      <c r="G55" s="301" t="str">
        <f t="shared" si="10"/>
        <v>2023.07</v>
      </c>
      <c r="H55" s="265" cm="1">
        <f t="array" ref="H55">SUMPRODUCT((수출입지역별백데이터!$K$3:$K$8000=추가분석!$G55)*(수출입지역별백데이터!$L$3:$L$8000=추가분석!H$29)*(수출입지역별백데이터!$N$3:$N$8000))</f>
        <v>1742152</v>
      </c>
      <c r="I55" s="266">
        <f t="shared" si="11"/>
        <v>1742.152</v>
      </c>
      <c r="J55" s="289">
        <f t="shared" si="15"/>
        <v>-1672.0419999999999</v>
      </c>
      <c r="K55" s="301" t="str">
        <f t="shared" si="12"/>
        <v>2023.07</v>
      </c>
      <c r="L55" s="265" cm="1">
        <f t="array" ref="L55">SUMPRODUCT((수출입지역별백데이터!$P$3:$P$8000=추가분석!$K55)*(수출입지역별백데이터!$Q$3:$Q$8000=추가분석!L$29)*(수출입지역별백데이터!$S$3:$S$8000))</f>
        <v>0</v>
      </c>
      <c r="M55" s="266">
        <f t="shared" si="13"/>
        <v>0</v>
      </c>
      <c r="N55" s="289">
        <f t="shared" si="16"/>
        <v>0</v>
      </c>
    </row>
    <row r="56" spans="3:14" x14ac:dyDescent="0.3">
      <c r="C56" s="299" t="str">
        <f>시점!B28</f>
        <v>2023.08</v>
      </c>
      <c r="D56" s="265" cm="1">
        <f t="array" ref="D56">SUMPRODUCT((수출입지역별백데이터!$F$3:$F$8000=추가분석!$C56)*(수출입지역별백데이터!$G$3:$G$8000=추가분석!D$29)*(수출입지역별백데이터!$I$3:$I$8000))</f>
        <v>0</v>
      </c>
      <c r="E56" s="266">
        <f t="shared" si="9"/>
        <v>0</v>
      </c>
      <c r="F56" s="289">
        <f t="shared" si="14"/>
        <v>0</v>
      </c>
      <c r="G56" s="301" t="str">
        <f t="shared" si="10"/>
        <v>2023.08</v>
      </c>
      <c r="H56" s="265" cm="1">
        <f t="array" ref="H56">SUMPRODUCT((수출입지역별백데이터!$K$3:$K$8000=추가분석!$G56)*(수출입지역별백데이터!$L$3:$L$8000=추가분석!H$29)*(수출입지역별백데이터!$N$3:$N$8000))</f>
        <v>2567425</v>
      </c>
      <c r="I56" s="266">
        <f t="shared" si="11"/>
        <v>2567.4250000000002</v>
      </c>
      <c r="J56" s="289">
        <f t="shared" si="15"/>
        <v>-698.07399999999961</v>
      </c>
      <c r="K56" s="301" t="str">
        <f t="shared" si="12"/>
        <v>2023.08</v>
      </c>
      <c r="L56" s="265" cm="1">
        <f t="array" ref="L56">SUMPRODUCT((수출입지역별백데이터!$P$3:$P$8000=추가분석!$K56)*(수출입지역별백데이터!$Q$3:$Q$8000=추가분석!L$29)*(수출입지역별백데이터!$S$3:$S$8000))</f>
        <v>0</v>
      </c>
      <c r="M56" s="266">
        <f t="shared" si="13"/>
        <v>0</v>
      </c>
      <c r="N56" s="289">
        <f t="shared" si="16"/>
        <v>0</v>
      </c>
    </row>
    <row r="57" spans="3:14" x14ac:dyDescent="0.3">
      <c r="C57" s="299" t="str">
        <f>시점!B29</f>
        <v>2023.09</v>
      </c>
      <c r="D57" s="265" cm="1">
        <f t="array" ref="D57">SUMPRODUCT((수출입지역별백데이터!$F$3:$F$8000=추가분석!$C57)*(수출입지역별백데이터!$G$3:$G$8000=추가분석!D$29)*(수출입지역별백데이터!$I$3:$I$8000))</f>
        <v>0</v>
      </c>
      <c r="E57" s="266">
        <f t="shared" si="9"/>
        <v>0</v>
      </c>
      <c r="F57" s="289">
        <f t="shared" si="14"/>
        <v>0</v>
      </c>
      <c r="G57" s="301" t="str">
        <f t="shared" si="10"/>
        <v>2023.09</v>
      </c>
      <c r="H57" s="265" cm="1">
        <f t="array" ref="H57">SUMPRODUCT((수출입지역별백데이터!$K$3:$K$8000=추가분석!$G57)*(수출입지역별백데이터!$L$3:$L$8000=추가분석!H$29)*(수출입지역별백데이터!$N$3:$N$8000))</f>
        <v>2880209</v>
      </c>
      <c r="I57" s="266">
        <f t="shared" si="11"/>
        <v>2880.2089999999998</v>
      </c>
      <c r="J57" s="289">
        <f t="shared" si="15"/>
        <v>324.51899999999978</v>
      </c>
      <c r="K57" s="301" t="str">
        <f t="shared" si="12"/>
        <v>2023.09</v>
      </c>
      <c r="L57" s="265" cm="1">
        <f t="array" ref="L57">SUMPRODUCT((수출입지역별백데이터!$P$3:$P$8000=추가분석!$K57)*(수출입지역별백데이터!$Q$3:$Q$8000=추가분석!L$29)*(수출입지역별백데이터!$S$3:$S$8000))</f>
        <v>0</v>
      </c>
      <c r="M57" s="266">
        <f t="shared" si="13"/>
        <v>0</v>
      </c>
      <c r="N57" s="289">
        <f t="shared" si="16"/>
        <v>0</v>
      </c>
    </row>
    <row r="58" spans="3:14" ht="17.25" thickBot="1" x14ac:dyDescent="0.35">
      <c r="C58" s="300" t="str">
        <f>시점!B30</f>
        <v>2023.10</v>
      </c>
      <c r="D58" s="268" cm="1">
        <f t="array" ref="D58">SUMPRODUCT((수출입지역별백데이터!$F$3:$F$8000=추가분석!$C58)*(수출입지역별백데이터!$G$3:$G$8000=추가분석!D$29)*(수출입지역별백데이터!$I$3:$I$8000))</f>
        <v>0</v>
      </c>
      <c r="E58" s="269">
        <f t="shared" ref="E58" si="17">D58/1000</f>
        <v>0</v>
      </c>
      <c r="F58" s="290">
        <f t="shared" si="14"/>
        <v>0</v>
      </c>
      <c r="G58" s="302" t="str">
        <f t="shared" si="10"/>
        <v>2023.10</v>
      </c>
      <c r="H58" s="268" cm="1">
        <f t="array" ref="H58">SUMPRODUCT((수출입지역별백데이터!$K$3:$K$8000=추가분석!$G58)*(수출입지역별백데이터!$L$3:$L$8000=추가분석!H$29)*(수출입지역별백데이터!$N$3:$N$8000))</f>
        <v>2332732</v>
      </c>
      <c r="I58" s="269">
        <f t="shared" si="11"/>
        <v>2332.732</v>
      </c>
      <c r="J58" s="290">
        <f t="shared" si="15"/>
        <v>424.63099999999986</v>
      </c>
      <c r="K58" s="302" t="str">
        <f t="shared" si="12"/>
        <v>2023.10</v>
      </c>
      <c r="L58" s="268" cm="1">
        <f t="array" ref="L58">SUMPRODUCT((수출입지역별백데이터!$P$3:$P$8000=추가분석!$K58)*(수출입지역별백데이터!$Q$3:$Q$8000=추가분석!L$29)*(수출입지역별백데이터!$S$3:$S$8000))</f>
        <v>0</v>
      </c>
      <c r="M58" s="269">
        <f t="shared" si="13"/>
        <v>0</v>
      </c>
      <c r="N58" s="290">
        <f t="shared" si="16"/>
        <v>0</v>
      </c>
    </row>
  </sheetData>
  <phoneticPr fontId="18" type="noConversion"/>
  <conditionalFormatting sqref="F5:F25">
    <cfRule type="top10" dxfId="5" priority="8" bottom="1" rank="5"/>
    <cfRule type="top10" dxfId="4" priority="13" rank="5"/>
  </conditionalFormatting>
  <conditionalFormatting sqref="K5:K25">
    <cfRule type="top10" dxfId="3" priority="9" bottom="1" rank="5"/>
    <cfRule type="top10" dxfId="2" priority="12" rank="5"/>
  </conditionalFormatting>
  <conditionalFormatting sqref="P5:P25">
    <cfRule type="top10" dxfId="1" priority="7" bottom="1" rank="5"/>
    <cfRule type="top10" dxfId="0" priority="11" rank="5"/>
  </conditionalFormatting>
  <pageMargins left="0.7" right="0.7" top="0.75" bottom="0.75" header="0.3" footer="0.3"/>
  <pageSetup paperSize="9" scale="4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B5969"/>
  <sheetViews>
    <sheetView topLeftCell="A14" workbookViewId="0">
      <selection activeCell="A341" sqref="A341"/>
    </sheetView>
  </sheetViews>
  <sheetFormatPr defaultRowHeight="16.5" x14ac:dyDescent="0.3"/>
  <cols>
    <col min="2" max="2" width="13.875" customWidth="1"/>
    <col min="3" max="3" width="12.875" bestFit="1" customWidth="1"/>
    <col min="4" max="4" width="11.375" bestFit="1" customWidth="1"/>
    <col min="5" max="5" width="7.875" style="216" bestFit="1" customWidth="1"/>
    <col min="7" max="7" width="13.875" customWidth="1"/>
    <col min="8" max="8" width="13" bestFit="1" customWidth="1"/>
    <col min="9" max="9" width="9.25" bestFit="1" customWidth="1"/>
    <col min="10" max="10" width="7.875" style="216" bestFit="1" customWidth="1"/>
    <col min="12" max="12" width="13.875" customWidth="1"/>
    <col min="13" max="13" width="13" bestFit="1" customWidth="1"/>
    <col min="14" max="14" width="9.25" bestFit="1" customWidth="1"/>
    <col min="15" max="15" width="7.875" style="216" bestFit="1" customWidth="1"/>
    <col min="17" max="17" width="13.875" customWidth="1"/>
    <col min="18" max="18" width="13" bestFit="1" customWidth="1"/>
    <col min="19" max="19" width="9.25" bestFit="1" customWidth="1"/>
    <col min="24" max="24" width="53.75" customWidth="1"/>
  </cols>
  <sheetData>
    <row r="1" spans="1:28" ht="105" customHeight="1" x14ac:dyDescent="0.3">
      <c r="A1" s="13" t="s">
        <v>350</v>
      </c>
      <c r="B1" s="515" t="s">
        <v>9406</v>
      </c>
      <c r="C1" s="515"/>
      <c r="D1" s="515"/>
      <c r="E1" s="262"/>
      <c r="F1" s="13" t="s">
        <v>349</v>
      </c>
      <c r="G1" s="516" t="s">
        <v>9648</v>
      </c>
      <c r="H1" s="515"/>
      <c r="I1" s="515"/>
      <c r="J1" s="217"/>
      <c r="K1" s="13" t="s">
        <v>348</v>
      </c>
      <c r="L1" s="13"/>
      <c r="M1" s="13"/>
      <c r="N1" s="13"/>
      <c r="O1" s="217"/>
      <c r="P1" s="350">
        <v>0.60972222222222217</v>
      </c>
      <c r="Q1" s="517" t="s">
        <v>10513</v>
      </c>
      <c r="R1" s="517"/>
      <c r="S1" s="517"/>
      <c r="V1" s="204" t="s">
        <v>562</v>
      </c>
      <c r="X1" s="509"/>
      <c r="Y1" s="509"/>
      <c r="Z1" s="509"/>
      <c r="AA1" s="509"/>
      <c r="AB1" s="509"/>
    </row>
    <row r="2" spans="1:28" x14ac:dyDescent="0.3">
      <c r="A2" s="205" t="s">
        <v>26</v>
      </c>
      <c r="B2" s="205" t="s">
        <v>345</v>
      </c>
      <c r="C2" s="205" t="s">
        <v>344</v>
      </c>
      <c r="D2" s="205" t="s">
        <v>343</v>
      </c>
      <c r="F2" s="193" t="s">
        <v>26</v>
      </c>
      <c r="G2" s="193" t="s">
        <v>345</v>
      </c>
      <c r="H2" s="205" t="s">
        <v>4242</v>
      </c>
      <c r="I2" s="193" t="s">
        <v>41</v>
      </c>
      <c r="K2" s="193" t="s">
        <v>26</v>
      </c>
      <c r="L2" s="193" t="s">
        <v>345</v>
      </c>
      <c r="M2" s="205" t="s">
        <v>4242</v>
      </c>
      <c r="N2" s="193" t="s">
        <v>41</v>
      </c>
      <c r="P2" s="193" t="s">
        <v>26</v>
      </c>
      <c r="Q2" s="193" t="s">
        <v>345</v>
      </c>
      <c r="R2" s="205" t="s">
        <v>4242</v>
      </c>
      <c r="S2" s="193" t="s">
        <v>41</v>
      </c>
      <c r="V2" s="204" t="s">
        <v>117</v>
      </c>
    </row>
    <row r="3" spans="1:28" x14ac:dyDescent="0.3">
      <c r="A3" s="255" t="s">
        <v>117</v>
      </c>
      <c r="B3" s="255" t="s">
        <v>332</v>
      </c>
      <c r="C3" s="255" t="s">
        <v>5535</v>
      </c>
      <c r="D3" s="255" t="s">
        <v>5536</v>
      </c>
      <c r="F3" s="204" t="s">
        <v>117</v>
      </c>
      <c r="G3" s="204" t="s">
        <v>554</v>
      </c>
      <c r="H3" s="204" t="s">
        <v>1184</v>
      </c>
      <c r="I3" s="204" t="s">
        <v>5821</v>
      </c>
      <c r="K3" s="204" t="s">
        <v>117</v>
      </c>
      <c r="L3" s="204" t="s">
        <v>554</v>
      </c>
      <c r="M3" s="204" t="s">
        <v>1230</v>
      </c>
      <c r="N3" s="204" t="s">
        <v>6712</v>
      </c>
      <c r="P3" s="204" t="s">
        <v>117</v>
      </c>
      <c r="Q3" s="204" t="s">
        <v>554</v>
      </c>
      <c r="R3" s="204" t="s">
        <v>7404</v>
      </c>
      <c r="S3" s="204" t="s">
        <v>7405</v>
      </c>
      <c r="V3" s="204" t="s">
        <v>118</v>
      </c>
    </row>
    <row r="4" spans="1:28" x14ac:dyDescent="0.3">
      <c r="A4" s="255" t="s">
        <v>117</v>
      </c>
      <c r="B4" s="255" t="s">
        <v>331</v>
      </c>
      <c r="C4" s="255" t="s">
        <v>5537</v>
      </c>
      <c r="D4" s="255" t="s">
        <v>5538</v>
      </c>
      <c r="F4" s="204" t="s">
        <v>117</v>
      </c>
      <c r="G4" s="204" t="s">
        <v>564</v>
      </c>
      <c r="H4" s="204" t="s">
        <v>565</v>
      </c>
      <c r="I4" s="204" t="s">
        <v>565</v>
      </c>
      <c r="K4" s="204" t="s">
        <v>117</v>
      </c>
      <c r="L4" s="204" t="s">
        <v>564</v>
      </c>
      <c r="M4" s="204" t="s">
        <v>565</v>
      </c>
      <c r="N4" s="204" t="s">
        <v>565</v>
      </c>
      <c r="P4" s="204" t="s">
        <v>117</v>
      </c>
      <c r="Q4" s="204" t="s">
        <v>564</v>
      </c>
      <c r="R4" s="204" t="s">
        <v>881</v>
      </c>
      <c r="S4" s="204" t="s">
        <v>857</v>
      </c>
      <c r="V4" s="204" t="s">
        <v>119</v>
      </c>
    </row>
    <row r="5" spans="1:28" x14ac:dyDescent="0.3">
      <c r="A5" s="255" t="s">
        <v>117</v>
      </c>
      <c r="B5" s="255" t="s">
        <v>330</v>
      </c>
      <c r="C5" s="255" t="s">
        <v>5539</v>
      </c>
      <c r="D5" s="255" t="s">
        <v>5540</v>
      </c>
      <c r="F5" s="204" t="s">
        <v>117</v>
      </c>
      <c r="G5" s="204" t="s">
        <v>566</v>
      </c>
      <c r="H5" s="204" t="s">
        <v>621</v>
      </c>
      <c r="I5" s="204" t="s">
        <v>982</v>
      </c>
      <c r="K5" s="204" t="s">
        <v>117</v>
      </c>
      <c r="L5" s="204" t="s">
        <v>566</v>
      </c>
      <c r="M5" s="204" t="s">
        <v>565</v>
      </c>
      <c r="N5" s="204" t="s">
        <v>565</v>
      </c>
      <c r="P5" s="204" t="s">
        <v>117</v>
      </c>
      <c r="Q5" s="204" t="s">
        <v>566</v>
      </c>
      <c r="R5" s="204" t="s">
        <v>861</v>
      </c>
      <c r="S5" s="204" t="s">
        <v>2353</v>
      </c>
      <c r="V5" s="204" t="s">
        <v>121</v>
      </c>
    </row>
    <row r="6" spans="1:28" x14ac:dyDescent="0.3">
      <c r="A6" s="255" t="s">
        <v>117</v>
      </c>
      <c r="B6" s="255" t="s">
        <v>329</v>
      </c>
      <c r="C6" s="255" t="s">
        <v>5541</v>
      </c>
      <c r="D6" s="255" t="s">
        <v>5542</v>
      </c>
      <c r="F6" s="204" t="s">
        <v>117</v>
      </c>
      <c r="G6" s="204" t="s">
        <v>568</v>
      </c>
      <c r="H6" s="204" t="s">
        <v>1844</v>
      </c>
      <c r="I6" s="204" t="s">
        <v>2042</v>
      </c>
      <c r="K6" s="204" t="s">
        <v>117</v>
      </c>
      <c r="L6" s="204" t="s">
        <v>570</v>
      </c>
      <c r="M6" s="204" t="s">
        <v>594</v>
      </c>
      <c r="N6" s="204" t="s">
        <v>2025</v>
      </c>
      <c r="P6" s="204" t="s">
        <v>117</v>
      </c>
      <c r="Q6" s="204" t="s">
        <v>570</v>
      </c>
      <c r="R6" s="204" t="s">
        <v>1797</v>
      </c>
      <c r="S6" s="204" t="s">
        <v>7406</v>
      </c>
      <c r="V6" s="204" t="s">
        <v>123</v>
      </c>
    </row>
    <row r="7" spans="1:28" x14ac:dyDescent="0.3">
      <c r="A7" s="255" t="s">
        <v>117</v>
      </c>
      <c r="B7" s="255" t="s">
        <v>328</v>
      </c>
      <c r="C7" s="255" t="s">
        <v>5543</v>
      </c>
      <c r="D7" s="255" t="s">
        <v>5544</v>
      </c>
      <c r="F7" s="204" t="s">
        <v>117</v>
      </c>
      <c r="G7" s="204" t="s">
        <v>570</v>
      </c>
      <c r="H7" s="204" t="s">
        <v>1829</v>
      </c>
      <c r="I7" s="204" t="s">
        <v>5822</v>
      </c>
      <c r="K7" s="204" t="s">
        <v>117</v>
      </c>
      <c r="L7" s="204" t="s">
        <v>572</v>
      </c>
      <c r="M7" s="204" t="s">
        <v>565</v>
      </c>
      <c r="N7" s="204" t="s">
        <v>565</v>
      </c>
      <c r="P7" s="204" t="s">
        <v>117</v>
      </c>
      <c r="Q7" s="204" t="s">
        <v>572</v>
      </c>
      <c r="R7" s="204" t="s">
        <v>892</v>
      </c>
      <c r="S7" s="204" t="s">
        <v>5104</v>
      </c>
      <c r="V7" s="204" t="s">
        <v>124</v>
      </c>
    </row>
    <row r="8" spans="1:28" x14ac:dyDescent="0.3">
      <c r="A8" s="255" t="s">
        <v>117</v>
      </c>
      <c r="B8" s="255" t="s">
        <v>324</v>
      </c>
      <c r="C8" s="255" t="s">
        <v>5545</v>
      </c>
      <c r="D8" s="255" t="s">
        <v>5546</v>
      </c>
      <c r="F8" s="204" t="s">
        <v>117</v>
      </c>
      <c r="G8" s="204" t="s">
        <v>572</v>
      </c>
      <c r="H8" s="204" t="s">
        <v>1798</v>
      </c>
      <c r="I8" s="204" t="s">
        <v>1813</v>
      </c>
      <c r="K8" s="204" t="s">
        <v>117</v>
      </c>
      <c r="L8" s="204" t="s">
        <v>574</v>
      </c>
      <c r="M8" s="204" t="s">
        <v>946</v>
      </c>
      <c r="N8" s="204" t="s">
        <v>1481</v>
      </c>
      <c r="P8" s="204" t="s">
        <v>117</v>
      </c>
      <c r="Q8" s="204" t="s">
        <v>574</v>
      </c>
      <c r="R8" s="204" t="s">
        <v>1626</v>
      </c>
      <c r="S8" s="204" t="s">
        <v>4842</v>
      </c>
      <c r="V8" s="204" t="s">
        <v>125</v>
      </c>
    </row>
    <row r="9" spans="1:28" x14ac:dyDescent="0.3">
      <c r="A9" s="255" t="s">
        <v>117</v>
      </c>
      <c r="B9" s="255" t="s">
        <v>4678</v>
      </c>
      <c r="C9" s="255" t="s">
        <v>5547</v>
      </c>
      <c r="D9" s="255" t="s">
        <v>5548</v>
      </c>
      <c r="F9" s="204" t="s">
        <v>117</v>
      </c>
      <c r="G9" s="204" t="s">
        <v>574</v>
      </c>
      <c r="H9" s="204" t="s">
        <v>3368</v>
      </c>
      <c r="I9" s="204" t="s">
        <v>3530</v>
      </c>
      <c r="K9" s="204" t="s">
        <v>117</v>
      </c>
      <c r="L9" s="204" t="s">
        <v>578</v>
      </c>
      <c r="M9" s="204" t="s">
        <v>594</v>
      </c>
      <c r="N9" s="204" t="s">
        <v>1420</v>
      </c>
      <c r="P9" s="204" t="s">
        <v>117</v>
      </c>
      <c r="Q9" s="204" t="s">
        <v>576</v>
      </c>
      <c r="R9" s="204" t="s">
        <v>1539</v>
      </c>
      <c r="S9" s="204" t="s">
        <v>845</v>
      </c>
      <c r="V9" s="204" t="s">
        <v>126</v>
      </c>
    </row>
    <row r="10" spans="1:28" x14ac:dyDescent="0.3">
      <c r="A10" s="255" t="s">
        <v>117</v>
      </c>
      <c r="B10" s="255" t="s">
        <v>830</v>
      </c>
      <c r="C10" s="255" t="s">
        <v>5549</v>
      </c>
      <c r="D10" s="255" t="s">
        <v>5550</v>
      </c>
      <c r="F10" s="204" t="s">
        <v>117</v>
      </c>
      <c r="G10" s="204" t="s">
        <v>576</v>
      </c>
      <c r="H10" s="204" t="s">
        <v>1851</v>
      </c>
      <c r="I10" s="204" t="s">
        <v>1947</v>
      </c>
      <c r="K10" s="204" t="s">
        <v>117</v>
      </c>
      <c r="L10" s="204" t="s">
        <v>580</v>
      </c>
      <c r="M10" s="204" t="s">
        <v>2157</v>
      </c>
      <c r="N10" s="204" t="s">
        <v>6713</v>
      </c>
      <c r="P10" s="204" t="s">
        <v>117</v>
      </c>
      <c r="Q10" s="204" t="s">
        <v>578</v>
      </c>
      <c r="R10" s="204" t="s">
        <v>1098</v>
      </c>
      <c r="S10" s="204" t="s">
        <v>6118</v>
      </c>
      <c r="V10" s="204" t="s">
        <v>127</v>
      </c>
    </row>
    <row r="11" spans="1:28" x14ac:dyDescent="0.3">
      <c r="A11" s="255" t="s">
        <v>117</v>
      </c>
      <c r="B11" s="255" t="s">
        <v>831</v>
      </c>
      <c r="C11" s="255" t="s">
        <v>5551</v>
      </c>
      <c r="D11" s="255" t="s">
        <v>1075</v>
      </c>
      <c r="F11" s="204" t="s">
        <v>117</v>
      </c>
      <c r="G11" s="204" t="s">
        <v>578</v>
      </c>
      <c r="H11" s="204" t="s">
        <v>1860</v>
      </c>
      <c r="I11" s="204" t="s">
        <v>1197</v>
      </c>
      <c r="K11" s="204" t="s">
        <v>117</v>
      </c>
      <c r="L11" s="204" t="s">
        <v>582</v>
      </c>
      <c r="M11" s="204" t="s">
        <v>594</v>
      </c>
      <c r="N11" s="204" t="s">
        <v>757</v>
      </c>
      <c r="P11" s="204" t="s">
        <v>117</v>
      </c>
      <c r="Q11" s="204" t="s">
        <v>580</v>
      </c>
      <c r="R11" s="204" t="s">
        <v>821</v>
      </c>
      <c r="S11" s="204" t="s">
        <v>674</v>
      </c>
      <c r="V11" s="204" t="s">
        <v>128</v>
      </c>
    </row>
    <row r="12" spans="1:28" x14ac:dyDescent="0.3">
      <c r="A12" s="255" t="s">
        <v>117</v>
      </c>
      <c r="B12" s="255" t="s">
        <v>832</v>
      </c>
      <c r="C12" s="255" t="s">
        <v>5552</v>
      </c>
      <c r="D12" s="255" t="s">
        <v>5553</v>
      </c>
      <c r="F12" s="204" t="s">
        <v>117</v>
      </c>
      <c r="G12" s="204" t="s">
        <v>580</v>
      </c>
      <c r="H12" s="204" t="s">
        <v>1521</v>
      </c>
      <c r="I12" s="204" t="s">
        <v>4294</v>
      </c>
      <c r="K12" s="204" t="s">
        <v>117</v>
      </c>
      <c r="L12" s="204" t="s">
        <v>584</v>
      </c>
      <c r="M12" s="204" t="s">
        <v>1013</v>
      </c>
      <c r="N12" s="204" t="s">
        <v>6714</v>
      </c>
      <c r="P12" s="204" t="s">
        <v>117</v>
      </c>
      <c r="Q12" s="204" t="s">
        <v>2829</v>
      </c>
      <c r="R12" s="204" t="s">
        <v>821</v>
      </c>
      <c r="S12" s="204" t="s">
        <v>2898</v>
      </c>
      <c r="V12" s="204" t="s">
        <v>133</v>
      </c>
    </row>
    <row r="13" spans="1:28" x14ac:dyDescent="0.3">
      <c r="A13" s="255" t="s">
        <v>118</v>
      </c>
      <c r="B13" s="255" t="s">
        <v>332</v>
      </c>
      <c r="C13" s="255" t="s">
        <v>5561</v>
      </c>
      <c r="D13" s="255" t="s">
        <v>5562</v>
      </c>
      <c r="F13" s="204" t="s">
        <v>117</v>
      </c>
      <c r="G13" s="204" t="s">
        <v>582</v>
      </c>
      <c r="H13" s="204" t="s">
        <v>1079</v>
      </c>
      <c r="I13" s="204" t="s">
        <v>999</v>
      </c>
      <c r="K13" s="204" t="s">
        <v>117</v>
      </c>
      <c r="L13" s="204" t="s">
        <v>586</v>
      </c>
      <c r="M13" s="204" t="s">
        <v>4261</v>
      </c>
      <c r="N13" s="204" t="s">
        <v>4713</v>
      </c>
      <c r="P13" s="204" t="s">
        <v>117</v>
      </c>
      <c r="Q13" s="204" t="s">
        <v>582</v>
      </c>
      <c r="R13" s="204" t="s">
        <v>1975</v>
      </c>
      <c r="S13" s="204" t="s">
        <v>7407</v>
      </c>
      <c r="V13" s="204" t="s">
        <v>135</v>
      </c>
    </row>
    <row r="14" spans="1:28" x14ac:dyDescent="0.3">
      <c r="A14" s="255" t="s">
        <v>118</v>
      </c>
      <c r="B14" s="255" t="s">
        <v>331</v>
      </c>
      <c r="C14" s="255" t="s">
        <v>5563</v>
      </c>
      <c r="D14" s="255" t="s">
        <v>5564</v>
      </c>
      <c r="F14" s="204" t="s">
        <v>117</v>
      </c>
      <c r="G14" s="204" t="s">
        <v>584</v>
      </c>
      <c r="H14" s="204" t="s">
        <v>828</v>
      </c>
      <c r="I14" s="204" t="s">
        <v>806</v>
      </c>
      <c r="K14" s="204" t="s">
        <v>117</v>
      </c>
      <c r="L14" s="204" t="s">
        <v>553</v>
      </c>
      <c r="M14" s="204" t="s">
        <v>3342</v>
      </c>
      <c r="N14" s="204" t="s">
        <v>6715</v>
      </c>
      <c r="P14" s="204" t="s">
        <v>117</v>
      </c>
      <c r="Q14" s="204" t="s">
        <v>584</v>
      </c>
      <c r="R14" s="204" t="s">
        <v>1079</v>
      </c>
      <c r="S14" s="204" t="s">
        <v>7408</v>
      </c>
      <c r="V14" s="204" t="s">
        <v>134</v>
      </c>
    </row>
    <row r="15" spans="1:28" x14ac:dyDescent="0.3">
      <c r="A15" s="255" t="s">
        <v>118</v>
      </c>
      <c r="B15" s="255" t="s">
        <v>330</v>
      </c>
      <c r="C15" s="255" t="s">
        <v>5565</v>
      </c>
      <c r="D15" s="255" t="s">
        <v>5566</v>
      </c>
      <c r="F15" s="204" t="s">
        <v>117</v>
      </c>
      <c r="G15" s="204" t="s">
        <v>586</v>
      </c>
      <c r="H15" s="204" t="s">
        <v>4336</v>
      </c>
      <c r="I15" s="204" t="s">
        <v>5823</v>
      </c>
      <c r="K15" s="204" t="s">
        <v>117</v>
      </c>
      <c r="L15" s="204" t="s">
        <v>589</v>
      </c>
      <c r="M15" s="204" t="s">
        <v>2898</v>
      </c>
      <c r="N15" s="204" t="s">
        <v>6287</v>
      </c>
      <c r="P15" s="204" t="s">
        <v>117</v>
      </c>
      <c r="Q15" s="204" t="s">
        <v>586</v>
      </c>
      <c r="R15" s="204" t="s">
        <v>7409</v>
      </c>
      <c r="S15" s="204" t="s">
        <v>7410</v>
      </c>
      <c r="V15" s="204" t="s">
        <v>151</v>
      </c>
    </row>
    <row r="16" spans="1:28" x14ac:dyDescent="0.3">
      <c r="A16" s="255" t="s">
        <v>118</v>
      </c>
      <c r="B16" s="255" t="s">
        <v>329</v>
      </c>
      <c r="C16" s="255" t="s">
        <v>5567</v>
      </c>
      <c r="D16" s="255" t="s">
        <v>5568</v>
      </c>
      <c r="F16" s="204" t="s">
        <v>117</v>
      </c>
      <c r="G16" s="204" t="s">
        <v>553</v>
      </c>
      <c r="H16" s="204" t="s">
        <v>3238</v>
      </c>
      <c r="I16" s="204" t="s">
        <v>5824</v>
      </c>
      <c r="K16" s="204" t="s">
        <v>117</v>
      </c>
      <c r="L16" s="204" t="s">
        <v>591</v>
      </c>
      <c r="M16" s="204" t="s">
        <v>4245</v>
      </c>
      <c r="N16" s="204" t="s">
        <v>6716</v>
      </c>
      <c r="P16" s="204" t="s">
        <v>117</v>
      </c>
      <c r="Q16" s="204" t="s">
        <v>553</v>
      </c>
      <c r="R16" s="204" t="s">
        <v>4168</v>
      </c>
      <c r="S16" s="204" t="s">
        <v>7411</v>
      </c>
      <c r="V16" s="204" t="s">
        <v>152</v>
      </c>
    </row>
    <row r="17" spans="1:22" x14ac:dyDescent="0.3">
      <c r="A17" s="255" t="s">
        <v>118</v>
      </c>
      <c r="B17" s="255" t="s">
        <v>328</v>
      </c>
      <c r="C17" s="255" t="s">
        <v>4808</v>
      </c>
      <c r="D17" s="255" t="s">
        <v>5569</v>
      </c>
      <c r="F17" s="204" t="s">
        <v>117</v>
      </c>
      <c r="G17" s="204" t="s">
        <v>589</v>
      </c>
      <c r="H17" s="204" t="s">
        <v>1157</v>
      </c>
      <c r="I17" s="204" t="s">
        <v>3204</v>
      </c>
      <c r="K17" s="204" t="s">
        <v>117</v>
      </c>
      <c r="L17" s="204" t="s">
        <v>597</v>
      </c>
      <c r="M17" s="204" t="s">
        <v>565</v>
      </c>
      <c r="N17" s="204" t="s">
        <v>565</v>
      </c>
      <c r="P17" s="204" t="s">
        <v>117</v>
      </c>
      <c r="Q17" s="204" t="s">
        <v>589</v>
      </c>
      <c r="R17" s="204" t="s">
        <v>1807</v>
      </c>
      <c r="S17" s="204" t="s">
        <v>4287</v>
      </c>
      <c r="V17" s="204" t="s">
        <v>153</v>
      </c>
    </row>
    <row r="18" spans="1:22" x14ac:dyDescent="0.3">
      <c r="A18" s="255" t="s">
        <v>118</v>
      </c>
      <c r="B18" s="255" t="s">
        <v>324</v>
      </c>
      <c r="C18" s="255" t="s">
        <v>5570</v>
      </c>
      <c r="D18" s="255" t="s">
        <v>5571</v>
      </c>
      <c r="F18" s="204" t="s">
        <v>117</v>
      </c>
      <c r="G18" s="204" t="s">
        <v>591</v>
      </c>
      <c r="H18" s="204" t="s">
        <v>2284</v>
      </c>
      <c r="I18" s="204" t="s">
        <v>5825</v>
      </c>
      <c r="K18" s="204" t="s">
        <v>117</v>
      </c>
      <c r="L18" s="204" t="s">
        <v>599</v>
      </c>
      <c r="M18" s="204" t="s">
        <v>624</v>
      </c>
      <c r="N18" s="204" t="s">
        <v>594</v>
      </c>
      <c r="P18" s="204" t="s">
        <v>117</v>
      </c>
      <c r="Q18" s="204" t="s">
        <v>591</v>
      </c>
      <c r="R18" s="204" t="s">
        <v>2691</v>
      </c>
      <c r="S18" s="204" t="s">
        <v>5459</v>
      </c>
      <c r="V18" s="204" t="s">
        <v>154</v>
      </c>
    </row>
    <row r="19" spans="1:22" x14ac:dyDescent="0.3">
      <c r="A19" s="255" t="s">
        <v>118</v>
      </c>
      <c r="B19" s="255" t="s">
        <v>4678</v>
      </c>
      <c r="C19" s="255" t="s">
        <v>5572</v>
      </c>
      <c r="D19" s="255" t="s">
        <v>5573</v>
      </c>
      <c r="F19" s="204" t="s">
        <v>117</v>
      </c>
      <c r="G19" s="204" t="s">
        <v>593</v>
      </c>
      <c r="H19" s="204" t="s">
        <v>594</v>
      </c>
      <c r="I19" s="204" t="s">
        <v>565</v>
      </c>
      <c r="K19" s="204" t="s">
        <v>117</v>
      </c>
      <c r="L19" s="204" t="s">
        <v>601</v>
      </c>
      <c r="M19" s="204" t="s">
        <v>1183</v>
      </c>
      <c r="N19" s="204" t="s">
        <v>6717</v>
      </c>
      <c r="P19" s="204" t="s">
        <v>117</v>
      </c>
      <c r="Q19" s="204" t="s">
        <v>593</v>
      </c>
      <c r="R19" s="204" t="s">
        <v>863</v>
      </c>
      <c r="S19" s="204" t="s">
        <v>565</v>
      </c>
      <c r="V19" s="204" t="s">
        <v>159</v>
      </c>
    </row>
    <row r="20" spans="1:22" x14ac:dyDescent="0.3">
      <c r="A20" s="255" t="s">
        <v>118</v>
      </c>
      <c r="B20" s="255" t="s">
        <v>830</v>
      </c>
      <c r="C20" s="255" t="s">
        <v>5574</v>
      </c>
      <c r="D20" s="255" t="s">
        <v>5575</v>
      </c>
      <c r="F20" s="204" t="s">
        <v>117</v>
      </c>
      <c r="G20" s="204" t="s">
        <v>595</v>
      </c>
      <c r="H20" s="204" t="s">
        <v>1802</v>
      </c>
      <c r="I20" s="204" t="s">
        <v>4408</v>
      </c>
      <c r="K20" s="204" t="s">
        <v>117</v>
      </c>
      <c r="L20" s="204" t="s">
        <v>2074</v>
      </c>
      <c r="M20" s="204" t="s">
        <v>863</v>
      </c>
      <c r="N20" s="204" t="s">
        <v>6718</v>
      </c>
      <c r="P20" s="204" t="s">
        <v>117</v>
      </c>
      <c r="Q20" s="204" t="s">
        <v>595</v>
      </c>
      <c r="R20" s="204" t="s">
        <v>594</v>
      </c>
      <c r="S20" s="204" t="s">
        <v>946</v>
      </c>
      <c r="V20" s="204" t="s">
        <v>161</v>
      </c>
    </row>
    <row r="21" spans="1:22" x14ac:dyDescent="0.3">
      <c r="A21" s="255" t="s">
        <v>118</v>
      </c>
      <c r="B21" s="255" t="s">
        <v>831</v>
      </c>
      <c r="C21" s="255" t="s">
        <v>5576</v>
      </c>
      <c r="D21" s="255" t="s">
        <v>999</v>
      </c>
      <c r="F21" s="204" t="s">
        <v>117</v>
      </c>
      <c r="G21" s="204" t="s">
        <v>597</v>
      </c>
      <c r="H21" s="204" t="s">
        <v>861</v>
      </c>
      <c r="I21" s="204" t="s">
        <v>1633</v>
      </c>
      <c r="K21" s="204" t="s">
        <v>117</v>
      </c>
      <c r="L21" s="204" t="s">
        <v>602</v>
      </c>
      <c r="M21" s="204" t="s">
        <v>594</v>
      </c>
      <c r="N21" s="204" t="s">
        <v>2295</v>
      </c>
      <c r="P21" s="204" t="s">
        <v>117</v>
      </c>
      <c r="Q21" s="204" t="s">
        <v>597</v>
      </c>
      <c r="R21" s="204" t="s">
        <v>1808</v>
      </c>
      <c r="S21" s="204" t="s">
        <v>898</v>
      </c>
      <c r="V21" s="204" t="s">
        <v>162</v>
      </c>
    </row>
    <row r="22" spans="1:22" x14ac:dyDescent="0.3">
      <c r="A22" s="255" t="s">
        <v>118</v>
      </c>
      <c r="B22" s="255" t="s">
        <v>832</v>
      </c>
      <c r="C22" s="255" t="s">
        <v>5577</v>
      </c>
      <c r="D22" s="255" t="s">
        <v>5578</v>
      </c>
      <c r="F22" s="204" t="s">
        <v>117</v>
      </c>
      <c r="G22" s="204" t="s">
        <v>599</v>
      </c>
      <c r="H22" s="204" t="s">
        <v>968</v>
      </c>
      <c r="I22" s="204" t="s">
        <v>2515</v>
      </c>
      <c r="K22" s="204" t="s">
        <v>117</v>
      </c>
      <c r="L22" s="204" t="s">
        <v>603</v>
      </c>
      <c r="M22" s="204" t="s">
        <v>6611</v>
      </c>
      <c r="N22" s="204" t="s">
        <v>6719</v>
      </c>
      <c r="P22" s="204" t="s">
        <v>117</v>
      </c>
      <c r="Q22" s="204" t="s">
        <v>599</v>
      </c>
      <c r="R22" s="204" t="s">
        <v>1020</v>
      </c>
      <c r="S22" s="204" t="s">
        <v>5196</v>
      </c>
      <c r="V22" s="204" t="s">
        <v>166</v>
      </c>
    </row>
    <row r="23" spans="1:22" x14ac:dyDescent="0.3">
      <c r="A23" s="255" t="s">
        <v>119</v>
      </c>
      <c r="B23" s="255" t="s">
        <v>332</v>
      </c>
      <c r="C23" s="255" t="s">
        <v>5583</v>
      </c>
      <c r="D23" s="255" t="s">
        <v>5584</v>
      </c>
      <c r="F23" s="204" t="s">
        <v>117</v>
      </c>
      <c r="G23" s="204" t="s">
        <v>601</v>
      </c>
      <c r="H23" s="204" t="s">
        <v>565</v>
      </c>
      <c r="I23" s="204" t="s">
        <v>565</v>
      </c>
      <c r="K23" s="204" t="s">
        <v>117</v>
      </c>
      <c r="L23" s="204" t="s">
        <v>586</v>
      </c>
      <c r="M23" s="204" t="s">
        <v>2691</v>
      </c>
      <c r="N23" s="204" t="s">
        <v>6720</v>
      </c>
      <c r="P23" s="204" t="s">
        <v>117</v>
      </c>
      <c r="Q23" s="204" t="s">
        <v>601</v>
      </c>
      <c r="R23" s="204" t="s">
        <v>565</v>
      </c>
      <c r="S23" s="204" t="s">
        <v>565</v>
      </c>
      <c r="V23" s="204" t="s">
        <v>167</v>
      </c>
    </row>
    <row r="24" spans="1:22" x14ac:dyDescent="0.3">
      <c r="A24" s="255" t="s">
        <v>119</v>
      </c>
      <c r="B24" s="255" t="s">
        <v>331</v>
      </c>
      <c r="C24" s="255" t="s">
        <v>5585</v>
      </c>
      <c r="D24" s="255" t="s">
        <v>5586</v>
      </c>
      <c r="F24" s="204" t="s">
        <v>117</v>
      </c>
      <c r="G24" s="204" t="s">
        <v>602</v>
      </c>
      <c r="H24" s="204" t="s">
        <v>565</v>
      </c>
      <c r="I24" s="204" t="s">
        <v>565</v>
      </c>
      <c r="K24" s="204" t="s">
        <v>117</v>
      </c>
      <c r="L24" s="204" t="s">
        <v>552</v>
      </c>
      <c r="M24" s="204" t="s">
        <v>6721</v>
      </c>
      <c r="N24" s="204" t="s">
        <v>4735</v>
      </c>
      <c r="P24" s="204" t="s">
        <v>117</v>
      </c>
      <c r="Q24" s="204" t="s">
        <v>602</v>
      </c>
      <c r="R24" s="204" t="s">
        <v>565</v>
      </c>
      <c r="S24" s="204" t="s">
        <v>565</v>
      </c>
      <c r="V24" s="204" t="s">
        <v>168</v>
      </c>
    </row>
    <row r="25" spans="1:22" x14ac:dyDescent="0.3">
      <c r="A25" s="255" t="s">
        <v>119</v>
      </c>
      <c r="B25" s="255" t="s">
        <v>330</v>
      </c>
      <c r="C25" s="255" t="s">
        <v>5587</v>
      </c>
      <c r="D25" s="255" t="s">
        <v>5588</v>
      </c>
      <c r="F25" s="204" t="s">
        <v>117</v>
      </c>
      <c r="G25" s="204" t="s">
        <v>603</v>
      </c>
      <c r="H25" s="204" t="s">
        <v>4288</v>
      </c>
      <c r="I25" s="204" t="s">
        <v>5826</v>
      </c>
      <c r="K25" s="204" t="s">
        <v>117</v>
      </c>
      <c r="L25" s="204" t="s">
        <v>551</v>
      </c>
      <c r="M25" s="204" t="s">
        <v>3479</v>
      </c>
      <c r="N25" s="204" t="s">
        <v>6722</v>
      </c>
      <c r="P25" s="204" t="s">
        <v>117</v>
      </c>
      <c r="Q25" s="204" t="s">
        <v>603</v>
      </c>
      <c r="R25" s="204" t="s">
        <v>2385</v>
      </c>
      <c r="S25" s="204" t="s">
        <v>7412</v>
      </c>
      <c r="V25" s="204" t="s">
        <v>170</v>
      </c>
    </row>
    <row r="26" spans="1:22" x14ac:dyDescent="0.3">
      <c r="A26" s="255" t="s">
        <v>119</v>
      </c>
      <c r="B26" s="255" t="s">
        <v>329</v>
      </c>
      <c r="C26" s="255" t="s">
        <v>5589</v>
      </c>
      <c r="D26" s="255" t="s">
        <v>5590</v>
      </c>
      <c r="F26" s="204" t="s">
        <v>117</v>
      </c>
      <c r="G26" s="204" t="s">
        <v>586</v>
      </c>
      <c r="H26" s="204" t="s">
        <v>691</v>
      </c>
      <c r="I26" s="204" t="s">
        <v>4037</v>
      </c>
      <c r="K26" s="204" t="s">
        <v>117</v>
      </c>
      <c r="L26" s="204" t="s">
        <v>609</v>
      </c>
      <c r="M26" s="204" t="s">
        <v>565</v>
      </c>
      <c r="N26" s="204" t="s">
        <v>565</v>
      </c>
      <c r="P26" s="204" t="s">
        <v>117</v>
      </c>
      <c r="Q26" s="204" t="s">
        <v>586</v>
      </c>
      <c r="R26" s="204" t="s">
        <v>1020</v>
      </c>
      <c r="S26" s="204" t="s">
        <v>1587</v>
      </c>
      <c r="V26" s="204" t="s">
        <v>174</v>
      </c>
    </row>
    <row r="27" spans="1:22" x14ac:dyDescent="0.3">
      <c r="A27" s="255" t="s">
        <v>119</v>
      </c>
      <c r="B27" s="255" t="s">
        <v>328</v>
      </c>
      <c r="C27" s="255" t="s">
        <v>5591</v>
      </c>
      <c r="D27" s="255" t="s">
        <v>5592</v>
      </c>
      <c r="F27" s="204" t="s">
        <v>117</v>
      </c>
      <c r="G27" s="204" t="s">
        <v>552</v>
      </c>
      <c r="H27" s="204" t="s">
        <v>5827</v>
      </c>
      <c r="I27" s="204" t="s">
        <v>5828</v>
      </c>
      <c r="K27" s="204" t="s">
        <v>117</v>
      </c>
      <c r="L27" s="204" t="s">
        <v>611</v>
      </c>
      <c r="M27" s="204" t="s">
        <v>3479</v>
      </c>
      <c r="N27" s="204" t="s">
        <v>6722</v>
      </c>
      <c r="P27" s="204" t="s">
        <v>117</v>
      </c>
      <c r="Q27" s="204" t="s">
        <v>552</v>
      </c>
      <c r="R27" s="204" t="s">
        <v>7413</v>
      </c>
      <c r="S27" s="204" t="s">
        <v>7414</v>
      </c>
      <c r="V27" s="204" t="s">
        <v>176</v>
      </c>
    </row>
    <row r="28" spans="1:22" x14ac:dyDescent="0.3">
      <c r="A28" s="255" t="s">
        <v>119</v>
      </c>
      <c r="B28" s="255" t="s">
        <v>324</v>
      </c>
      <c r="C28" s="255" t="s">
        <v>5593</v>
      </c>
      <c r="D28" s="255" t="s">
        <v>5594</v>
      </c>
      <c r="F28" s="204" t="s">
        <v>117</v>
      </c>
      <c r="G28" s="204" t="s">
        <v>551</v>
      </c>
      <c r="H28" s="204" t="s">
        <v>2413</v>
      </c>
      <c r="I28" s="204" t="s">
        <v>3427</v>
      </c>
      <c r="K28" s="204" t="s">
        <v>117</v>
      </c>
      <c r="L28" s="204" t="s">
        <v>586</v>
      </c>
      <c r="M28" s="204" t="s">
        <v>565</v>
      </c>
      <c r="N28" s="204" t="s">
        <v>565</v>
      </c>
      <c r="P28" s="204" t="s">
        <v>117</v>
      </c>
      <c r="Q28" s="204" t="s">
        <v>551</v>
      </c>
      <c r="R28" s="204" t="s">
        <v>598</v>
      </c>
      <c r="S28" s="204" t="s">
        <v>4518</v>
      </c>
      <c r="V28" s="204" t="s">
        <v>191</v>
      </c>
    </row>
    <row r="29" spans="1:22" x14ac:dyDescent="0.3">
      <c r="A29" s="255" t="s">
        <v>119</v>
      </c>
      <c r="B29" s="255" t="s">
        <v>4678</v>
      </c>
      <c r="C29" s="255" t="s">
        <v>5595</v>
      </c>
      <c r="D29" s="255" t="s">
        <v>5596</v>
      </c>
      <c r="F29" s="204" t="s">
        <v>117</v>
      </c>
      <c r="G29" s="204" t="s">
        <v>608</v>
      </c>
      <c r="H29" s="204" t="s">
        <v>565</v>
      </c>
      <c r="I29" s="204" t="s">
        <v>565</v>
      </c>
      <c r="K29" s="204" t="s">
        <v>117</v>
      </c>
      <c r="L29" s="204" t="s">
        <v>550</v>
      </c>
      <c r="M29" s="204" t="s">
        <v>4739</v>
      </c>
      <c r="N29" s="204" t="s">
        <v>6723</v>
      </c>
      <c r="P29" s="204" t="s">
        <v>117</v>
      </c>
      <c r="Q29" s="204" t="s">
        <v>609</v>
      </c>
      <c r="R29" s="204" t="s">
        <v>594</v>
      </c>
      <c r="S29" s="204" t="s">
        <v>946</v>
      </c>
      <c r="V29" s="204" t="s">
        <v>261</v>
      </c>
    </row>
    <row r="30" spans="1:22" x14ac:dyDescent="0.3">
      <c r="A30" s="255" t="s">
        <v>119</v>
      </c>
      <c r="B30" s="255" t="s">
        <v>830</v>
      </c>
      <c r="C30" s="255" t="s">
        <v>5597</v>
      </c>
      <c r="D30" s="255" t="s">
        <v>5598</v>
      </c>
      <c r="F30" s="204" t="s">
        <v>117</v>
      </c>
      <c r="G30" s="204" t="s">
        <v>609</v>
      </c>
      <c r="H30" s="204" t="s">
        <v>757</v>
      </c>
      <c r="I30" s="204" t="s">
        <v>806</v>
      </c>
      <c r="K30" s="204" t="s">
        <v>117</v>
      </c>
      <c r="L30" s="204" t="s">
        <v>615</v>
      </c>
      <c r="M30" s="204" t="s">
        <v>565</v>
      </c>
      <c r="N30" s="204" t="s">
        <v>565</v>
      </c>
      <c r="P30" s="204" t="s">
        <v>117</v>
      </c>
      <c r="Q30" s="204" t="s">
        <v>611</v>
      </c>
      <c r="R30" s="204" t="s">
        <v>1798</v>
      </c>
      <c r="S30" s="204" t="s">
        <v>7415</v>
      </c>
      <c r="V30" s="204" t="s">
        <v>265</v>
      </c>
    </row>
    <row r="31" spans="1:22" x14ac:dyDescent="0.3">
      <c r="A31" s="255" t="s">
        <v>119</v>
      </c>
      <c r="B31" s="255" t="s">
        <v>831</v>
      </c>
      <c r="C31" s="255" t="s">
        <v>5599</v>
      </c>
      <c r="D31" s="255" t="s">
        <v>1793</v>
      </c>
      <c r="F31" s="204" t="s">
        <v>117</v>
      </c>
      <c r="G31" s="204" t="s">
        <v>611</v>
      </c>
      <c r="H31" s="204" t="s">
        <v>1399</v>
      </c>
      <c r="I31" s="204" t="s">
        <v>5444</v>
      </c>
      <c r="K31" s="204" t="s">
        <v>117</v>
      </c>
      <c r="L31" s="204" t="s">
        <v>617</v>
      </c>
      <c r="M31" s="204" t="s">
        <v>565</v>
      </c>
      <c r="N31" s="204" t="s">
        <v>565</v>
      </c>
      <c r="P31" s="204" t="s">
        <v>117</v>
      </c>
      <c r="Q31" s="204" t="s">
        <v>586</v>
      </c>
      <c r="R31" s="204" t="s">
        <v>565</v>
      </c>
      <c r="S31" s="204" t="s">
        <v>565</v>
      </c>
      <c r="V31" s="255" t="s">
        <v>312</v>
      </c>
    </row>
    <row r="32" spans="1:22" x14ac:dyDescent="0.3">
      <c r="A32" s="255" t="s">
        <v>119</v>
      </c>
      <c r="B32" s="255" t="s">
        <v>832</v>
      </c>
      <c r="C32" s="255" t="s">
        <v>5600</v>
      </c>
      <c r="D32" s="255" t="s">
        <v>5601</v>
      </c>
      <c r="F32" s="204" t="s">
        <v>117</v>
      </c>
      <c r="G32" s="204" t="s">
        <v>586</v>
      </c>
      <c r="H32" s="204" t="s">
        <v>594</v>
      </c>
      <c r="I32" s="204" t="s">
        <v>2413</v>
      </c>
      <c r="K32" s="204" t="s">
        <v>117</v>
      </c>
      <c r="L32" s="204" t="s">
        <v>618</v>
      </c>
      <c r="M32" s="204" t="s">
        <v>4739</v>
      </c>
      <c r="N32" s="204" t="s">
        <v>6723</v>
      </c>
      <c r="P32" s="204" t="s">
        <v>117</v>
      </c>
      <c r="Q32" s="204" t="s">
        <v>550</v>
      </c>
      <c r="R32" s="204" t="s">
        <v>4251</v>
      </c>
      <c r="S32" s="204" t="s">
        <v>2453</v>
      </c>
      <c r="V32" s="255" t="s">
        <v>3619</v>
      </c>
    </row>
    <row r="33" spans="1:22" x14ac:dyDescent="0.3">
      <c r="A33" s="255" t="s">
        <v>121</v>
      </c>
      <c r="B33" s="255" t="s">
        <v>332</v>
      </c>
      <c r="C33" s="255" t="s">
        <v>5606</v>
      </c>
      <c r="D33" s="255" t="s">
        <v>5607</v>
      </c>
      <c r="F33" s="204" t="s">
        <v>117</v>
      </c>
      <c r="G33" s="204" t="s">
        <v>550</v>
      </c>
      <c r="H33" s="204" t="s">
        <v>4318</v>
      </c>
      <c r="I33" s="204" t="s">
        <v>5829</v>
      </c>
      <c r="K33" s="204" t="s">
        <v>117</v>
      </c>
      <c r="L33" s="204" t="s">
        <v>586</v>
      </c>
      <c r="M33" s="204" t="s">
        <v>565</v>
      </c>
      <c r="N33" s="204" t="s">
        <v>565</v>
      </c>
      <c r="P33" s="204" t="s">
        <v>117</v>
      </c>
      <c r="Q33" s="204" t="s">
        <v>614</v>
      </c>
      <c r="R33" s="204" t="s">
        <v>565</v>
      </c>
      <c r="S33" s="204" t="s">
        <v>565</v>
      </c>
      <c r="V33" s="255" t="s">
        <v>8566</v>
      </c>
    </row>
    <row r="34" spans="1:22" x14ac:dyDescent="0.3">
      <c r="A34" s="255" t="s">
        <v>121</v>
      </c>
      <c r="B34" s="255" t="s">
        <v>331</v>
      </c>
      <c r="C34" s="255" t="s">
        <v>5608</v>
      </c>
      <c r="D34" s="255" t="s">
        <v>5609</v>
      </c>
      <c r="F34" s="204" t="s">
        <v>117</v>
      </c>
      <c r="G34" s="204" t="s">
        <v>614</v>
      </c>
      <c r="H34" s="204" t="s">
        <v>565</v>
      </c>
      <c r="I34" s="204" t="s">
        <v>565</v>
      </c>
      <c r="K34" s="204" t="s">
        <v>117</v>
      </c>
      <c r="L34" s="204" t="s">
        <v>549</v>
      </c>
      <c r="M34" s="204" t="s">
        <v>1044</v>
      </c>
      <c r="N34" s="204" t="s">
        <v>2777</v>
      </c>
      <c r="P34" s="204" t="s">
        <v>117</v>
      </c>
      <c r="Q34" s="204" t="s">
        <v>615</v>
      </c>
      <c r="R34" s="204" t="s">
        <v>757</v>
      </c>
      <c r="S34" s="204" t="s">
        <v>1892</v>
      </c>
      <c r="V34" s="255" t="s">
        <v>8619</v>
      </c>
    </row>
    <row r="35" spans="1:22" x14ac:dyDescent="0.3">
      <c r="A35" s="255" t="s">
        <v>121</v>
      </c>
      <c r="B35" s="255" t="s">
        <v>330</v>
      </c>
      <c r="C35" s="255" t="s">
        <v>5610</v>
      </c>
      <c r="D35" s="255" t="s">
        <v>5611</v>
      </c>
      <c r="F35" s="204" t="s">
        <v>117</v>
      </c>
      <c r="G35" s="204" t="s">
        <v>615</v>
      </c>
      <c r="H35" s="204" t="s">
        <v>757</v>
      </c>
      <c r="I35" s="204" t="s">
        <v>1966</v>
      </c>
      <c r="K35" s="204" t="s">
        <v>117</v>
      </c>
      <c r="L35" s="204" t="s">
        <v>623</v>
      </c>
      <c r="M35" s="204" t="s">
        <v>565</v>
      </c>
      <c r="N35" s="204" t="s">
        <v>565</v>
      </c>
      <c r="P35" s="204" t="s">
        <v>117</v>
      </c>
      <c r="Q35" s="204" t="s">
        <v>616</v>
      </c>
      <c r="R35" s="204" t="s">
        <v>565</v>
      </c>
      <c r="S35" s="204" t="s">
        <v>565</v>
      </c>
    </row>
    <row r="36" spans="1:22" x14ac:dyDescent="0.3">
      <c r="A36" s="255" t="s">
        <v>121</v>
      </c>
      <c r="B36" s="255" t="s">
        <v>329</v>
      </c>
      <c r="C36" s="255" t="s">
        <v>5612</v>
      </c>
      <c r="D36" s="255" t="s">
        <v>5613</v>
      </c>
      <c r="F36" s="204" t="s">
        <v>117</v>
      </c>
      <c r="G36" s="204" t="s">
        <v>616</v>
      </c>
      <c r="H36" s="204" t="s">
        <v>821</v>
      </c>
      <c r="I36" s="204" t="s">
        <v>1392</v>
      </c>
      <c r="K36" s="204" t="s">
        <v>117</v>
      </c>
      <c r="L36" s="204" t="s">
        <v>625</v>
      </c>
      <c r="M36" s="204" t="s">
        <v>565</v>
      </c>
      <c r="N36" s="204" t="s">
        <v>565</v>
      </c>
      <c r="P36" s="204" t="s">
        <v>117</v>
      </c>
      <c r="Q36" s="204" t="s">
        <v>617</v>
      </c>
      <c r="R36" s="204" t="s">
        <v>863</v>
      </c>
      <c r="S36" s="204" t="s">
        <v>1420</v>
      </c>
    </row>
    <row r="37" spans="1:22" x14ac:dyDescent="0.3">
      <c r="A37" s="255" t="s">
        <v>121</v>
      </c>
      <c r="B37" s="255" t="s">
        <v>328</v>
      </c>
      <c r="C37" s="255" t="s">
        <v>5614</v>
      </c>
      <c r="D37" s="255" t="s">
        <v>5615</v>
      </c>
      <c r="F37" s="204" t="s">
        <v>117</v>
      </c>
      <c r="G37" s="204" t="s">
        <v>617</v>
      </c>
      <c r="H37" s="204" t="s">
        <v>757</v>
      </c>
      <c r="I37" s="204" t="s">
        <v>1832</v>
      </c>
      <c r="K37" s="204" t="s">
        <v>117</v>
      </c>
      <c r="L37" s="204" t="s">
        <v>629</v>
      </c>
      <c r="M37" s="204" t="s">
        <v>941</v>
      </c>
      <c r="N37" s="204" t="s">
        <v>6724</v>
      </c>
      <c r="P37" s="204" t="s">
        <v>117</v>
      </c>
      <c r="Q37" s="204" t="s">
        <v>618</v>
      </c>
      <c r="R37" s="204" t="s">
        <v>3214</v>
      </c>
      <c r="S37" s="204" t="s">
        <v>869</v>
      </c>
    </row>
    <row r="38" spans="1:22" x14ac:dyDescent="0.3">
      <c r="A38" s="255" t="s">
        <v>121</v>
      </c>
      <c r="B38" s="255" t="s">
        <v>324</v>
      </c>
      <c r="C38" s="255" t="s">
        <v>5616</v>
      </c>
      <c r="D38" s="255" t="s">
        <v>5617</v>
      </c>
      <c r="F38" s="204" t="s">
        <v>117</v>
      </c>
      <c r="G38" s="204" t="s">
        <v>618</v>
      </c>
      <c r="H38" s="204" t="s">
        <v>1197</v>
      </c>
      <c r="I38" s="204" t="s">
        <v>3551</v>
      </c>
      <c r="K38" s="204" t="s">
        <v>117</v>
      </c>
      <c r="L38" s="204" t="s">
        <v>633</v>
      </c>
      <c r="M38" s="204" t="s">
        <v>652</v>
      </c>
      <c r="N38" s="204" t="s">
        <v>4057</v>
      </c>
      <c r="P38" s="204" t="s">
        <v>117</v>
      </c>
      <c r="Q38" s="204" t="s">
        <v>620</v>
      </c>
      <c r="R38" s="204" t="s">
        <v>594</v>
      </c>
      <c r="S38" s="204" t="s">
        <v>2163</v>
      </c>
    </row>
    <row r="39" spans="1:22" x14ac:dyDescent="0.3">
      <c r="A39" s="255" t="s">
        <v>121</v>
      </c>
      <c r="B39" s="255" t="s">
        <v>4678</v>
      </c>
      <c r="C39" s="255" t="s">
        <v>5618</v>
      </c>
      <c r="D39" s="255" t="s">
        <v>5619</v>
      </c>
      <c r="F39" s="204" t="s">
        <v>117</v>
      </c>
      <c r="G39" s="204" t="s">
        <v>620</v>
      </c>
      <c r="H39" s="204" t="s">
        <v>594</v>
      </c>
      <c r="I39" s="204" t="s">
        <v>565</v>
      </c>
      <c r="K39" s="204" t="s">
        <v>117</v>
      </c>
      <c r="L39" s="204" t="s">
        <v>586</v>
      </c>
      <c r="M39" s="204" t="s">
        <v>1145</v>
      </c>
      <c r="N39" s="204" t="s">
        <v>836</v>
      </c>
      <c r="P39" s="204" t="s">
        <v>117</v>
      </c>
      <c r="Q39" s="204" t="s">
        <v>586</v>
      </c>
      <c r="R39" s="204" t="s">
        <v>881</v>
      </c>
      <c r="S39" s="204" t="s">
        <v>2515</v>
      </c>
    </row>
    <row r="40" spans="1:22" x14ac:dyDescent="0.3">
      <c r="A40" s="255" t="s">
        <v>121</v>
      </c>
      <c r="B40" s="255" t="s">
        <v>830</v>
      </c>
      <c r="C40" s="255" t="s">
        <v>5620</v>
      </c>
      <c r="D40" s="255" t="s">
        <v>5621</v>
      </c>
      <c r="F40" s="204" t="s">
        <v>117</v>
      </c>
      <c r="G40" s="204" t="s">
        <v>586</v>
      </c>
      <c r="H40" s="204" t="s">
        <v>624</v>
      </c>
      <c r="I40" s="204" t="s">
        <v>885</v>
      </c>
      <c r="K40" s="204" t="s">
        <v>117</v>
      </c>
      <c r="L40" s="204" t="s">
        <v>548</v>
      </c>
      <c r="M40" s="204" t="s">
        <v>600</v>
      </c>
      <c r="N40" s="204" t="s">
        <v>1629</v>
      </c>
      <c r="P40" s="204" t="s">
        <v>117</v>
      </c>
      <c r="Q40" s="204" t="s">
        <v>549</v>
      </c>
      <c r="R40" s="204" t="s">
        <v>3047</v>
      </c>
      <c r="S40" s="204" t="s">
        <v>7416</v>
      </c>
    </row>
    <row r="41" spans="1:22" x14ac:dyDescent="0.3">
      <c r="A41" s="255" t="s">
        <v>121</v>
      </c>
      <c r="B41" s="255" t="s">
        <v>831</v>
      </c>
      <c r="C41" s="255" t="s">
        <v>5622</v>
      </c>
      <c r="D41" s="255" t="s">
        <v>4438</v>
      </c>
      <c r="F41" s="204" t="s">
        <v>117</v>
      </c>
      <c r="G41" s="204" t="s">
        <v>549</v>
      </c>
      <c r="H41" s="204" t="s">
        <v>5830</v>
      </c>
      <c r="I41" s="204" t="s">
        <v>5831</v>
      </c>
      <c r="K41" s="204" t="s">
        <v>117</v>
      </c>
      <c r="L41" s="204" t="s">
        <v>637</v>
      </c>
      <c r="M41" s="204" t="s">
        <v>1121</v>
      </c>
      <c r="N41" s="204" t="s">
        <v>949</v>
      </c>
      <c r="P41" s="204" t="s">
        <v>117</v>
      </c>
      <c r="Q41" s="204" t="s">
        <v>623</v>
      </c>
      <c r="R41" s="204" t="s">
        <v>624</v>
      </c>
      <c r="S41" s="204" t="s">
        <v>946</v>
      </c>
    </row>
    <row r="42" spans="1:22" x14ac:dyDescent="0.3">
      <c r="A42" s="255" t="s">
        <v>121</v>
      </c>
      <c r="B42" s="255" t="s">
        <v>832</v>
      </c>
      <c r="C42" s="255" t="s">
        <v>5623</v>
      </c>
      <c r="D42" s="255" t="s">
        <v>5624</v>
      </c>
      <c r="F42" s="204" t="s">
        <v>117</v>
      </c>
      <c r="G42" s="204" t="s">
        <v>623</v>
      </c>
      <c r="H42" s="204" t="s">
        <v>1832</v>
      </c>
      <c r="I42" s="204" t="s">
        <v>2515</v>
      </c>
      <c r="K42" s="204" t="s">
        <v>117</v>
      </c>
      <c r="L42" s="204" t="s">
        <v>639</v>
      </c>
      <c r="M42" s="204" t="s">
        <v>821</v>
      </c>
      <c r="N42" s="204" t="s">
        <v>946</v>
      </c>
      <c r="P42" s="204" t="s">
        <v>117</v>
      </c>
      <c r="Q42" s="204" t="s">
        <v>625</v>
      </c>
      <c r="R42" s="204" t="s">
        <v>946</v>
      </c>
      <c r="S42" s="204" t="s">
        <v>812</v>
      </c>
    </row>
    <row r="43" spans="1:22" x14ac:dyDescent="0.3">
      <c r="A43" s="255" t="s">
        <v>123</v>
      </c>
      <c r="B43" s="255" t="s">
        <v>332</v>
      </c>
      <c r="C43" s="255" t="s">
        <v>5633</v>
      </c>
      <c r="D43" s="255" t="s">
        <v>5634</v>
      </c>
      <c r="F43" s="204" t="s">
        <v>117</v>
      </c>
      <c r="G43" s="204" t="s">
        <v>625</v>
      </c>
      <c r="H43" s="204" t="s">
        <v>2898</v>
      </c>
      <c r="I43" s="204" t="s">
        <v>3101</v>
      </c>
      <c r="K43" s="204" t="s">
        <v>117</v>
      </c>
      <c r="L43" s="204" t="s">
        <v>641</v>
      </c>
      <c r="M43" s="204" t="s">
        <v>863</v>
      </c>
      <c r="N43" s="204" t="s">
        <v>565</v>
      </c>
      <c r="P43" s="204" t="s">
        <v>117</v>
      </c>
      <c r="Q43" s="204" t="s">
        <v>1237</v>
      </c>
      <c r="R43" s="204" t="s">
        <v>565</v>
      </c>
      <c r="S43" s="204" t="s">
        <v>565</v>
      </c>
    </row>
    <row r="44" spans="1:22" x14ac:dyDescent="0.3">
      <c r="A44" s="255" t="s">
        <v>123</v>
      </c>
      <c r="B44" s="255" t="s">
        <v>331</v>
      </c>
      <c r="C44" s="255" t="s">
        <v>5635</v>
      </c>
      <c r="D44" s="255" t="s">
        <v>5636</v>
      </c>
      <c r="F44" s="204" t="s">
        <v>117</v>
      </c>
      <c r="G44" s="204" t="s">
        <v>1237</v>
      </c>
      <c r="H44" s="204" t="s">
        <v>594</v>
      </c>
      <c r="I44" s="204" t="s">
        <v>565</v>
      </c>
      <c r="K44" s="204" t="s">
        <v>117</v>
      </c>
      <c r="L44" s="204" t="s">
        <v>643</v>
      </c>
      <c r="M44" s="204" t="s">
        <v>652</v>
      </c>
      <c r="N44" s="204" t="s">
        <v>1893</v>
      </c>
      <c r="P44" s="204" t="s">
        <v>117</v>
      </c>
      <c r="Q44" s="204" t="s">
        <v>629</v>
      </c>
      <c r="R44" s="204" t="s">
        <v>982</v>
      </c>
      <c r="S44" s="204" t="s">
        <v>4625</v>
      </c>
    </row>
    <row r="45" spans="1:22" x14ac:dyDescent="0.3">
      <c r="A45" s="255" t="s">
        <v>123</v>
      </c>
      <c r="B45" s="255" t="s">
        <v>330</v>
      </c>
      <c r="C45" s="255" t="s">
        <v>5637</v>
      </c>
      <c r="D45" s="255" t="s">
        <v>5638</v>
      </c>
      <c r="F45" s="204" t="s">
        <v>117</v>
      </c>
      <c r="G45" s="204" t="s">
        <v>627</v>
      </c>
      <c r="H45" s="204" t="s">
        <v>757</v>
      </c>
      <c r="I45" s="204" t="s">
        <v>881</v>
      </c>
      <c r="K45" s="204" t="s">
        <v>117</v>
      </c>
      <c r="L45" s="204" t="s">
        <v>586</v>
      </c>
      <c r="M45" s="204" t="s">
        <v>992</v>
      </c>
      <c r="N45" s="204" t="s">
        <v>1891</v>
      </c>
      <c r="P45" s="204" t="s">
        <v>117</v>
      </c>
      <c r="Q45" s="204" t="s">
        <v>631</v>
      </c>
      <c r="R45" s="204" t="s">
        <v>594</v>
      </c>
      <c r="S45" s="204" t="s">
        <v>861</v>
      </c>
    </row>
    <row r="46" spans="1:22" x14ac:dyDescent="0.3">
      <c r="A46" s="255" t="s">
        <v>123</v>
      </c>
      <c r="B46" s="255" t="s">
        <v>329</v>
      </c>
      <c r="C46" s="255" t="s">
        <v>5639</v>
      </c>
      <c r="D46" s="255" t="s">
        <v>5640</v>
      </c>
      <c r="F46" s="204" t="s">
        <v>117</v>
      </c>
      <c r="G46" s="204" t="s">
        <v>629</v>
      </c>
      <c r="H46" s="204" t="s">
        <v>5284</v>
      </c>
      <c r="I46" s="204" t="s">
        <v>5832</v>
      </c>
      <c r="K46" s="204" t="s">
        <v>117</v>
      </c>
      <c r="L46" s="204" t="s">
        <v>547</v>
      </c>
      <c r="M46" s="204" t="s">
        <v>1121</v>
      </c>
      <c r="N46" s="204" t="s">
        <v>881</v>
      </c>
      <c r="P46" s="204" t="s">
        <v>117</v>
      </c>
      <c r="Q46" s="204" t="s">
        <v>633</v>
      </c>
      <c r="R46" s="204" t="s">
        <v>3335</v>
      </c>
      <c r="S46" s="204" t="s">
        <v>1209</v>
      </c>
    </row>
    <row r="47" spans="1:22" x14ac:dyDescent="0.3">
      <c r="A47" s="255" t="s">
        <v>123</v>
      </c>
      <c r="B47" s="255" t="s">
        <v>328</v>
      </c>
      <c r="C47" s="255" t="s">
        <v>5641</v>
      </c>
      <c r="D47" s="255" t="s">
        <v>5642</v>
      </c>
      <c r="F47" s="204" t="s">
        <v>117</v>
      </c>
      <c r="G47" s="204" t="s">
        <v>631</v>
      </c>
      <c r="H47" s="204" t="s">
        <v>952</v>
      </c>
      <c r="I47" s="204" t="s">
        <v>757</v>
      </c>
      <c r="K47" s="204" t="s">
        <v>117</v>
      </c>
      <c r="L47" s="204" t="s">
        <v>647</v>
      </c>
      <c r="M47" s="204" t="s">
        <v>757</v>
      </c>
      <c r="N47" s="204" t="s">
        <v>946</v>
      </c>
      <c r="P47" s="204" t="s">
        <v>117</v>
      </c>
      <c r="Q47" s="204" t="s">
        <v>586</v>
      </c>
      <c r="R47" s="204" t="s">
        <v>4468</v>
      </c>
      <c r="S47" s="204" t="s">
        <v>4602</v>
      </c>
    </row>
    <row r="48" spans="1:22" x14ac:dyDescent="0.3">
      <c r="A48" s="255" t="s">
        <v>123</v>
      </c>
      <c r="B48" s="255" t="s">
        <v>324</v>
      </c>
      <c r="C48" s="255" t="s">
        <v>5643</v>
      </c>
      <c r="D48" s="255" t="s">
        <v>5644</v>
      </c>
      <c r="F48" s="204" t="s">
        <v>117</v>
      </c>
      <c r="G48" s="204" t="s">
        <v>633</v>
      </c>
      <c r="H48" s="204" t="s">
        <v>5833</v>
      </c>
      <c r="I48" s="204" t="s">
        <v>5834</v>
      </c>
      <c r="K48" s="204" t="s">
        <v>117</v>
      </c>
      <c r="L48" s="204" t="s">
        <v>649</v>
      </c>
      <c r="M48" s="204" t="s">
        <v>757</v>
      </c>
      <c r="N48" s="204" t="s">
        <v>594</v>
      </c>
      <c r="P48" s="204" t="s">
        <v>117</v>
      </c>
      <c r="Q48" s="204" t="s">
        <v>548</v>
      </c>
      <c r="R48" s="204" t="s">
        <v>4097</v>
      </c>
      <c r="S48" s="204" t="s">
        <v>7417</v>
      </c>
    </row>
    <row r="49" spans="1:19" x14ac:dyDescent="0.3">
      <c r="A49" s="255" t="s">
        <v>123</v>
      </c>
      <c r="B49" s="255" t="s">
        <v>4678</v>
      </c>
      <c r="C49" s="255" t="s">
        <v>5645</v>
      </c>
      <c r="D49" s="255" t="s">
        <v>5646</v>
      </c>
      <c r="F49" s="204" t="s">
        <v>117</v>
      </c>
      <c r="G49" s="204" t="s">
        <v>586</v>
      </c>
      <c r="H49" s="204" t="s">
        <v>2098</v>
      </c>
      <c r="I49" s="204" t="s">
        <v>5835</v>
      </c>
      <c r="K49" s="204" t="s">
        <v>117</v>
      </c>
      <c r="L49" s="204" t="s">
        <v>651</v>
      </c>
      <c r="M49" s="204" t="s">
        <v>594</v>
      </c>
      <c r="N49" s="204" t="s">
        <v>565</v>
      </c>
      <c r="P49" s="204" t="s">
        <v>117</v>
      </c>
      <c r="Q49" s="204" t="s">
        <v>637</v>
      </c>
      <c r="R49" s="204" t="s">
        <v>4881</v>
      </c>
      <c r="S49" s="204" t="s">
        <v>3432</v>
      </c>
    </row>
    <row r="50" spans="1:19" x14ac:dyDescent="0.3">
      <c r="A50" s="255" t="s">
        <v>123</v>
      </c>
      <c r="B50" s="255" t="s">
        <v>830</v>
      </c>
      <c r="C50" s="255" t="s">
        <v>5647</v>
      </c>
      <c r="D50" s="255" t="s">
        <v>5648</v>
      </c>
      <c r="F50" s="204" t="s">
        <v>117</v>
      </c>
      <c r="G50" s="204" t="s">
        <v>548</v>
      </c>
      <c r="H50" s="204" t="s">
        <v>4373</v>
      </c>
      <c r="I50" s="204" t="s">
        <v>2539</v>
      </c>
      <c r="K50" s="204" t="s">
        <v>117</v>
      </c>
      <c r="L50" s="204" t="s">
        <v>653</v>
      </c>
      <c r="M50" s="204" t="s">
        <v>863</v>
      </c>
      <c r="N50" s="204" t="s">
        <v>863</v>
      </c>
      <c r="P50" s="204" t="s">
        <v>117</v>
      </c>
      <c r="Q50" s="204" t="s">
        <v>639</v>
      </c>
      <c r="R50" s="204" t="s">
        <v>1915</v>
      </c>
      <c r="S50" s="204" t="s">
        <v>4441</v>
      </c>
    </row>
    <row r="51" spans="1:19" x14ac:dyDescent="0.3">
      <c r="A51" s="255" t="s">
        <v>123</v>
      </c>
      <c r="B51" s="255" t="s">
        <v>831</v>
      </c>
      <c r="C51" s="255" t="s">
        <v>5649</v>
      </c>
      <c r="D51" s="255" t="s">
        <v>896</v>
      </c>
      <c r="F51" s="204" t="s">
        <v>117</v>
      </c>
      <c r="G51" s="204" t="s">
        <v>637</v>
      </c>
      <c r="H51" s="204" t="s">
        <v>1826</v>
      </c>
      <c r="I51" s="204" t="s">
        <v>1447</v>
      </c>
      <c r="K51" s="204" t="s">
        <v>117</v>
      </c>
      <c r="L51" s="204" t="s">
        <v>655</v>
      </c>
      <c r="M51" s="204" t="s">
        <v>594</v>
      </c>
      <c r="N51" s="204" t="s">
        <v>565</v>
      </c>
      <c r="P51" s="204" t="s">
        <v>117</v>
      </c>
      <c r="Q51" s="204" t="s">
        <v>641</v>
      </c>
      <c r="R51" s="204" t="s">
        <v>565</v>
      </c>
      <c r="S51" s="204" t="s">
        <v>565</v>
      </c>
    </row>
    <row r="52" spans="1:19" x14ac:dyDescent="0.3">
      <c r="A52" s="255" t="s">
        <v>123</v>
      </c>
      <c r="B52" s="255" t="s">
        <v>832</v>
      </c>
      <c r="C52" s="255" t="s">
        <v>5650</v>
      </c>
      <c r="D52" s="255" t="s">
        <v>5651</v>
      </c>
      <c r="F52" s="204" t="s">
        <v>117</v>
      </c>
      <c r="G52" s="204" t="s">
        <v>639</v>
      </c>
      <c r="H52" s="204" t="s">
        <v>1933</v>
      </c>
      <c r="I52" s="204" t="s">
        <v>5836</v>
      </c>
      <c r="K52" s="204" t="s">
        <v>117</v>
      </c>
      <c r="L52" s="204" t="s">
        <v>657</v>
      </c>
      <c r="M52" s="204" t="s">
        <v>565</v>
      </c>
      <c r="N52" s="204" t="s">
        <v>565</v>
      </c>
      <c r="P52" s="204" t="s">
        <v>117</v>
      </c>
      <c r="Q52" s="204" t="s">
        <v>643</v>
      </c>
      <c r="R52" s="204" t="s">
        <v>1303</v>
      </c>
      <c r="S52" s="204" t="s">
        <v>2900</v>
      </c>
    </row>
    <row r="53" spans="1:19" x14ac:dyDescent="0.3">
      <c r="A53" s="255" t="s">
        <v>124</v>
      </c>
      <c r="B53" s="255" t="s">
        <v>332</v>
      </c>
      <c r="C53" s="255" t="s">
        <v>5655</v>
      </c>
      <c r="D53" s="255" t="s">
        <v>5656</v>
      </c>
      <c r="F53" s="204" t="s">
        <v>117</v>
      </c>
      <c r="G53" s="204" t="s">
        <v>641</v>
      </c>
      <c r="H53" s="204" t="s">
        <v>661</v>
      </c>
      <c r="I53" s="204" t="s">
        <v>1183</v>
      </c>
      <c r="K53" s="204" t="s">
        <v>117</v>
      </c>
      <c r="L53" s="204" t="s">
        <v>546</v>
      </c>
      <c r="M53" s="204" t="s">
        <v>2603</v>
      </c>
      <c r="N53" s="204" t="s">
        <v>6555</v>
      </c>
      <c r="P53" s="204" t="s">
        <v>117</v>
      </c>
      <c r="Q53" s="204" t="s">
        <v>586</v>
      </c>
      <c r="R53" s="204" t="s">
        <v>1271</v>
      </c>
      <c r="S53" s="204" t="s">
        <v>7418</v>
      </c>
    </row>
    <row r="54" spans="1:19" x14ac:dyDescent="0.3">
      <c r="A54" s="255" t="s">
        <v>124</v>
      </c>
      <c r="B54" s="255" t="s">
        <v>331</v>
      </c>
      <c r="C54" s="255" t="s">
        <v>5657</v>
      </c>
      <c r="D54" s="255" t="s">
        <v>5658</v>
      </c>
      <c r="F54" s="204" t="s">
        <v>117</v>
      </c>
      <c r="G54" s="204" t="s">
        <v>643</v>
      </c>
      <c r="H54" s="204" t="s">
        <v>1452</v>
      </c>
      <c r="I54" s="204" t="s">
        <v>5837</v>
      </c>
      <c r="K54" s="204" t="s">
        <v>117</v>
      </c>
      <c r="L54" s="204" t="s">
        <v>660</v>
      </c>
      <c r="M54" s="204" t="s">
        <v>565</v>
      </c>
      <c r="N54" s="204" t="s">
        <v>565</v>
      </c>
      <c r="P54" s="204" t="s">
        <v>117</v>
      </c>
      <c r="Q54" s="204" t="s">
        <v>547</v>
      </c>
      <c r="R54" s="204" t="s">
        <v>2025</v>
      </c>
      <c r="S54" s="204" t="s">
        <v>3194</v>
      </c>
    </row>
    <row r="55" spans="1:19" x14ac:dyDescent="0.3">
      <c r="A55" s="255" t="s">
        <v>124</v>
      </c>
      <c r="B55" s="255" t="s">
        <v>330</v>
      </c>
      <c r="C55" s="255" t="s">
        <v>5659</v>
      </c>
      <c r="D55" s="255" t="s">
        <v>5660</v>
      </c>
      <c r="F55" s="204" t="s">
        <v>117</v>
      </c>
      <c r="G55" s="204" t="s">
        <v>586</v>
      </c>
      <c r="H55" s="204" t="s">
        <v>3510</v>
      </c>
      <c r="I55" s="204" t="s">
        <v>5838</v>
      </c>
      <c r="K55" s="204" t="s">
        <v>117</v>
      </c>
      <c r="L55" s="204" t="s">
        <v>662</v>
      </c>
      <c r="M55" s="204" t="s">
        <v>946</v>
      </c>
      <c r="N55" s="204" t="s">
        <v>863</v>
      </c>
      <c r="P55" s="204" t="s">
        <v>117</v>
      </c>
      <c r="Q55" s="204" t="s">
        <v>647</v>
      </c>
      <c r="R55" s="204" t="s">
        <v>621</v>
      </c>
      <c r="S55" s="204" t="s">
        <v>1238</v>
      </c>
    </row>
    <row r="56" spans="1:19" x14ac:dyDescent="0.3">
      <c r="A56" s="255" t="s">
        <v>124</v>
      </c>
      <c r="B56" s="255" t="s">
        <v>329</v>
      </c>
      <c r="C56" s="255" t="s">
        <v>5661</v>
      </c>
      <c r="D56" s="255" t="s">
        <v>5662</v>
      </c>
      <c r="F56" s="204" t="s">
        <v>117</v>
      </c>
      <c r="G56" s="204" t="s">
        <v>547</v>
      </c>
      <c r="H56" s="204" t="s">
        <v>5839</v>
      </c>
      <c r="I56" s="204" t="s">
        <v>5840</v>
      </c>
      <c r="K56" s="204" t="s">
        <v>117</v>
      </c>
      <c r="L56" s="204" t="s">
        <v>664</v>
      </c>
      <c r="M56" s="204" t="s">
        <v>1281</v>
      </c>
      <c r="N56" s="204" t="s">
        <v>6725</v>
      </c>
      <c r="P56" s="204" t="s">
        <v>117</v>
      </c>
      <c r="Q56" s="204" t="s">
        <v>649</v>
      </c>
      <c r="R56" s="204" t="s">
        <v>777</v>
      </c>
      <c r="S56" s="204" t="s">
        <v>843</v>
      </c>
    </row>
    <row r="57" spans="1:19" x14ac:dyDescent="0.3">
      <c r="A57" s="255" t="s">
        <v>124</v>
      </c>
      <c r="B57" s="255" t="s">
        <v>328</v>
      </c>
      <c r="C57" s="255" t="s">
        <v>5663</v>
      </c>
      <c r="D57" s="255" t="s">
        <v>5664</v>
      </c>
      <c r="F57" s="204" t="s">
        <v>117</v>
      </c>
      <c r="G57" s="204" t="s">
        <v>647</v>
      </c>
      <c r="H57" s="204" t="s">
        <v>3741</v>
      </c>
      <c r="I57" s="204" t="s">
        <v>1445</v>
      </c>
      <c r="K57" s="204" t="s">
        <v>117</v>
      </c>
      <c r="L57" s="204" t="s">
        <v>545</v>
      </c>
      <c r="M57" s="204" t="s">
        <v>1280</v>
      </c>
      <c r="N57" s="204" t="s">
        <v>1993</v>
      </c>
      <c r="P57" s="204" t="s">
        <v>117</v>
      </c>
      <c r="Q57" s="204" t="s">
        <v>651</v>
      </c>
      <c r="R57" s="204" t="s">
        <v>594</v>
      </c>
      <c r="S57" s="204" t="s">
        <v>624</v>
      </c>
    </row>
    <row r="58" spans="1:19" x14ac:dyDescent="0.3">
      <c r="A58" s="255" t="s">
        <v>124</v>
      </c>
      <c r="B58" s="255" t="s">
        <v>324</v>
      </c>
      <c r="C58" s="255" t="s">
        <v>5665</v>
      </c>
      <c r="D58" s="255" t="s">
        <v>5666</v>
      </c>
      <c r="F58" s="204" t="s">
        <v>117</v>
      </c>
      <c r="G58" s="204" t="s">
        <v>649</v>
      </c>
      <c r="H58" s="204" t="s">
        <v>4633</v>
      </c>
      <c r="I58" s="204" t="s">
        <v>3887</v>
      </c>
      <c r="K58" s="204" t="s">
        <v>117</v>
      </c>
      <c r="L58" s="204" t="s">
        <v>667</v>
      </c>
      <c r="M58" s="204" t="s">
        <v>565</v>
      </c>
      <c r="N58" s="204" t="s">
        <v>565</v>
      </c>
      <c r="P58" s="204" t="s">
        <v>117</v>
      </c>
      <c r="Q58" s="204" t="s">
        <v>653</v>
      </c>
      <c r="R58" s="204" t="s">
        <v>624</v>
      </c>
      <c r="S58" s="204" t="s">
        <v>2045</v>
      </c>
    </row>
    <row r="59" spans="1:19" x14ac:dyDescent="0.3">
      <c r="A59" s="255" t="s">
        <v>124</v>
      </c>
      <c r="B59" s="255" t="s">
        <v>4678</v>
      </c>
      <c r="C59" s="255" t="s">
        <v>5667</v>
      </c>
      <c r="D59" s="255" t="s">
        <v>5668</v>
      </c>
      <c r="F59" s="204" t="s">
        <v>117</v>
      </c>
      <c r="G59" s="204" t="s">
        <v>651</v>
      </c>
      <c r="H59" s="204" t="s">
        <v>1145</v>
      </c>
      <c r="I59" s="204" t="s">
        <v>885</v>
      </c>
      <c r="K59" s="204" t="s">
        <v>117</v>
      </c>
      <c r="L59" s="204" t="s">
        <v>668</v>
      </c>
      <c r="M59" s="204" t="s">
        <v>594</v>
      </c>
      <c r="N59" s="204" t="s">
        <v>565</v>
      </c>
      <c r="P59" s="204" t="s">
        <v>117</v>
      </c>
      <c r="Q59" s="204" t="s">
        <v>655</v>
      </c>
      <c r="R59" s="204" t="s">
        <v>1844</v>
      </c>
      <c r="S59" s="204" t="s">
        <v>3667</v>
      </c>
    </row>
    <row r="60" spans="1:19" x14ac:dyDescent="0.3">
      <c r="A60" s="255" t="s">
        <v>124</v>
      </c>
      <c r="B60" s="255" t="s">
        <v>830</v>
      </c>
      <c r="C60" s="255" t="s">
        <v>5669</v>
      </c>
      <c r="D60" s="255" t="s">
        <v>5014</v>
      </c>
      <c r="F60" s="204" t="s">
        <v>117</v>
      </c>
      <c r="G60" s="204" t="s">
        <v>653</v>
      </c>
      <c r="H60" s="204" t="s">
        <v>3107</v>
      </c>
      <c r="I60" s="204" t="s">
        <v>4301</v>
      </c>
      <c r="K60" s="204" t="s">
        <v>117</v>
      </c>
      <c r="L60" s="204" t="s">
        <v>670</v>
      </c>
      <c r="M60" s="204" t="s">
        <v>2900</v>
      </c>
      <c r="N60" s="204" t="s">
        <v>6726</v>
      </c>
      <c r="P60" s="204" t="s">
        <v>117</v>
      </c>
      <c r="Q60" s="204" t="s">
        <v>657</v>
      </c>
      <c r="R60" s="204" t="s">
        <v>881</v>
      </c>
      <c r="S60" s="204" t="s">
        <v>2045</v>
      </c>
    </row>
    <row r="61" spans="1:19" x14ac:dyDescent="0.3">
      <c r="A61" s="255" t="s">
        <v>124</v>
      </c>
      <c r="B61" s="255" t="s">
        <v>831</v>
      </c>
      <c r="C61" s="255" t="s">
        <v>5670</v>
      </c>
      <c r="D61" s="255" t="s">
        <v>734</v>
      </c>
      <c r="F61" s="204" t="s">
        <v>117</v>
      </c>
      <c r="G61" s="204" t="s">
        <v>655</v>
      </c>
      <c r="H61" s="204" t="s">
        <v>600</v>
      </c>
      <c r="I61" s="204" t="s">
        <v>4024</v>
      </c>
      <c r="K61" s="204" t="s">
        <v>117</v>
      </c>
      <c r="L61" s="204" t="s">
        <v>672</v>
      </c>
      <c r="M61" s="204" t="s">
        <v>885</v>
      </c>
      <c r="N61" s="204" t="s">
        <v>757</v>
      </c>
      <c r="P61" s="204" t="s">
        <v>117</v>
      </c>
      <c r="Q61" s="204" t="s">
        <v>546</v>
      </c>
      <c r="R61" s="204" t="s">
        <v>4438</v>
      </c>
      <c r="S61" s="204" t="s">
        <v>7419</v>
      </c>
    </row>
    <row r="62" spans="1:19" x14ac:dyDescent="0.3">
      <c r="A62" s="255" t="s">
        <v>124</v>
      </c>
      <c r="B62" s="255" t="s">
        <v>832</v>
      </c>
      <c r="C62" s="255" t="s">
        <v>5671</v>
      </c>
      <c r="D62" s="255" t="s">
        <v>5672</v>
      </c>
      <c r="F62" s="204" t="s">
        <v>117</v>
      </c>
      <c r="G62" s="204" t="s">
        <v>657</v>
      </c>
      <c r="H62" s="204" t="s">
        <v>2045</v>
      </c>
      <c r="I62" s="204" t="s">
        <v>628</v>
      </c>
      <c r="K62" s="204" t="s">
        <v>117</v>
      </c>
      <c r="L62" s="204" t="s">
        <v>544</v>
      </c>
      <c r="M62" s="204" t="s">
        <v>4063</v>
      </c>
      <c r="N62" s="204" t="s">
        <v>6727</v>
      </c>
      <c r="P62" s="204" t="s">
        <v>117</v>
      </c>
      <c r="Q62" s="204" t="s">
        <v>660</v>
      </c>
      <c r="R62" s="204" t="s">
        <v>594</v>
      </c>
      <c r="S62" s="204" t="s">
        <v>565</v>
      </c>
    </row>
    <row r="63" spans="1:19" x14ac:dyDescent="0.3">
      <c r="A63" s="255" t="s">
        <v>125</v>
      </c>
      <c r="B63" s="255" t="s">
        <v>332</v>
      </c>
      <c r="C63" s="255" t="s">
        <v>5681</v>
      </c>
      <c r="D63" s="255" t="s">
        <v>5682</v>
      </c>
      <c r="F63" s="204" t="s">
        <v>117</v>
      </c>
      <c r="G63" s="204" t="s">
        <v>546</v>
      </c>
      <c r="H63" s="204" t="s">
        <v>1596</v>
      </c>
      <c r="I63" s="204" t="s">
        <v>5841</v>
      </c>
      <c r="K63" s="204" t="s">
        <v>117</v>
      </c>
      <c r="L63" s="204" t="s">
        <v>675</v>
      </c>
      <c r="M63" s="204" t="s">
        <v>881</v>
      </c>
      <c r="N63" s="204" t="s">
        <v>6728</v>
      </c>
      <c r="P63" s="204" t="s">
        <v>117</v>
      </c>
      <c r="Q63" s="204" t="s">
        <v>662</v>
      </c>
      <c r="R63" s="204" t="s">
        <v>1075</v>
      </c>
      <c r="S63" s="204" t="s">
        <v>3466</v>
      </c>
    </row>
    <row r="64" spans="1:19" x14ac:dyDescent="0.3">
      <c r="A64" s="255" t="s">
        <v>125</v>
      </c>
      <c r="B64" s="255" t="s">
        <v>331</v>
      </c>
      <c r="C64" s="255" t="s">
        <v>5683</v>
      </c>
      <c r="D64" s="255" t="s">
        <v>5684</v>
      </c>
      <c r="F64" s="204" t="s">
        <v>117</v>
      </c>
      <c r="G64" s="204" t="s">
        <v>660</v>
      </c>
      <c r="H64" s="204" t="s">
        <v>757</v>
      </c>
      <c r="I64" s="204" t="s">
        <v>1013</v>
      </c>
      <c r="K64" s="204" t="s">
        <v>117</v>
      </c>
      <c r="L64" s="204" t="s">
        <v>676</v>
      </c>
      <c r="M64" s="204" t="s">
        <v>2893</v>
      </c>
      <c r="N64" s="204" t="s">
        <v>6729</v>
      </c>
      <c r="P64" s="204" t="s">
        <v>117</v>
      </c>
      <c r="Q64" s="204" t="s">
        <v>664</v>
      </c>
      <c r="R64" s="204" t="s">
        <v>2090</v>
      </c>
      <c r="S64" s="204" t="s">
        <v>4425</v>
      </c>
    </row>
    <row r="65" spans="1:19" x14ac:dyDescent="0.3">
      <c r="A65" s="255" t="s">
        <v>125</v>
      </c>
      <c r="B65" s="255" t="s">
        <v>330</v>
      </c>
      <c r="C65" s="255" t="s">
        <v>5685</v>
      </c>
      <c r="D65" s="255" t="s">
        <v>5686</v>
      </c>
      <c r="F65" s="204" t="s">
        <v>117</v>
      </c>
      <c r="G65" s="204" t="s">
        <v>662</v>
      </c>
      <c r="H65" s="204" t="s">
        <v>1367</v>
      </c>
      <c r="I65" s="204" t="s">
        <v>4398</v>
      </c>
      <c r="K65" s="204" t="s">
        <v>117</v>
      </c>
      <c r="L65" s="204" t="s">
        <v>677</v>
      </c>
      <c r="M65" s="204" t="s">
        <v>565</v>
      </c>
      <c r="N65" s="204" t="s">
        <v>565</v>
      </c>
      <c r="P65" s="204" t="s">
        <v>117</v>
      </c>
      <c r="Q65" s="204" t="s">
        <v>545</v>
      </c>
      <c r="R65" s="204" t="s">
        <v>5041</v>
      </c>
      <c r="S65" s="204" t="s">
        <v>7420</v>
      </c>
    </row>
    <row r="66" spans="1:19" x14ac:dyDescent="0.3">
      <c r="A66" s="255" t="s">
        <v>125</v>
      </c>
      <c r="B66" s="255" t="s">
        <v>329</v>
      </c>
      <c r="C66" s="255" t="s">
        <v>5687</v>
      </c>
      <c r="D66" s="255" t="s">
        <v>5688</v>
      </c>
      <c r="F66" s="204" t="s">
        <v>117</v>
      </c>
      <c r="G66" s="204" t="s">
        <v>664</v>
      </c>
      <c r="H66" s="204" t="s">
        <v>1238</v>
      </c>
      <c r="I66" s="204" t="s">
        <v>2568</v>
      </c>
      <c r="K66" s="204" t="s">
        <v>117</v>
      </c>
      <c r="L66" s="204" t="s">
        <v>543</v>
      </c>
      <c r="M66" s="204" t="s">
        <v>2154</v>
      </c>
      <c r="N66" s="204" t="s">
        <v>4440</v>
      </c>
      <c r="P66" s="204" t="s">
        <v>117</v>
      </c>
      <c r="Q66" s="204" t="s">
        <v>667</v>
      </c>
      <c r="R66" s="204" t="s">
        <v>624</v>
      </c>
      <c r="S66" s="204" t="s">
        <v>565</v>
      </c>
    </row>
    <row r="67" spans="1:19" x14ac:dyDescent="0.3">
      <c r="A67" s="255" t="s">
        <v>125</v>
      </c>
      <c r="B67" s="255" t="s">
        <v>328</v>
      </c>
      <c r="C67" s="255" t="s">
        <v>5689</v>
      </c>
      <c r="D67" s="255" t="s">
        <v>5690</v>
      </c>
      <c r="F67" s="204" t="s">
        <v>117</v>
      </c>
      <c r="G67" s="204" t="s">
        <v>545</v>
      </c>
      <c r="H67" s="204" t="s">
        <v>4536</v>
      </c>
      <c r="I67" s="204" t="s">
        <v>4823</v>
      </c>
      <c r="K67" s="204" t="s">
        <v>117</v>
      </c>
      <c r="L67" s="204" t="s">
        <v>679</v>
      </c>
      <c r="M67" s="204" t="s">
        <v>863</v>
      </c>
      <c r="N67" s="204" t="s">
        <v>757</v>
      </c>
      <c r="P67" s="204" t="s">
        <v>117</v>
      </c>
      <c r="Q67" s="204" t="s">
        <v>668</v>
      </c>
      <c r="R67" s="204" t="s">
        <v>7421</v>
      </c>
      <c r="S67" s="204" t="s">
        <v>7422</v>
      </c>
    </row>
    <row r="68" spans="1:19" x14ac:dyDescent="0.3">
      <c r="A68" s="255" t="s">
        <v>125</v>
      </c>
      <c r="B68" s="255" t="s">
        <v>324</v>
      </c>
      <c r="C68" s="255" t="s">
        <v>5691</v>
      </c>
      <c r="D68" s="255" t="s">
        <v>5692</v>
      </c>
      <c r="F68" s="204" t="s">
        <v>117</v>
      </c>
      <c r="G68" s="204" t="s">
        <v>667</v>
      </c>
      <c r="H68" s="204" t="s">
        <v>881</v>
      </c>
      <c r="I68" s="204" t="s">
        <v>624</v>
      </c>
      <c r="K68" s="204" t="s">
        <v>117</v>
      </c>
      <c r="L68" s="204" t="s">
        <v>681</v>
      </c>
      <c r="M68" s="204" t="s">
        <v>1844</v>
      </c>
      <c r="N68" s="204" t="s">
        <v>4274</v>
      </c>
      <c r="P68" s="204" t="s">
        <v>117</v>
      </c>
      <c r="Q68" s="204" t="s">
        <v>670</v>
      </c>
      <c r="R68" s="204" t="s">
        <v>6507</v>
      </c>
      <c r="S68" s="204" t="s">
        <v>7423</v>
      </c>
    </row>
    <row r="69" spans="1:19" x14ac:dyDescent="0.3">
      <c r="A69" s="255" t="s">
        <v>125</v>
      </c>
      <c r="B69" s="255" t="s">
        <v>4678</v>
      </c>
      <c r="C69" s="255" t="s">
        <v>5693</v>
      </c>
      <c r="D69" s="255" t="s">
        <v>5694</v>
      </c>
      <c r="F69" s="204" t="s">
        <v>117</v>
      </c>
      <c r="G69" s="204" t="s">
        <v>668</v>
      </c>
      <c r="H69" s="204" t="s">
        <v>1808</v>
      </c>
      <c r="I69" s="204" t="s">
        <v>2417</v>
      </c>
      <c r="K69" s="204" t="s">
        <v>117</v>
      </c>
      <c r="L69" s="204" t="s">
        <v>683</v>
      </c>
      <c r="M69" s="204" t="s">
        <v>624</v>
      </c>
      <c r="N69" s="204" t="s">
        <v>621</v>
      </c>
      <c r="P69" s="204" t="s">
        <v>117</v>
      </c>
      <c r="Q69" s="204" t="s">
        <v>672</v>
      </c>
      <c r="R69" s="204" t="s">
        <v>991</v>
      </c>
      <c r="S69" s="204" t="s">
        <v>3123</v>
      </c>
    </row>
    <row r="70" spans="1:19" x14ac:dyDescent="0.3">
      <c r="A70" s="255" t="s">
        <v>125</v>
      </c>
      <c r="B70" s="255" t="s">
        <v>830</v>
      </c>
      <c r="C70" s="255" t="s">
        <v>5695</v>
      </c>
      <c r="D70" s="255" t="s">
        <v>5696</v>
      </c>
      <c r="F70" s="204" t="s">
        <v>117</v>
      </c>
      <c r="G70" s="204" t="s">
        <v>670</v>
      </c>
      <c r="H70" s="204" t="s">
        <v>3741</v>
      </c>
      <c r="I70" s="204" t="s">
        <v>5842</v>
      </c>
      <c r="K70" s="204" t="s">
        <v>117</v>
      </c>
      <c r="L70" s="204" t="s">
        <v>542</v>
      </c>
      <c r="M70" s="204" t="s">
        <v>952</v>
      </c>
      <c r="N70" s="204" t="s">
        <v>861</v>
      </c>
      <c r="P70" s="204" t="s">
        <v>117</v>
      </c>
      <c r="Q70" s="204" t="s">
        <v>544</v>
      </c>
      <c r="R70" s="204" t="s">
        <v>952</v>
      </c>
      <c r="S70" s="204" t="s">
        <v>5301</v>
      </c>
    </row>
    <row r="71" spans="1:19" x14ac:dyDescent="0.3">
      <c r="A71" s="255" t="s">
        <v>125</v>
      </c>
      <c r="B71" s="255" t="s">
        <v>831</v>
      </c>
      <c r="C71" s="255" t="s">
        <v>5697</v>
      </c>
      <c r="D71" s="255" t="s">
        <v>795</v>
      </c>
      <c r="F71" s="204" t="s">
        <v>117</v>
      </c>
      <c r="G71" s="204" t="s">
        <v>672</v>
      </c>
      <c r="H71" s="204" t="s">
        <v>5843</v>
      </c>
      <c r="I71" s="204" t="s">
        <v>5844</v>
      </c>
      <c r="K71" s="204" t="s">
        <v>117</v>
      </c>
      <c r="L71" s="204" t="s">
        <v>686</v>
      </c>
      <c r="M71" s="204" t="s">
        <v>821</v>
      </c>
      <c r="N71" s="204" t="s">
        <v>881</v>
      </c>
      <c r="P71" s="204" t="s">
        <v>117</v>
      </c>
      <c r="Q71" s="204" t="s">
        <v>675</v>
      </c>
      <c r="R71" s="204" t="s">
        <v>565</v>
      </c>
      <c r="S71" s="204" t="s">
        <v>565</v>
      </c>
    </row>
    <row r="72" spans="1:19" x14ac:dyDescent="0.3">
      <c r="A72" s="255" t="s">
        <v>125</v>
      </c>
      <c r="B72" s="255" t="s">
        <v>832</v>
      </c>
      <c r="C72" s="255" t="s">
        <v>5698</v>
      </c>
      <c r="D72" s="255" t="s">
        <v>5699</v>
      </c>
      <c r="F72" s="204" t="s">
        <v>117</v>
      </c>
      <c r="G72" s="204" t="s">
        <v>544</v>
      </c>
      <c r="H72" s="204" t="s">
        <v>565</v>
      </c>
      <c r="I72" s="204" t="s">
        <v>565</v>
      </c>
      <c r="K72" s="204" t="s">
        <v>117</v>
      </c>
      <c r="L72" s="204" t="s">
        <v>688</v>
      </c>
      <c r="M72" s="204" t="s">
        <v>565</v>
      </c>
      <c r="N72" s="204" t="s">
        <v>565</v>
      </c>
      <c r="P72" s="204" t="s">
        <v>117</v>
      </c>
      <c r="Q72" s="204" t="s">
        <v>676</v>
      </c>
      <c r="R72" s="204" t="s">
        <v>952</v>
      </c>
      <c r="S72" s="204" t="s">
        <v>5301</v>
      </c>
    </row>
    <row r="73" spans="1:19" x14ac:dyDescent="0.3">
      <c r="A73" s="255" t="s">
        <v>126</v>
      </c>
      <c r="B73" s="255" t="s">
        <v>332</v>
      </c>
      <c r="C73" s="255" t="s">
        <v>5708</v>
      </c>
      <c r="D73" s="255" t="s">
        <v>5709</v>
      </c>
      <c r="F73" s="204" t="s">
        <v>117</v>
      </c>
      <c r="G73" s="204" t="s">
        <v>675</v>
      </c>
      <c r="H73" s="204" t="s">
        <v>565</v>
      </c>
      <c r="I73" s="204" t="s">
        <v>565</v>
      </c>
      <c r="K73" s="204" t="s">
        <v>117</v>
      </c>
      <c r="L73" s="204" t="s">
        <v>690</v>
      </c>
      <c r="M73" s="204" t="s">
        <v>594</v>
      </c>
      <c r="N73" s="204" t="s">
        <v>821</v>
      </c>
      <c r="P73" s="204" t="s">
        <v>117</v>
      </c>
      <c r="Q73" s="204" t="s">
        <v>893</v>
      </c>
      <c r="R73" s="204" t="s">
        <v>565</v>
      </c>
      <c r="S73" s="204" t="s">
        <v>565</v>
      </c>
    </row>
    <row r="74" spans="1:19" x14ac:dyDescent="0.3">
      <c r="A74" s="255" t="s">
        <v>126</v>
      </c>
      <c r="B74" s="255" t="s">
        <v>331</v>
      </c>
      <c r="C74" s="255" t="s">
        <v>5710</v>
      </c>
      <c r="D74" s="255" t="s">
        <v>5711</v>
      </c>
      <c r="F74" s="204" t="s">
        <v>117</v>
      </c>
      <c r="G74" s="204" t="s">
        <v>676</v>
      </c>
      <c r="H74" s="204" t="s">
        <v>565</v>
      </c>
      <c r="I74" s="204" t="s">
        <v>565</v>
      </c>
      <c r="K74" s="204" t="s">
        <v>117</v>
      </c>
      <c r="L74" s="204" t="s">
        <v>541</v>
      </c>
      <c r="M74" s="204" t="s">
        <v>6702</v>
      </c>
      <c r="N74" s="204" t="s">
        <v>6730</v>
      </c>
      <c r="P74" s="204" t="s">
        <v>117</v>
      </c>
      <c r="Q74" s="204" t="s">
        <v>677</v>
      </c>
      <c r="R74" s="204" t="s">
        <v>565</v>
      </c>
      <c r="S74" s="204" t="s">
        <v>565</v>
      </c>
    </row>
    <row r="75" spans="1:19" x14ac:dyDescent="0.3">
      <c r="A75" s="255" t="s">
        <v>126</v>
      </c>
      <c r="B75" s="255" t="s">
        <v>330</v>
      </c>
      <c r="C75" s="255" t="s">
        <v>5712</v>
      </c>
      <c r="D75" s="255" t="s">
        <v>5713</v>
      </c>
      <c r="F75" s="204" t="s">
        <v>117</v>
      </c>
      <c r="G75" s="204" t="s">
        <v>893</v>
      </c>
      <c r="H75" s="204" t="s">
        <v>565</v>
      </c>
      <c r="I75" s="204" t="s">
        <v>565</v>
      </c>
      <c r="K75" s="204" t="s">
        <v>117</v>
      </c>
      <c r="L75" s="204" t="s">
        <v>693</v>
      </c>
      <c r="M75" s="204" t="s">
        <v>1936</v>
      </c>
      <c r="N75" s="204" t="s">
        <v>6731</v>
      </c>
      <c r="P75" s="204" t="s">
        <v>117</v>
      </c>
      <c r="Q75" s="204" t="s">
        <v>543</v>
      </c>
      <c r="R75" s="204" t="s">
        <v>1959</v>
      </c>
      <c r="S75" s="204" t="s">
        <v>6453</v>
      </c>
    </row>
    <row r="76" spans="1:19" x14ac:dyDescent="0.3">
      <c r="A76" s="255" t="s">
        <v>126</v>
      </c>
      <c r="B76" s="255" t="s">
        <v>329</v>
      </c>
      <c r="C76" s="255" t="s">
        <v>5714</v>
      </c>
      <c r="D76" s="255" t="s">
        <v>5715</v>
      </c>
      <c r="F76" s="204" t="s">
        <v>117</v>
      </c>
      <c r="G76" s="204" t="s">
        <v>677</v>
      </c>
      <c r="H76" s="204" t="s">
        <v>565</v>
      </c>
      <c r="I76" s="204" t="s">
        <v>565</v>
      </c>
      <c r="K76" s="204" t="s">
        <v>117</v>
      </c>
      <c r="L76" s="204" t="s">
        <v>695</v>
      </c>
      <c r="M76" s="204" t="s">
        <v>1575</v>
      </c>
      <c r="N76" s="204" t="s">
        <v>6732</v>
      </c>
      <c r="P76" s="204" t="s">
        <v>117</v>
      </c>
      <c r="Q76" s="204" t="s">
        <v>679</v>
      </c>
      <c r="R76" s="204" t="s">
        <v>565</v>
      </c>
      <c r="S76" s="204" t="s">
        <v>565</v>
      </c>
    </row>
    <row r="77" spans="1:19" x14ac:dyDescent="0.3">
      <c r="A77" s="255" t="s">
        <v>126</v>
      </c>
      <c r="B77" s="255" t="s">
        <v>328</v>
      </c>
      <c r="C77" s="255" t="s">
        <v>5716</v>
      </c>
      <c r="D77" s="255" t="s">
        <v>5717</v>
      </c>
      <c r="F77" s="204" t="s">
        <v>117</v>
      </c>
      <c r="G77" s="204" t="s">
        <v>543</v>
      </c>
      <c r="H77" s="204" t="s">
        <v>1595</v>
      </c>
      <c r="I77" s="204" t="s">
        <v>3881</v>
      </c>
      <c r="K77" s="204" t="s">
        <v>117</v>
      </c>
      <c r="L77" s="204" t="s">
        <v>697</v>
      </c>
      <c r="M77" s="204" t="s">
        <v>821</v>
      </c>
      <c r="N77" s="204" t="s">
        <v>952</v>
      </c>
      <c r="P77" s="204" t="s">
        <v>117</v>
      </c>
      <c r="Q77" s="204" t="s">
        <v>681</v>
      </c>
      <c r="R77" s="204" t="s">
        <v>1232</v>
      </c>
      <c r="S77" s="204" t="s">
        <v>5625</v>
      </c>
    </row>
    <row r="78" spans="1:19" x14ac:dyDescent="0.3">
      <c r="A78" s="255" t="s">
        <v>126</v>
      </c>
      <c r="B78" s="255" t="s">
        <v>324</v>
      </c>
      <c r="C78" s="255" t="s">
        <v>5718</v>
      </c>
      <c r="D78" s="255" t="s">
        <v>5719</v>
      </c>
      <c r="F78" s="204" t="s">
        <v>117</v>
      </c>
      <c r="G78" s="204" t="s">
        <v>679</v>
      </c>
      <c r="H78" s="204" t="s">
        <v>594</v>
      </c>
      <c r="I78" s="204" t="s">
        <v>2515</v>
      </c>
      <c r="K78" s="204" t="s">
        <v>117</v>
      </c>
      <c r="L78" s="204" t="s">
        <v>699</v>
      </c>
      <c r="M78" s="204" t="s">
        <v>863</v>
      </c>
      <c r="N78" s="204" t="s">
        <v>594</v>
      </c>
      <c r="P78" s="204" t="s">
        <v>117</v>
      </c>
      <c r="Q78" s="204" t="s">
        <v>683</v>
      </c>
      <c r="R78" s="204" t="s">
        <v>2157</v>
      </c>
      <c r="S78" s="204" t="s">
        <v>4422</v>
      </c>
    </row>
    <row r="79" spans="1:19" x14ac:dyDescent="0.3">
      <c r="A79" s="255" t="s">
        <v>126</v>
      </c>
      <c r="B79" s="255" t="s">
        <v>4678</v>
      </c>
      <c r="C79" s="255" t="s">
        <v>5720</v>
      </c>
      <c r="D79" s="255" t="s">
        <v>5721</v>
      </c>
      <c r="F79" s="204" t="s">
        <v>117</v>
      </c>
      <c r="G79" s="204" t="s">
        <v>681</v>
      </c>
      <c r="H79" s="204" t="s">
        <v>1892</v>
      </c>
      <c r="I79" s="204" t="s">
        <v>4567</v>
      </c>
      <c r="K79" s="204" t="s">
        <v>117</v>
      </c>
      <c r="L79" s="204" t="s">
        <v>701</v>
      </c>
      <c r="M79" s="204" t="s">
        <v>881</v>
      </c>
      <c r="N79" s="204" t="s">
        <v>952</v>
      </c>
      <c r="P79" s="204" t="s">
        <v>117</v>
      </c>
      <c r="Q79" s="204" t="s">
        <v>542</v>
      </c>
      <c r="R79" s="204" t="s">
        <v>2228</v>
      </c>
      <c r="S79" s="204" t="s">
        <v>2821</v>
      </c>
    </row>
    <row r="80" spans="1:19" x14ac:dyDescent="0.3">
      <c r="A80" s="255" t="s">
        <v>126</v>
      </c>
      <c r="B80" s="255" t="s">
        <v>830</v>
      </c>
      <c r="C80" s="255" t="s">
        <v>5722</v>
      </c>
      <c r="D80" s="255" t="s">
        <v>5723</v>
      </c>
      <c r="F80" s="204" t="s">
        <v>117</v>
      </c>
      <c r="G80" s="204" t="s">
        <v>683</v>
      </c>
      <c r="H80" s="204" t="s">
        <v>2790</v>
      </c>
      <c r="I80" s="204" t="s">
        <v>1959</v>
      </c>
      <c r="K80" s="204" t="s">
        <v>117</v>
      </c>
      <c r="L80" s="204" t="s">
        <v>702</v>
      </c>
      <c r="M80" s="204" t="s">
        <v>565</v>
      </c>
      <c r="N80" s="204" t="s">
        <v>565</v>
      </c>
      <c r="P80" s="204" t="s">
        <v>117</v>
      </c>
      <c r="Q80" s="204" t="s">
        <v>686</v>
      </c>
      <c r="R80" s="204" t="s">
        <v>3454</v>
      </c>
      <c r="S80" s="204" t="s">
        <v>1611</v>
      </c>
    </row>
    <row r="81" spans="1:19" x14ac:dyDescent="0.3">
      <c r="A81" s="255" t="s">
        <v>126</v>
      </c>
      <c r="B81" s="255" t="s">
        <v>831</v>
      </c>
      <c r="C81" s="255" t="s">
        <v>5724</v>
      </c>
      <c r="D81" s="255" t="s">
        <v>2615</v>
      </c>
      <c r="F81" s="204" t="s">
        <v>117</v>
      </c>
      <c r="G81" s="204" t="s">
        <v>542</v>
      </c>
      <c r="H81" s="204" t="s">
        <v>3944</v>
      </c>
      <c r="I81" s="204" t="s">
        <v>5483</v>
      </c>
      <c r="K81" s="204" t="s">
        <v>117</v>
      </c>
      <c r="L81" s="204" t="s">
        <v>703</v>
      </c>
      <c r="M81" s="204" t="s">
        <v>565</v>
      </c>
      <c r="N81" s="204" t="s">
        <v>565</v>
      </c>
      <c r="P81" s="204" t="s">
        <v>117</v>
      </c>
      <c r="Q81" s="204" t="s">
        <v>688</v>
      </c>
      <c r="R81" s="204" t="s">
        <v>865</v>
      </c>
      <c r="S81" s="204" t="s">
        <v>1575</v>
      </c>
    </row>
    <row r="82" spans="1:19" x14ac:dyDescent="0.3">
      <c r="A82" s="255" t="s">
        <v>126</v>
      </c>
      <c r="B82" s="255" t="s">
        <v>832</v>
      </c>
      <c r="C82" s="255" t="s">
        <v>5725</v>
      </c>
      <c r="D82" s="255" t="s">
        <v>5726</v>
      </c>
      <c r="F82" s="204" t="s">
        <v>117</v>
      </c>
      <c r="G82" s="204" t="s">
        <v>686</v>
      </c>
      <c r="H82" s="204" t="s">
        <v>2221</v>
      </c>
      <c r="I82" s="204" t="s">
        <v>659</v>
      </c>
      <c r="K82" s="204" t="s">
        <v>117</v>
      </c>
      <c r="L82" s="204" t="s">
        <v>704</v>
      </c>
      <c r="M82" s="204" t="s">
        <v>565</v>
      </c>
      <c r="N82" s="204" t="s">
        <v>565</v>
      </c>
      <c r="P82" s="204" t="s">
        <v>117</v>
      </c>
      <c r="Q82" s="204" t="s">
        <v>690</v>
      </c>
      <c r="R82" s="204" t="s">
        <v>565</v>
      </c>
      <c r="S82" s="204" t="s">
        <v>565</v>
      </c>
    </row>
    <row r="83" spans="1:19" x14ac:dyDescent="0.3">
      <c r="A83" s="255" t="s">
        <v>127</v>
      </c>
      <c r="B83" s="255" t="s">
        <v>332</v>
      </c>
      <c r="C83" s="255" t="s">
        <v>5728</v>
      </c>
      <c r="D83" s="255" t="s">
        <v>5729</v>
      </c>
      <c r="F83" s="204" t="s">
        <v>117</v>
      </c>
      <c r="G83" s="204" t="s">
        <v>688</v>
      </c>
      <c r="H83" s="204" t="s">
        <v>1348</v>
      </c>
      <c r="I83" s="204" t="s">
        <v>1897</v>
      </c>
      <c r="K83" s="204" t="s">
        <v>117</v>
      </c>
      <c r="L83" s="204" t="s">
        <v>705</v>
      </c>
      <c r="M83" s="204" t="s">
        <v>594</v>
      </c>
      <c r="N83" s="204" t="s">
        <v>565</v>
      </c>
      <c r="P83" s="204" t="s">
        <v>117</v>
      </c>
      <c r="Q83" s="204" t="s">
        <v>541</v>
      </c>
      <c r="R83" s="204" t="s">
        <v>7424</v>
      </c>
      <c r="S83" s="204" t="s">
        <v>7425</v>
      </c>
    </row>
    <row r="84" spans="1:19" x14ac:dyDescent="0.3">
      <c r="A84" s="255" t="s">
        <v>127</v>
      </c>
      <c r="B84" s="255" t="s">
        <v>331</v>
      </c>
      <c r="C84" s="255" t="s">
        <v>5730</v>
      </c>
      <c r="D84" s="255" t="s">
        <v>5731</v>
      </c>
      <c r="F84" s="204" t="s">
        <v>117</v>
      </c>
      <c r="G84" s="204" t="s">
        <v>690</v>
      </c>
      <c r="H84" s="204" t="s">
        <v>875</v>
      </c>
      <c r="I84" s="204" t="s">
        <v>1525</v>
      </c>
      <c r="K84" s="204" t="s">
        <v>117</v>
      </c>
      <c r="L84" s="204" t="s">
        <v>707</v>
      </c>
      <c r="M84" s="204" t="s">
        <v>2154</v>
      </c>
      <c r="N84" s="204" t="s">
        <v>1882</v>
      </c>
      <c r="P84" s="204" t="s">
        <v>117</v>
      </c>
      <c r="Q84" s="204" t="s">
        <v>693</v>
      </c>
      <c r="R84" s="204" t="s">
        <v>2723</v>
      </c>
      <c r="S84" s="204" t="s">
        <v>6526</v>
      </c>
    </row>
    <row r="85" spans="1:19" x14ac:dyDescent="0.3">
      <c r="A85" s="255" t="s">
        <v>127</v>
      </c>
      <c r="B85" s="255" t="s">
        <v>330</v>
      </c>
      <c r="C85" s="255" t="s">
        <v>5732</v>
      </c>
      <c r="D85" s="255" t="s">
        <v>5733</v>
      </c>
      <c r="F85" s="204" t="s">
        <v>117</v>
      </c>
      <c r="G85" s="204" t="s">
        <v>541</v>
      </c>
      <c r="H85" s="204" t="s">
        <v>5845</v>
      </c>
      <c r="I85" s="204" t="s">
        <v>5846</v>
      </c>
      <c r="K85" s="204" t="s">
        <v>117</v>
      </c>
      <c r="L85" s="204" t="s">
        <v>709</v>
      </c>
      <c r="M85" s="204" t="s">
        <v>594</v>
      </c>
      <c r="N85" s="204" t="s">
        <v>821</v>
      </c>
      <c r="P85" s="204" t="s">
        <v>117</v>
      </c>
      <c r="Q85" s="204" t="s">
        <v>695</v>
      </c>
      <c r="R85" s="204" t="s">
        <v>5061</v>
      </c>
      <c r="S85" s="204" t="s">
        <v>7426</v>
      </c>
    </row>
    <row r="86" spans="1:19" x14ac:dyDescent="0.3">
      <c r="A86" s="255" t="s">
        <v>127</v>
      </c>
      <c r="B86" s="255" t="s">
        <v>329</v>
      </c>
      <c r="C86" s="255" t="s">
        <v>5734</v>
      </c>
      <c r="D86" s="255" t="s">
        <v>5735</v>
      </c>
      <c r="F86" s="204" t="s">
        <v>117</v>
      </c>
      <c r="G86" s="204" t="s">
        <v>693</v>
      </c>
      <c r="H86" s="204" t="s">
        <v>4279</v>
      </c>
      <c r="I86" s="204" t="s">
        <v>5847</v>
      </c>
      <c r="K86" s="204" t="s">
        <v>117</v>
      </c>
      <c r="L86" s="204" t="s">
        <v>586</v>
      </c>
      <c r="M86" s="204" t="s">
        <v>3514</v>
      </c>
      <c r="N86" s="204" t="s">
        <v>6733</v>
      </c>
      <c r="P86" s="204" t="s">
        <v>117</v>
      </c>
      <c r="Q86" s="204" t="s">
        <v>697</v>
      </c>
      <c r="R86" s="204" t="s">
        <v>2515</v>
      </c>
      <c r="S86" s="204" t="s">
        <v>1892</v>
      </c>
    </row>
    <row r="87" spans="1:19" x14ac:dyDescent="0.3">
      <c r="A87" s="255" t="s">
        <v>127</v>
      </c>
      <c r="B87" s="255" t="s">
        <v>328</v>
      </c>
      <c r="C87" s="255" t="s">
        <v>5736</v>
      </c>
      <c r="D87" s="255" t="s">
        <v>5737</v>
      </c>
      <c r="F87" s="204" t="s">
        <v>117</v>
      </c>
      <c r="G87" s="204" t="s">
        <v>695</v>
      </c>
      <c r="H87" s="204" t="s">
        <v>5282</v>
      </c>
      <c r="I87" s="204" t="s">
        <v>5848</v>
      </c>
      <c r="K87" s="204" t="s">
        <v>117</v>
      </c>
      <c r="L87" s="204" t="s">
        <v>540</v>
      </c>
      <c r="M87" s="204" t="s">
        <v>6734</v>
      </c>
      <c r="N87" s="204" t="s">
        <v>6735</v>
      </c>
      <c r="P87" s="204" t="s">
        <v>117</v>
      </c>
      <c r="Q87" s="204" t="s">
        <v>699</v>
      </c>
      <c r="R87" s="204" t="s">
        <v>594</v>
      </c>
      <c r="S87" s="204" t="s">
        <v>565</v>
      </c>
    </row>
    <row r="88" spans="1:19" x14ac:dyDescent="0.3">
      <c r="A88" s="255" t="s">
        <v>127</v>
      </c>
      <c r="B88" s="255" t="s">
        <v>324</v>
      </c>
      <c r="C88" s="255" t="s">
        <v>5738</v>
      </c>
      <c r="D88" s="255" t="s">
        <v>5739</v>
      </c>
      <c r="F88" s="204" t="s">
        <v>117</v>
      </c>
      <c r="G88" s="204" t="s">
        <v>697</v>
      </c>
      <c r="H88" s="204" t="s">
        <v>5849</v>
      </c>
      <c r="I88" s="204" t="s">
        <v>2896</v>
      </c>
      <c r="K88" s="204" t="s">
        <v>117</v>
      </c>
      <c r="L88" s="204" t="s">
        <v>371</v>
      </c>
      <c r="M88" s="204" t="s">
        <v>6736</v>
      </c>
      <c r="N88" s="204" t="s">
        <v>6737</v>
      </c>
      <c r="P88" s="204" t="s">
        <v>117</v>
      </c>
      <c r="Q88" s="204" t="s">
        <v>701</v>
      </c>
      <c r="R88" s="204" t="s">
        <v>885</v>
      </c>
      <c r="S88" s="204" t="s">
        <v>621</v>
      </c>
    </row>
    <row r="89" spans="1:19" x14ac:dyDescent="0.3">
      <c r="A89" s="255" t="s">
        <v>127</v>
      </c>
      <c r="B89" s="255" t="s">
        <v>4678</v>
      </c>
      <c r="C89" s="255" t="s">
        <v>5740</v>
      </c>
      <c r="D89" s="255" t="s">
        <v>5741</v>
      </c>
      <c r="F89" s="204" t="s">
        <v>117</v>
      </c>
      <c r="G89" s="204" t="s">
        <v>699</v>
      </c>
      <c r="H89" s="204" t="s">
        <v>5850</v>
      </c>
      <c r="I89" s="204" t="s">
        <v>4353</v>
      </c>
      <c r="K89" s="204" t="s">
        <v>117</v>
      </c>
      <c r="L89" s="204" t="s">
        <v>714</v>
      </c>
      <c r="M89" s="204" t="s">
        <v>594</v>
      </c>
      <c r="N89" s="204" t="s">
        <v>565</v>
      </c>
      <c r="P89" s="204" t="s">
        <v>117</v>
      </c>
      <c r="Q89" s="204" t="s">
        <v>702</v>
      </c>
      <c r="R89" s="204" t="s">
        <v>565</v>
      </c>
      <c r="S89" s="204" t="s">
        <v>565</v>
      </c>
    </row>
    <row r="90" spans="1:19" x14ac:dyDescent="0.3">
      <c r="A90" s="255" t="s">
        <v>127</v>
      </c>
      <c r="B90" s="255" t="s">
        <v>830</v>
      </c>
      <c r="C90" s="255" t="s">
        <v>5742</v>
      </c>
      <c r="D90" s="255" t="s">
        <v>5743</v>
      </c>
      <c r="F90" s="204" t="s">
        <v>117</v>
      </c>
      <c r="G90" s="204" t="s">
        <v>701</v>
      </c>
      <c r="H90" s="204" t="s">
        <v>821</v>
      </c>
      <c r="I90" s="204" t="s">
        <v>2840</v>
      </c>
      <c r="K90" s="204" t="s">
        <v>117</v>
      </c>
      <c r="L90" s="204" t="s">
        <v>1041</v>
      </c>
      <c r="M90" s="204" t="s">
        <v>4192</v>
      </c>
      <c r="N90" s="204" t="s">
        <v>6738</v>
      </c>
      <c r="P90" s="204" t="s">
        <v>117</v>
      </c>
      <c r="Q90" s="204" t="s">
        <v>703</v>
      </c>
      <c r="R90" s="204" t="s">
        <v>565</v>
      </c>
      <c r="S90" s="204" t="s">
        <v>565</v>
      </c>
    </row>
    <row r="91" spans="1:19" x14ac:dyDescent="0.3">
      <c r="A91" s="255" t="s">
        <v>127</v>
      </c>
      <c r="B91" s="255" t="s">
        <v>831</v>
      </c>
      <c r="C91" s="255" t="s">
        <v>5744</v>
      </c>
      <c r="D91" s="255" t="s">
        <v>1959</v>
      </c>
      <c r="F91" s="204" t="s">
        <v>117</v>
      </c>
      <c r="G91" s="204" t="s">
        <v>702</v>
      </c>
      <c r="H91" s="204" t="s">
        <v>594</v>
      </c>
      <c r="I91" s="204" t="s">
        <v>565</v>
      </c>
      <c r="K91" s="204" t="s">
        <v>117</v>
      </c>
      <c r="L91" s="204" t="s">
        <v>715</v>
      </c>
      <c r="M91" s="204" t="s">
        <v>6739</v>
      </c>
      <c r="N91" s="204" t="s">
        <v>6740</v>
      </c>
      <c r="P91" s="204" t="s">
        <v>117</v>
      </c>
      <c r="Q91" s="204" t="s">
        <v>704</v>
      </c>
      <c r="R91" s="204" t="s">
        <v>594</v>
      </c>
      <c r="S91" s="204" t="s">
        <v>565</v>
      </c>
    </row>
    <row r="92" spans="1:19" x14ac:dyDescent="0.3">
      <c r="A92" s="255" t="s">
        <v>127</v>
      </c>
      <c r="B92" s="255" t="s">
        <v>832</v>
      </c>
      <c r="C92" s="255" t="s">
        <v>5745</v>
      </c>
      <c r="D92" s="255" t="s">
        <v>5746</v>
      </c>
      <c r="F92" s="204" t="s">
        <v>117</v>
      </c>
      <c r="G92" s="204" t="s">
        <v>703</v>
      </c>
      <c r="H92" s="204" t="s">
        <v>565</v>
      </c>
      <c r="I92" s="204" t="s">
        <v>565</v>
      </c>
      <c r="K92" s="204" t="s">
        <v>117</v>
      </c>
      <c r="L92" s="204" t="s">
        <v>717</v>
      </c>
      <c r="M92" s="204" t="s">
        <v>594</v>
      </c>
      <c r="N92" s="204" t="s">
        <v>565</v>
      </c>
      <c r="P92" s="204" t="s">
        <v>117</v>
      </c>
      <c r="Q92" s="204" t="s">
        <v>705</v>
      </c>
      <c r="R92" s="204" t="s">
        <v>1067</v>
      </c>
      <c r="S92" s="204" t="s">
        <v>4362</v>
      </c>
    </row>
    <row r="93" spans="1:19" x14ac:dyDescent="0.3">
      <c r="A93" s="255" t="s">
        <v>128</v>
      </c>
      <c r="B93" s="255" t="s">
        <v>332</v>
      </c>
      <c r="C93" s="255" t="s">
        <v>5754</v>
      </c>
      <c r="D93" s="255" t="s">
        <v>5755</v>
      </c>
      <c r="F93" s="204" t="s">
        <v>117</v>
      </c>
      <c r="G93" s="204" t="s">
        <v>704</v>
      </c>
      <c r="H93" s="204" t="s">
        <v>1939</v>
      </c>
      <c r="I93" s="204" t="s">
        <v>5457</v>
      </c>
      <c r="K93" s="204" t="s">
        <v>117</v>
      </c>
      <c r="L93" s="204" t="s">
        <v>719</v>
      </c>
      <c r="M93" s="204" t="s">
        <v>865</v>
      </c>
      <c r="N93" s="204" t="s">
        <v>6741</v>
      </c>
      <c r="P93" s="204" t="s">
        <v>117</v>
      </c>
      <c r="Q93" s="204" t="s">
        <v>707</v>
      </c>
      <c r="R93" s="204" t="s">
        <v>968</v>
      </c>
      <c r="S93" s="204" t="s">
        <v>848</v>
      </c>
    </row>
    <row r="94" spans="1:19" x14ac:dyDescent="0.3">
      <c r="A94" s="255" t="s">
        <v>128</v>
      </c>
      <c r="B94" s="255" t="s">
        <v>331</v>
      </c>
      <c r="C94" s="255" t="s">
        <v>5756</v>
      </c>
      <c r="D94" s="255" t="s">
        <v>5757</v>
      </c>
      <c r="F94" s="204" t="s">
        <v>117</v>
      </c>
      <c r="G94" s="204" t="s">
        <v>705</v>
      </c>
      <c r="H94" s="204" t="s">
        <v>1332</v>
      </c>
      <c r="I94" s="204" t="s">
        <v>3701</v>
      </c>
      <c r="K94" s="204" t="s">
        <v>117</v>
      </c>
      <c r="L94" s="204" t="s">
        <v>720</v>
      </c>
      <c r="M94" s="204" t="s">
        <v>952</v>
      </c>
      <c r="N94" s="204" t="s">
        <v>857</v>
      </c>
      <c r="P94" s="204" t="s">
        <v>117</v>
      </c>
      <c r="Q94" s="204" t="s">
        <v>709</v>
      </c>
      <c r="R94" s="204" t="s">
        <v>946</v>
      </c>
      <c r="S94" s="204" t="s">
        <v>757</v>
      </c>
    </row>
    <row r="95" spans="1:19" x14ac:dyDescent="0.3">
      <c r="A95" s="255" t="s">
        <v>128</v>
      </c>
      <c r="B95" s="255" t="s">
        <v>330</v>
      </c>
      <c r="C95" s="255" t="s">
        <v>5758</v>
      </c>
      <c r="D95" s="255" t="s">
        <v>5759</v>
      </c>
      <c r="F95" s="204" t="s">
        <v>117</v>
      </c>
      <c r="G95" s="204" t="s">
        <v>707</v>
      </c>
      <c r="H95" s="204" t="s">
        <v>1197</v>
      </c>
      <c r="I95" s="204" t="s">
        <v>3298</v>
      </c>
      <c r="K95" s="204" t="s">
        <v>117</v>
      </c>
      <c r="L95" s="204" t="s">
        <v>722</v>
      </c>
      <c r="M95" s="204" t="s">
        <v>1280</v>
      </c>
      <c r="N95" s="204" t="s">
        <v>6742</v>
      </c>
      <c r="P95" s="204" t="s">
        <v>117</v>
      </c>
      <c r="Q95" s="204" t="s">
        <v>586</v>
      </c>
      <c r="R95" s="204" t="s">
        <v>4442</v>
      </c>
      <c r="S95" s="204" t="s">
        <v>2371</v>
      </c>
    </row>
    <row r="96" spans="1:19" x14ac:dyDescent="0.3">
      <c r="A96" s="255" t="s">
        <v>128</v>
      </c>
      <c r="B96" s="255" t="s">
        <v>329</v>
      </c>
      <c r="C96" s="255" t="s">
        <v>5760</v>
      </c>
      <c r="D96" s="255" t="s">
        <v>5761</v>
      </c>
      <c r="F96" s="204" t="s">
        <v>117</v>
      </c>
      <c r="G96" s="204" t="s">
        <v>709</v>
      </c>
      <c r="H96" s="204" t="s">
        <v>2154</v>
      </c>
      <c r="I96" s="204" t="s">
        <v>1886</v>
      </c>
      <c r="K96" s="204" t="s">
        <v>117</v>
      </c>
      <c r="L96" s="204" t="s">
        <v>724</v>
      </c>
      <c r="M96" s="204" t="s">
        <v>1853</v>
      </c>
      <c r="N96" s="204" t="s">
        <v>6743</v>
      </c>
      <c r="P96" s="204" t="s">
        <v>117</v>
      </c>
      <c r="Q96" s="204" t="s">
        <v>540</v>
      </c>
      <c r="R96" s="204" t="s">
        <v>7427</v>
      </c>
      <c r="S96" s="204" t="s">
        <v>7428</v>
      </c>
    </row>
    <row r="97" spans="1:19" x14ac:dyDescent="0.3">
      <c r="A97" s="255" t="s">
        <v>128</v>
      </c>
      <c r="B97" s="255" t="s">
        <v>328</v>
      </c>
      <c r="C97" s="255" t="s">
        <v>5762</v>
      </c>
      <c r="D97" s="255" t="s">
        <v>5763</v>
      </c>
      <c r="F97" s="204" t="s">
        <v>117</v>
      </c>
      <c r="G97" s="204" t="s">
        <v>586</v>
      </c>
      <c r="H97" s="204" t="s">
        <v>4302</v>
      </c>
      <c r="I97" s="204" t="s">
        <v>5851</v>
      </c>
      <c r="K97" s="204" t="s">
        <v>117</v>
      </c>
      <c r="L97" s="204" t="s">
        <v>726</v>
      </c>
      <c r="M97" s="204" t="s">
        <v>6744</v>
      </c>
      <c r="N97" s="204" t="s">
        <v>6745</v>
      </c>
      <c r="P97" s="204" t="s">
        <v>117</v>
      </c>
      <c r="Q97" s="204" t="s">
        <v>371</v>
      </c>
      <c r="R97" s="204" t="s">
        <v>7429</v>
      </c>
      <c r="S97" s="204" t="s">
        <v>7430</v>
      </c>
    </row>
    <row r="98" spans="1:19" x14ac:dyDescent="0.3">
      <c r="A98" s="255" t="s">
        <v>128</v>
      </c>
      <c r="B98" s="255" t="s">
        <v>324</v>
      </c>
      <c r="C98" s="255" t="s">
        <v>5764</v>
      </c>
      <c r="D98" s="255" t="s">
        <v>5765</v>
      </c>
      <c r="F98" s="204" t="s">
        <v>117</v>
      </c>
      <c r="G98" s="204" t="s">
        <v>540</v>
      </c>
      <c r="H98" s="204" t="s">
        <v>5852</v>
      </c>
      <c r="I98" s="204" t="s">
        <v>5853</v>
      </c>
      <c r="K98" s="204" t="s">
        <v>117</v>
      </c>
      <c r="L98" s="204" t="s">
        <v>728</v>
      </c>
      <c r="M98" s="204" t="s">
        <v>4446</v>
      </c>
      <c r="N98" s="204" t="s">
        <v>6746</v>
      </c>
      <c r="P98" s="204" t="s">
        <v>117</v>
      </c>
      <c r="Q98" s="204" t="s">
        <v>715</v>
      </c>
      <c r="R98" s="204" t="s">
        <v>2485</v>
      </c>
      <c r="S98" s="204" t="s">
        <v>7431</v>
      </c>
    </row>
    <row r="99" spans="1:19" x14ac:dyDescent="0.3">
      <c r="A99" s="255" t="s">
        <v>128</v>
      </c>
      <c r="B99" s="255" t="s">
        <v>4678</v>
      </c>
      <c r="C99" s="255" t="s">
        <v>5766</v>
      </c>
      <c r="D99" s="255" t="s">
        <v>5767</v>
      </c>
      <c r="F99" s="204" t="s">
        <v>117</v>
      </c>
      <c r="G99" s="204" t="s">
        <v>371</v>
      </c>
      <c r="H99" s="204" t="s">
        <v>4399</v>
      </c>
      <c r="I99" s="204" t="s">
        <v>5854</v>
      </c>
      <c r="K99" s="204" t="s">
        <v>117</v>
      </c>
      <c r="L99" s="204" t="s">
        <v>730</v>
      </c>
      <c r="M99" s="204" t="s">
        <v>6747</v>
      </c>
      <c r="N99" s="204" t="s">
        <v>6748</v>
      </c>
      <c r="P99" s="204" t="s">
        <v>117</v>
      </c>
      <c r="Q99" s="204" t="s">
        <v>717</v>
      </c>
      <c r="R99" s="204" t="s">
        <v>2154</v>
      </c>
      <c r="S99" s="204" t="s">
        <v>4614</v>
      </c>
    </row>
    <row r="100" spans="1:19" x14ac:dyDescent="0.3">
      <c r="A100" s="255" t="s">
        <v>128</v>
      </c>
      <c r="B100" s="255" t="s">
        <v>830</v>
      </c>
      <c r="C100" s="255" t="s">
        <v>5768</v>
      </c>
      <c r="D100" s="255" t="s">
        <v>5769</v>
      </c>
      <c r="F100" s="204" t="s">
        <v>117</v>
      </c>
      <c r="G100" s="204" t="s">
        <v>1041</v>
      </c>
      <c r="H100" s="204" t="s">
        <v>594</v>
      </c>
      <c r="I100" s="204" t="s">
        <v>594</v>
      </c>
      <c r="K100" s="204" t="s">
        <v>117</v>
      </c>
      <c r="L100" s="204" t="s">
        <v>539</v>
      </c>
      <c r="M100" s="204" t="s">
        <v>6749</v>
      </c>
      <c r="N100" s="204" t="s">
        <v>6750</v>
      </c>
      <c r="P100" s="204" t="s">
        <v>117</v>
      </c>
      <c r="Q100" s="204" t="s">
        <v>719</v>
      </c>
      <c r="R100" s="204" t="s">
        <v>565</v>
      </c>
      <c r="S100" s="204" t="s">
        <v>565</v>
      </c>
    </row>
    <row r="101" spans="1:19" x14ac:dyDescent="0.3">
      <c r="A101" s="255" t="s">
        <v>128</v>
      </c>
      <c r="B101" s="255" t="s">
        <v>831</v>
      </c>
      <c r="C101" s="255" t="s">
        <v>5770</v>
      </c>
      <c r="D101" s="255" t="s">
        <v>2605</v>
      </c>
      <c r="F101" s="204" t="s">
        <v>117</v>
      </c>
      <c r="G101" s="204" t="s">
        <v>715</v>
      </c>
      <c r="H101" s="204" t="s">
        <v>869</v>
      </c>
      <c r="I101" s="204" t="s">
        <v>5855</v>
      </c>
      <c r="K101" s="204" t="s">
        <v>117</v>
      </c>
      <c r="L101" s="204" t="s">
        <v>733</v>
      </c>
      <c r="M101" s="204" t="s">
        <v>863</v>
      </c>
      <c r="N101" s="204" t="s">
        <v>946</v>
      </c>
      <c r="P101" s="204" t="s">
        <v>117</v>
      </c>
      <c r="Q101" s="204" t="s">
        <v>720</v>
      </c>
      <c r="R101" s="204" t="s">
        <v>1013</v>
      </c>
      <c r="S101" s="204" t="s">
        <v>4152</v>
      </c>
    </row>
    <row r="102" spans="1:19" x14ac:dyDescent="0.3">
      <c r="A102" s="255" t="s">
        <v>128</v>
      </c>
      <c r="B102" s="255" t="s">
        <v>832</v>
      </c>
      <c r="C102" s="255" t="s">
        <v>5771</v>
      </c>
      <c r="D102" s="255" t="s">
        <v>5772</v>
      </c>
      <c r="F102" s="204" t="s">
        <v>117</v>
      </c>
      <c r="G102" s="204" t="s">
        <v>717</v>
      </c>
      <c r="H102" s="204" t="s">
        <v>4192</v>
      </c>
      <c r="I102" s="204" t="s">
        <v>3521</v>
      </c>
      <c r="K102" s="204" t="s">
        <v>117</v>
      </c>
      <c r="L102" s="204" t="s">
        <v>735</v>
      </c>
      <c r="M102" s="204" t="s">
        <v>1832</v>
      </c>
      <c r="N102" s="204" t="s">
        <v>669</v>
      </c>
      <c r="P102" s="204" t="s">
        <v>117</v>
      </c>
      <c r="Q102" s="204" t="s">
        <v>722</v>
      </c>
      <c r="R102" s="204" t="s">
        <v>674</v>
      </c>
      <c r="S102" s="204" t="s">
        <v>1642</v>
      </c>
    </row>
    <row r="103" spans="1:19" x14ac:dyDescent="0.3">
      <c r="A103" s="255" t="s">
        <v>133</v>
      </c>
      <c r="B103" s="255" t="s">
        <v>332</v>
      </c>
      <c r="C103" s="255" t="s">
        <v>5779</v>
      </c>
      <c r="D103" s="255" t="s">
        <v>5780</v>
      </c>
      <c r="F103" s="204" t="s">
        <v>117</v>
      </c>
      <c r="G103" s="204" t="s">
        <v>719</v>
      </c>
      <c r="H103" s="204" t="s">
        <v>565</v>
      </c>
      <c r="I103" s="204" t="s">
        <v>565</v>
      </c>
      <c r="K103" s="204" t="s">
        <v>117</v>
      </c>
      <c r="L103" s="204" t="s">
        <v>737</v>
      </c>
      <c r="M103" s="204" t="s">
        <v>885</v>
      </c>
      <c r="N103" s="204" t="s">
        <v>6751</v>
      </c>
      <c r="P103" s="204" t="s">
        <v>117</v>
      </c>
      <c r="Q103" s="204" t="s">
        <v>724</v>
      </c>
      <c r="R103" s="204" t="s">
        <v>2893</v>
      </c>
      <c r="S103" s="204" t="s">
        <v>7432</v>
      </c>
    </row>
    <row r="104" spans="1:19" x14ac:dyDescent="0.3">
      <c r="A104" s="255" t="s">
        <v>133</v>
      </c>
      <c r="B104" s="255" t="s">
        <v>331</v>
      </c>
      <c r="C104" s="255" t="s">
        <v>5781</v>
      </c>
      <c r="D104" s="255" t="s">
        <v>5782</v>
      </c>
      <c r="F104" s="204" t="s">
        <v>117</v>
      </c>
      <c r="G104" s="204" t="s">
        <v>720</v>
      </c>
      <c r="H104" s="204" t="s">
        <v>1539</v>
      </c>
      <c r="I104" s="204" t="s">
        <v>5856</v>
      </c>
      <c r="K104" s="204" t="s">
        <v>117</v>
      </c>
      <c r="L104" s="204" t="s">
        <v>739</v>
      </c>
      <c r="M104" s="204" t="s">
        <v>861</v>
      </c>
      <c r="N104" s="204" t="s">
        <v>2662</v>
      </c>
      <c r="P104" s="204" t="s">
        <v>117</v>
      </c>
      <c r="Q104" s="204" t="s">
        <v>726</v>
      </c>
      <c r="R104" s="204" t="s">
        <v>1546</v>
      </c>
      <c r="S104" s="204" t="s">
        <v>7433</v>
      </c>
    </row>
    <row r="105" spans="1:19" x14ac:dyDescent="0.3">
      <c r="A105" s="255" t="s">
        <v>133</v>
      </c>
      <c r="B105" s="255" t="s">
        <v>330</v>
      </c>
      <c r="C105" s="255" t="s">
        <v>5783</v>
      </c>
      <c r="D105" s="255" t="s">
        <v>5784</v>
      </c>
      <c r="F105" s="204" t="s">
        <v>117</v>
      </c>
      <c r="G105" s="204" t="s">
        <v>722</v>
      </c>
      <c r="H105" s="204" t="s">
        <v>885</v>
      </c>
      <c r="I105" s="204" t="s">
        <v>1393</v>
      </c>
      <c r="K105" s="204" t="s">
        <v>117</v>
      </c>
      <c r="L105" s="204" t="s">
        <v>741</v>
      </c>
      <c r="M105" s="204" t="s">
        <v>565</v>
      </c>
      <c r="N105" s="204" t="s">
        <v>565</v>
      </c>
      <c r="P105" s="204" t="s">
        <v>117</v>
      </c>
      <c r="Q105" s="204" t="s">
        <v>728</v>
      </c>
      <c r="R105" s="204" t="s">
        <v>4668</v>
      </c>
      <c r="S105" s="204" t="s">
        <v>7434</v>
      </c>
    </row>
    <row r="106" spans="1:19" x14ac:dyDescent="0.3">
      <c r="A106" s="255" t="s">
        <v>133</v>
      </c>
      <c r="B106" s="255" t="s">
        <v>329</v>
      </c>
      <c r="C106" s="255" t="s">
        <v>5785</v>
      </c>
      <c r="D106" s="255" t="s">
        <v>5786</v>
      </c>
      <c r="F106" s="204" t="s">
        <v>117</v>
      </c>
      <c r="G106" s="204" t="s">
        <v>724</v>
      </c>
      <c r="H106" s="204" t="s">
        <v>2840</v>
      </c>
      <c r="I106" s="204" t="s">
        <v>4784</v>
      </c>
      <c r="K106" s="204" t="s">
        <v>117</v>
      </c>
      <c r="L106" s="204" t="s">
        <v>743</v>
      </c>
      <c r="M106" s="204" t="s">
        <v>2893</v>
      </c>
      <c r="N106" s="204" t="s">
        <v>3798</v>
      </c>
      <c r="P106" s="204" t="s">
        <v>117</v>
      </c>
      <c r="Q106" s="204" t="s">
        <v>730</v>
      </c>
      <c r="R106" s="204" t="s">
        <v>4613</v>
      </c>
      <c r="S106" s="204" t="s">
        <v>7435</v>
      </c>
    </row>
    <row r="107" spans="1:19" x14ac:dyDescent="0.3">
      <c r="A107" s="255" t="s">
        <v>133</v>
      </c>
      <c r="B107" s="255" t="s">
        <v>328</v>
      </c>
      <c r="C107" s="255" t="s">
        <v>5787</v>
      </c>
      <c r="D107" s="255" t="s">
        <v>5788</v>
      </c>
      <c r="F107" s="204" t="s">
        <v>117</v>
      </c>
      <c r="G107" s="204" t="s">
        <v>726</v>
      </c>
      <c r="H107" s="204" t="s">
        <v>5857</v>
      </c>
      <c r="I107" s="204" t="s">
        <v>5858</v>
      </c>
      <c r="K107" s="204" t="s">
        <v>117</v>
      </c>
      <c r="L107" s="204" t="s">
        <v>745</v>
      </c>
      <c r="M107" s="204" t="s">
        <v>952</v>
      </c>
      <c r="N107" s="204" t="s">
        <v>896</v>
      </c>
      <c r="P107" s="204" t="s">
        <v>117</v>
      </c>
      <c r="Q107" s="204" t="s">
        <v>539</v>
      </c>
      <c r="R107" s="204" t="s">
        <v>7436</v>
      </c>
      <c r="S107" s="204" t="s">
        <v>7437</v>
      </c>
    </row>
    <row r="108" spans="1:19" x14ac:dyDescent="0.3">
      <c r="A108" s="255" t="s">
        <v>133</v>
      </c>
      <c r="B108" s="255" t="s">
        <v>324</v>
      </c>
      <c r="C108" s="255" t="s">
        <v>5789</v>
      </c>
      <c r="D108" s="255" t="s">
        <v>5790</v>
      </c>
      <c r="F108" s="204" t="s">
        <v>117</v>
      </c>
      <c r="G108" s="204" t="s">
        <v>728</v>
      </c>
      <c r="H108" s="204" t="s">
        <v>2085</v>
      </c>
      <c r="I108" s="204" t="s">
        <v>5859</v>
      </c>
      <c r="K108" s="204" t="s">
        <v>117</v>
      </c>
      <c r="L108" s="204" t="s">
        <v>747</v>
      </c>
      <c r="M108" s="204" t="s">
        <v>2936</v>
      </c>
      <c r="N108" s="204" t="s">
        <v>6752</v>
      </c>
      <c r="P108" s="204" t="s">
        <v>117</v>
      </c>
      <c r="Q108" s="204" t="s">
        <v>733</v>
      </c>
      <c r="R108" s="204" t="s">
        <v>821</v>
      </c>
      <c r="S108" s="204" t="s">
        <v>2494</v>
      </c>
    </row>
    <row r="109" spans="1:19" x14ac:dyDescent="0.3">
      <c r="A109" s="255" t="s">
        <v>133</v>
      </c>
      <c r="B109" s="255" t="s">
        <v>4678</v>
      </c>
      <c r="C109" s="255" t="s">
        <v>5791</v>
      </c>
      <c r="D109" s="255" t="s">
        <v>5792</v>
      </c>
      <c r="F109" s="204" t="s">
        <v>117</v>
      </c>
      <c r="G109" s="204" t="s">
        <v>730</v>
      </c>
      <c r="H109" s="204" t="s">
        <v>2577</v>
      </c>
      <c r="I109" s="204" t="s">
        <v>5860</v>
      </c>
      <c r="K109" s="204" t="s">
        <v>117</v>
      </c>
      <c r="L109" s="204" t="s">
        <v>749</v>
      </c>
      <c r="M109" s="204" t="s">
        <v>828</v>
      </c>
      <c r="N109" s="204" t="s">
        <v>3428</v>
      </c>
      <c r="P109" s="204" t="s">
        <v>117</v>
      </c>
      <c r="Q109" s="204" t="s">
        <v>735</v>
      </c>
      <c r="R109" s="204" t="s">
        <v>2033</v>
      </c>
      <c r="S109" s="204" t="s">
        <v>7438</v>
      </c>
    </row>
    <row r="110" spans="1:19" x14ac:dyDescent="0.3">
      <c r="A110" s="255" t="s">
        <v>133</v>
      </c>
      <c r="B110" s="255" t="s">
        <v>830</v>
      </c>
      <c r="C110" s="255" t="s">
        <v>5793</v>
      </c>
      <c r="D110" s="255" t="s">
        <v>5794</v>
      </c>
      <c r="F110" s="204" t="s">
        <v>117</v>
      </c>
      <c r="G110" s="204" t="s">
        <v>539</v>
      </c>
      <c r="H110" s="204" t="s">
        <v>5861</v>
      </c>
      <c r="I110" s="204" t="s">
        <v>5862</v>
      </c>
      <c r="K110" s="204" t="s">
        <v>117</v>
      </c>
      <c r="L110" s="204" t="s">
        <v>751</v>
      </c>
      <c r="M110" s="204" t="s">
        <v>1008</v>
      </c>
      <c r="N110" s="204" t="s">
        <v>6753</v>
      </c>
      <c r="P110" s="204" t="s">
        <v>117</v>
      </c>
      <c r="Q110" s="204" t="s">
        <v>737</v>
      </c>
      <c r="R110" s="204" t="s">
        <v>3107</v>
      </c>
      <c r="S110" s="204" t="s">
        <v>6353</v>
      </c>
    </row>
    <row r="111" spans="1:19" x14ac:dyDescent="0.3">
      <c r="A111" s="255" t="s">
        <v>133</v>
      </c>
      <c r="B111" s="255" t="s">
        <v>831</v>
      </c>
      <c r="C111" s="255" t="s">
        <v>5795</v>
      </c>
      <c r="D111" s="255" t="s">
        <v>2672</v>
      </c>
      <c r="F111" s="204" t="s">
        <v>117</v>
      </c>
      <c r="G111" s="204" t="s">
        <v>733</v>
      </c>
      <c r="H111" s="204" t="s">
        <v>812</v>
      </c>
      <c r="I111" s="204" t="s">
        <v>4260</v>
      </c>
      <c r="K111" s="204" t="s">
        <v>117</v>
      </c>
      <c r="L111" s="204" t="s">
        <v>753</v>
      </c>
      <c r="M111" s="204" t="s">
        <v>3512</v>
      </c>
      <c r="N111" s="204" t="s">
        <v>6754</v>
      </c>
      <c r="P111" s="204" t="s">
        <v>117</v>
      </c>
      <c r="Q111" s="204" t="s">
        <v>739</v>
      </c>
      <c r="R111" s="204" t="s">
        <v>1784</v>
      </c>
      <c r="S111" s="204" t="s">
        <v>7439</v>
      </c>
    </row>
    <row r="112" spans="1:19" x14ac:dyDescent="0.3">
      <c r="A112" s="255" t="s">
        <v>133</v>
      </c>
      <c r="B112" s="255" t="s">
        <v>832</v>
      </c>
      <c r="C112" s="255" t="s">
        <v>5796</v>
      </c>
      <c r="D112" s="255" t="s">
        <v>5797</v>
      </c>
      <c r="F112" s="204" t="s">
        <v>117</v>
      </c>
      <c r="G112" s="204" t="s">
        <v>735</v>
      </c>
      <c r="H112" s="204" t="s">
        <v>1893</v>
      </c>
      <c r="I112" s="204" t="s">
        <v>862</v>
      </c>
      <c r="K112" s="204" t="s">
        <v>117</v>
      </c>
      <c r="L112" s="204" t="s">
        <v>538</v>
      </c>
      <c r="M112" s="204" t="s">
        <v>2620</v>
      </c>
      <c r="N112" s="204" t="s">
        <v>6755</v>
      </c>
      <c r="P112" s="204" t="s">
        <v>117</v>
      </c>
      <c r="Q112" s="204" t="s">
        <v>741</v>
      </c>
      <c r="R112" s="204" t="s">
        <v>2023</v>
      </c>
      <c r="S112" s="204" t="s">
        <v>7440</v>
      </c>
    </row>
    <row r="113" spans="1:19" x14ac:dyDescent="0.3">
      <c r="A113" s="255" t="s">
        <v>135</v>
      </c>
      <c r="B113" s="255" t="s">
        <v>332</v>
      </c>
      <c r="C113" s="255" t="s">
        <v>5801</v>
      </c>
      <c r="D113" s="255" t="s">
        <v>5802</v>
      </c>
      <c r="F113" s="204" t="s">
        <v>117</v>
      </c>
      <c r="G113" s="204" t="s">
        <v>737</v>
      </c>
      <c r="H113" s="204" t="s">
        <v>1119</v>
      </c>
      <c r="I113" s="204" t="s">
        <v>5863</v>
      </c>
      <c r="K113" s="204" t="s">
        <v>117</v>
      </c>
      <c r="L113" s="204" t="s">
        <v>756</v>
      </c>
      <c r="M113" s="204" t="s">
        <v>624</v>
      </c>
      <c r="N113" s="204" t="s">
        <v>828</v>
      </c>
      <c r="P113" s="204" t="s">
        <v>117</v>
      </c>
      <c r="Q113" s="204" t="s">
        <v>743</v>
      </c>
      <c r="R113" s="204" t="s">
        <v>5278</v>
      </c>
      <c r="S113" s="204" t="s">
        <v>7441</v>
      </c>
    </row>
    <row r="114" spans="1:19" x14ac:dyDescent="0.3">
      <c r="A114" s="255" t="s">
        <v>135</v>
      </c>
      <c r="B114" s="255" t="s">
        <v>331</v>
      </c>
      <c r="C114" s="255" t="s">
        <v>5803</v>
      </c>
      <c r="D114" s="255" t="s">
        <v>5804</v>
      </c>
      <c r="F114" s="204" t="s">
        <v>117</v>
      </c>
      <c r="G114" s="204" t="s">
        <v>739</v>
      </c>
      <c r="H114" s="204" t="s">
        <v>5864</v>
      </c>
      <c r="I114" s="204" t="s">
        <v>5865</v>
      </c>
      <c r="K114" s="204" t="s">
        <v>117</v>
      </c>
      <c r="L114" s="204" t="s">
        <v>758</v>
      </c>
      <c r="M114" s="204" t="s">
        <v>1539</v>
      </c>
      <c r="N114" s="204" t="s">
        <v>6756</v>
      </c>
      <c r="P114" s="204" t="s">
        <v>117</v>
      </c>
      <c r="Q114" s="204" t="s">
        <v>745</v>
      </c>
      <c r="R114" s="204" t="s">
        <v>4063</v>
      </c>
      <c r="S114" s="204" t="s">
        <v>7442</v>
      </c>
    </row>
    <row r="115" spans="1:19" x14ac:dyDescent="0.3">
      <c r="A115" s="255" t="s">
        <v>135</v>
      </c>
      <c r="B115" s="255" t="s">
        <v>330</v>
      </c>
      <c r="C115" s="255" t="s">
        <v>5805</v>
      </c>
      <c r="D115" s="255" t="s">
        <v>5806</v>
      </c>
      <c r="F115" s="204" t="s">
        <v>117</v>
      </c>
      <c r="G115" s="204" t="s">
        <v>741</v>
      </c>
      <c r="H115" s="204" t="s">
        <v>2113</v>
      </c>
      <c r="I115" s="204" t="s">
        <v>5866</v>
      </c>
      <c r="K115" s="204" t="s">
        <v>117</v>
      </c>
      <c r="L115" s="204" t="s">
        <v>760</v>
      </c>
      <c r="M115" s="204" t="s">
        <v>4589</v>
      </c>
      <c r="N115" s="204" t="s">
        <v>6757</v>
      </c>
      <c r="P115" s="204" t="s">
        <v>117</v>
      </c>
      <c r="Q115" s="204" t="s">
        <v>747</v>
      </c>
      <c r="R115" s="204" t="s">
        <v>1639</v>
      </c>
      <c r="S115" s="204" t="s">
        <v>7443</v>
      </c>
    </row>
    <row r="116" spans="1:19" x14ac:dyDescent="0.3">
      <c r="A116" s="255" t="s">
        <v>135</v>
      </c>
      <c r="B116" s="255" t="s">
        <v>329</v>
      </c>
      <c r="C116" s="255" t="s">
        <v>5807</v>
      </c>
      <c r="D116" s="255" t="s">
        <v>5808</v>
      </c>
      <c r="F116" s="204" t="s">
        <v>117</v>
      </c>
      <c r="G116" s="204" t="s">
        <v>743</v>
      </c>
      <c r="H116" s="204" t="s">
        <v>3123</v>
      </c>
      <c r="I116" s="204" t="s">
        <v>5867</v>
      </c>
      <c r="K116" s="204" t="s">
        <v>117</v>
      </c>
      <c r="L116" s="204" t="s">
        <v>762</v>
      </c>
      <c r="M116" s="204" t="s">
        <v>2193</v>
      </c>
      <c r="N116" s="204" t="s">
        <v>6758</v>
      </c>
      <c r="P116" s="204" t="s">
        <v>117</v>
      </c>
      <c r="Q116" s="204" t="s">
        <v>749</v>
      </c>
      <c r="R116" s="204" t="s">
        <v>4591</v>
      </c>
      <c r="S116" s="204" t="s">
        <v>7444</v>
      </c>
    </row>
    <row r="117" spans="1:19" x14ac:dyDescent="0.3">
      <c r="A117" s="255" t="s">
        <v>135</v>
      </c>
      <c r="B117" s="255" t="s">
        <v>328</v>
      </c>
      <c r="C117" s="255" t="s">
        <v>5809</v>
      </c>
      <c r="D117" s="255" t="s">
        <v>5810</v>
      </c>
      <c r="F117" s="204" t="s">
        <v>117</v>
      </c>
      <c r="G117" s="204" t="s">
        <v>745</v>
      </c>
      <c r="H117" s="204" t="s">
        <v>1798</v>
      </c>
      <c r="I117" s="204" t="s">
        <v>4743</v>
      </c>
      <c r="K117" s="204" t="s">
        <v>117</v>
      </c>
      <c r="L117" s="204" t="s">
        <v>764</v>
      </c>
      <c r="M117" s="204" t="s">
        <v>1312</v>
      </c>
      <c r="N117" s="204" t="s">
        <v>6759</v>
      </c>
      <c r="P117" s="204" t="s">
        <v>117</v>
      </c>
      <c r="Q117" s="204" t="s">
        <v>751</v>
      </c>
      <c r="R117" s="204" t="s">
        <v>7445</v>
      </c>
      <c r="S117" s="204" t="s">
        <v>4543</v>
      </c>
    </row>
    <row r="118" spans="1:19" x14ac:dyDescent="0.3">
      <c r="A118" s="255" t="s">
        <v>135</v>
      </c>
      <c r="B118" s="255" t="s">
        <v>324</v>
      </c>
      <c r="C118" s="255" t="s">
        <v>5811</v>
      </c>
      <c r="D118" s="255" t="s">
        <v>5812</v>
      </c>
      <c r="F118" s="204" t="s">
        <v>117</v>
      </c>
      <c r="G118" s="204" t="s">
        <v>747</v>
      </c>
      <c r="H118" s="204" t="s">
        <v>5868</v>
      </c>
      <c r="I118" s="204" t="s">
        <v>1951</v>
      </c>
      <c r="K118" s="204" t="s">
        <v>117</v>
      </c>
      <c r="L118" s="204" t="s">
        <v>766</v>
      </c>
      <c r="M118" s="204" t="s">
        <v>594</v>
      </c>
      <c r="N118" s="204" t="s">
        <v>863</v>
      </c>
      <c r="P118" s="204" t="s">
        <v>117</v>
      </c>
      <c r="Q118" s="204" t="s">
        <v>753</v>
      </c>
      <c r="R118" s="204" t="s">
        <v>2444</v>
      </c>
      <c r="S118" s="204" t="s">
        <v>7446</v>
      </c>
    </row>
    <row r="119" spans="1:19" x14ac:dyDescent="0.3">
      <c r="A119" s="255" t="s">
        <v>135</v>
      </c>
      <c r="B119" s="255" t="s">
        <v>4678</v>
      </c>
      <c r="C119" s="255" t="s">
        <v>5813</v>
      </c>
      <c r="D119" s="255" t="s">
        <v>5814</v>
      </c>
      <c r="F119" s="204" t="s">
        <v>117</v>
      </c>
      <c r="G119" s="204" t="s">
        <v>749</v>
      </c>
      <c r="H119" s="204" t="s">
        <v>682</v>
      </c>
      <c r="I119" s="204" t="s">
        <v>5869</v>
      </c>
      <c r="K119" s="204" t="s">
        <v>117</v>
      </c>
      <c r="L119" s="204" t="s">
        <v>767</v>
      </c>
      <c r="M119" s="204" t="s">
        <v>594</v>
      </c>
      <c r="N119" s="204" t="s">
        <v>642</v>
      </c>
      <c r="P119" s="204" t="s">
        <v>117</v>
      </c>
      <c r="Q119" s="204" t="s">
        <v>538</v>
      </c>
      <c r="R119" s="204" t="s">
        <v>7447</v>
      </c>
      <c r="S119" s="204" t="s">
        <v>7448</v>
      </c>
    </row>
    <row r="120" spans="1:19" x14ac:dyDescent="0.3">
      <c r="A120" s="255" t="s">
        <v>135</v>
      </c>
      <c r="B120" s="255" t="s">
        <v>830</v>
      </c>
      <c r="C120" s="255" t="s">
        <v>5815</v>
      </c>
      <c r="D120" s="255" t="s">
        <v>5816</v>
      </c>
      <c r="F120" s="204" t="s">
        <v>117</v>
      </c>
      <c r="G120" s="204" t="s">
        <v>751</v>
      </c>
      <c r="H120" s="204" t="s">
        <v>2627</v>
      </c>
      <c r="I120" s="204" t="s">
        <v>5870</v>
      </c>
      <c r="K120" s="204" t="s">
        <v>117</v>
      </c>
      <c r="L120" s="204" t="s">
        <v>769</v>
      </c>
      <c r="M120" s="204" t="s">
        <v>863</v>
      </c>
      <c r="N120" s="204" t="s">
        <v>621</v>
      </c>
      <c r="P120" s="204" t="s">
        <v>117</v>
      </c>
      <c r="Q120" s="204" t="s">
        <v>756</v>
      </c>
      <c r="R120" s="204" t="s">
        <v>661</v>
      </c>
      <c r="S120" s="204" t="s">
        <v>1307</v>
      </c>
    </row>
    <row r="121" spans="1:19" x14ac:dyDescent="0.3">
      <c r="A121" s="255" t="s">
        <v>135</v>
      </c>
      <c r="B121" s="255" t="s">
        <v>831</v>
      </c>
      <c r="C121" s="255" t="s">
        <v>5817</v>
      </c>
      <c r="D121" s="255" t="s">
        <v>3145</v>
      </c>
      <c r="F121" s="204" t="s">
        <v>117</v>
      </c>
      <c r="G121" s="204" t="s">
        <v>753</v>
      </c>
      <c r="H121" s="204" t="s">
        <v>4520</v>
      </c>
      <c r="I121" s="204" t="s">
        <v>5871</v>
      </c>
      <c r="K121" s="204" t="s">
        <v>117</v>
      </c>
      <c r="L121" s="204" t="s">
        <v>537</v>
      </c>
      <c r="M121" s="204" t="s">
        <v>5969</v>
      </c>
      <c r="N121" s="204" t="s">
        <v>6760</v>
      </c>
      <c r="P121" s="204" t="s">
        <v>117</v>
      </c>
      <c r="Q121" s="204" t="s">
        <v>758</v>
      </c>
      <c r="R121" s="204" t="s">
        <v>7449</v>
      </c>
      <c r="S121" s="204" t="s">
        <v>7450</v>
      </c>
    </row>
    <row r="122" spans="1:19" x14ac:dyDescent="0.3">
      <c r="A122" s="255" t="s">
        <v>135</v>
      </c>
      <c r="B122" s="255" t="s">
        <v>832</v>
      </c>
      <c r="C122" s="255" t="s">
        <v>5818</v>
      </c>
      <c r="D122" s="255" t="s">
        <v>5819</v>
      </c>
      <c r="F122" s="204" t="s">
        <v>117</v>
      </c>
      <c r="G122" s="204" t="s">
        <v>538</v>
      </c>
      <c r="H122" s="204" t="s">
        <v>4824</v>
      </c>
      <c r="I122" s="204" t="s">
        <v>5872</v>
      </c>
      <c r="K122" s="204" t="s">
        <v>117</v>
      </c>
      <c r="L122" s="204" t="s">
        <v>774</v>
      </c>
      <c r="M122" s="204" t="s">
        <v>565</v>
      </c>
      <c r="N122" s="204" t="s">
        <v>565</v>
      </c>
      <c r="P122" s="204" t="s">
        <v>117</v>
      </c>
      <c r="Q122" s="204" t="s">
        <v>760</v>
      </c>
      <c r="R122" s="204" t="s">
        <v>4484</v>
      </c>
      <c r="S122" s="204" t="s">
        <v>7451</v>
      </c>
    </row>
    <row r="123" spans="1:19" x14ac:dyDescent="0.3">
      <c r="A123" s="255" t="s">
        <v>134</v>
      </c>
      <c r="B123" s="255" t="s">
        <v>332</v>
      </c>
      <c r="C123" s="255" t="s">
        <v>392</v>
      </c>
      <c r="D123" s="255" t="s">
        <v>393</v>
      </c>
      <c r="F123" s="204" t="s">
        <v>117</v>
      </c>
      <c r="G123" s="204" t="s">
        <v>756</v>
      </c>
      <c r="H123" s="204" t="s">
        <v>594</v>
      </c>
      <c r="I123" s="204" t="s">
        <v>565</v>
      </c>
      <c r="K123" s="204" t="s">
        <v>117</v>
      </c>
      <c r="L123" s="204" t="s">
        <v>776</v>
      </c>
      <c r="M123" s="204" t="s">
        <v>565</v>
      </c>
      <c r="N123" s="204" t="s">
        <v>565</v>
      </c>
      <c r="P123" s="204" t="s">
        <v>117</v>
      </c>
      <c r="Q123" s="204" t="s">
        <v>762</v>
      </c>
      <c r="R123" s="204" t="s">
        <v>1317</v>
      </c>
      <c r="S123" s="204" t="s">
        <v>7452</v>
      </c>
    </row>
    <row r="124" spans="1:19" x14ac:dyDescent="0.3">
      <c r="A124" s="255" t="s">
        <v>134</v>
      </c>
      <c r="B124" s="255" t="s">
        <v>331</v>
      </c>
      <c r="C124" s="255" t="s">
        <v>394</v>
      </c>
      <c r="D124" s="255" t="s">
        <v>395</v>
      </c>
      <c r="F124" s="204" t="s">
        <v>117</v>
      </c>
      <c r="G124" s="204" t="s">
        <v>758</v>
      </c>
      <c r="H124" s="204" t="s">
        <v>2898</v>
      </c>
      <c r="I124" s="204" t="s">
        <v>5873</v>
      </c>
      <c r="K124" s="204" t="s">
        <v>117</v>
      </c>
      <c r="L124" s="204" t="s">
        <v>778</v>
      </c>
      <c r="M124" s="204" t="s">
        <v>565</v>
      </c>
      <c r="N124" s="204" t="s">
        <v>565</v>
      </c>
      <c r="P124" s="204" t="s">
        <v>117</v>
      </c>
      <c r="Q124" s="204" t="s">
        <v>764</v>
      </c>
      <c r="R124" s="204" t="s">
        <v>4393</v>
      </c>
      <c r="S124" s="204" t="s">
        <v>7453</v>
      </c>
    </row>
    <row r="125" spans="1:19" x14ac:dyDescent="0.3">
      <c r="A125" s="255" t="s">
        <v>134</v>
      </c>
      <c r="B125" s="255" t="s">
        <v>330</v>
      </c>
      <c r="C125" s="255" t="s">
        <v>396</v>
      </c>
      <c r="D125" s="255" t="s">
        <v>397</v>
      </c>
      <c r="F125" s="204" t="s">
        <v>117</v>
      </c>
      <c r="G125" s="204" t="s">
        <v>760</v>
      </c>
      <c r="H125" s="204" t="s">
        <v>5874</v>
      </c>
      <c r="I125" s="204" t="s">
        <v>5875</v>
      </c>
      <c r="K125" s="204" t="s">
        <v>117</v>
      </c>
      <c r="L125" s="204" t="s">
        <v>780</v>
      </c>
      <c r="M125" s="204" t="s">
        <v>594</v>
      </c>
      <c r="N125" s="204" t="s">
        <v>594</v>
      </c>
      <c r="P125" s="204" t="s">
        <v>117</v>
      </c>
      <c r="Q125" s="204" t="s">
        <v>766</v>
      </c>
      <c r="R125" s="204" t="s">
        <v>624</v>
      </c>
      <c r="S125" s="204" t="s">
        <v>821</v>
      </c>
    </row>
    <row r="126" spans="1:19" x14ac:dyDescent="0.3">
      <c r="A126" s="255" t="s">
        <v>134</v>
      </c>
      <c r="B126" s="255" t="s">
        <v>329</v>
      </c>
      <c r="C126" s="255" t="s">
        <v>398</v>
      </c>
      <c r="D126" s="255" t="s">
        <v>399</v>
      </c>
      <c r="F126" s="204" t="s">
        <v>117</v>
      </c>
      <c r="G126" s="204" t="s">
        <v>762</v>
      </c>
      <c r="H126" s="204" t="s">
        <v>4068</v>
      </c>
      <c r="I126" s="204" t="s">
        <v>5876</v>
      </c>
      <c r="K126" s="204" t="s">
        <v>117</v>
      </c>
      <c r="L126" s="204" t="s">
        <v>782</v>
      </c>
      <c r="M126" s="204" t="s">
        <v>565</v>
      </c>
      <c r="N126" s="204" t="s">
        <v>565</v>
      </c>
      <c r="P126" s="204" t="s">
        <v>117</v>
      </c>
      <c r="Q126" s="204" t="s">
        <v>767</v>
      </c>
      <c r="R126" s="204" t="s">
        <v>952</v>
      </c>
      <c r="S126" s="204" t="s">
        <v>4345</v>
      </c>
    </row>
    <row r="127" spans="1:19" x14ac:dyDescent="0.3">
      <c r="A127" s="255" t="s">
        <v>134</v>
      </c>
      <c r="B127" s="255" t="s">
        <v>328</v>
      </c>
      <c r="C127" s="255" t="s">
        <v>400</v>
      </c>
      <c r="D127" s="255" t="s">
        <v>401</v>
      </c>
      <c r="F127" s="204" t="s">
        <v>117</v>
      </c>
      <c r="G127" s="204" t="s">
        <v>764</v>
      </c>
      <c r="H127" s="204" t="s">
        <v>4582</v>
      </c>
      <c r="I127" s="204" t="s">
        <v>5877</v>
      </c>
      <c r="K127" s="204" t="s">
        <v>117</v>
      </c>
      <c r="L127" s="204" t="s">
        <v>784</v>
      </c>
      <c r="M127" s="204" t="s">
        <v>946</v>
      </c>
      <c r="N127" s="204" t="s">
        <v>2790</v>
      </c>
      <c r="P127" s="204" t="s">
        <v>117</v>
      </c>
      <c r="Q127" s="204" t="s">
        <v>769</v>
      </c>
      <c r="R127" s="204" t="s">
        <v>812</v>
      </c>
      <c r="S127" s="204" t="s">
        <v>1313</v>
      </c>
    </row>
    <row r="128" spans="1:19" x14ac:dyDescent="0.3">
      <c r="A128" s="255" t="s">
        <v>134</v>
      </c>
      <c r="B128" s="255" t="s">
        <v>324</v>
      </c>
      <c r="C128" s="255" t="s">
        <v>402</v>
      </c>
      <c r="D128" s="255" t="s">
        <v>403</v>
      </c>
      <c r="F128" s="204" t="s">
        <v>117</v>
      </c>
      <c r="G128" s="204" t="s">
        <v>766</v>
      </c>
      <c r="H128" s="204" t="s">
        <v>861</v>
      </c>
      <c r="I128" s="204" t="s">
        <v>952</v>
      </c>
      <c r="K128" s="204" t="s">
        <v>117</v>
      </c>
      <c r="L128" s="204" t="s">
        <v>786</v>
      </c>
      <c r="M128" s="204" t="s">
        <v>812</v>
      </c>
      <c r="N128" s="204" t="s">
        <v>2898</v>
      </c>
      <c r="P128" s="204" t="s">
        <v>117</v>
      </c>
      <c r="Q128" s="204" t="s">
        <v>771</v>
      </c>
      <c r="R128" s="204" t="s">
        <v>565</v>
      </c>
      <c r="S128" s="204" t="s">
        <v>565</v>
      </c>
    </row>
    <row r="129" spans="1:19" x14ac:dyDescent="0.3">
      <c r="A129" s="255" t="s">
        <v>134</v>
      </c>
      <c r="B129" s="255" t="s">
        <v>4678</v>
      </c>
      <c r="C129" s="255" t="s">
        <v>4679</v>
      </c>
      <c r="D129" s="255" t="s">
        <v>4680</v>
      </c>
      <c r="F129" s="204" t="s">
        <v>117</v>
      </c>
      <c r="G129" s="204" t="s">
        <v>767</v>
      </c>
      <c r="H129" s="204" t="s">
        <v>642</v>
      </c>
      <c r="I129" s="204" t="s">
        <v>2022</v>
      </c>
      <c r="K129" s="204" t="s">
        <v>117</v>
      </c>
      <c r="L129" s="204" t="s">
        <v>788</v>
      </c>
      <c r="M129" s="204" t="s">
        <v>594</v>
      </c>
      <c r="N129" s="204" t="s">
        <v>881</v>
      </c>
      <c r="P129" s="204" t="s">
        <v>117</v>
      </c>
      <c r="Q129" s="204" t="s">
        <v>537</v>
      </c>
      <c r="R129" s="204" t="s">
        <v>7454</v>
      </c>
      <c r="S129" s="204" t="s">
        <v>7455</v>
      </c>
    </row>
    <row r="130" spans="1:19" x14ac:dyDescent="0.3">
      <c r="A130" s="255" t="s">
        <v>134</v>
      </c>
      <c r="B130" s="255" t="s">
        <v>830</v>
      </c>
      <c r="C130" s="255" t="s">
        <v>4681</v>
      </c>
      <c r="D130" s="255" t="s">
        <v>4682</v>
      </c>
      <c r="F130" s="204" t="s">
        <v>117</v>
      </c>
      <c r="G130" s="204" t="s">
        <v>769</v>
      </c>
      <c r="H130" s="204" t="s">
        <v>1808</v>
      </c>
      <c r="I130" s="204" t="s">
        <v>2870</v>
      </c>
      <c r="K130" s="204" t="s">
        <v>117</v>
      </c>
      <c r="L130" s="204" t="s">
        <v>790</v>
      </c>
      <c r="M130" s="204" t="s">
        <v>565</v>
      </c>
      <c r="N130" s="204" t="s">
        <v>565</v>
      </c>
      <c r="P130" s="204" t="s">
        <v>117</v>
      </c>
      <c r="Q130" s="204" t="s">
        <v>774</v>
      </c>
      <c r="R130" s="204" t="s">
        <v>812</v>
      </c>
      <c r="S130" s="204" t="s">
        <v>946</v>
      </c>
    </row>
    <row r="131" spans="1:19" x14ac:dyDescent="0.3">
      <c r="A131" s="255" t="s">
        <v>134</v>
      </c>
      <c r="B131" s="255" t="s">
        <v>831</v>
      </c>
      <c r="C131" s="255" t="s">
        <v>4683</v>
      </c>
      <c r="D131" s="255" t="s">
        <v>2441</v>
      </c>
      <c r="F131" s="204" t="s">
        <v>117</v>
      </c>
      <c r="G131" s="204" t="s">
        <v>771</v>
      </c>
      <c r="H131" s="204" t="s">
        <v>777</v>
      </c>
      <c r="I131" s="204" t="s">
        <v>2285</v>
      </c>
      <c r="K131" s="204" t="s">
        <v>117</v>
      </c>
      <c r="L131" s="204" t="s">
        <v>792</v>
      </c>
      <c r="M131" s="204" t="s">
        <v>1498</v>
      </c>
      <c r="N131" s="204" t="s">
        <v>4394</v>
      </c>
      <c r="P131" s="204" t="s">
        <v>117</v>
      </c>
      <c r="Q131" s="204" t="s">
        <v>776</v>
      </c>
      <c r="R131" s="204" t="s">
        <v>565</v>
      </c>
      <c r="S131" s="204" t="s">
        <v>565</v>
      </c>
    </row>
    <row r="132" spans="1:19" x14ac:dyDescent="0.3">
      <c r="A132" s="255" t="s">
        <v>134</v>
      </c>
      <c r="B132" s="255" t="s">
        <v>832</v>
      </c>
      <c r="C132" s="255" t="s">
        <v>4684</v>
      </c>
      <c r="D132" s="255" t="s">
        <v>4685</v>
      </c>
      <c r="F132" s="204" t="s">
        <v>117</v>
      </c>
      <c r="G132" s="204" t="s">
        <v>537</v>
      </c>
      <c r="H132" s="204" t="s">
        <v>5878</v>
      </c>
      <c r="I132" s="204" t="s">
        <v>5879</v>
      </c>
      <c r="K132" s="204" t="s">
        <v>117</v>
      </c>
      <c r="L132" s="204" t="s">
        <v>794</v>
      </c>
      <c r="M132" s="204" t="s">
        <v>757</v>
      </c>
      <c r="N132" s="204" t="s">
        <v>821</v>
      </c>
      <c r="P132" s="204" t="s">
        <v>117</v>
      </c>
      <c r="Q132" s="204" t="s">
        <v>778</v>
      </c>
      <c r="R132" s="204" t="s">
        <v>7003</v>
      </c>
      <c r="S132" s="204" t="s">
        <v>7456</v>
      </c>
    </row>
    <row r="133" spans="1:19" x14ac:dyDescent="0.3">
      <c r="A133" s="255" t="s">
        <v>151</v>
      </c>
      <c r="B133" s="255" t="s">
        <v>332</v>
      </c>
      <c r="C133" s="255" t="s">
        <v>404</v>
      </c>
      <c r="D133" s="255" t="s">
        <v>405</v>
      </c>
      <c r="F133" s="204" t="s">
        <v>117</v>
      </c>
      <c r="G133" s="204" t="s">
        <v>774</v>
      </c>
      <c r="H133" s="204" t="s">
        <v>949</v>
      </c>
      <c r="I133" s="204" t="s">
        <v>1883</v>
      </c>
      <c r="K133" s="204" t="s">
        <v>117</v>
      </c>
      <c r="L133" s="204" t="s">
        <v>796</v>
      </c>
      <c r="M133" s="204" t="s">
        <v>968</v>
      </c>
      <c r="N133" s="204" t="s">
        <v>6761</v>
      </c>
      <c r="P133" s="204" t="s">
        <v>117</v>
      </c>
      <c r="Q133" s="204" t="s">
        <v>780</v>
      </c>
      <c r="R133" s="204" t="s">
        <v>1797</v>
      </c>
      <c r="S133" s="204" t="s">
        <v>4478</v>
      </c>
    </row>
    <row r="134" spans="1:19" x14ac:dyDescent="0.3">
      <c r="A134" s="255" t="s">
        <v>151</v>
      </c>
      <c r="B134" s="255" t="s">
        <v>331</v>
      </c>
      <c r="C134" s="255" t="s">
        <v>406</v>
      </c>
      <c r="D134" s="255" t="s">
        <v>407</v>
      </c>
      <c r="F134" s="204" t="s">
        <v>117</v>
      </c>
      <c r="G134" s="204" t="s">
        <v>776</v>
      </c>
      <c r="H134" s="204" t="s">
        <v>1807</v>
      </c>
      <c r="I134" s="204" t="s">
        <v>1183</v>
      </c>
      <c r="K134" s="204" t="s">
        <v>117</v>
      </c>
      <c r="L134" s="204" t="s">
        <v>798</v>
      </c>
      <c r="M134" s="204" t="s">
        <v>1832</v>
      </c>
      <c r="N134" s="204" t="s">
        <v>1366</v>
      </c>
      <c r="P134" s="204" t="s">
        <v>117</v>
      </c>
      <c r="Q134" s="204" t="s">
        <v>782</v>
      </c>
      <c r="R134" s="204" t="s">
        <v>565</v>
      </c>
      <c r="S134" s="204" t="s">
        <v>565</v>
      </c>
    </row>
    <row r="135" spans="1:19" x14ac:dyDescent="0.3">
      <c r="A135" s="255" t="s">
        <v>151</v>
      </c>
      <c r="B135" s="255" t="s">
        <v>330</v>
      </c>
      <c r="C135" s="255" t="s">
        <v>408</v>
      </c>
      <c r="D135" s="255" t="s">
        <v>409</v>
      </c>
      <c r="F135" s="204" t="s">
        <v>117</v>
      </c>
      <c r="G135" s="204" t="s">
        <v>778</v>
      </c>
      <c r="H135" s="204" t="s">
        <v>1387</v>
      </c>
      <c r="I135" s="204" t="s">
        <v>5466</v>
      </c>
      <c r="K135" s="204" t="s">
        <v>117</v>
      </c>
      <c r="L135" s="204" t="s">
        <v>800</v>
      </c>
      <c r="M135" s="204" t="s">
        <v>624</v>
      </c>
      <c r="N135" s="204" t="s">
        <v>1498</v>
      </c>
      <c r="P135" s="204" t="s">
        <v>117</v>
      </c>
      <c r="Q135" s="204" t="s">
        <v>783</v>
      </c>
      <c r="R135" s="204" t="s">
        <v>994</v>
      </c>
      <c r="S135" s="204" t="s">
        <v>2945</v>
      </c>
    </row>
    <row r="136" spans="1:19" x14ac:dyDescent="0.3">
      <c r="A136" s="255" t="s">
        <v>151</v>
      </c>
      <c r="B136" s="255" t="s">
        <v>329</v>
      </c>
      <c r="C136" s="255" t="s">
        <v>410</v>
      </c>
      <c r="D136" s="255" t="s">
        <v>411</v>
      </c>
      <c r="F136" s="204" t="s">
        <v>117</v>
      </c>
      <c r="G136" s="204" t="s">
        <v>780</v>
      </c>
      <c r="H136" s="204" t="s">
        <v>1893</v>
      </c>
      <c r="I136" s="204" t="s">
        <v>5880</v>
      </c>
      <c r="K136" s="204" t="s">
        <v>117</v>
      </c>
      <c r="L136" s="204" t="s">
        <v>803</v>
      </c>
      <c r="M136" s="204" t="s">
        <v>1420</v>
      </c>
      <c r="N136" s="204" t="s">
        <v>1866</v>
      </c>
      <c r="P136" s="204" t="s">
        <v>117</v>
      </c>
      <c r="Q136" s="204" t="s">
        <v>784</v>
      </c>
      <c r="R136" s="204" t="s">
        <v>1788</v>
      </c>
      <c r="S136" s="204" t="s">
        <v>5626</v>
      </c>
    </row>
    <row r="137" spans="1:19" x14ac:dyDescent="0.3">
      <c r="A137" s="255" t="s">
        <v>151</v>
      </c>
      <c r="B137" s="255" t="s">
        <v>328</v>
      </c>
      <c r="C137" s="255" t="s">
        <v>412</v>
      </c>
      <c r="D137" s="255" t="s">
        <v>413</v>
      </c>
      <c r="F137" s="204" t="s">
        <v>117</v>
      </c>
      <c r="G137" s="204" t="s">
        <v>782</v>
      </c>
      <c r="H137" s="204" t="s">
        <v>594</v>
      </c>
      <c r="I137" s="204" t="s">
        <v>594</v>
      </c>
      <c r="K137" s="204" t="s">
        <v>117</v>
      </c>
      <c r="L137" s="204" t="s">
        <v>805</v>
      </c>
      <c r="M137" s="204" t="s">
        <v>757</v>
      </c>
      <c r="N137" s="204" t="s">
        <v>1832</v>
      </c>
      <c r="P137" s="204" t="s">
        <v>117</v>
      </c>
      <c r="Q137" s="204" t="s">
        <v>786</v>
      </c>
      <c r="R137" s="204" t="s">
        <v>5214</v>
      </c>
      <c r="S137" s="204" t="s">
        <v>5534</v>
      </c>
    </row>
    <row r="138" spans="1:19" x14ac:dyDescent="0.3">
      <c r="A138" s="255" t="s">
        <v>151</v>
      </c>
      <c r="B138" s="255" t="s">
        <v>324</v>
      </c>
      <c r="C138" s="255" t="s">
        <v>414</v>
      </c>
      <c r="D138" s="255" t="s">
        <v>415</v>
      </c>
      <c r="F138" s="204" t="s">
        <v>117</v>
      </c>
      <c r="G138" s="204" t="s">
        <v>783</v>
      </c>
      <c r="H138" s="204" t="s">
        <v>565</v>
      </c>
      <c r="I138" s="204" t="s">
        <v>565</v>
      </c>
      <c r="K138" s="204" t="s">
        <v>117</v>
      </c>
      <c r="L138" s="204" t="s">
        <v>807</v>
      </c>
      <c r="M138" s="204" t="s">
        <v>881</v>
      </c>
      <c r="N138" s="204" t="s">
        <v>674</v>
      </c>
      <c r="P138" s="204" t="s">
        <v>117</v>
      </c>
      <c r="Q138" s="204" t="s">
        <v>788</v>
      </c>
      <c r="R138" s="204" t="s">
        <v>861</v>
      </c>
      <c r="S138" s="204" t="s">
        <v>1579</v>
      </c>
    </row>
    <row r="139" spans="1:19" x14ac:dyDescent="0.3">
      <c r="A139" s="255" t="s">
        <v>151</v>
      </c>
      <c r="B139" s="255" t="s">
        <v>4678</v>
      </c>
      <c r="C139" s="255" t="s">
        <v>4693</v>
      </c>
      <c r="D139" s="255" t="s">
        <v>4694</v>
      </c>
      <c r="F139" s="204" t="s">
        <v>117</v>
      </c>
      <c r="G139" s="204" t="s">
        <v>784</v>
      </c>
      <c r="H139" s="204" t="s">
        <v>853</v>
      </c>
      <c r="I139" s="204" t="s">
        <v>1105</v>
      </c>
      <c r="K139" s="204" t="s">
        <v>117</v>
      </c>
      <c r="L139" s="204" t="s">
        <v>809</v>
      </c>
      <c r="M139" s="204" t="s">
        <v>812</v>
      </c>
      <c r="N139" s="204" t="s">
        <v>1823</v>
      </c>
      <c r="P139" s="204" t="s">
        <v>117</v>
      </c>
      <c r="Q139" s="204" t="s">
        <v>790</v>
      </c>
      <c r="R139" s="204" t="s">
        <v>1807</v>
      </c>
      <c r="S139" s="204" t="s">
        <v>2548</v>
      </c>
    </row>
    <row r="140" spans="1:19" x14ac:dyDescent="0.3">
      <c r="A140" s="255" t="s">
        <v>151</v>
      </c>
      <c r="B140" s="255" t="s">
        <v>830</v>
      </c>
      <c r="C140" s="255" t="s">
        <v>4695</v>
      </c>
      <c r="D140" s="255" t="s">
        <v>4696</v>
      </c>
      <c r="F140" s="204" t="s">
        <v>117</v>
      </c>
      <c r="G140" s="204" t="s">
        <v>786</v>
      </c>
      <c r="H140" s="204" t="s">
        <v>1308</v>
      </c>
      <c r="I140" s="204" t="s">
        <v>5881</v>
      </c>
      <c r="K140" s="204" t="s">
        <v>117</v>
      </c>
      <c r="L140" s="204" t="s">
        <v>811</v>
      </c>
      <c r="M140" s="204" t="s">
        <v>565</v>
      </c>
      <c r="N140" s="204" t="s">
        <v>565</v>
      </c>
      <c r="P140" s="204" t="s">
        <v>117</v>
      </c>
      <c r="Q140" s="204" t="s">
        <v>792</v>
      </c>
      <c r="R140" s="204" t="s">
        <v>821</v>
      </c>
      <c r="S140" s="204" t="s">
        <v>1797</v>
      </c>
    </row>
    <row r="141" spans="1:19" x14ac:dyDescent="0.3">
      <c r="A141" s="255" t="s">
        <v>151</v>
      </c>
      <c r="B141" s="255" t="s">
        <v>831</v>
      </c>
      <c r="C141" s="255" t="s">
        <v>4697</v>
      </c>
      <c r="D141" s="255" t="s">
        <v>1308</v>
      </c>
      <c r="F141" s="204" t="s">
        <v>117</v>
      </c>
      <c r="G141" s="204" t="s">
        <v>788</v>
      </c>
      <c r="H141" s="204" t="s">
        <v>1539</v>
      </c>
      <c r="I141" s="204" t="s">
        <v>2806</v>
      </c>
      <c r="K141" s="204" t="s">
        <v>117</v>
      </c>
      <c r="L141" s="204" t="s">
        <v>813</v>
      </c>
      <c r="M141" s="204" t="s">
        <v>1640</v>
      </c>
      <c r="N141" s="204" t="s">
        <v>6762</v>
      </c>
      <c r="P141" s="204" t="s">
        <v>117</v>
      </c>
      <c r="Q141" s="204" t="s">
        <v>794</v>
      </c>
      <c r="R141" s="204" t="s">
        <v>777</v>
      </c>
      <c r="S141" s="204" t="s">
        <v>1253</v>
      </c>
    </row>
    <row r="142" spans="1:19" x14ac:dyDescent="0.3">
      <c r="A142" s="255" t="s">
        <v>151</v>
      </c>
      <c r="B142" s="255" t="s">
        <v>832</v>
      </c>
      <c r="C142" s="255" t="s">
        <v>4698</v>
      </c>
      <c r="D142" s="255" t="s">
        <v>4699</v>
      </c>
      <c r="F142" s="204" t="s">
        <v>117</v>
      </c>
      <c r="G142" s="204" t="s">
        <v>790</v>
      </c>
      <c r="H142" s="204" t="s">
        <v>4739</v>
      </c>
      <c r="I142" s="204" t="s">
        <v>4346</v>
      </c>
      <c r="K142" s="204" t="s">
        <v>117</v>
      </c>
      <c r="L142" s="204" t="s">
        <v>815</v>
      </c>
      <c r="M142" s="204" t="s">
        <v>565</v>
      </c>
      <c r="N142" s="204" t="s">
        <v>565</v>
      </c>
      <c r="P142" s="204" t="s">
        <v>117</v>
      </c>
      <c r="Q142" s="204" t="s">
        <v>796</v>
      </c>
      <c r="R142" s="204" t="s">
        <v>1595</v>
      </c>
      <c r="S142" s="204" t="s">
        <v>7457</v>
      </c>
    </row>
    <row r="143" spans="1:19" x14ac:dyDescent="0.3">
      <c r="A143" s="255" t="s">
        <v>152</v>
      </c>
      <c r="B143" s="255" t="s">
        <v>332</v>
      </c>
      <c r="C143" s="255" t="s">
        <v>416</v>
      </c>
      <c r="D143" s="255" t="s">
        <v>417</v>
      </c>
      <c r="F143" s="204" t="s">
        <v>117</v>
      </c>
      <c r="G143" s="204" t="s">
        <v>792</v>
      </c>
      <c r="H143" s="204" t="s">
        <v>2455</v>
      </c>
      <c r="I143" s="204" t="s">
        <v>2325</v>
      </c>
      <c r="K143" s="204" t="s">
        <v>117</v>
      </c>
      <c r="L143" s="204" t="s">
        <v>816</v>
      </c>
      <c r="M143" s="204" t="s">
        <v>632</v>
      </c>
      <c r="N143" s="204" t="s">
        <v>6763</v>
      </c>
      <c r="P143" s="204" t="s">
        <v>117</v>
      </c>
      <c r="Q143" s="204" t="s">
        <v>798</v>
      </c>
      <c r="R143" s="204" t="s">
        <v>621</v>
      </c>
      <c r="S143" s="204" t="s">
        <v>3897</v>
      </c>
    </row>
    <row r="144" spans="1:19" x14ac:dyDescent="0.3">
      <c r="A144" s="255" t="s">
        <v>152</v>
      </c>
      <c r="B144" s="255" t="s">
        <v>331</v>
      </c>
      <c r="C144" s="255" t="s">
        <v>418</v>
      </c>
      <c r="D144" s="255" t="s">
        <v>419</v>
      </c>
      <c r="F144" s="204" t="s">
        <v>117</v>
      </c>
      <c r="G144" s="204" t="s">
        <v>794</v>
      </c>
      <c r="H144" s="204" t="s">
        <v>1999</v>
      </c>
      <c r="I144" s="204" t="s">
        <v>1045</v>
      </c>
      <c r="K144" s="204" t="s">
        <v>117</v>
      </c>
      <c r="L144" s="204" t="s">
        <v>818</v>
      </c>
      <c r="M144" s="204" t="s">
        <v>757</v>
      </c>
      <c r="N144" s="204" t="s">
        <v>1350</v>
      </c>
      <c r="P144" s="204" t="s">
        <v>117</v>
      </c>
      <c r="Q144" s="204" t="s">
        <v>800</v>
      </c>
      <c r="R144" s="204" t="s">
        <v>1539</v>
      </c>
      <c r="S144" s="204" t="s">
        <v>1116</v>
      </c>
    </row>
    <row r="145" spans="1:19" x14ac:dyDescent="0.3">
      <c r="A145" s="255" t="s">
        <v>152</v>
      </c>
      <c r="B145" s="255" t="s">
        <v>330</v>
      </c>
      <c r="C145" s="255" t="s">
        <v>420</v>
      </c>
      <c r="D145" s="255" t="s">
        <v>421</v>
      </c>
      <c r="F145" s="204" t="s">
        <v>117</v>
      </c>
      <c r="G145" s="204" t="s">
        <v>796</v>
      </c>
      <c r="H145" s="204" t="s">
        <v>1230</v>
      </c>
      <c r="I145" s="204" t="s">
        <v>4084</v>
      </c>
      <c r="K145" s="204" t="s">
        <v>117</v>
      </c>
      <c r="L145" s="204" t="s">
        <v>820</v>
      </c>
      <c r="M145" s="204" t="s">
        <v>565</v>
      </c>
      <c r="N145" s="204" t="s">
        <v>565</v>
      </c>
      <c r="P145" s="204" t="s">
        <v>117</v>
      </c>
      <c r="Q145" s="204" t="s">
        <v>802</v>
      </c>
      <c r="R145" s="204" t="s">
        <v>565</v>
      </c>
      <c r="S145" s="204" t="s">
        <v>565</v>
      </c>
    </row>
    <row r="146" spans="1:19" x14ac:dyDescent="0.3">
      <c r="A146" s="255" t="s">
        <v>152</v>
      </c>
      <c r="B146" s="255" t="s">
        <v>329</v>
      </c>
      <c r="C146" s="255" t="s">
        <v>422</v>
      </c>
      <c r="D146" s="255" t="s">
        <v>423</v>
      </c>
      <c r="F146" s="204" t="s">
        <v>117</v>
      </c>
      <c r="G146" s="204" t="s">
        <v>798</v>
      </c>
      <c r="H146" s="204" t="s">
        <v>946</v>
      </c>
      <c r="I146" s="204" t="s">
        <v>4294</v>
      </c>
      <c r="K146" s="204" t="s">
        <v>117</v>
      </c>
      <c r="L146" s="204" t="s">
        <v>822</v>
      </c>
      <c r="M146" s="204" t="s">
        <v>4668</v>
      </c>
      <c r="N146" s="204" t="s">
        <v>6764</v>
      </c>
      <c r="P146" s="204" t="s">
        <v>117</v>
      </c>
      <c r="Q146" s="204" t="s">
        <v>803</v>
      </c>
      <c r="R146" s="204" t="s">
        <v>2642</v>
      </c>
      <c r="S146" s="204" t="s">
        <v>7458</v>
      </c>
    </row>
    <row r="147" spans="1:19" x14ac:dyDescent="0.3">
      <c r="A147" s="255" t="s">
        <v>152</v>
      </c>
      <c r="B147" s="255" t="s">
        <v>328</v>
      </c>
      <c r="C147" s="255" t="s">
        <v>424</v>
      </c>
      <c r="D147" s="255" t="s">
        <v>425</v>
      </c>
      <c r="F147" s="204" t="s">
        <v>117</v>
      </c>
      <c r="G147" s="204" t="s">
        <v>800</v>
      </c>
      <c r="H147" s="204" t="s">
        <v>972</v>
      </c>
      <c r="I147" s="204" t="s">
        <v>5882</v>
      </c>
      <c r="K147" s="204" t="s">
        <v>117</v>
      </c>
      <c r="L147" s="204" t="s">
        <v>332</v>
      </c>
      <c r="M147" s="204" t="s">
        <v>3052</v>
      </c>
      <c r="N147" s="204" t="s">
        <v>6765</v>
      </c>
      <c r="P147" s="204" t="s">
        <v>117</v>
      </c>
      <c r="Q147" s="204" t="s">
        <v>805</v>
      </c>
      <c r="R147" s="204" t="s">
        <v>1121</v>
      </c>
      <c r="S147" s="204" t="s">
        <v>642</v>
      </c>
    </row>
    <row r="148" spans="1:19" x14ac:dyDescent="0.3">
      <c r="A148" s="255" t="s">
        <v>152</v>
      </c>
      <c r="B148" s="255" t="s">
        <v>324</v>
      </c>
      <c r="C148" s="255" t="s">
        <v>426</v>
      </c>
      <c r="D148" s="255" t="s">
        <v>427</v>
      </c>
      <c r="F148" s="204" t="s">
        <v>117</v>
      </c>
      <c r="G148" s="204" t="s">
        <v>802</v>
      </c>
      <c r="H148" s="204" t="s">
        <v>565</v>
      </c>
      <c r="I148" s="204" t="s">
        <v>565</v>
      </c>
      <c r="K148" s="204" t="s">
        <v>117</v>
      </c>
      <c r="L148" s="204" t="s">
        <v>331</v>
      </c>
      <c r="M148" s="204" t="s">
        <v>6766</v>
      </c>
      <c r="N148" s="204" t="s">
        <v>6767</v>
      </c>
      <c r="P148" s="204" t="s">
        <v>117</v>
      </c>
      <c r="Q148" s="204" t="s">
        <v>807</v>
      </c>
      <c r="R148" s="204" t="s">
        <v>1415</v>
      </c>
      <c r="S148" s="204" t="s">
        <v>1365</v>
      </c>
    </row>
    <row r="149" spans="1:19" x14ac:dyDescent="0.3">
      <c r="A149" s="255" t="s">
        <v>152</v>
      </c>
      <c r="B149" s="255" t="s">
        <v>4678</v>
      </c>
      <c r="C149" s="255" t="s">
        <v>4705</v>
      </c>
      <c r="D149" s="255" t="s">
        <v>4706</v>
      </c>
      <c r="F149" s="204" t="s">
        <v>117</v>
      </c>
      <c r="G149" s="204" t="s">
        <v>803</v>
      </c>
      <c r="H149" s="204" t="s">
        <v>1893</v>
      </c>
      <c r="I149" s="204" t="s">
        <v>1766</v>
      </c>
      <c r="K149" s="204" t="s">
        <v>117</v>
      </c>
      <c r="L149" s="204" t="s">
        <v>330</v>
      </c>
      <c r="M149" s="204" t="s">
        <v>1148</v>
      </c>
      <c r="N149" s="204" t="s">
        <v>6768</v>
      </c>
      <c r="P149" s="204" t="s">
        <v>117</v>
      </c>
      <c r="Q149" s="204" t="s">
        <v>809</v>
      </c>
      <c r="R149" s="204" t="s">
        <v>1037</v>
      </c>
      <c r="S149" s="204" t="s">
        <v>4599</v>
      </c>
    </row>
    <row r="150" spans="1:19" x14ac:dyDescent="0.3">
      <c r="A150" s="255" t="s">
        <v>152</v>
      </c>
      <c r="B150" s="255" t="s">
        <v>830</v>
      </c>
      <c r="C150" s="255" t="s">
        <v>4707</v>
      </c>
      <c r="D150" s="255" t="s">
        <v>4708</v>
      </c>
      <c r="F150" s="204" t="s">
        <v>117</v>
      </c>
      <c r="G150" s="204" t="s">
        <v>805</v>
      </c>
      <c r="H150" s="204" t="s">
        <v>2163</v>
      </c>
      <c r="I150" s="204" t="s">
        <v>3203</v>
      </c>
      <c r="K150" s="204" t="s">
        <v>117</v>
      </c>
      <c r="L150" s="204" t="s">
        <v>329</v>
      </c>
      <c r="M150" s="204" t="s">
        <v>2803</v>
      </c>
      <c r="N150" s="204" t="s">
        <v>6769</v>
      </c>
      <c r="P150" s="204" t="s">
        <v>117</v>
      </c>
      <c r="Q150" s="204" t="s">
        <v>811</v>
      </c>
      <c r="R150" s="204" t="s">
        <v>757</v>
      </c>
      <c r="S150" s="204" t="s">
        <v>812</v>
      </c>
    </row>
    <row r="151" spans="1:19" x14ac:dyDescent="0.3">
      <c r="A151" s="255" t="s">
        <v>152</v>
      </c>
      <c r="B151" s="255" t="s">
        <v>831</v>
      </c>
      <c r="C151" s="255" t="s">
        <v>4709</v>
      </c>
      <c r="D151" s="255" t="s">
        <v>3263</v>
      </c>
      <c r="F151" s="204" t="s">
        <v>117</v>
      </c>
      <c r="G151" s="204" t="s">
        <v>807</v>
      </c>
      <c r="H151" s="204" t="s">
        <v>1010</v>
      </c>
      <c r="I151" s="204" t="s">
        <v>2192</v>
      </c>
      <c r="K151" s="204" t="s">
        <v>117</v>
      </c>
      <c r="L151" s="204" t="s">
        <v>328</v>
      </c>
      <c r="M151" s="204" t="s">
        <v>565</v>
      </c>
      <c r="N151" s="204" t="s">
        <v>565</v>
      </c>
      <c r="P151" s="204" t="s">
        <v>117</v>
      </c>
      <c r="Q151" s="204" t="s">
        <v>813</v>
      </c>
      <c r="R151" s="204" t="s">
        <v>4645</v>
      </c>
      <c r="S151" s="204" t="s">
        <v>5604</v>
      </c>
    </row>
    <row r="152" spans="1:19" x14ac:dyDescent="0.3">
      <c r="A152" s="255" t="s">
        <v>152</v>
      </c>
      <c r="B152" s="255" t="s">
        <v>832</v>
      </c>
      <c r="C152" s="255" t="s">
        <v>4710</v>
      </c>
      <c r="D152" s="255" t="s">
        <v>4711</v>
      </c>
      <c r="F152" s="204" t="s">
        <v>117</v>
      </c>
      <c r="G152" s="204" t="s">
        <v>809</v>
      </c>
      <c r="H152" s="204" t="s">
        <v>2691</v>
      </c>
      <c r="I152" s="204" t="s">
        <v>785</v>
      </c>
      <c r="K152" s="204" t="s">
        <v>117</v>
      </c>
      <c r="L152" s="204" t="s">
        <v>324</v>
      </c>
      <c r="M152" s="204" t="s">
        <v>1766</v>
      </c>
      <c r="N152" s="204" t="s">
        <v>6770</v>
      </c>
      <c r="P152" s="204" t="s">
        <v>117</v>
      </c>
      <c r="Q152" s="204" t="s">
        <v>815</v>
      </c>
      <c r="R152" s="204" t="s">
        <v>565</v>
      </c>
      <c r="S152" s="204" t="s">
        <v>565</v>
      </c>
    </row>
    <row r="153" spans="1:19" x14ac:dyDescent="0.3">
      <c r="A153" s="255" t="s">
        <v>153</v>
      </c>
      <c r="B153" s="255" t="s">
        <v>332</v>
      </c>
      <c r="C153" s="255" t="s">
        <v>428</v>
      </c>
      <c r="D153" s="255" t="s">
        <v>429</v>
      </c>
      <c r="F153" s="204" t="s">
        <v>117</v>
      </c>
      <c r="G153" s="204" t="s">
        <v>811</v>
      </c>
      <c r="H153" s="204" t="s">
        <v>594</v>
      </c>
      <c r="I153" s="204" t="s">
        <v>2083</v>
      </c>
      <c r="K153" s="204" t="s">
        <v>117</v>
      </c>
      <c r="L153" s="204" t="s">
        <v>830</v>
      </c>
      <c r="M153" s="204" t="s">
        <v>757</v>
      </c>
      <c r="N153" s="204" t="s">
        <v>1762</v>
      </c>
      <c r="P153" s="204" t="s">
        <v>117</v>
      </c>
      <c r="Q153" s="204" t="s">
        <v>816</v>
      </c>
      <c r="R153" s="204" t="s">
        <v>2383</v>
      </c>
      <c r="S153" s="204" t="s">
        <v>7459</v>
      </c>
    </row>
    <row r="154" spans="1:19" x14ac:dyDescent="0.3">
      <c r="A154" s="255" t="s">
        <v>153</v>
      </c>
      <c r="B154" s="255" t="s">
        <v>331</v>
      </c>
      <c r="C154" s="255" t="s">
        <v>430</v>
      </c>
      <c r="D154" s="255" t="s">
        <v>431</v>
      </c>
      <c r="F154" s="204" t="s">
        <v>117</v>
      </c>
      <c r="G154" s="204" t="s">
        <v>813</v>
      </c>
      <c r="H154" s="204" t="s">
        <v>5602</v>
      </c>
      <c r="I154" s="204" t="s">
        <v>5883</v>
      </c>
      <c r="K154" s="204" t="s">
        <v>117</v>
      </c>
      <c r="L154" s="204" t="s">
        <v>831</v>
      </c>
      <c r="M154" s="204" t="s">
        <v>594</v>
      </c>
      <c r="N154" s="204" t="s">
        <v>565</v>
      </c>
      <c r="P154" s="204" t="s">
        <v>117</v>
      </c>
      <c r="Q154" s="204" t="s">
        <v>818</v>
      </c>
      <c r="R154" s="204" t="s">
        <v>1594</v>
      </c>
      <c r="S154" s="204" t="s">
        <v>7460</v>
      </c>
    </row>
    <row r="155" spans="1:19" x14ac:dyDescent="0.3">
      <c r="A155" s="255" t="s">
        <v>153</v>
      </c>
      <c r="B155" s="255" t="s">
        <v>330</v>
      </c>
      <c r="C155" s="255" t="s">
        <v>432</v>
      </c>
      <c r="D155" s="255" t="s">
        <v>433</v>
      </c>
      <c r="F155" s="204" t="s">
        <v>117</v>
      </c>
      <c r="G155" s="204" t="s">
        <v>815</v>
      </c>
      <c r="H155" s="204" t="s">
        <v>863</v>
      </c>
      <c r="I155" s="204" t="s">
        <v>1832</v>
      </c>
      <c r="K155" s="204" t="s">
        <v>117</v>
      </c>
      <c r="L155" s="204" t="s">
        <v>832</v>
      </c>
      <c r="M155" s="204" t="s">
        <v>624</v>
      </c>
      <c r="N155" s="204" t="s">
        <v>861</v>
      </c>
      <c r="P155" s="204" t="s">
        <v>117</v>
      </c>
      <c r="Q155" s="204" t="s">
        <v>820</v>
      </c>
      <c r="R155" s="204" t="s">
        <v>757</v>
      </c>
      <c r="S155" s="204" t="s">
        <v>992</v>
      </c>
    </row>
    <row r="156" spans="1:19" x14ac:dyDescent="0.3">
      <c r="A156" s="255" t="s">
        <v>153</v>
      </c>
      <c r="B156" s="255" t="s">
        <v>329</v>
      </c>
      <c r="C156" s="255" t="s">
        <v>434</v>
      </c>
      <c r="D156" s="255" t="s">
        <v>435</v>
      </c>
      <c r="F156" s="204" t="s">
        <v>117</v>
      </c>
      <c r="G156" s="204" t="s">
        <v>816</v>
      </c>
      <c r="H156" s="204" t="s">
        <v>4583</v>
      </c>
      <c r="I156" s="204" t="s">
        <v>5884</v>
      </c>
      <c r="K156" s="204" t="s">
        <v>117</v>
      </c>
      <c r="L156" s="204" t="s">
        <v>536</v>
      </c>
      <c r="M156" s="204" t="s">
        <v>1915</v>
      </c>
      <c r="N156" s="204" t="s">
        <v>4851</v>
      </c>
      <c r="P156" s="204" t="s">
        <v>117</v>
      </c>
      <c r="Q156" s="204" t="s">
        <v>961</v>
      </c>
      <c r="R156" s="204" t="s">
        <v>757</v>
      </c>
      <c r="S156" s="204" t="s">
        <v>594</v>
      </c>
    </row>
    <row r="157" spans="1:19" x14ac:dyDescent="0.3">
      <c r="A157" s="255" t="s">
        <v>153</v>
      </c>
      <c r="B157" s="255" t="s">
        <v>328</v>
      </c>
      <c r="C157" s="255" t="s">
        <v>436</v>
      </c>
      <c r="D157" s="255" t="s">
        <v>437</v>
      </c>
      <c r="F157" s="204" t="s">
        <v>117</v>
      </c>
      <c r="G157" s="204" t="s">
        <v>818</v>
      </c>
      <c r="H157" s="204" t="s">
        <v>1626</v>
      </c>
      <c r="I157" s="204" t="s">
        <v>2358</v>
      </c>
      <c r="K157" s="204" t="s">
        <v>117</v>
      </c>
      <c r="L157" s="204" t="s">
        <v>586</v>
      </c>
      <c r="M157" s="204" t="s">
        <v>1915</v>
      </c>
      <c r="N157" s="204" t="s">
        <v>4851</v>
      </c>
      <c r="P157" s="204" t="s">
        <v>117</v>
      </c>
      <c r="Q157" s="204" t="s">
        <v>822</v>
      </c>
      <c r="R157" s="204" t="s">
        <v>4991</v>
      </c>
      <c r="S157" s="204" t="s">
        <v>4499</v>
      </c>
    </row>
    <row r="158" spans="1:19" x14ac:dyDescent="0.3">
      <c r="A158" s="255" t="s">
        <v>153</v>
      </c>
      <c r="B158" s="255" t="s">
        <v>324</v>
      </c>
      <c r="C158" s="255" t="s">
        <v>438</v>
      </c>
      <c r="D158" s="255" t="s">
        <v>439</v>
      </c>
      <c r="F158" s="204" t="s">
        <v>117</v>
      </c>
      <c r="G158" s="204" t="s">
        <v>820</v>
      </c>
      <c r="H158" s="204" t="s">
        <v>565</v>
      </c>
      <c r="I158" s="204" t="s">
        <v>565</v>
      </c>
      <c r="K158" s="204" t="s">
        <v>118</v>
      </c>
      <c r="L158" s="204" t="s">
        <v>554</v>
      </c>
      <c r="M158" s="204" t="s">
        <v>1265</v>
      </c>
      <c r="N158" s="204" t="s">
        <v>6772</v>
      </c>
      <c r="P158" s="204" t="s">
        <v>117</v>
      </c>
      <c r="Q158" s="204" t="s">
        <v>332</v>
      </c>
      <c r="R158" s="204" t="s">
        <v>7461</v>
      </c>
      <c r="S158" s="204" t="s">
        <v>7462</v>
      </c>
    </row>
    <row r="159" spans="1:19" x14ac:dyDescent="0.3">
      <c r="A159" s="255" t="s">
        <v>153</v>
      </c>
      <c r="B159" s="255" t="s">
        <v>4678</v>
      </c>
      <c r="C159" s="255" t="s">
        <v>4718</v>
      </c>
      <c r="D159" s="255" t="s">
        <v>4719</v>
      </c>
      <c r="F159" s="204" t="s">
        <v>117</v>
      </c>
      <c r="G159" s="204" t="s">
        <v>822</v>
      </c>
      <c r="H159" s="204" t="s">
        <v>884</v>
      </c>
      <c r="I159" s="204" t="s">
        <v>5885</v>
      </c>
      <c r="K159" s="204" t="s">
        <v>118</v>
      </c>
      <c r="L159" s="204" t="s">
        <v>564</v>
      </c>
      <c r="M159" s="204" t="s">
        <v>565</v>
      </c>
      <c r="N159" s="204" t="s">
        <v>565</v>
      </c>
      <c r="P159" s="204" t="s">
        <v>117</v>
      </c>
      <c r="Q159" s="204" t="s">
        <v>331</v>
      </c>
      <c r="R159" s="204" t="s">
        <v>4473</v>
      </c>
      <c r="S159" s="204" t="s">
        <v>7463</v>
      </c>
    </row>
    <row r="160" spans="1:19" x14ac:dyDescent="0.3">
      <c r="A160" s="255" t="s">
        <v>153</v>
      </c>
      <c r="B160" s="255" t="s">
        <v>830</v>
      </c>
      <c r="C160" s="255" t="s">
        <v>4720</v>
      </c>
      <c r="D160" s="255" t="s">
        <v>4721</v>
      </c>
      <c r="F160" s="204" t="s">
        <v>117</v>
      </c>
      <c r="G160" s="204" t="s">
        <v>332</v>
      </c>
      <c r="H160" s="204" t="s">
        <v>4657</v>
      </c>
      <c r="I160" s="204" t="s">
        <v>5886</v>
      </c>
      <c r="K160" s="204" t="s">
        <v>118</v>
      </c>
      <c r="L160" s="204" t="s">
        <v>566</v>
      </c>
      <c r="M160" s="204" t="s">
        <v>565</v>
      </c>
      <c r="N160" s="204" t="s">
        <v>565</v>
      </c>
      <c r="P160" s="204" t="s">
        <v>117</v>
      </c>
      <c r="Q160" s="204" t="s">
        <v>330</v>
      </c>
      <c r="R160" s="204" t="s">
        <v>1227</v>
      </c>
      <c r="S160" s="204" t="s">
        <v>7464</v>
      </c>
    </row>
    <row r="161" spans="1:19" x14ac:dyDescent="0.3">
      <c r="A161" s="255" t="s">
        <v>153</v>
      </c>
      <c r="B161" s="255" t="s">
        <v>831</v>
      </c>
      <c r="C161" s="255" t="s">
        <v>4722</v>
      </c>
      <c r="D161" s="255" t="s">
        <v>3228</v>
      </c>
      <c r="F161" s="204" t="s">
        <v>117</v>
      </c>
      <c r="G161" s="204" t="s">
        <v>331</v>
      </c>
      <c r="H161" s="204" t="s">
        <v>4104</v>
      </c>
      <c r="I161" s="204" t="s">
        <v>5887</v>
      </c>
      <c r="K161" s="204" t="s">
        <v>118</v>
      </c>
      <c r="L161" s="204" t="s">
        <v>570</v>
      </c>
      <c r="M161" s="204" t="s">
        <v>624</v>
      </c>
      <c r="N161" s="204" t="s">
        <v>852</v>
      </c>
      <c r="P161" s="204" t="s">
        <v>117</v>
      </c>
      <c r="Q161" s="204" t="s">
        <v>329</v>
      </c>
      <c r="R161" s="204" t="s">
        <v>7465</v>
      </c>
      <c r="S161" s="204" t="s">
        <v>7466</v>
      </c>
    </row>
    <row r="162" spans="1:19" x14ac:dyDescent="0.3">
      <c r="A162" s="255" t="s">
        <v>153</v>
      </c>
      <c r="B162" s="255" t="s">
        <v>832</v>
      </c>
      <c r="C162" s="255" t="s">
        <v>4723</v>
      </c>
      <c r="D162" s="255" t="s">
        <v>4724</v>
      </c>
      <c r="F162" s="204" t="s">
        <v>117</v>
      </c>
      <c r="G162" s="204" t="s">
        <v>330</v>
      </c>
      <c r="H162" s="204" t="s">
        <v>867</v>
      </c>
      <c r="I162" s="204" t="s">
        <v>2370</v>
      </c>
      <c r="K162" s="204" t="s">
        <v>118</v>
      </c>
      <c r="L162" s="204" t="s">
        <v>572</v>
      </c>
      <c r="M162" s="204" t="s">
        <v>565</v>
      </c>
      <c r="N162" s="204" t="s">
        <v>565</v>
      </c>
      <c r="P162" s="204" t="s">
        <v>117</v>
      </c>
      <c r="Q162" s="204" t="s">
        <v>328</v>
      </c>
      <c r="R162" s="204" t="s">
        <v>852</v>
      </c>
      <c r="S162" s="204" t="s">
        <v>7467</v>
      </c>
    </row>
    <row r="163" spans="1:19" x14ac:dyDescent="0.3">
      <c r="A163" s="255" t="s">
        <v>154</v>
      </c>
      <c r="B163" s="255" t="s">
        <v>332</v>
      </c>
      <c r="C163" s="255" t="s">
        <v>440</v>
      </c>
      <c r="D163" s="255" t="s">
        <v>441</v>
      </c>
      <c r="F163" s="204" t="s">
        <v>117</v>
      </c>
      <c r="G163" s="204" t="s">
        <v>329</v>
      </c>
      <c r="H163" s="204" t="s">
        <v>5888</v>
      </c>
      <c r="I163" s="204" t="s">
        <v>5889</v>
      </c>
      <c r="K163" s="204" t="s">
        <v>118</v>
      </c>
      <c r="L163" s="204" t="s">
        <v>574</v>
      </c>
      <c r="M163" s="204" t="s">
        <v>594</v>
      </c>
      <c r="N163" s="204" t="s">
        <v>863</v>
      </c>
      <c r="P163" s="204" t="s">
        <v>117</v>
      </c>
      <c r="Q163" s="204" t="s">
        <v>324</v>
      </c>
      <c r="R163" s="204" t="s">
        <v>4590</v>
      </c>
      <c r="S163" s="204" t="s">
        <v>7468</v>
      </c>
    </row>
    <row r="164" spans="1:19" x14ac:dyDescent="0.3">
      <c r="A164" s="255" t="s">
        <v>154</v>
      </c>
      <c r="B164" s="255" t="s">
        <v>331</v>
      </c>
      <c r="C164" s="255" t="s">
        <v>442</v>
      </c>
      <c r="D164" s="255" t="s">
        <v>443</v>
      </c>
      <c r="F164" s="204" t="s">
        <v>117</v>
      </c>
      <c r="G164" s="204" t="s">
        <v>328</v>
      </c>
      <c r="H164" s="204" t="s">
        <v>863</v>
      </c>
      <c r="I164" s="204" t="s">
        <v>863</v>
      </c>
      <c r="K164" s="204" t="s">
        <v>118</v>
      </c>
      <c r="L164" s="204" t="s">
        <v>576</v>
      </c>
      <c r="M164" s="204" t="s">
        <v>565</v>
      </c>
      <c r="N164" s="204" t="s">
        <v>565</v>
      </c>
      <c r="P164" s="204" t="s">
        <v>117</v>
      </c>
      <c r="Q164" s="204" t="s">
        <v>830</v>
      </c>
      <c r="R164" s="204" t="s">
        <v>1420</v>
      </c>
      <c r="S164" s="204" t="s">
        <v>3074</v>
      </c>
    </row>
    <row r="165" spans="1:19" x14ac:dyDescent="0.3">
      <c r="A165" s="255" t="s">
        <v>154</v>
      </c>
      <c r="B165" s="255" t="s">
        <v>330</v>
      </c>
      <c r="C165" s="255" t="s">
        <v>444</v>
      </c>
      <c r="D165" s="255" t="s">
        <v>445</v>
      </c>
      <c r="F165" s="204" t="s">
        <v>117</v>
      </c>
      <c r="G165" s="204" t="s">
        <v>324</v>
      </c>
      <c r="H165" s="204" t="s">
        <v>5890</v>
      </c>
      <c r="I165" s="204" t="s">
        <v>5891</v>
      </c>
      <c r="K165" s="204" t="s">
        <v>118</v>
      </c>
      <c r="L165" s="204" t="s">
        <v>578</v>
      </c>
      <c r="M165" s="204" t="s">
        <v>565</v>
      </c>
      <c r="N165" s="204" t="s">
        <v>565</v>
      </c>
      <c r="P165" s="204" t="s">
        <v>117</v>
      </c>
      <c r="Q165" s="204" t="s">
        <v>831</v>
      </c>
      <c r="R165" s="204" t="s">
        <v>565</v>
      </c>
      <c r="S165" s="204" t="s">
        <v>565</v>
      </c>
    </row>
    <row r="166" spans="1:19" x14ac:dyDescent="0.3">
      <c r="A166" s="255" t="s">
        <v>154</v>
      </c>
      <c r="B166" s="255" t="s">
        <v>329</v>
      </c>
      <c r="C166" s="255" t="s">
        <v>446</v>
      </c>
      <c r="D166" s="255" t="s">
        <v>447</v>
      </c>
      <c r="F166" s="204" t="s">
        <v>117</v>
      </c>
      <c r="G166" s="204" t="s">
        <v>830</v>
      </c>
      <c r="H166" s="204" t="s">
        <v>821</v>
      </c>
      <c r="I166" s="204" t="s">
        <v>1908</v>
      </c>
      <c r="K166" s="204" t="s">
        <v>118</v>
      </c>
      <c r="L166" s="204" t="s">
        <v>580</v>
      </c>
      <c r="M166" s="204" t="s">
        <v>1167</v>
      </c>
      <c r="N166" s="204" t="s">
        <v>6773</v>
      </c>
      <c r="P166" s="204" t="s">
        <v>117</v>
      </c>
      <c r="Q166" s="204" t="s">
        <v>832</v>
      </c>
      <c r="R166" s="204" t="s">
        <v>1271</v>
      </c>
      <c r="S166" s="204" t="s">
        <v>7469</v>
      </c>
    </row>
    <row r="167" spans="1:19" x14ac:dyDescent="0.3">
      <c r="A167" s="255" t="s">
        <v>154</v>
      </c>
      <c r="B167" s="255" t="s">
        <v>328</v>
      </c>
      <c r="C167" s="255" t="s">
        <v>448</v>
      </c>
      <c r="D167" s="255" t="s">
        <v>449</v>
      </c>
      <c r="F167" s="204" t="s">
        <v>117</v>
      </c>
      <c r="G167" s="204" t="s">
        <v>831</v>
      </c>
      <c r="H167" s="204" t="s">
        <v>565</v>
      </c>
      <c r="I167" s="204" t="s">
        <v>565</v>
      </c>
      <c r="K167" s="204" t="s">
        <v>118</v>
      </c>
      <c r="L167" s="204" t="s">
        <v>582</v>
      </c>
      <c r="M167" s="204" t="s">
        <v>565</v>
      </c>
      <c r="N167" s="204" t="s">
        <v>565</v>
      </c>
      <c r="P167" s="204" t="s">
        <v>117</v>
      </c>
      <c r="Q167" s="204" t="s">
        <v>536</v>
      </c>
      <c r="R167" s="204" t="s">
        <v>3281</v>
      </c>
      <c r="S167" s="204" t="s">
        <v>7470</v>
      </c>
    </row>
    <row r="168" spans="1:19" x14ac:dyDescent="0.3">
      <c r="A168" s="255" t="s">
        <v>154</v>
      </c>
      <c r="B168" s="255" t="s">
        <v>324</v>
      </c>
      <c r="C168" s="255" t="s">
        <v>450</v>
      </c>
      <c r="D168" s="255" t="s">
        <v>451</v>
      </c>
      <c r="F168" s="204" t="s">
        <v>117</v>
      </c>
      <c r="G168" s="204" t="s">
        <v>832</v>
      </c>
      <c r="H168" s="204" t="s">
        <v>1125</v>
      </c>
      <c r="I168" s="204" t="s">
        <v>5892</v>
      </c>
      <c r="K168" s="204" t="s">
        <v>118</v>
      </c>
      <c r="L168" s="204" t="s">
        <v>584</v>
      </c>
      <c r="M168" s="204" t="s">
        <v>1832</v>
      </c>
      <c r="N168" s="204" t="s">
        <v>5295</v>
      </c>
      <c r="P168" s="204" t="s">
        <v>117</v>
      </c>
      <c r="Q168" s="204" t="s">
        <v>586</v>
      </c>
      <c r="R168" s="204" t="s">
        <v>3281</v>
      </c>
      <c r="S168" s="204" t="s">
        <v>7470</v>
      </c>
    </row>
    <row r="169" spans="1:19" x14ac:dyDescent="0.3">
      <c r="A169" s="255" t="s">
        <v>154</v>
      </c>
      <c r="B169" s="255" t="s">
        <v>4678</v>
      </c>
      <c r="C169" s="255" t="s">
        <v>4223</v>
      </c>
      <c r="D169" s="255" t="s">
        <v>4224</v>
      </c>
      <c r="F169" s="204" t="s">
        <v>117</v>
      </c>
      <c r="G169" s="204" t="s">
        <v>536</v>
      </c>
      <c r="H169" s="204" t="s">
        <v>2553</v>
      </c>
      <c r="I169" s="204" t="s">
        <v>5893</v>
      </c>
      <c r="K169" s="204" t="s">
        <v>118</v>
      </c>
      <c r="L169" s="204" t="s">
        <v>586</v>
      </c>
      <c r="M169" s="204" t="s">
        <v>1766</v>
      </c>
      <c r="N169" s="204" t="s">
        <v>6774</v>
      </c>
      <c r="P169" s="204" t="s">
        <v>118</v>
      </c>
      <c r="Q169" s="204" t="s">
        <v>554</v>
      </c>
      <c r="R169" s="204" t="s">
        <v>4565</v>
      </c>
      <c r="S169" s="204" t="s">
        <v>7472</v>
      </c>
    </row>
    <row r="170" spans="1:19" x14ac:dyDescent="0.3">
      <c r="A170" s="255" t="s">
        <v>154</v>
      </c>
      <c r="B170" s="255" t="s">
        <v>830</v>
      </c>
      <c r="C170" s="255" t="s">
        <v>4736</v>
      </c>
      <c r="D170" s="255" t="s">
        <v>4737</v>
      </c>
      <c r="F170" s="204" t="s">
        <v>117</v>
      </c>
      <c r="G170" s="204" t="s">
        <v>586</v>
      </c>
      <c r="H170" s="204" t="s">
        <v>2553</v>
      </c>
      <c r="I170" s="204" t="s">
        <v>5893</v>
      </c>
      <c r="K170" s="204" t="s">
        <v>118</v>
      </c>
      <c r="L170" s="204" t="s">
        <v>553</v>
      </c>
      <c r="M170" s="204" t="s">
        <v>1138</v>
      </c>
      <c r="N170" s="204" t="s">
        <v>6775</v>
      </c>
      <c r="P170" s="204" t="s">
        <v>118</v>
      </c>
      <c r="Q170" s="204" t="s">
        <v>564</v>
      </c>
      <c r="R170" s="204" t="s">
        <v>946</v>
      </c>
      <c r="S170" s="204" t="s">
        <v>1125</v>
      </c>
    </row>
    <row r="171" spans="1:19" x14ac:dyDescent="0.3">
      <c r="A171" s="255" t="s">
        <v>154</v>
      </c>
      <c r="B171" s="255" t="s">
        <v>831</v>
      </c>
      <c r="C171" s="255" t="s">
        <v>4738</v>
      </c>
      <c r="D171" s="255" t="s">
        <v>4739</v>
      </c>
      <c r="F171" s="204" t="s">
        <v>118</v>
      </c>
      <c r="G171" s="204" t="s">
        <v>554</v>
      </c>
      <c r="H171" s="204" t="s">
        <v>5895</v>
      </c>
      <c r="I171" s="204" t="s">
        <v>5896</v>
      </c>
      <c r="K171" s="204" t="s">
        <v>118</v>
      </c>
      <c r="L171" s="204" t="s">
        <v>589</v>
      </c>
      <c r="M171" s="204" t="s">
        <v>2162</v>
      </c>
      <c r="N171" s="204" t="s">
        <v>6776</v>
      </c>
      <c r="P171" s="204" t="s">
        <v>118</v>
      </c>
      <c r="Q171" s="204" t="s">
        <v>566</v>
      </c>
      <c r="R171" s="204" t="s">
        <v>821</v>
      </c>
      <c r="S171" s="204" t="s">
        <v>2348</v>
      </c>
    </row>
    <row r="172" spans="1:19" x14ac:dyDescent="0.3">
      <c r="A172" s="255" t="s">
        <v>154</v>
      </c>
      <c r="B172" s="255" t="s">
        <v>832</v>
      </c>
      <c r="C172" s="255" t="s">
        <v>4740</v>
      </c>
      <c r="D172" s="255" t="s">
        <v>4741</v>
      </c>
      <c r="F172" s="204" t="s">
        <v>118</v>
      </c>
      <c r="G172" s="204" t="s">
        <v>564</v>
      </c>
      <c r="H172" s="204" t="s">
        <v>565</v>
      </c>
      <c r="I172" s="204" t="s">
        <v>565</v>
      </c>
      <c r="K172" s="204" t="s">
        <v>118</v>
      </c>
      <c r="L172" s="204" t="s">
        <v>591</v>
      </c>
      <c r="M172" s="204" t="s">
        <v>2086</v>
      </c>
      <c r="N172" s="204" t="s">
        <v>6777</v>
      </c>
      <c r="P172" s="204" t="s">
        <v>118</v>
      </c>
      <c r="Q172" s="204" t="s">
        <v>568</v>
      </c>
      <c r="R172" s="204" t="s">
        <v>594</v>
      </c>
      <c r="S172" s="204" t="s">
        <v>4282</v>
      </c>
    </row>
    <row r="173" spans="1:19" x14ac:dyDescent="0.3">
      <c r="A173" s="255" t="s">
        <v>159</v>
      </c>
      <c r="B173" s="255" t="s">
        <v>332</v>
      </c>
      <c r="C173" s="255" t="s">
        <v>452</v>
      </c>
      <c r="D173" s="255" t="s">
        <v>453</v>
      </c>
      <c r="F173" s="204" t="s">
        <v>118</v>
      </c>
      <c r="G173" s="204" t="s">
        <v>566</v>
      </c>
      <c r="H173" s="204" t="s">
        <v>2193</v>
      </c>
      <c r="I173" s="204" t="s">
        <v>4641</v>
      </c>
      <c r="K173" s="204" t="s">
        <v>118</v>
      </c>
      <c r="L173" s="204" t="s">
        <v>593</v>
      </c>
      <c r="M173" s="204" t="s">
        <v>565</v>
      </c>
      <c r="N173" s="204" t="s">
        <v>565</v>
      </c>
      <c r="P173" s="204" t="s">
        <v>118</v>
      </c>
      <c r="Q173" s="204" t="s">
        <v>570</v>
      </c>
      <c r="R173" s="204" t="s">
        <v>1212</v>
      </c>
      <c r="S173" s="204" t="s">
        <v>7473</v>
      </c>
    </row>
    <row r="174" spans="1:19" x14ac:dyDescent="0.3">
      <c r="A174" s="255" t="s">
        <v>159</v>
      </c>
      <c r="B174" s="255" t="s">
        <v>331</v>
      </c>
      <c r="C174" s="255" t="s">
        <v>454</v>
      </c>
      <c r="D174" s="255" t="s">
        <v>455</v>
      </c>
      <c r="F174" s="204" t="s">
        <v>118</v>
      </c>
      <c r="G174" s="204" t="s">
        <v>568</v>
      </c>
      <c r="H174" s="204" t="s">
        <v>1808</v>
      </c>
      <c r="I174" s="204" t="s">
        <v>3546</v>
      </c>
      <c r="K174" s="204" t="s">
        <v>118</v>
      </c>
      <c r="L174" s="204" t="s">
        <v>599</v>
      </c>
      <c r="M174" s="204" t="s">
        <v>757</v>
      </c>
      <c r="N174" s="204" t="s">
        <v>710</v>
      </c>
      <c r="P174" s="204" t="s">
        <v>118</v>
      </c>
      <c r="Q174" s="204" t="s">
        <v>572</v>
      </c>
      <c r="R174" s="204" t="s">
        <v>1183</v>
      </c>
      <c r="S174" s="204" t="s">
        <v>4557</v>
      </c>
    </row>
    <row r="175" spans="1:19" x14ac:dyDescent="0.3">
      <c r="A175" s="255" t="s">
        <v>159</v>
      </c>
      <c r="B175" s="255" t="s">
        <v>330</v>
      </c>
      <c r="C175" s="255" t="s">
        <v>456</v>
      </c>
      <c r="D175" s="255" t="s">
        <v>457</v>
      </c>
      <c r="F175" s="204" t="s">
        <v>118</v>
      </c>
      <c r="G175" s="204" t="s">
        <v>570</v>
      </c>
      <c r="H175" s="204" t="s">
        <v>4613</v>
      </c>
      <c r="I175" s="204" t="s">
        <v>5897</v>
      </c>
      <c r="K175" s="204" t="s">
        <v>118</v>
      </c>
      <c r="L175" s="204" t="s">
        <v>601</v>
      </c>
      <c r="M175" s="204" t="s">
        <v>1481</v>
      </c>
      <c r="N175" s="204" t="s">
        <v>6778</v>
      </c>
      <c r="P175" s="204" t="s">
        <v>118</v>
      </c>
      <c r="Q175" s="204" t="s">
        <v>574</v>
      </c>
      <c r="R175" s="204" t="s">
        <v>2285</v>
      </c>
      <c r="S175" s="204" t="s">
        <v>7474</v>
      </c>
    </row>
    <row r="176" spans="1:19" x14ac:dyDescent="0.3">
      <c r="A176" s="255" t="s">
        <v>159</v>
      </c>
      <c r="B176" s="255" t="s">
        <v>329</v>
      </c>
      <c r="C176" s="255" t="s">
        <v>458</v>
      </c>
      <c r="D176" s="255" t="s">
        <v>459</v>
      </c>
      <c r="F176" s="204" t="s">
        <v>118</v>
      </c>
      <c r="G176" s="204" t="s">
        <v>572</v>
      </c>
      <c r="H176" s="204" t="s">
        <v>2812</v>
      </c>
      <c r="I176" s="204" t="s">
        <v>3905</v>
      </c>
      <c r="K176" s="204" t="s">
        <v>118</v>
      </c>
      <c r="L176" s="204" t="s">
        <v>2074</v>
      </c>
      <c r="M176" s="204" t="s">
        <v>863</v>
      </c>
      <c r="N176" s="204" t="s">
        <v>6779</v>
      </c>
      <c r="P176" s="204" t="s">
        <v>118</v>
      </c>
      <c r="Q176" s="204" t="s">
        <v>576</v>
      </c>
      <c r="R176" s="204" t="s">
        <v>2455</v>
      </c>
      <c r="S176" s="204" t="s">
        <v>1549</v>
      </c>
    </row>
    <row r="177" spans="1:19" x14ac:dyDescent="0.3">
      <c r="A177" s="255" t="s">
        <v>159</v>
      </c>
      <c r="B177" s="255" t="s">
        <v>328</v>
      </c>
      <c r="C177" s="255" t="s">
        <v>460</v>
      </c>
      <c r="D177" s="255" t="s">
        <v>461</v>
      </c>
      <c r="F177" s="204" t="s">
        <v>118</v>
      </c>
      <c r="G177" s="204" t="s">
        <v>574</v>
      </c>
      <c r="H177" s="204" t="s">
        <v>997</v>
      </c>
      <c r="I177" s="204" t="s">
        <v>1160</v>
      </c>
      <c r="K177" s="204" t="s">
        <v>118</v>
      </c>
      <c r="L177" s="204" t="s">
        <v>602</v>
      </c>
      <c r="M177" s="204" t="s">
        <v>594</v>
      </c>
      <c r="N177" s="204" t="s">
        <v>6780</v>
      </c>
      <c r="P177" s="204" t="s">
        <v>118</v>
      </c>
      <c r="Q177" s="204" t="s">
        <v>578</v>
      </c>
      <c r="R177" s="204" t="s">
        <v>1626</v>
      </c>
      <c r="S177" s="204" t="s">
        <v>4604</v>
      </c>
    </row>
    <row r="178" spans="1:19" x14ac:dyDescent="0.3">
      <c r="A178" s="255" t="s">
        <v>159</v>
      </c>
      <c r="B178" s="255" t="s">
        <v>324</v>
      </c>
      <c r="C178" s="255" t="s">
        <v>462</v>
      </c>
      <c r="D178" s="255" t="s">
        <v>463</v>
      </c>
      <c r="F178" s="204" t="s">
        <v>118</v>
      </c>
      <c r="G178" s="204" t="s">
        <v>576</v>
      </c>
      <c r="H178" s="204" t="s">
        <v>1312</v>
      </c>
      <c r="I178" s="204" t="s">
        <v>1026</v>
      </c>
      <c r="K178" s="204" t="s">
        <v>118</v>
      </c>
      <c r="L178" s="204" t="s">
        <v>603</v>
      </c>
      <c r="M178" s="204" t="s">
        <v>2794</v>
      </c>
      <c r="N178" s="204" t="s">
        <v>6781</v>
      </c>
      <c r="P178" s="204" t="s">
        <v>118</v>
      </c>
      <c r="Q178" s="204" t="s">
        <v>580</v>
      </c>
      <c r="R178" s="204" t="s">
        <v>952</v>
      </c>
      <c r="S178" s="204" t="s">
        <v>621</v>
      </c>
    </row>
    <row r="179" spans="1:19" x14ac:dyDescent="0.3">
      <c r="A179" s="255" t="s">
        <v>159</v>
      </c>
      <c r="B179" s="255" t="s">
        <v>4678</v>
      </c>
      <c r="C179" s="255" t="s">
        <v>4225</v>
      </c>
      <c r="D179" s="255" t="s">
        <v>4226</v>
      </c>
      <c r="F179" s="204" t="s">
        <v>118</v>
      </c>
      <c r="G179" s="204" t="s">
        <v>578</v>
      </c>
      <c r="H179" s="204" t="s">
        <v>1393</v>
      </c>
      <c r="I179" s="204" t="s">
        <v>3430</v>
      </c>
      <c r="K179" s="204" t="s">
        <v>118</v>
      </c>
      <c r="L179" s="204" t="s">
        <v>586</v>
      </c>
      <c r="M179" s="204" t="s">
        <v>691</v>
      </c>
      <c r="N179" s="204" t="s">
        <v>6782</v>
      </c>
      <c r="P179" s="204" t="s">
        <v>118</v>
      </c>
      <c r="Q179" s="204" t="s">
        <v>2829</v>
      </c>
      <c r="R179" s="204" t="s">
        <v>863</v>
      </c>
      <c r="S179" s="204" t="s">
        <v>968</v>
      </c>
    </row>
    <row r="180" spans="1:19" x14ac:dyDescent="0.3">
      <c r="A180" s="255" t="s">
        <v>159</v>
      </c>
      <c r="B180" s="255" t="s">
        <v>830</v>
      </c>
      <c r="C180" s="255" t="s">
        <v>4749</v>
      </c>
      <c r="D180" s="255" t="s">
        <v>4689</v>
      </c>
      <c r="F180" s="204" t="s">
        <v>118</v>
      </c>
      <c r="G180" s="204" t="s">
        <v>580</v>
      </c>
      <c r="H180" s="204" t="s">
        <v>852</v>
      </c>
      <c r="I180" s="204" t="s">
        <v>1079</v>
      </c>
      <c r="K180" s="204" t="s">
        <v>118</v>
      </c>
      <c r="L180" s="204" t="s">
        <v>552</v>
      </c>
      <c r="M180" s="204" t="s">
        <v>6783</v>
      </c>
      <c r="N180" s="204" t="s">
        <v>6784</v>
      </c>
      <c r="P180" s="204" t="s">
        <v>118</v>
      </c>
      <c r="Q180" s="204" t="s">
        <v>582</v>
      </c>
      <c r="R180" s="204" t="s">
        <v>997</v>
      </c>
      <c r="S180" s="204" t="s">
        <v>1692</v>
      </c>
    </row>
    <row r="181" spans="1:19" x14ac:dyDescent="0.3">
      <c r="A181" s="255" t="s">
        <v>159</v>
      </c>
      <c r="B181" s="255" t="s">
        <v>831</v>
      </c>
      <c r="C181" s="255" t="s">
        <v>4750</v>
      </c>
      <c r="D181" s="255" t="s">
        <v>3000</v>
      </c>
      <c r="F181" s="204" t="s">
        <v>118</v>
      </c>
      <c r="G181" s="204" t="s">
        <v>2829</v>
      </c>
      <c r="H181" s="204" t="s">
        <v>565</v>
      </c>
      <c r="I181" s="204" t="s">
        <v>565</v>
      </c>
      <c r="K181" s="204" t="s">
        <v>118</v>
      </c>
      <c r="L181" s="204" t="s">
        <v>551</v>
      </c>
      <c r="M181" s="204" t="s">
        <v>1375</v>
      </c>
      <c r="N181" s="204" t="s">
        <v>6785</v>
      </c>
      <c r="P181" s="204" t="s">
        <v>118</v>
      </c>
      <c r="Q181" s="204" t="s">
        <v>584</v>
      </c>
      <c r="R181" s="204" t="s">
        <v>1944</v>
      </c>
      <c r="S181" s="204" t="s">
        <v>3324</v>
      </c>
    </row>
    <row r="182" spans="1:19" x14ac:dyDescent="0.3">
      <c r="A182" s="255" t="s">
        <v>159</v>
      </c>
      <c r="B182" s="255" t="s">
        <v>832</v>
      </c>
      <c r="C182" s="255" t="s">
        <v>4751</v>
      </c>
      <c r="D182" s="255" t="s">
        <v>4752</v>
      </c>
      <c r="F182" s="204" t="s">
        <v>118</v>
      </c>
      <c r="G182" s="204" t="s">
        <v>582</v>
      </c>
      <c r="H182" s="204" t="s">
        <v>1802</v>
      </c>
      <c r="I182" s="204" t="s">
        <v>734</v>
      </c>
      <c r="K182" s="204" t="s">
        <v>118</v>
      </c>
      <c r="L182" s="204" t="s">
        <v>609</v>
      </c>
      <c r="M182" s="204" t="s">
        <v>565</v>
      </c>
      <c r="N182" s="204" t="s">
        <v>565</v>
      </c>
      <c r="P182" s="204" t="s">
        <v>118</v>
      </c>
      <c r="Q182" s="204" t="s">
        <v>586</v>
      </c>
      <c r="R182" s="204" t="s">
        <v>6586</v>
      </c>
      <c r="S182" s="204" t="s">
        <v>7475</v>
      </c>
    </row>
    <row r="183" spans="1:19" x14ac:dyDescent="0.3">
      <c r="A183" s="255" t="s">
        <v>161</v>
      </c>
      <c r="B183" s="255" t="s">
        <v>332</v>
      </c>
      <c r="C183" s="255" t="s">
        <v>464</v>
      </c>
      <c r="D183" s="255" t="s">
        <v>465</v>
      </c>
      <c r="F183" s="204" t="s">
        <v>118</v>
      </c>
      <c r="G183" s="204" t="s">
        <v>584</v>
      </c>
      <c r="H183" s="204" t="s">
        <v>2163</v>
      </c>
      <c r="I183" s="204" t="s">
        <v>2812</v>
      </c>
      <c r="K183" s="204" t="s">
        <v>118</v>
      </c>
      <c r="L183" s="204" t="s">
        <v>611</v>
      </c>
      <c r="M183" s="204" t="s">
        <v>1375</v>
      </c>
      <c r="N183" s="204" t="s">
        <v>6785</v>
      </c>
      <c r="P183" s="204" t="s">
        <v>118</v>
      </c>
      <c r="Q183" s="204" t="s">
        <v>553</v>
      </c>
      <c r="R183" s="204" t="s">
        <v>4509</v>
      </c>
      <c r="S183" s="204" t="s">
        <v>7476</v>
      </c>
    </row>
    <row r="184" spans="1:19" x14ac:dyDescent="0.3">
      <c r="A184" s="255" t="s">
        <v>161</v>
      </c>
      <c r="B184" s="255" t="s">
        <v>331</v>
      </c>
      <c r="C184" s="255" t="s">
        <v>466</v>
      </c>
      <c r="D184" s="255" t="s">
        <v>467</v>
      </c>
      <c r="F184" s="204" t="s">
        <v>118</v>
      </c>
      <c r="G184" s="204" t="s">
        <v>586</v>
      </c>
      <c r="H184" s="204" t="s">
        <v>1889</v>
      </c>
      <c r="I184" s="204" t="s">
        <v>5898</v>
      </c>
      <c r="K184" s="204" t="s">
        <v>118</v>
      </c>
      <c r="L184" s="204" t="s">
        <v>586</v>
      </c>
      <c r="M184" s="204" t="s">
        <v>565</v>
      </c>
      <c r="N184" s="204" t="s">
        <v>565</v>
      </c>
      <c r="P184" s="204" t="s">
        <v>118</v>
      </c>
      <c r="Q184" s="204" t="s">
        <v>589</v>
      </c>
      <c r="R184" s="204" t="s">
        <v>852</v>
      </c>
      <c r="S184" s="204" t="s">
        <v>3265</v>
      </c>
    </row>
    <row r="185" spans="1:19" x14ac:dyDescent="0.3">
      <c r="A185" s="255" t="s">
        <v>161</v>
      </c>
      <c r="B185" s="255" t="s">
        <v>330</v>
      </c>
      <c r="C185" s="255" t="s">
        <v>468</v>
      </c>
      <c r="D185" s="255" t="s">
        <v>469</v>
      </c>
      <c r="F185" s="204" t="s">
        <v>118</v>
      </c>
      <c r="G185" s="204" t="s">
        <v>553</v>
      </c>
      <c r="H185" s="204" t="s">
        <v>1377</v>
      </c>
      <c r="I185" s="204" t="s">
        <v>5899</v>
      </c>
      <c r="K185" s="204" t="s">
        <v>118</v>
      </c>
      <c r="L185" s="204" t="s">
        <v>550</v>
      </c>
      <c r="M185" s="204" t="s">
        <v>687</v>
      </c>
      <c r="N185" s="204" t="s">
        <v>6786</v>
      </c>
      <c r="P185" s="204" t="s">
        <v>118</v>
      </c>
      <c r="Q185" s="204" t="s">
        <v>591</v>
      </c>
      <c r="R185" s="204" t="s">
        <v>1238</v>
      </c>
      <c r="S185" s="204" t="s">
        <v>7477</v>
      </c>
    </row>
    <row r="186" spans="1:19" x14ac:dyDescent="0.3">
      <c r="A186" s="255" t="s">
        <v>161</v>
      </c>
      <c r="B186" s="255" t="s">
        <v>329</v>
      </c>
      <c r="C186" s="255" t="s">
        <v>470</v>
      </c>
      <c r="D186" s="255" t="s">
        <v>471</v>
      </c>
      <c r="F186" s="204" t="s">
        <v>118</v>
      </c>
      <c r="G186" s="204" t="s">
        <v>589</v>
      </c>
      <c r="H186" s="204" t="s">
        <v>1010</v>
      </c>
      <c r="I186" s="204" t="s">
        <v>2123</v>
      </c>
      <c r="K186" s="204" t="s">
        <v>118</v>
      </c>
      <c r="L186" s="204" t="s">
        <v>614</v>
      </c>
      <c r="M186" s="204" t="s">
        <v>565</v>
      </c>
      <c r="N186" s="204" t="s">
        <v>565</v>
      </c>
      <c r="P186" s="204" t="s">
        <v>118</v>
      </c>
      <c r="Q186" s="204" t="s">
        <v>593</v>
      </c>
      <c r="R186" s="204" t="s">
        <v>624</v>
      </c>
      <c r="S186" s="204" t="s">
        <v>2603</v>
      </c>
    </row>
    <row r="187" spans="1:19" x14ac:dyDescent="0.3">
      <c r="A187" s="255" t="s">
        <v>161</v>
      </c>
      <c r="B187" s="255" t="s">
        <v>328</v>
      </c>
      <c r="C187" s="255" t="s">
        <v>472</v>
      </c>
      <c r="D187" s="255" t="s">
        <v>473</v>
      </c>
      <c r="F187" s="204" t="s">
        <v>118</v>
      </c>
      <c r="G187" s="204" t="s">
        <v>591</v>
      </c>
      <c r="H187" s="204" t="s">
        <v>2284</v>
      </c>
      <c r="I187" s="204" t="s">
        <v>5900</v>
      </c>
      <c r="K187" s="204" t="s">
        <v>118</v>
      </c>
      <c r="L187" s="204" t="s">
        <v>615</v>
      </c>
      <c r="M187" s="204" t="s">
        <v>565</v>
      </c>
      <c r="N187" s="204" t="s">
        <v>565</v>
      </c>
      <c r="P187" s="204" t="s">
        <v>118</v>
      </c>
      <c r="Q187" s="204" t="s">
        <v>595</v>
      </c>
      <c r="R187" s="204" t="s">
        <v>565</v>
      </c>
      <c r="S187" s="204" t="s">
        <v>565</v>
      </c>
    </row>
    <row r="188" spans="1:19" x14ac:dyDescent="0.3">
      <c r="A188" s="255" t="s">
        <v>161</v>
      </c>
      <c r="B188" s="255" t="s">
        <v>324</v>
      </c>
      <c r="C188" s="255" t="s">
        <v>474</v>
      </c>
      <c r="D188" s="255" t="s">
        <v>475</v>
      </c>
      <c r="F188" s="204" t="s">
        <v>118</v>
      </c>
      <c r="G188" s="204" t="s">
        <v>593</v>
      </c>
      <c r="H188" s="204" t="s">
        <v>565</v>
      </c>
      <c r="I188" s="204" t="s">
        <v>565</v>
      </c>
      <c r="K188" s="204" t="s">
        <v>118</v>
      </c>
      <c r="L188" s="204" t="s">
        <v>617</v>
      </c>
      <c r="M188" s="204" t="s">
        <v>565</v>
      </c>
      <c r="N188" s="204" t="s">
        <v>565</v>
      </c>
      <c r="P188" s="204" t="s">
        <v>118</v>
      </c>
      <c r="Q188" s="204" t="s">
        <v>597</v>
      </c>
      <c r="R188" s="204" t="s">
        <v>2193</v>
      </c>
      <c r="S188" s="204" t="s">
        <v>2421</v>
      </c>
    </row>
    <row r="189" spans="1:19" x14ac:dyDescent="0.3">
      <c r="A189" s="255" t="s">
        <v>161</v>
      </c>
      <c r="B189" s="255" t="s">
        <v>4678</v>
      </c>
      <c r="C189" s="255" t="s">
        <v>4227</v>
      </c>
      <c r="D189" s="255" t="s">
        <v>4228</v>
      </c>
      <c r="F189" s="204" t="s">
        <v>118</v>
      </c>
      <c r="G189" s="204" t="s">
        <v>595</v>
      </c>
      <c r="H189" s="204" t="s">
        <v>2090</v>
      </c>
      <c r="I189" s="204" t="s">
        <v>1200</v>
      </c>
      <c r="K189" s="204" t="s">
        <v>118</v>
      </c>
      <c r="L189" s="204" t="s">
        <v>618</v>
      </c>
      <c r="M189" s="204" t="s">
        <v>687</v>
      </c>
      <c r="N189" s="204" t="s">
        <v>6786</v>
      </c>
      <c r="P189" s="204" t="s">
        <v>118</v>
      </c>
      <c r="Q189" s="204" t="s">
        <v>599</v>
      </c>
      <c r="R189" s="204" t="s">
        <v>1992</v>
      </c>
      <c r="S189" s="204" t="s">
        <v>7478</v>
      </c>
    </row>
    <row r="190" spans="1:19" x14ac:dyDescent="0.3">
      <c r="A190" s="255" t="s">
        <v>161</v>
      </c>
      <c r="B190" s="255" t="s">
        <v>830</v>
      </c>
      <c r="C190" s="255" t="s">
        <v>4759</v>
      </c>
      <c r="D190" s="255" t="s">
        <v>4760</v>
      </c>
      <c r="F190" s="204" t="s">
        <v>118</v>
      </c>
      <c r="G190" s="204" t="s">
        <v>597</v>
      </c>
      <c r="H190" s="204" t="s">
        <v>1121</v>
      </c>
      <c r="I190" s="204" t="s">
        <v>4261</v>
      </c>
      <c r="K190" s="204" t="s">
        <v>118</v>
      </c>
      <c r="L190" s="204" t="s">
        <v>586</v>
      </c>
      <c r="M190" s="204" t="s">
        <v>565</v>
      </c>
      <c r="N190" s="204" t="s">
        <v>565</v>
      </c>
      <c r="P190" s="204" t="s">
        <v>118</v>
      </c>
      <c r="Q190" s="204" t="s">
        <v>601</v>
      </c>
      <c r="R190" s="204" t="s">
        <v>565</v>
      </c>
      <c r="S190" s="204" t="s">
        <v>565</v>
      </c>
    </row>
    <row r="191" spans="1:19" x14ac:dyDescent="0.3">
      <c r="A191" s="255" t="s">
        <v>161</v>
      </c>
      <c r="B191" s="255" t="s">
        <v>831</v>
      </c>
      <c r="C191" s="255" t="s">
        <v>4761</v>
      </c>
      <c r="D191" s="255" t="s">
        <v>3967</v>
      </c>
      <c r="F191" s="204" t="s">
        <v>118</v>
      </c>
      <c r="G191" s="204" t="s">
        <v>599</v>
      </c>
      <c r="H191" s="204" t="s">
        <v>2193</v>
      </c>
      <c r="I191" s="204" t="s">
        <v>2193</v>
      </c>
      <c r="K191" s="204" t="s">
        <v>118</v>
      </c>
      <c r="L191" s="204" t="s">
        <v>549</v>
      </c>
      <c r="M191" s="204" t="s">
        <v>4063</v>
      </c>
      <c r="N191" s="204" t="s">
        <v>6787</v>
      </c>
      <c r="P191" s="204" t="s">
        <v>118</v>
      </c>
      <c r="Q191" s="204" t="s">
        <v>603</v>
      </c>
      <c r="R191" s="204" t="s">
        <v>3416</v>
      </c>
      <c r="S191" s="204" t="s">
        <v>7479</v>
      </c>
    </row>
    <row r="192" spans="1:19" x14ac:dyDescent="0.3">
      <c r="A192" s="255" t="s">
        <v>161</v>
      </c>
      <c r="B192" s="255" t="s">
        <v>832</v>
      </c>
      <c r="C192" s="255" t="s">
        <v>4762</v>
      </c>
      <c r="D192" s="255" t="s">
        <v>4763</v>
      </c>
      <c r="F192" s="204" t="s">
        <v>118</v>
      </c>
      <c r="G192" s="204" t="s">
        <v>601</v>
      </c>
      <c r="H192" s="204" t="s">
        <v>594</v>
      </c>
      <c r="I192" s="204" t="s">
        <v>2193</v>
      </c>
      <c r="K192" s="204" t="s">
        <v>118</v>
      </c>
      <c r="L192" s="204" t="s">
        <v>1237</v>
      </c>
      <c r="M192" s="204" t="s">
        <v>565</v>
      </c>
      <c r="N192" s="204" t="s">
        <v>565</v>
      </c>
      <c r="P192" s="204" t="s">
        <v>118</v>
      </c>
      <c r="Q192" s="204" t="s">
        <v>586</v>
      </c>
      <c r="R192" s="204" t="s">
        <v>1234</v>
      </c>
      <c r="S192" s="204" t="s">
        <v>4832</v>
      </c>
    </row>
    <row r="193" spans="1:19" x14ac:dyDescent="0.3">
      <c r="A193" s="255" t="s">
        <v>162</v>
      </c>
      <c r="B193" s="255" t="s">
        <v>332</v>
      </c>
      <c r="C193" s="255" t="s">
        <v>476</v>
      </c>
      <c r="D193" s="255" t="s">
        <v>477</v>
      </c>
      <c r="F193" s="204" t="s">
        <v>118</v>
      </c>
      <c r="G193" s="204" t="s">
        <v>602</v>
      </c>
      <c r="H193" s="204" t="s">
        <v>565</v>
      </c>
      <c r="I193" s="204" t="s">
        <v>565</v>
      </c>
      <c r="K193" s="204" t="s">
        <v>118</v>
      </c>
      <c r="L193" s="204" t="s">
        <v>629</v>
      </c>
      <c r="M193" s="204" t="s">
        <v>642</v>
      </c>
      <c r="N193" s="204" t="s">
        <v>6788</v>
      </c>
      <c r="P193" s="204" t="s">
        <v>118</v>
      </c>
      <c r="Q193" s="204" t="s">
        <v>552</v>
      </c>
      <c r="R193" s="204" t="s">
        <v>7480</v>
      </c>
      <c r="S193" s="204" t="s">
        <v>7481</v>
      </c>
    </row>
    <row r="194" spans="1:19" x14ac:dyDescent="0.3">
      <c r="A194" s="255" t="s">
        <v>162</v>
      </c>
      <c r="B194" s="255" t="s">
        <v>331</v>
      </c>
      <c r="C194" s="255" t="s">
        <v>478</v>
      </c>
      <c r="D194" s="255" t="s">
        <v>479</v>
      </c>
      <c r="F194" s="204" t="s">
        <v>118</v>
      </c>
      <c r="G194" s="204" t="s">
        <v>603</v>
      </c>
      <c r="H194" s="204" t="s">
        <v>3613</v>
      </c>
      <c r="I194" s="204" t="s">
        <v>5901</v>
      </c>
      <c r="K194" s="204" t="s">
        <v>118</v>
      </c>
      <c r="L194" s="204" t="s">
        <v>631</v>
      </c>
      <c r="M194" s="204" t="s">
        <v>594</v>
      </c>
      <c r="N194" s="204" t="s">
        <v>624</v>
      </c>
      <c r="P194" s="204" t="s">
        <v>118</v>
      </c>
      <c r="Q194" s="204" t="s">
        <v>551</v>
      </c>
      <c r="R194" s="204" t="s">
        <v>4245</v>
      </c>
      <c r="S194" s="204" t="s">
        <v>7482</v>
      </c>
    </row>
    <row r="195" spans="1:19" x14ac:dyDescent="0.3">
      <c r="A195" s="255" t="s">
        <v>162</v>
      </c>
      <c r="B195" s="255" t="s">
        <v>330</v>
      </c>
      <c r="C195" s="255" t="s">
        <v>480</v>
      </c>
      <c r="D195" s="255" t="s">
        <v>481</v>
      </c>
      <c r="F195" s="204" t="s">
        <v>118</v>
      </c>
      <c r="G195" s="204" t="s">
        <v>586</v>
      </c>
      <c r="H195" s="204" t="s">
        <v>2285</v>
      </c>
      <c r="I195" s="204" t="s">
        <v>4156</v>
      </c>
      <c r="K195" s="204" t="s">
        <v>118</v>
      </c>
      <c r="L195" s="204" t="s">
        <v>633</v>
      </c>
      <c r="M195" s="204" t="s">
        <v>1808</v>
      </c>
      <c r="N195" s="204" t="s">
        <v>3963</v>
      </c>
      <c r="P195" s="204" t="s">
        <v>118</v>
      </c>
      <c r="Q195" s="204" t="s">
        <v>609</v>
      </c>
      <c r="R195" s="204" t="s">
        <v>863</v>
      </c>
      <c r="S195" s="204" t="s">
        <v>1844</v>
      </c>
    </row>
    <row r="196" spans="1:19" x14ac:dyDescent="0.3">
      <c r="A196" s="255" t="s">
        <v>162</v>
      </c>
      <c r="B196" s="255" t="s">
        <v>329</v>
      </c>
      <c r="C196" s="255" t="s">
        <v>482</v>
      </c>
      <c r="D196" s="255" t="s">
        <v>483</v>
      </c>
      <c r="F196" s="204" t="s">
        <v>118</v>
      </c>
      <c r="G196" s="204" t="s">
        <v>552</v>
      </c>
      <c r="H196" s="204" t="s">
        <v>5902</v>
      </c>
      <c r="I196" s="204" t="s">
        <v>5903</v>
      </c>
      <c r="K196" s="204" t="s">
        <v>118</v>
      </c>
      <c r="L196" s="204" t="s">
        <v>586</v>
      </c>
      <c r="M196" s="204" t="s">
        <v>2515</v>
      </c>
      <c r="N196" s="204" t="s">
        <v>808</v>
      </c>
      <c r="P196" s="204" t="s">
        <v>118</v>
      </c>
      <c r="Q196" s="204" t="s">
        <v>611</v>
      </c>
      <c r="R196" s="204" t="s">
        <v>2086</v>
      </c>
      <c r="S196" s="204" t="s">
        <v>7483</v>
      </c>
    </row>
    <row r="197" spans="1:19" x14ac:dyDescent="0.3">
      <c r="A197" s="255" t="s">
        <v>162</v>
      </c>
      <c r="B197" s="255" t="s">
        <v>328</v>
      </c>
      <c r="C197" s="255" t="s">
        <v>484</v>
      </c>
      <c r="D197" s="255" t="s">
        <v>485</v>
      </c>
      <c r="F197" s="204" t="s">
        <v>118</v>
      </c>
      <c r="G197" s="204" t="s">
        <v>551</v>
      </c>
      <c r="H197" s="204" t="s">
        <v>1939</v>
      </c>
      <c r="I197" s="204" t="s">
        <v>4747</v>
      </c>
      <c r="K197" s="204" t="s">
        <v>118</v>
      </c>
      <c r="L197" s="204" t="s">
        <v>548</v>
      </c>
      <c r="M197" s="204" t="s">
        <v>1915</v>
      </c>
      <c r="N197" s="204" t="s">
        <v>3260</v>
      </c>
      <c r="P197" s="204" t="s">
        <v>118</v>
      </c>
      <c r="Q197" s="204" t="s">
        <v>586</v>
      </c>
      <c r="R197" s="204" t="s">
        <v>565</v>
      </c>
      <c r="S197" s="204" t="s">
        <v>565</v>
      </c>
    </row>
    <row r="198" spans="1:19" x14ac:dyDescent="0.3">
      <c r="A198" s="255" t="s">
        <v>162</v>
      </c>
      <c r="B198" s="255" t="s">
        <v>324</v>
      </c>
      <c r="C198" s="255" t="s">
        <v>486</v>
      </c>
      <c r="D198" s="255" t="s">
        <v>487</v>
      </c>
      <c r="F198" s="204" t="s">
        <v>118</v>
      </c>
      <c r="G198" s="204" t="s">
        <v>609</v>
      </c>
      <c r="H198" s="204" t="s">
        <v>821</v>
      </c>
      <c r="I198" s="204" t="s">
        <v>2580</v>
      </c>
      <c r="K198" s="204" t="s">
        <v>118</v>
      </c>
      <c r="L198" s="204" t="s">
        <v>637</v>
      </c>
      <c r="M198" s="204" t="s">
        <v>1121</v>
      </c>
      <c r="N198" s="204" t="s">
        <v>881</v>
      </c>
      <c r="P198" s="204" t="s">
        <v>118</v>
      </c>
      <c r="Q198" s="204" t="s">
        <v>550</v>
      </c>
      <c r="R198" s="204" t="s">
        <v>2416</v>
      </c>
      <c r="S198" s="204" t="s">
        <v>3673</v>
      </c>
    </row>
    <row r="199" spans="1:19" x14ac:dyDescent="0.3">
      <c r="A199" s="255" t="s">
        <v>162</v>
      </c>
      <c r="B199" s="255" t="s">
        <v>4678</v>
      </c>
      <c r="C199" s="255" t="s">
        <v>4229</v>
      </c>
      <c r="D199" s="255" t="s">
        <v>4230</v>
      </c>
      <c r="F199" s="204" t="s">
        <v>118</v>
      </c>
      <c r="G199" s="204" t="s">
        <v>611</v>
      </c>
      <c r="H199" s="204" t="s">
        <v>1238</v>
      </c>
      <c r="I199" s="204" t="s">
        <v>5747</v>
      </c>
      <c r="K199" s="204" t="s">
        <v>118</v>
      </c>
      <c r="L199" s="204" t="s">
        <v>639</v>
      </c>
      <c r="M199" s="204" t="s">
        <v>952</v>
      </c>
      <c r="N199" s="204" t="s">
        <v>1798</v>
      </c>
      <c r="P199" s="204" t="s">
        <v>118</v>
      </c>
      <c r="Q199" s="204" t="s">
        <v>614</v>
      </c>
      <c r="R199" s="204" t="s">
        <v>565</v>
      </c>
      <c r="S199" s="204" t="s">
        <v>565</v>
      </c>
    </row>
    <row r="200" spans="1:19" x14ac:dyDescent="0.3">
      <c r="A200" s="255" t="s">
        <v>162</v>
      </c>
      <c r="B200" s="255" t="s">
        <v>830</v>
      </c>
      <c r="C200" s="255" t="s">
        <v>4769</v>
      </c>
      <c r="D200" s="255" t="s">
        <v>4770</v>
      </c>
      <c r="F200" s="204" t="s">
        <v>118</v>
      </c>
      <c r="G200" s="204" t="s">
        <v>586</v>
      </c>
      <c r="H200" s="204" t="s">
        <v>565</v>
      </c>
      <c r="I200" s="204" t="s">
        <v>565</v>
      </c>
      <c r="K200" s="204" t="s">
        <v>118</v>
      </c>
      <c r="L200" s="204" t="s">
        <v>641</v>
      </c>
      <c r="M200" s="204" t="s">
        <v>565</v>
      </c>
      <c r="N200" s="204" t="s">
        <v>565</v>
      </c>
      <c r="P200" s="204" t="s">
        <v>118</v>
      </c>
      <c r="Q200" s="204" t="s">
        <v>615</v>
      </c>
      <c r="R200" s="204" t="s">
        <v>952</v>
      </c>
      <c r="S200" s="204" t="s">
        <v>4318</v>
      </c>
    </row>
    <row r="201" spans="1:19" x14ac:dyDescent="0.3">
      <c r="A201" s="255" t="s">
        <v>162</v>
      </c>
      <c r="B201" s="255" t="s">
        <v>831</v>
      </c>
      <c r="C201" s="255" t="s">
        <v>4771</v>
      </c>
      <c r="D201" s="255" t="s">
        <v>4739</v>
      </c>
      <c r="F201" s="204" t="s">
        <v>118</v>
      </c>
      <c r="G201" s="204" t="s">
        <v>550</v>
      </c>
      <c r="H201" s="204" t="s">
        <v>1230</v>
      </c>
      <c r="I201" s="204" t="s">
        <v>4054</v>
      </c>
      <c r="K201" s="204" t="s">
        <v>118</v>
      </c>
      <c r="L201" s="204" t="s">
        <v>643</v>
      </c>
      <c r="M201" s="204" t="s">
        <v>892</v>
      </c>
      <c r="N201" s="204" t="s">
        <v>1539</v>
      </c>
      <c r="P201" s="204" t="s">
        <v>118</v>
      </c>
      <c r="Q201" s="204" t="s">
        <v>616</v>
      </c>
      <c r="R201" s="204" t="s">
        <v>565</v>
      </c>
      <c r="S201" s="204" t="s">
        <v>565</v>
      </c>
    </row>
    <row r="202" spans="1:19" x14ac:dyDescent="0.3">
      <c r="A202" s="255" t="s">
        <v>162</v>
      </c>
      <c r="B202" s="255" t="s">
        <v>832</v>
      </c>
      <c r="C202" s="255" t="s">
        <v>4772</v>
      </c>
      <c r="D202" s="255" t="s">
        <v>4773</v>
      </c>
      <c r="F202" s="204" t="s">
        <v>118</v>
      </c>
      <c r="G202" s="204" t="s">
        <v>615</v>
      </c>
      <c r="H202" s="204" t="s">
        <v>565</v>
      </c>
      <c r="I202" s="204" t="s">
        <v>565</v>
      </c>
      <c r="K202" s="204" t="s">
        <v>118</v>
      </c>
      <c r="L202" s="204" t="s">
        <v>586</v>
      </c>
      <c r="M202" s="204" t="s">
        <v>853</v>
      </c>
      <c r="N202" s="204" t="s">
        <v>3416</v>
      </c>
      <c r="P202" s="204" t="s">
        <v>118</v>
      </c>
      <c r="Q202" s="204" t="s">
        <v>617</v>
      </c>
      <c r="R202" s="204" t="s">
        <v>757</v>
      </c>
      <c r="S202" s="204" t="s">
        <v>1234</v>
      </c>
    </row>
    <row r="203" spans="1:19" x14ac:dyDescent="0.3">
      <c r="A203" s="255" t="s">
        <v>166</v>
      </c>
      <c r="B203" s="255" t="s">
        <v>332</v>
      </c>
      <c r="C203" s="255" t="s">
        <v>488</v>
      </c>
      <c r="D203" s="255" t="s">
        <v>489</v>
      </c>
      <c r="F203" s="204" t="s">
        <v>118</v>
      </c>
      <c r="G203" s="204" t="s">
        <v>616</v>
      </c>
      <c r="H203" s="204" t="s">
        <v>863</v>
      </c>
      <c r="I203" s="204" t="s">
        <v>1590</v>
      </c>
      <c r="K203" s="204" t="s">
        <v>118</v>
      </c>
      <c r="L203" s="204" t="s">
        <v>547</v>
      </c>
      <c r="M203" s="204" t="s">
        <v>4261</v>
      </c>
      <c r="N203" s="204" t="s">
        <v>861</v>
      </c>
      <c r="P203" s="204" t="s">
        <v>118</v>
      </c>
      <c r="Q203" s="204" t="s">
        <v>618</v>
      </c>
      <c r="R203" s="204" t="s">
        <v>1303</v>
      </c>
      <c r="S203" s="204" t="s">
        <v>1525</v>
      </c>
    </row>
    <row r="204" spans="1:19" x14ac:dyDescent="0.3">
      <c r="A204" s="255" t="s">
        <v>166</v>
      </c>
      <c r="B204" s="255" t="s">
        <v>331</v>
      </c>
      <c r="C204" s="255" t="s">
        <v>490</v>
      </c>
      <c r="D204" s="255" t="s">
        <v>491</v>
      </c>
      <c r="F204" s="204" t="s">
        <v>118</v>
      </c>
      <c r="G204" s="204" t="s">
        <v>617</v>
      </c>
      <c r="H204" s="204" t="s">
        <v>946</v>
      </c>
      <c r="I204" s="204" t="s">
        <v>821</v>
      </c>
      <c r="K204" s="204" t="s">
        <v>118</v>
      </c>
      <c r="L204" s="204" t="s">
        <v>647</v>
      </c>
      <c r="M204" s="204" t="s">
        <v>3514</v>
      </c>
      <c r="N204" s="204" t="s">
        <v>885</v>
      </c>
      <c r="P204" s="204" t="s">
        <v>118</v>
      </c>
      <c r="Q204" s="204" t="s">
        <v>620</v>
      </c>
      <c r="R204" s="204" t="s">
        <v>952</v>
      </c>
      <c r="S204" s="204" t="s">
        <v>853</v>
      </c>
    </row>
    <row r="205" spans="1:19" x14ac:dyDescent="0.3">
      <c r="A205" s="255" t="s">
        <v>166</v>
      </c>
      <c r="B205" s="255" t="s">
        <v>330</v>
      </c>
      <c r="C205" s="255" t="s">
        <v>492</v>
      </c>
      <c r="D205" s="255" t="s">
        <v>493</v>
      </c>
      <c r="F205" s="204" t="s">
        <v>118</v>
      </c>
      <c r="G205" s="204" t="s">
        <v>618</v>
      </c>
      <c r="H205" s="204" t="s">
        <v>3613</v>
      </c>
      <c r="I205" s="204" t="s">
        <v>5904</v>
      </c>
      <c r="K205" s="204" t="s">
        <v>118</v>
      </c>
      <c r="L205" s="204" t="s">
        <v>649</v>
      </c>
      <c r="M205" s="204" t="s">
        <v>2790</v>
      </c>
      <c r="N205" s="204" t="s">
        <v>863</v>
      </c>
      <c r="P205" s="204" t="s">
        <v>118</v>
      </c>
      <c r="Q205" s="204" t="s">
        <v>586</v>
      </c>
      <c r="R205" s="204" t="s">
        <v>821</v>
      </c>
      <c r="S205" s="204" t="s">
        <v>674</v>
      </c>
    </row>
    <row r="206" spans="1:19" x14ac:dyDescent="0.3">
      <c r="A206" s="255" t="s">
        <v>166</v>
      </c>
      <c r="B206" s="255" t="s">
        <v>329</v>
      </c>
      <c r="C206" s="255" t="s">
        <v>494</v>
      </c>
      <c r="D206" s="255" t="s">
        <v>495</v>
      </c>
      <c r="F206" s="204" t="s">
        <v>118</v>
      </c>
      <c r="G206" s="204" t="s">
        <v>620</v>
      </c>
      <c r="H206" s="204" t="s">
        <v>624</v>
      </c>
      <c r="I206" s="204" t="s">
        <v>863</v>
      </c>
      <c r="K206" s="204" t="s">
        <v>118</v>
      </c>
      <c r="L206" s="204" t="s">
        <v>651</v>
      </c>
      <c r="M206" s="204" t="s">
        <v>594</v>
      </c>
      <c r="N206" s="204" t="s">
        <v>624</v>
      </c>
      <c r="P206" s="204" t="s">
        <v>118</v>
      </c>
      <c r="Q206" s="204" t="s">
        <v>549</v>
      </c>
      <c r="R206" s="204" t="s">
        <v>2693</v>
      </c>
      <c r="S206" s="204" t="s">
        <v>7416</v>
      </c>
    </row>
    <row r="207" spans="1:19" x14ac:dyDescent="0.3">
      <c r="A207" s="255" t="s">
        <v>166</v>
      </c>
      <c r="B207" s="255" t="s">
        <v>328</v>
      </c>
      <c r="C207" s="255" t="s">
        <v>496</v>
      </c>
      <c r="D207" s="255" t="s">
        <v>497</v>
      </c>
      <c r="F207" s="204" t="s">
        <v>118</v>
      </c>
      <c r="G207" s="204" t="s">
        <v>586</v>
      </c>
      <c r="H207" s="204" t="s">
        <v>565</v>
      </c>
      <c r="I207" s="204" t="s">
        <v>565</v>
      </c>
      <c r="K207" s="204" t="s">
        <v>118</v>
      </c>
      <c r="L207" s="204" t="s">
        <v>653</v>
      </c>
      <c r="M207" s="204" t="s">
        <v>594</v>
      </c>
      <c r="N207" s="204" t="s">
        <v>565</v>
      </c>
      <c r="P207" s="204" t="s">
        <v>118</v>
      </c>
      <c r="Q207" s="204" t="s">
        <v>623</v>
      </c>
      <c r="R207" s="204" t="s">
        <v>594</v>
      </c>
      <c r="S207" s="204" t="s">
        <v>946</v>
      </c>
    </row>
    <row r="208" spans="1:19" x14ac:dyDescent="0.3">
      <c r="A208" s="255" t="s">
        <v>166</v>
      </c>
      <c r="B208" s="255" t="s">
        <v>324</v>
      </c>
      <c r="C208" s="255" t="s">
        <v>498</v>
      </c>
      <c r="D208" s="255" t="s">
        <v>499</v>
      </c>
      <c r="F208" s="204" t="s">
        <v>118</v>
      </c>
      <c r="G208" s="204" t="s">
        <v>549</v>
      </c>
      <c r="H208" s="204" t="s">
        <v>4896</v>
      </c>
      <c r="I208" s="204" t="s">
        <v>5905</v>
      </c>
      <c r="K208" s="204" t="s">
        <v>118</v>
      </c>
      <c r="L208" s="204" t="s">
        <v>655</v>
      </c>
      <c r="M208" s="204" t="s">
        <v>565</v>
      </c>
      <c r="N208" s="204" t="s">
        <v>565</v>
      </c>
      <c r="P208" s="204" t="s">
        <v>118</v>
      </c>
      <c r="Q208" s="204" t="s">
        <v>625</v>
      </c>
      <c r="R208" s="204" t="s">
        <v>565</v>
      </c>
      <c r="S208" s="204" t="s">
        <v>565</v>
      </c>
    </row>
    <row r="209" spans="1:19" x14ac:dyDescent="0.3">
      <c r="A209" s="255" t="s">
        <v>166</v>
      </c>
      <c r="B209" s="255" t="s">
        <v>4678</v>
      </c>
      <c r="C209" s="255" t="s">
        <v>4231</v>
      </c>
      <c r="D209" s="255" t="s">
        <v>4232</v>
      </c>
      <c r="F209" s="204" t="s">
        <v>118</v>
      </c>
      <c r="G209" s="204" t="s">
        <v>623</v>
      </c>
      <c r="H209" s="204" t="s">
        <v>1121</v>
      </c>
      <c r="I209" s="204" t="s">
        <v>1521</v>
      </c>
      <c r="K209" s="204" t="s">
        <v>118</v>
      </c>
      <c r="L209" s="204" t="s">
        <v>657</v>
      </c>
      <c r="M209" s="204" t="s">
        <v>565</v>
      </c>
      <c r="N209" s="204" t="s">
        <v>565</v>
      </c>
      <c r="P209" s="204" t="s">
        <v>118</v>
      </c>
      <c r="Q209" s="204" t="s">
        <v>627</v>
      </c>
      <c r="R209" s="204" t="s">
        <v>565</v>
      </c>
      <c r="S209" s="204" t="s">
        <v>565</v>
      </c>
    </row>
    <row r="210" spans="1:19" x14ac:dyDescent="0.3">
      <c r="A210" s="255" t="s">
        <v>166</v>
      </c>
      <c r="B210" s="255" t="s">
        <v>830</v>
      </c>
      <c r="C210" s="255" t="s">
        <v>4779</v>
      </c>
      <c r="D210" s="255" t="s">
        <v>4780</v>
      </c>
      <c r="F210" s="204" t="s">
        <v>118</v>
      </c>
      <c r="G210" s="204" t="s">
        <v>625</v>
      </c>
      <c r="H210" s="204" t="s">
        <v>1590</v>
      </c>
      <c r="I210" s="204" t="s">
        <v>4339</v>
      </c>
      <c r="K210" s="204" t="s">
        <v>118</v>
      </c>
      <c r="L210" s="204" t="s">
        <v>546</v>
      </c>
      <c r="M210" s="204" t="s">
        <v>2691</v>
      </c>
      <c r="N210" s="204" t="s">
        <v>1814</v>
      </c>
      <c r="P210" s="204" t="s">
        <v>118</v>
      </c>
      <c r="Q210" s="204" t="s">
        <v>629</v>
      </c>
      <c r="R210" s="204" t="s">
        <v>985</v>
      </c>
      <c r="S210" s="204" t="s">
        <v>6395</v>
      </c>
    </row>
    <row r="211" spans="1:19" x14ac:dyDescent="0.3">
      <c r="A211" s="255" t="s">
        <v>166</v>
      </c>
      <c r="B211" s="255" t="s">
        <v>831</v>
      </c>
      <c r="C211" s="255" t="s">
        <v>4781</v>
      </c>
      <c r="D211" s="255" t="s">
        <v>4356</v>
      </c>
      <c r="F211" s="204" t="s">
        <v>118</v>
      </c>
      <c r="G211" s="204" t="s">
        <v>1237</v>
      </c>
      <c r="H211" s="204" t="s">
        <v>565</v>
      </c>
      <c r="I211" s="204" t="s">
        <v>565</v>
      </c>
      <c r="K211" s="204" t="s">
        <v>118</v>
      </c>
      <c r="L211" s="204" t="s">
        <v>660</v>
      </c>
      <c r="M211" s="204" t="s">
        <v>565</v>
      </c>
      <c r="N211" s="204" t="s">
        <v>565</v>
      </c>
      <c r="P211" s="204" t="s">
        <v>118</v>
      </c>
      <c r="Q211" s="204" t="s">
        <v>631</v>
      </c>
      <c r="R211" s="204" t="s">
        <v>565</v>
      </c>
      <c r="S211" s="204" t="s">
        <v>565</v>
      </c>
    </row>
    <row r="212" spans="1:19" x14ac:dyDescent="0.3">
      <c r="A212" s="255" t="s">
        <v>166</v>
      </c>
      <c r="B212" s="255" t="s">
        <v>832</v>
      </c>
      <c r="C212" s="255" t="s">
        <v>4782</v>
      </c>
      <c r="D212" s="255" t="s">
        <v>4783</v>
      </c>
      <c r="F212" s="204" t="s">
        <v>118</v>
      </c>
      <c r="G212" s="204" t="s">
        <v>627</v>
      </c>
      <c r="H212" s="204" t="s">
        <v>594</v>
      </c>
      <c r="I212" s="204" t="s">
        <v>865</v>
      </c>
      <c r="K212" s="204" t="s">
        <v>118</v>
      </c>
      <c r="L212" s="204" t="s">
        <v>662</v>
      </c>
      <c r="M212" s="204" t="s">
        <v>624</v>
      </c>
      <c r="N212" s="204" t="s">
        <v>565</v>
      </c>
      <c r="P212" s="204" t="s">
        <v>118</v>
      </c>
      <c r="Q212" s="204" t="s">
        <v>633</v>
      </c>
      <c r="R212" s="204" t="s">
        <v>1075</v>
      </c>
      <c r="S212" s="204" t="s">
        <v>3462</v>
      </c>
    </row>
    <row r="213" spans="1:19" x14ac:dyDescent="0.3">
      <c r="A213" s="255" t="s">
        <v>167</v>
      </c>
      <c r="B213" s="255" t="s">
        <v>332</v>
      </c>
      <c r="C213" s="255" t="s">
        <v>500</v>
      </c>
      <c r="D213" s="255" t="s">
        <v>501</v>
      </c>
      <c r="F213" s="204" t="s">
        <v>118</v>
      </c>
      <c r="G213" s="204" t="s">
        <v>629</v>
      </c>
      <c r="H213" s="204" t="s">
        <v>5002</v>
      </c>
      <c r="I213" s="204" t="s">
        <v>5232</v>
      </c>
      <c r="K213" s="204" t="s">
        <v>118</v>
      </c>
      <c r="L213" s="204" t="s">
        <v>664</v>
      </c>
      <c r="M213" s="204" t="s">
        <v>2284</v>
      </c>
      <c r="N213" s="204" t="s">
        <v>1814</v>
      </c>
      <c r="P213" s="204" t="s">
        <v>118</v>
      </c>
      <c r="Q213" s="204" t="s">
        <v>586</v>
      </c>
      <c r="R213" s="204" t="s">
        <v>5301</v>
      </c>
      <c r="S213" s="204" t="s">
        <v>2771</v>
      </c>
    </row>
    <row r="214" spans="1:19" x14ac:dyDescent="0.3">
      <c r="A214" s="255" t="s">
        <v>167</v>
      </c>
      <c r="B214" s="255" t="s">
        <v>331</v>
      </c>
      <c r="C214" s="255" t="s">
        <v>502</v>
      </c>
      <c r="D214" s="255" t="s">
        <v>503</v>
      </c>
      <c r="F214" s="204" t="s">
        <v>118</v>
      </c>
      <c r="G214" s="204" t="s">
        <v>631</v>
      </c>
      <c r="H214" s="204" t="s">
        <v>821</v>
      </c>
      <c r="I214" s="204" t="s">
        <v>652</v>
      </c>
      <c r="K214" s="204" t="s">
        <v>118</v>
      </c>
      <c r="L214" s="204" t="s">
        <v>545</v>
      </c>
      <c r="M214" s="204" t="s">
        <v>3960</v>
      </c>
      <c r="N214" s="204" t="s">
        <v>1861</v>
      </c>
      <c r="P214" s="204" t="s">
        <v>118</v>
      </c>
      <c r="Q214" s="204" t="s">
        <v>548</v>
      </c>
      <c r="R214" s="204" t="s">
        <v>2918</v>
      </c>
      <c r="S214" s="204" t="s">
        <v>7484</v>
      </c>
    </row>
    <row r="215" spans="1:19" x14ac:dyDescent="0.3">
      <c r="A215" s="255" t="s">
        <v>167</v>
      </c>
      <c r="B215" s="255" t="s">
        <v>330</v>
      </c>
      <c r="C215" s="255" t="s">
        <v>504</v>
      </c>
      <c r="D215" s="255" t="s">
        <v>505</v>
      </c>
      <c r="F215" s="204" t="s">
        <v>118</v>
      </c>
      <c r="G215" s="204" t="s">
        <v>633</v>
      </c>
      <c r="H215" s="204" t="s">
        <v>2959</v>
      </c>
      <c r="I215" s="204" t="s">
        <v>5906</v>
      </c>
      <c r="K215" s="204" t="s">
        <v>118</v>
      </c>
      <c r="L215" s="204" t="s">
        <v>667</v>
      </c>
      <c r="M215" s="204" t="s">
        <v>565</v>
      </c>
      <c r="N215" s="204" t="s">
        <v>565</v>
      </c>
      <c r="P215" s="204" t="s">
        <v>118</v>
      </c>
      <c r="Q215" s="204" t="s">
        <v>637</v>
      </c>
      <c r="R215" s="204" t="s">
        <v>1392</v>
      </c>
      <c r="S215" s="204" t="s">
        <v>4788</v>
      </c>
    </row>
    <row r="216" spans="1:19" x14ac:dyDescent="0.3">
      <c r="A216" s="255" t="s">
        <v>167</v>
      </c>
      <c r="B216" s="255" t="s">
        <v>329</v>
      </c>
      <c r="C216" s="255" t="s">
        <v>506</v>
      </c>
      <c r="D216" s="255" t="s">
        <v>507</v>
      </c>
      <c r="F216" s="204" t="s">
        <v>118</v>
      </c>
      <c r="G216" s="204" t="s">
        <v>586</v>
      </c>
      <c r="H216" s="204" t="s">
        <v>770</v>
      </c>
      <c r="I216" s="204" t="s">
        <v>5907</v>
      </c>
      <c r="K216" s="204" t="s">
        <v>118</v>
      </c>
      <c r="L216" s="204" t="s">
        <v>668</v>
      </c>
      <c r="M216" s="204" t="s">
        <v>594</v>
      </c>
      <c r="N216" s="204" t="s">
        <v>892</v>
      </c>
      <c r="P216" s="204" t="s">
        <v>118</v>
      </c>
      <c r="Q216" s="204" t="s">
        <v>639</v>
      </c>
      <c r="R216" s="204" t="s">
        <v>1303</v>
      </c>
      <c r="S216" s="204" t="s">
        <v>4667</v>
      </c>
    </row>
    <row r="217" spans="1:19" x14ac:dyDescent="0.3">
      <c r="A217" s="255" t="s">
        <v>167</v>
      </c>
      <c r="B217" s="255" t="s">
        <v>328</v>
      </c>
      <c r="C217" s="255" t="s">
        <v>508</v>
      </c>
      <c r="D217" s="255" t="s">
        <v>509</v>
      </c>
      <c r="F217" s="204" t="s">
        <v>118</v>
      </c>
      <c r="G217" s="204" t="s">
        <v>548</v>
      </c>
      <c r="H217" s="204" t="s">
        <v>5857</v>
      </c>
      <c r="I217" s="204" t="s">
        <v>5908</v>
      </c>
      <c r="K217" s="204" t="s">
        <v>118</v>
      </c>
      <c r="L217" s="204" t="s">
        <v>670</v>
      </c>
      <c r="M217" s="204" t="s">
        <v>4558</v>
      </c>
      <c r="N217" s="204" t="s">
        <v>5749</v>
      </c>
      <c r="P217" s="204" t="s">
        <v>118</v>
      </c>
      <c r="Q217" s="204" t="s">
        <v>641</v>
      </c>
      <c r="R217" s="204" t="s">
        <v>863</v>
      </c>
      <c r="S217" s="204" t="s">
        <v>1832</v>
      </c>
    </row>
    <row r="218" spans="1:19" x14ac:dyDescent="0.3">
      <c r="A218" s="255" t="s">
        <v>167</v>
      </c>
      <c r="B218" s="255" t="s">
        <v>324</v>
      </c>
      <c r="C218" s="255" t="s">
        <v>510</v>
      </c>
      <c r="D218" s="255" t="s">
        <v>511</v>
      </c>
      <c r="F218" s="204" t="s">
        <v>118</v>
      </c>
      <c r="G218" s="204" t="s">
        <v>637</v>
      </c>
      <c r="H218" s="204" t="s">
        <v>1033</v>
      </c>
      <c r="I218" s="204" t="s">
        <v>1638</v>
      </c>
      <c r="K218" s="204" t="s">
        <v>118</v>
      </c>
      <c r="L218" s="204" t="s">
        <v>672</v>
      </c>
      <c r="M218" s="204" t="s">
        <v>757</v>
      </c>
      <c r="N218" s="204" t="s">
        <v>863</v>
      </c>
      <c r="P218" s="204" t="s">
        <v>118</v>
      </c>
      <c r="Q218" s="204" t="s">
        <v>643</v>
      </c>
      <c r="R218" s="204" t="s">
        <v>4245</v>
      </c>
      <c r="S218" s="204" t="s">
        <v>2768</v>
      </c>
    </row>
    <row r="219" spans="1:19" x14ac:dyDescent="0.3">
      <c r="A219" s="255" t="s">
        <v>167</v>
      </c>
      <c r="B219" s="255" t="s">
        <v>4678</v>
      </c>
      <c r="C219" s="255" t="s">
        <v>4233</v>
      </c>
      <c r="D219" s="255" t="s">
        <v>4234</v>
      </c>
      <c r="F219" s="204" t="s">
        <v>118</v>
      </c>
      <c r="G219" s="204" t="s">
        <v>639</v>
      </c>
      <c r="H219" s="204" t="s">
        <v>4438</v>
      </c>
      <c r="I219" s="204" t="s">
        <v>5909</v>
      </c>
      <c r="K219" s="204" t="s">
        <v>118</v>
      </c>
      <c r="L219" s="204" t="s">
        <v>544</v>
      </c>
      <c r="M219" s="204" t="s">
        <v>2029</v>
      </c>
      <c r="N219" s="204" t="s">
        <v>6789</v>
      </c>
      <c r="P219" s="204" t="s">
        <v>118</v>
      </c>
      <c r="Q219" s="204" t="s">
        <v>586</v>
      </c>
      <c r="R219" s="204" t="s">
        <v>4641</v>
      </c>
      <c r="S219" s="204" t="s">
        <v>7485</v>
      </c>
    </row>
    <row r="220" spans="1:19" x14ac:dyDescent="0.3">
      <c r="A220" s="255" t="s">
        <v>167</v>
      </c>
      <c r="B220" s="255" t="s">
        <v>830</v>
      </c>
      <c r="C220" s="255" t="s">
        <v>4789</v>
      </c>
      <c r="D220" s="255" t="s">
        <v>4790</v>
      </c>
      <c r="F220" s="204" t="s">
        <v>118</v>
      </c>
      <c r="G220" s="204" t="s">
        <v>641</v>
      </c>
      <c r="H220" s="204" t="s">
        <v>952</v>
      </c>
      <c r="I220" s="204" t="s">
        <v>1010</v>
      </c>
      <c r="K220" s="204" t="s">
        <v>118</v>
      </c>
      <c r="L220" s="204" t="s">
        <v>675</v>
      </c>
      <c r="M220" s="204" t="s">
        <v>821</v>
      </c>
      <c r="N220" s="204" t="s">
        <v>5015</v>
      </c>
      <c r="P220" s="204" t="s">
        <v>118</v>
      </c>
      <c r="Q220" s="204" t="s">
        <v>547</v>
      </c>
      <c r="R220" s="204" t="s">
        <v>938</v>
      </c>
      <c r="S220" s="204" t="s">
        <v>1085</v>
      </c>
    </row>
    <row r="221" spans="1:19" x14ac:dyDescent="0.3">
      <c r="A221" s="255" t="s">
        <v>167</v>
      </c>
      <c r="B221" s="255" t="s">
        <v>831</v>
      </c>
      <c r="C221" s="255" t="s">
        <v>4791</v>
      </c>
      <c r="D221" s="255" t="s">
        <v>4619</v>
      </c>
      <c r="F221" s="204" t="s">
        <v>118</v>
      </c>
      <c r="G221" s="204" t="s">
        <v>643</v>
      </c>
      <c r="H221" s="204" t="s">
        <v>3422</v>
      </c>
      <c r="I221" s="204" t="s">
        <v>5910</v>
      </c>
      <c r="K221" s="204" t="s">
        <v>118</v>
      </c>
      <c r="L221" s="204" t="s">
        <v>676</v>
      </c>
      <c r="M221" s="204" t="s">
        <v>1823</v>
      </c>
      <c r="N221" s="204" t="s">
        <v>6790</v>
      </c>
      <c r="P221" s="204" t="s">
        <v>118</v>
      </c>
      <c r="Q221" s="204" t="s">
        <v>647</v>
      </c>
      <c r="R221" s="204" t="s">
        <v>2515</v>
      </c>
      <c r="S221" s="204" t="s">
        <v>2090</v>
      </c>
    </row>
    <row r="222" spans="1:19" x14ac:dyDescent="0.3">
      <c r="A222" s="255" t="s">
        <v>167</v>
      </c>
      <c r="B222" s="255" t="s">
        <v>832</v>
      </c>
      <c r="C222" s="255" t="s">
        <v>4792</v>
      </c>
      <c r="D222" s="255" t="s">
        <v>4793</v>
      </c>
      <c r="F222" s="204" t="s">
        <v>118</v>
      </c>
      <c r="G222" s="204" t="s">
        <v>586</v>
      </c>
      <c r="H222" s="204" t="s">
        <v>4384</v>
      </c>
      <c r="I222" s="204" t="s">
        <v>5911</v>
      </c>
      <c r="K222" s="204" t="s">
        <v>118</v>
      </c>
      <c r="L222" s="204" t="s">
        <v>677</v>
      </c>
      <c r="M222" s="204" t="s">
        <v>565</v>
      </c>
      <c r="N222" s="204" t="s">
        <v>565</v>
      </c>
      <c r="P222" s="204" t="s">
        <v>118</v>
      </c>
      <c r="Q222" s="204" t="s">
        <v>649</v>
      </c>
      <c r="R222" s="204" t="s">
        <v>812</v>
      </c>
      <c r="S222" s="204" t="s">
        <v>1763</v>
      </c>
    </row>
    <row r="223" spans="1:19" x14ac:dyDescent="0.3">
      <c r="A223" s="255" t="s">
        <v>168</v>
      </c>
      <c r="B223" s="255" t="s">
        <v>332</v>
      </c>
      <c r="C223" s="255" t="s">
        <v>512</v>
      </c>
      <c r="D223" s="255" t="s">
        <v>513</v>
      </c>
      <c r="F223" s="204" t="s">
        <v>118</v>
      </c>
      <c r="G223" s="204" t="s">
        <v>547</v>
      </c>
      <c r="H223" s="204" t="s">
        <v>5912</v>
      </c>
      <c r="I223" s="204" t="s">
        <v>4307</v>
      </c>
      <c r="K223" s="204" t="s">
        <v>118</v>
      </c>
      <c r="L223" s="204" t="s">
        <v>543</v>
      </c>
      <c r="M223" s="204" t="s">
        <v>684</v>
      </c>
      <c r="N223" s="204" t="s">
        <v>1280</v>
      </c>
      <c r="P223" s="204" t="s">
        <v>118</v>
      </c>
      <c r="Q223" s="204" t="s">
        <v>651</v>
      </c>
      <c r="R223" s="204" t="s">
        <v>565</v>
      </c>
      <c r="S223" s="204" t="s">
        <v>565</v>
      </c>
    </row>
    <row r="224" spans="1:19" x14ac:dyDescent="0.3">
      <c r="A224" s="255" t="s">
        <v>168</v>
      </c>
      <c r="B224" s="255" t="s">
        <v>331</v>
      </c>
      <c r="C224" s="255" t="s">
        <v>514</v>
      </c>
      <c r="D224" s="255" t="s">
        <v>515</v>
      </c>
      <c r="F224" s="204" t="s">
        <v>118</v>
      </c>
      <c r="G224" s="204" t="s">
        <v>647</v>
      </c>
      <c r="H224" s="204" t="s">
        <v>3904</v>
      </c>
      <c r="I224" s="204" t="s">
        <v>2098</v>
      </c>
      <c r="K224" s="204" t="s">
        <v>118</v>
      </c>
      <c r="L224" s="204" t="s">
        <v>681</v>
      </c>
      <c r="M224" s="204" t="s">
        <v>684</v>
      </c>
      <c r="N224" s="204" t="s">
        <v>1280</v>
      </c>
      <c r="P224" s="204" t="s">
        <v>118</v>
      </c>
      <c r="Q224" s="204" t="s">
        <v>653</v>
      </c>
      <c r="R224" s="204" t="s">
        <v>952</v>
      </c>
      <c r="S224" s="204" t="s">
        <v>828</v>
      </c>
    </row>
    <row r="225" spans="1:19" x14ac:dyDescent="0.3">
      <c r="A225" s="255" t="s">
        <v>168</v>
      </c>
      <c r="B225" s="255" t="s">
        <v>330</v>
      </c>
      <c r="C225" s="255" t="s">
        <v>516</v>
      </c>
      <c r="D225" s="255" t="s">
        <v>517</v>
      </c>
      <c r="F225" s="204" t="s">
        <v>118</v>
      </c>
      <c r="G225" s="204" t="s">
        <v>649</v>
      </c>
      <c r="H225" s="204" t="s">
        <v>5913</v>
      </c>
      <c r="I225" s="204" t="s">
        <v>2116</v>
      </c>
      <c r="K225" s="204" t="s">
        <v>118</v>
      </c>
      <c r="L225" s="204" t="s">
        <v>683</v>
      </c>
      <c r="M225" s="204" t="s">
        <v>565</v>
      </c>
      <c r="N225" s="204" t="s">
        <v>565</v>
      </c>
      <c r="P225" s="204" t="s">
        <v>118</v>
      </c>
      <c r="Q225" s="204" t="s">
        <v>655</v>
      </c>
      <c r="R225" s="204" t="s">
        <v>1498</v>
      </c>
      <c r="S225" s="204" t="s">
        <v>848</v>
      </c>
    </row>
    <row r="226" spans="1:19" x14ac:dyDescent="0.3">
      <c r="A226" s="255" t="s">
        <v>168</v>
      </c>
      <c r="B226" s="255" t="s">
        <v>329</v>
      </c>
      <c r="C226" s="255" t="s">
        <v>518</v>
      </c>
      <c r="D226" s="255" t="s">
        <v>519</v>
      </c>
      <c r="F226" s="204" t="s">
        <v>118</v>
      </c>
      <c r="G226" s="204" t="s">
        <v>651</v>
      </c>
      <c r="H226" s="204" t="s">
        <v>1420</v>
      </c>
      <c r="I226" s="204" t="s">
        <v>1915</v>
      </c>
      <c r="K226" s="204" t="s">
        <v>118</v>
      </c>
      <c r="L226" s="204" t="s">
        <v>542</v>
      </c>
      <c r="M226" s="204" t="s">
        <v>661</v>
      </c>
      <c r="N226" s="204" t="s">
        <v>2193</v>
      </c>
      <c r="P226" s="204" t="s">
        <v>118</v>
      </c>
      <c r="Q226" s="204" t="s">
        <v>657</v>
      </c>
      <c r="R226" s="204" t="s">
        <v>821</v>
      </c>
      <c r="S226" s="204" t="s">
        <v>652</v>
      </c>
    </row>
    <row r="227" spans="1:19" x14ac:dyDescent="0.3">
      <c r="A227" s="255" t="s">
        <v>168</v>
      </c>
      <c r="B227" s="255" t="s">
        <v>328</v>
      </c>
      <c r="C227" s="255" t="s">
        <v>520</v>
      </c>
      <c r="D227" s="255" t="s">
        <v>521</v>
      </c>
      <c r="F227" s="204" t="s">
        <v>118</v>
      </c>
      <c r="G227" s="204" t="s">
        <v>653</v>
      </c>
      <c r="H227" s="204" t="s">
        <v>938</v>
      </c>
      <c r="I227" s="204" t="s">
        <v>1795</v>
      </c>
      <c r="K227" s="204" t="s">
        <v>118</v>
      </c>
      <c r="L227" s="204" t="s">
        <v>686</v>
      </c>
      <c r="M227" s="204" t="s">
        <v>1832</v>
      </c>
      <c r="N227" s="204" t="s">
        <v>1145</v>
      </c>
      <c r="P227" s="204" t="s">
        <v>118</v>
      </c>
      <c r="Q227" s="204" t="s">
        <v>546</v>
      </c>
      <c r="R227" s="204" t="s">
        <v>3359</v>
      </c>
      <c r="S227" s="204" t="s">
        <v>4521</v>
      </c>
    </row>
    <row r="228" spans="1:19" x14ac:dyDescent="0.3">
      <c r="A228" s="255" t="s">
        <v>168</v>
      </c>
      <c r="B228" s="255" t="s">
        <v>324</v>
      </c>
      <c r="C228" s="255" t="s">
        <v>522</v>
      </c>
      <c r="D228" s="255" t="s">
        <v>523</v>
      </c>
      <c r="F228" s="204" t="s">
        <v>118</v>
      </c>
      <c r="G228" s="204" t="s">
        <v>655</v>
      </c>
      <c r="H228" s="204" t="s">
        <v>1161</v>
      </c>
      <c r="I228" s="204" t="s">
        <v>2936</v>
      </c>
      <c r="K228" s="204" t="s">
        <v>118</v>
      </c>
      <c r="L228" s="204" t="s">
        <v>688</v>
      </c>
      <c r="M228" s="204" t="s">
        <v>565</v>
      </c>
      <c r="N228" s="204" t="s">
        <v>565</v>
      </c>
      <c r="P228" s="204" t="s">
        <v>118</v>
      </c>
      <c r="Q228" s="204" t="s">
        <v>660</v>
      </c>
      <c r="R228" s="204" t="s">
        <v>565</v>
      </c>
      <c r="S228" s="204" t="s">
        <v>565</v>
      </c>
    </row>
    <row r="229" spans="1:19" x14ac:dyDescent="0.3">
      <c r="A229" s="255" t="s">
        <v>168</v>
      </c>
      <c r="B229" s="255" t="s">
        <v>4678</v>
      </c>
      <c r="C229" s="255" t="s">
        <v>4235</v>
      </c>
      <c r="D229" s="255" t="s">
        <v>4236</v>
      </c>
      <c r="F229" s="204" t="s">
        <v>118</v>
      </c>
      <c r="G229" s="204" t="s">
        <v>657</v>
      </c>
      <c r="H229" s="204" t="s">
        <v>2603</v>
      </c>
      <c r="I229" s="204" t="s">
        <v>1238</v>
      </c>
      <c r="K229" s="204" t="s">
        <v>118</v>
      </c>
      <c r="L229" s="204" t="s">
        <v>690</v>
      </c>
      <c r="M229" s="204" t="s">
        <v>863</v>
      </c>
      <c r="N229" s="204" t="s">
        <v>885</v>
      </c>
      <c r="P229" s="204" t="s">
        <v>118</v>
      </c>
      <c r="Q229" s="204" t="s">
        <v>662</v>
      </c>
      <c r="R229" s="204" t="s">
        <v>1599</v>
      </c>
      <c r="S229" s="204" t="s">
        <v>1244</v>
      </c>
    </row>
    <row r="230" spans="1:19" x14ac:dyDescent="0.3">
      <c r="A230" s="255" t="s">
        <v>168</v>
      </c>
      <c r="B230" s="255" t="s">
        <v>830</v>
      </c>
      <c r="C230" s="255" t="s">
        <v>4799</v>
      </c>
      <c r="D230" s="255" t="s">
        <v>4800</v>
      </c>
      <c r="F230" s="204" t="s">
        <v>118</v>
      </c>
      <c r="G230" s="204" t="s">
        <v>546</v>
      </c>
      <c r="H230" s="204" t="s">
        <v>4178</v>
      </c>
      <c r="I230" s="204" t="s">
        <v>5914</v>
      </c>
      <c r="K230" s="204" t="s">
        <v>118</v>
      </c>
      <c r="L230" s="204" t="s">
        <v>541</v>
      </c>
      <c r="M230" s="204" t="s">
        <v>6791</v>
      </c>
      <c r="N230" s="204" t="s">
        <v>6792</v>
      </c>
      <c r="P230" s="204" t="s">
        <v>118</v>
      </c>
      <c r="Q230" s="204" t="s">
        <v>664</v>
      </c>
      <c r="R230" s="204" t="s">
        <v>3107</v>
      </c>
      <c r="S230" s="204" t="s">
        <v>7486</v>
      </c>
    </row>
    <row r="231" spans="1:19" x14ac:dyDescent="0.3">
      <c r="A231" s="255" t="s">
        <v>168</v>
      </c>
      <c r="B231" s="255" t="s">
        <v>831</v>
      </c>
      <c r="C231" s="255" t="s">
        <v>4801</v>
      </c>
      <c r="D231" s="255" t="s">
        <v>2028</v>
      </c>
      <c r="F231" s="204" t="s">
        <v>118</v>
      </c>
      <c r="G231" s="204" t="s">
        <v>660</v>
      </c>
      <c r="H231" s="204" t="s">
        <v>952</v>
      </c>
      <c r="I231" s="204" t="s">
        <v>1856</v>
      </c>
      <c r="K231" s="204" t="s">
        <v>118</v>
      </c>
      <c r="L231" s="204" t="s">
        <v>693</v>
      </c>
      <c r="M231" s="204" t="s">
        <v>4301</v>
      </c>
      <c r="N231" s="204" t="s">
        <v>6793</v>
      </c>
      <c r="P231" s="204" t="s">
        <v>118</v>
      </c>
      <c r="Q231" s="204" t="s">
        <v>545</v>
      </c>
      <c r="R231" s="204" t="s">
        <v>7487</v>
      </c>
      <c r="S231" s="204" t="s">
        <v>7488</v>
      </c>
    </row>
    <row r="232" spans="1:19" x14ac:dyDescent="0.3">
      <c r="A232" s="255" t="s">
        <v>168</v>
      </c>
      <c r="B232" s="255" t="s">
        <v>832</v>
      </c>
      <c r="C232" s="255" t="s">
        <v>4802</v>
      </c>
      <c r="D232" s="255" t="s">
        <v>4803</v>
      </c>
      <c r="F232" s="204" t="s">
        <v>118</v>
      </c>
      <c r="G232" s="204" t="s">
        <v>662</v>
      </c>
      <c r="H232" s="204" t="s">
        <v>3138</v>
      </c>
      <c r="I232" s="204" t="s">
        <v>1549</v>
      </c>
      <c r="K232" s="204" t="s">
        <v>118</v>
      </c>
      <c r="L232" s="204" t="s">
        <v>695</v>
      </c>
      <c r="M232" s="204" t="s">
        <v>2321</v>
      </c>
      <c r="N232" s="204" t="s">
        <v>6794</v>
      </c>
      <c r="P232" s="204" t="s">
        <v>118</v>
      </c>
      <c r="Q232" s="204" t="s">
        <v>667</v>
      </c>
      <c r="R232" s="204" t="s">
        <v>1121</v>
      </c>
      <c r="S232" s="204" t="s">
        <v>624</v>
      </c>
    </row>
    <row r="233" spans="1:19" x14ac:dyDescent="0.3">
      <c r="A233" s="255" t="s">
        <v>170</v>
      </c>
      <c r="B233" s="255" t="s">
        <v>332</v>
      </c>
      <c r="C233" s="255" t="s">
        <v>524</v>
      </c>
      <c r="D233" s="255" t="s">
        <v>525</v>
      </c>
      <c r="F233" s="204" t="s">
        <v>118</v>
      </c>
      <c r="G233" s="204" t="s">
        <v>664</v>
      </c>
      <c r="H233" s="204" t="s">
        <v>642</v>
      </c>
      <c r="I233" s="204" t="s">
        <v>4258</v>
      </c>
      <c r="K233" s="204" t="s">
        <v>118</v>
      </c>
      <c r="L233" s="204" t="s">
        <v>697</v>
      </c>
      <c r="M233" s="204" t="s">
        <v>863</v>
      </c>
      <c r="N233" s="204" t="s">
        <v>624</v>
      </c>
      <c r="P233" s="204" t="s">
        <v>118</v>
      </c>
      <c r="Q233" s="204" t="s">
        <v>668</v>
      </c>
      <c r="R233" s="204" t="s">
        <v>7489</v>
      </c>
      <c r="S233" s="204" t="s">
        <v>7490</v>
      </c>
    </row>
    <row r="234" spans="1:19" x14ac:dyDescent="0.3">
      <c r="A234" s="255" t="s">
        <v>170</v>
      </c>
      <c r="B234" s="255" t="s">
        <v>331</v>
      </c>
      <c r="C234" s="255" t="s">
        <v>526</v>
      </c>
      <c r="D234" s="255" t="s">
        <v>527</v>
      </c>
      <c r="F234" s="204" t="s">
        <v>118</v>
      </c>
      <c r="G234" s="204" t="s">
        <v>545</v>
      </c>
      <c r="H234" s="204" t="s">
        <v>4299</v>
      </c>
      <c r="I234" s="204" t="s">
        <v>5915</v>
      </c>
      <c r="K234" s="204" t="s">
        <v>118</v>
      </c>
      <c r="L234" s="204" t="s">
        <v>699</v>
      </c>
      <c r="M234" s="204" t="s">
        <v>565</v>
      </c>
      <c r="N234" s="204" t="s">
        <v>565</v>
      </c>
      <c r="P234" s="204" t="s">
        <v>118</v>
      </c>
      <c r="Q234" s="204" t="s">
        <v>670</v>
      </c>
      <c r="R234" s="204" t="s">
        <v>1707</v>
      </c>
      <c r="S234" s="204" t="s">
        <v>7491</v>
      </c>
    </row>
    <row r="235" spans="1:19" x14ac:dyDescent="0.3">
      <c r="A235" s="255" t="s">
        <v>170</v>
      </c>
      <c r="B235" s="255" t="s">
        <v>330</v>
      </c>
      <c r="C235" s="255" t="s">
        <v>528</v>
      </c>
      <c r="D235" s="255" t="s">
        <v>529</v>
      </c>
      <c r="F235" s="204" t="s">
        <v>118</v>
      </c>
      <c r="G235" s="204" t="s">
        <v>667</v>
      </c>
      <c r="H235" s="204" t="s">
        <v>1832</v>
      </c>
      <c r="I235" s="204" t="s">
        <v>624</v>
      </c>
      <c r="K235" s="204" t="s">
        <v>118</v>
      </c>
      <c r="L235" s="204" t="s">
        <v>701</v>
      </c>
      <c r="M235" s="204" t="s">
        <v>885</v>
      </c>
      <c r="N235" s="204" t="s">
        <v>821</v>
      </c>
      <c r="P235" s="204" t="s">
        <v>118</v>
      </c>
      <c r="Q235" s="204" t="s">
        <v>672</v>
      </c>
      <c r="R235" s="204" t="s">
        <v>997</v>
      </c>
      <c r="S235" s="204" t="s">
        <v>1634</v>
      </c>
    </row>
    <row r="236" spans="1:19" x14ac:dyDescent="0.3">
      <c r="A236" s="255" t="s">
        <v>170</v>
      </c>
      <c r="B236" s="255" t="s">
        <v>329</v>
      </c>
      <c r="C236" s="255" t="s">
        <v>530</v>
      </c>
      <c r="D236" s="255" t="s">
        <v>531</v>
      </c>
      <c r="F236" s="204" t="s">
        <v>118</v>
      </c>
      <c r="G236" s="204" t="s">
        <v>668</v>
      </c>
      <c r="H236" s="204" t="s">
        <v>1481</v>
      </c>
      <c r="I236" s="204" t="s">
        <v>1883</v>
      </c>
      <c r="K236" s="204" t="s">
        <v>118</v>
      </c>
      <c r="L236" s="204" t="s">
        <v>702</v>
      </c>
      <c r="M236" s="204" t="s">
        <v>565</v>
      </c>
      <c r="N236" s="204" t="s">
        <v>565</v>
      </c>
      <c r="P236" s="204" t="s">
        <v>118</v>
      </c>
      <c r="Q236" s="204" t="s">
        <v>544</v>
      </c>
      <c r="R236" s="204" t="s">
        <v>1121</v>
      </c>
      <c r="S236" s="204" t="s">
        <v>2000</v>
      </c>
    </row>
    <row r="237" spans="1:19" x14ac:dyDescent="0.3">
      <c r="A237" s="255" t="s">
        <v>170</v>
      </c>
      <c r="B237" s="255" t="s">
        <v>328</v>
      </c>
      <c r="C237" s="255" t="s">
        <v>532</v>
      </c>
      <c r="D237" s="255" t="s">
        <v>533</v>
      </c>
      <c r="F237" s="204" t="s">
        <v>118</v>
      </c>
      <c r="G237" s="204" t="s">
        <v>670</v>
      </c>
      <c r="H237" s="204" t="s">
        <v>4024</v>
      </c>
      <c r="I237" s="204" t="s">
        <v>1242</v>
      </c>
      <c r="K237" s="204" t="s">
        <v>118</v>
      </c>
      <c r="L237" s="204" t="s">
        <v>703</v>
      </c>
      <c r="M237" s="204" t="s">
        <v>565</v>
      </c>
      <c r="N237" s="204" t="s">
        <v>565</v>
      </c>
      <c r="P237" s="204" t="s">
        <v>118</v>
      </c>
      <c r="Q237" s="204" t="s">
        <v>675</v>
      </c>
      <c r="R237" s="204" t="s">
        <v>565</v>
      </c>
      <c r="S237" s="204" t="s">
        <v>565</v>
      </c>
    </row>
    <row r="238" spans="1:19" x14ac:dyDescent="0.3">
      <c r="A238" s="255" t="s">
        <v>170</v>
      </c>
      <c r="B238" s="255" t="s">
        <v>324</v>
      </c>
      <c r="C238" s="255" t="s">
        <v>534</v>
      </c>
      <c r="D238" s="255" t="s">
        <v>535</v>
      </c>
      <c r="F238" s="204" t="s">
        <v>118</v>
      </c>
      <c r="G238" s="204" t="s">
        <v>672</v>
      </c>
      <c r="H238" s="204" t="s">
        <v>619</v>
      </c>
      <c r="I238" s="204" t="s">
        <v>5916</v>
      </c>
      <c r="K238" s="204" t="s">
        <v>118</v>
      </c>
      <c r="L238" s="204" t="s">
        <v>704</v>
      </c>
      <c r="M238" s="204" t="s">
        <v>565</v>
      </c>
      <c r="N238" s="204" t="s">
        <v>565</v>
      </c>
      <c r="P238" s="204" t="s">
        <v>118</v>
      </c>
      <c r="Q238" s="204" t="s">
        <v>676</v>
      </c>
      <c r="R238" s="204" t="s">
        <v>1832</v>
      </c>
      <c r="S238" s="204" t="s">
        <v>977</v>
      </c>
    </row>
    <row r="239" spans="1:19" x14ac:dyDescent="0.3">
      <c r="A239" s="255" t="s">
        <v>170</v>
      </c>
      <c r="B239" s="255" t="s">
        <v>4678</v>
      </c>
      <c r="C239" s="255" t="s">
        <v>4237</v>
      </c>
      <c r="D239" s="255" t="s">
        <v>4238</v>
      </c>
      <c r="F239" s="204" t="s">
        <v>118</v>
      </c>
      <c r="G239" s="204" t="s">
        <v>544</v>
      </c>
      <c r="H239" s="204" t="s">
        <v>594</v>
      </c>
      <c r="I239" s="204" t="s">
        <v>946</v>
      </c>
      <c r="K239" s="204" t="s">
        <v>118</v>
      </c>
      <c r="L239" s="204" t="s">
        <v>705</v>
      </c>
      <c r="M239" s="204" t="s">
        <v>565</v>
      </c>
      <c r="N239" s="204" t="s">
        <v>565</v>
      </c>
      <c r="P239" s="204" t="s">
        <v>118</v>
      </c>
      <c r="Q239" s="204" t="s">
        <v>677</v>
      </c>
      <c r="R239" s="204" t="s">
        <v>594</v>
      </c>
      <c r="S239" s="204" t="s">
        <v>881</v>
      </c>
    </row>
    <row r="240" spans="1:19" x14ac:dyDescent="0.3">
      <c r="A240" s="255" t="s">
        <v>170</v>
      </c>
      <c r="B240" s="255" t="s">
        <v>830</v>
      </c>
      <c r="C240" s="255" t="s">
        <v>4809</v>
      </c>
      <c r="D240" s="255" t="s">
        <v>4810</v>
      </c>
      <c r="F240" s="204" t="s">
        <v>118</v>
      </c>
      <c r="G240" s="204" t="s">
        <v>675</v>
      </c>
      <c r="H240" s="204" t="s">
        <v>565</v>
      </c>
      <c r="I240" s="204" t="s">
        <v>565</v>
      </c>
      <c r="K240" s="204" t="s">
        <v>118</v>
      </c>
      <c r="L240" s="204" t="s">
        <v>707</v>
      </c>
      <c r="M240" s="204" t="s">
        <v>1074</v>
      </c>
      <c r="N240" s="204" t="s">
        <v>4133</v>
      </c>
      <c r="P240" s="204" t="s">
        <v>118</v>
      </c>
      <c r="Q240" s="204" t="s">
        <v>543</v>
      </c>
      <c r="R240" s="204" t="s">
        <v>3613</v>
      </c>
      <c r="S240" s="204" t="s">
        <v>7492</v>
      </c>
    </row>
    <row r="241" spans="1:19" x14ac:dyDescent="0.3">
      <c r="A241" s="255" t="s">
        <v>170</v>
      </c>
      <c r="B241" s="255" t="s">
        <v>831</v>
      </c>
      <c r="C241" s="255" t="s">
        <v>4811</v>
      </c>
      <c r="D241" s="255" t="s">
        <v>2456</v>
      </c>
      <c r="F241" s="204" t="s">
        <v>118</v>
      </c>
      <c r="G241" s="204" t="s">
        <v>676</v>
      </c>
      <c r="H241" s="204" t="s">
        <v>594</v>
      </c>
      <c r="I241" s="204" t="s">
        <v>946</v>
      </c>
      <c r="K241" s="204" t="s">
        <v>118</v>
      </c>
      <c r="L241" s="204" t="s">
        <v>709</v>
      </c>
      <c r="M241" s="204" t="s">
        <v>565</v>
      </c>
      <c r="N241" s="204" t="s">
        <v>565</v>
      </c>
      <c r="P241" s="204" t="s">
        <v>118</v>
      </c>
      <c r="Q241" s="204" t="s">
        <v>679</v>
      </c>
      <c r="R241" s="204" t="s">
        <v>624</v>
      </c>
      <c r="S241" s="204" t="s">
        <v>1145</v>
      </c>
    </row>
    <row r="242" spans="1:19" x14ac:dyDescent="0.3">
      <c r="A242" s="255" t="s">
        <v>170</v>
      </c>
      <c r="B242" s="255" t="s">
        <v>832</v>
      </c>
      <c r="C242" s="255" t="s">
        <v>4812</v>
      </c>
      <c r="D242" s="255" t="s">
        <v>4813</v>
      </c>
      <c r="F242" s="204" t="s">
        <v>118</v>
      </c>
      <c r="G242" s="204" t="s">
        <v>893</v>
      </c>
      <c r="H242" s="204" t="s">
        <v>565</v>
      </c>
      <c r="I242" s="204" t="s">
        <v>565</v>
      </c>
      <c r="K242" s="204" t="s">
        <v>118</v>
      </c>
      <c r="L242" s="204" t="s">
        <v>586</v>
      </c>
      <c r="M242" s="204" t="s">
        <v>1067</v>
      </c>
      <c r="N242" s="204" t="s">
        <v>6795</v>
      </c>
      <c r="P242" s="204" t="s">
        <v>118</v>
      </c>
      <c r="Q242" s="204" t="s">
        <v>681</v>
      </c>
      <c r="R242" s="204" t="s">
        <v>1070</v>
      </c>
      <c r="S242" s="204" t="s">
        <v>4299</v>
      </c>
    </row>
    <row r="243" spans="1:19" x14ac:dyDescent="0.3">
      <c r="A243" s="255" t="s">
        <v>174</v>
      </c>
      <c r="B243" s="255" t="s">
        <v>332</v>
      </c>
      <c r="C243" s="255" t="s">
        <v>9647</v>
      </c>
      <c r="D243" s="255" t="s">
        <v>9646</v>
      </c>
      <c r="F243" s="204" t="s">
        <v>118</v>
      </c>
      <c r="G243" s="204" t="s">
        <v>677</v>
      </c>
      <c r="H243" s="204" t="s">
        <v>565</v>
      </c>
      <c r="I243" s="204" t="s">
        <v>565</v>
      </c>
      <c r="K243" s="204" t="s">
        <v>118</v>
      </c>
      <c r="L243" s="204" t="s">
        <v>540</v>
      </c>
      <c r="M243" s="204" t="s">
        <v>6796</v>
      </c>
      <c r="N243" s="204" t="s">
        <v>6797</v>
      </c>
      <c r="P243" s="204" t="s">
        <v>118</v>
      </c>
      <c r="Q243" s="204" t="s">
        <v>683</v>
      </c>
      <c r="R243" s="204" t="s">
        <v>968</v>
      </c>
      <c r="S243" s="204" t="s">
        <v>3638</v>
      </c>
    </row>
    <row r="244" spans="1:19" x14ac:dyDescent="0.3">
      <c r="A244" s="255" t="s">
        <v>174</v>
      </c>
      <c r="B244" s="255" t="s">
        <v>331</v>
      </c>
      <c r="C244" s="255" t="s">
        <v>4239</v>
      </c>
      <c r="D244" s="255" t="s">
        <v>9645</v>
      </c>
      <c r="F244" s="204" t="s">
        <v>118</v>
      </c>
      <c r="G244" s="204" t="s">
        <v>543</v>
      </c>
      <c r="H244" s="204" t="s">
        <v>789</v>
      </c>
      <c r="I244" s="204" t="s">
        <v>5917</v>
      </c>
      <c r="K244" s="204" t="s">
        <v>118</v>
      </c>
      <c r="L244" s="204" t="s">
        <v>371</v>
      </c>
      <c r="M244" s="204" t="s">
        <v>6798</v>
      </c>
      <c r="N244" s="204" t="s">
        <v>6799</v>
      </c>
      <c r="P244" s="204" t="s">
        <v>118</v>
      </c>
      <c r="Q244" s="204" t="s">
        <v>542</v>
      </c>
      <c r="R244" s="204" t="s">
        <v>3087</v>
      </c>
      <c r="S244" s="204" t="s">
        <v>3686</v>
      </c>
    </row>
    <row r="245" spans="1:19" x14ac:dyDescent="0.3">
      <c r="A245" s="255" t="s">
        <v>174</v>
      </c>
      <c r="B245" s="255" t="s">
        <v>330</v>
      </c>
      <c r="C245" s="255" t="s">
        <v>9644</v>
      </c>
      <c r="D245" s="255" t="s">
        <v>9643</v>
      </c>
      <c r="F245" s="204" t="s">
        <v>118</v>
      </c>
      <c r="G245" s="204" t="s">
        <v>679</v>
      </c>
      <c r="H245" s="204" t="s">
        <v>565</v>
      </c>
      <c r="I245" s="204" t="s">
        <v>565</v>
      </c>
      <c r="K245" s="204" t="s">
        <v>118</v>
      </c>
      <c r="L245" s="204" t="s">
        <v>714</v>
      </c>
      <c r="M245" s="204" t="s">
        <v>565</v>
      </c>
      <c r="N245" s="204" t="s">
        <v>565</v>
      </c>
      <c r="P245" s="204" t="s">
        <v>118</v>
      </c>
      <c r="Q245" s="204" t="s">
        <v>686</v>
      </c>
      <c r="R245" s="204" t="s">
        <v>2642</v>
      </c>
      <c r="S245" s="204" t="s">
        <v>985</v>
      </c>
    </row>
    <row r="246" spans="1:19" x14ac:dyDescent="0.3">
      <c r="A246" s="255" t="s">
        <v>174</v>
      </c>
      <c r="B246" s="255" t="s">
        <v>329</v>
      </c>
      <c r="C246" s="255" t="s">
        <v>9642</v>
      </c>
      <c r="D246" s="255" t="s">
        <v>9360</v>
      </c>
      <c r="F246" s="204" t="s">
        <v>118</v>
      </c>
      <c r="G246" s="204" t="s">
        <v>681</v>
      </c>
      <c r="H246" s="204" t="s">
        <v>567</v>
      </c>
      <c r="I246" s="204" t="s">
        <v>4286</v>
      </c>
      <c r="K246" s="204" t="s">
        <v>118</v>
      </c>
      <c r="L246" s="204" t="s">
        <v>1041</v>
      </c>
      <c r="M246" s="204" t="s">
        <v>2651</v>
      </c>
      <c r="N246" s="204" t="s">
        <v>6800</v>
      </c>
      <c r="P246" s="204" t="s">
        <v>118</v>
      </c>
      <c r="Q246" s="204" t="s">
        <v>688</v>
      </c>
      <c r="R246" s="204" t="s">
        <v>2193</v>
      </c>
      <c r="S246" s="204" t="s">
        <v>1140</v>
      </c>
    </row>
    <row r="247" spans="1:19" x14ac:dyDescent="0.3">
      <c r="A247" s="255" t="s">
        <v>174</v>
      </c>
      <c r="B247" s="255" t="s">
        <v>328</v>
      </c>
      <c r="C247" s="255" t="s">
        <v>339</v>
      </c>
      <c r="D247" s="255" t="s">
        <v>338</v>
      </c>
      <c r="F247" s="204" t="s">
        <v>118</v>
      </c>
      <c r="G247" s="204" t="s">
        <v>683</v>
      </c>
      <c r="H247" s="204" t="s">
        <v>1010</v>
      </c>
      <c r="I247" s="204" t="s">
        <v>1392</v>
      </c>
      <c r="K247" s="204" t="s">
        <v>118</v>
      </c>
      <c r="L247" s="204" t="s">
        <v>715</v>
      </c>
      <c r="M247" s="204" t="s">
        <v>1419</v>
      </c>
      <c r="N247" s="204" t="s">
        <v>6801</v>
      </c>
      <c r="P247" s="204" t="s">
        <v>118</v>
      </c>
      <c r="Q247" s="204" t="s">
        <v>690</v>
      </c>
      <c r="R247" s="204" t="s">
        <v>624</v>
      </c>
      <c r="S247" s="204" t="s">
        <v>624</v>
      </c>
    </row>
    <row r="248" spans="1:19" x14ac:dyDescent="0.3">
      <c r="A248" s="255" t="s">
        <v>174</v>
      </c>
      <c r="B248" s="255" t="s">
        <v>324</v>
      </c>
      <c r="C248" s="255" t="s">
        <v>337</v>
      </c>
      <c r="D248" s="255" t="s">
        <v>8626</v>
      </c>
      <c r="F248" s="204" t="s">
        <v>118</v>
      </c>
      <c r="G248" s="204" t="s">
        <v>542</v>
      </c>
      <c r="H248" s="204" t="s">
        <v>1212</v>
      </c>
      <c r="I248" s="204" t="s">
        <v>5918</v>
      </c>
      <c r="K248" s="204" t="s">
        <v>118</v>
      </c>
      <c r="L248" s="204" t="s">
        <v>717</v>
      </c>
      <c r="M248" s="204" t="s">
        <v>594</v>
      </c>
      <c r="N248" s="204" t="s">
        <v>565</v>
      </c>
      <c r="P248" s="204" t="s">
        <v>118</v>
      </c>
      <c r="Q248" s="204" t="s">
        <v>541</v>
      </c>
      <c r="R248" s="204" t="s">
        <v>1115</v>
      </c>
      <c r="S248" s="204" t="s">
        <v>7493</v>
      </c>
    </row>
    <row r="249" spans="1:19" x14ac:dyDescent="0.3">
      <c r="A249" s="255" t="s">
        <v>174</v>
      </c>
      <c r="B249" s="255" t="s">
        <v>4678</v>
      </c>
      <c r="C249" s="255" t="s">
        <v>9641</v>
      </c>
      <c r="D249" s="255" t="s">
        <v>9640</v>
      </c>
      <c r="F249" s="204" t="s">
        <v>118</v>
      </c>
      <c r="G249" s="204" t="s">
        <v>686</v>
      </c>
      <c r="H249" s="204" t="s">
        <v>1227</v>
      </c>
      <c r="I249" s="204" t="s">
        <v>4068</v>
      </c>
      <c r="K249" s="204" t="s">
        <v>118</v>
      </c>
      <c r="L249" s="204" t="s">
        <v>719</v>
      </c>
      <c r="M249" s="204" t="s">
        <v>2790</v>
      </c>
      <c r="N249" s="204" t="s">
        <v>2502</v>
      </c>
      <c r="P249" s="204" t="s">
        <v>118</v>
      </c>
      <c r="Q249" s="204" t="s">
        <v>693</v>
      </c>
      <c r="R249" s="204" t="s">
        <v>1761</v>
      </c>
      <c r="S249" s="204" t="s">
        <v>7494</v>
      </c>
    </row>
    <row r="250" spans="1:19" x14ac:dyDescent="0.3">
      <c r="A250" s="255" t="s">
        <v>174</v>
      </c>
      <c r="B250" s="255" t="s">
        <v>830</v>
      </c>
      <c r="C250" s="255" t="s">
        <v>4818</v>
      </c>
      <c r="D250" s="255" t="s">
        <v>4819</v>
      </c>
      <c r="F250" s="204" t="s">
        <v>118</v>
      </c>
      <c r="G250" s="204" t="s">
        <v>688</v>
      </c>
      <c r="H250" s="204" t="s">
        <v>1234</v>
      </c>
      <c r="I250" s="204" t="s">
        <v>5919</v>
      </c>
      <c r="K250" s="204" t="s">
        <v>118</v>
      </c>
      <c r="L250" s="204" t="s">
        <v>720</v>
      </c>
      <c r="M250" s="204" t="s">
        <v>821</v>
      </c>
      <c r="N250" s="204" t="s">
        <v>1075</v>
      </c>
      <c r="P250" s="204" t="s">
        <v>118</v>
      </c>
      <c r="Q250" s="204" t="s">
        <v>695</v>
      </c>
      <c r="R250" s="204" t="s">
        <v>1231</v>
      </c>
      <c r="S250" s="204" t="s">
        <v>4746</v>
      </c>
    </row>
    <row r="251" spans="1:19" x14ac:dyDescent="0.3">
      <c r="A251" s="255" t="s">
        <v>174</v>
      </c>
      <c r="B251" s="255" t="s">
        <v>831</v>
      </c>
      <c r="C251" s="255" t="s">
        <v>9639</v>
      </c>
      <c r="D251" s="255" t="s">
        <v>4365</v>
      </c>
      <c r="F251" s="204" t="s">
        <v>118</v>
      </c>
      <c r="G251" s="204" t="s">
        <v>690</v>
      </c>
      <c r="H251" s="204" t="s">
        <v>1121</v>
      </c>
      <c r="I251" s="204" t="s">
        <v>2893</v>
      </c>
      <c r="K251" s="204" t="s">
        <v>118</v>
      </c>
      <c r="L251" s="204" t="s">
        <v>722</v>
      </c>
      <c r="M251" s="204" t="s">
        <v>1269</v>
      </c>
      <c r="N251" s="204" t="s">
        <v>6802</v>
      </c>
      <c r="P251" s="204" t="s">
        <v>118</v>
      </c>
      <c r="Q251" s="204" t="s">
        <v>697</v>
      </c>
      <c r="R251" s="204" t="s">
        <v>853</v>
      </c>
      <c r="S251" s="204" t="s">
        <v>4294</v>
      </c>
    </row>
    <row r="252" spans="1:19" x14ac:dyDescent="0.3">
      <c r="A252" s="255" t="s">
        <v>174</v>
      </c>
      <c r="B252" s="255" t="s">
        <v>832</v>
      </c>
      <c r="C252" s="255" t="s">
        <v>8627</v>
      </c>
      <c r="D252" s="255" t="s">
        <v>9638</v>
      </c>
      <c r="F252" s="204" t="s">
        <v>118</v>
      </c>
      <c r="G252" s="204" t="s">
        <v>541</v>
      </c>
      <c r="H252" s="204" t="s">
        <v>5920</v>
      </c>
      <c r="I252" s="204" t="s">
        <v>5921</v>
      </c>
      <c r="K252" s="204" t="s">
        <v>118</v>
      </c>
      <c r="L252" s="204" t="s">
        <v>724</v>
      </c>
      <c r="M252" s="204" t="s">
        <v>4274</v>
      </c>
      <c r="N252" s="204" t="s">
        <v>6803</v>
      </c>
      <c r="P252" s="204" t="s">
        <v>118</v>
      </c>
      <c r="Q252" s="204" t="s">
        <v>699</v>
      </c>
      <c r="R252" s="204" t="s">
        <v>757</v>
      </c>
      <c r="S252" s="204" t="s">
        <v>594</v>
      </c>
    </row>
    <row r="253" spans="1:19" x14ac:dyDescent="0.3">
      <c r="A253" s="255" t="s">
        <v>176</v>
      </c>
      <c r="B253" s="255" t="s">
        <v>332</v>
      </c>
      <c r="C253" s="255" t="s">
        <v>9637</v>
      </c>
      <c r="D253" s="255" t="s">
        <v>9636</v>
      </c>
      <c r="F253" s="204" t="s">
        <v>118</v>
      </c>
      <c r="G253" s="204" t="s">
        <v>693</v>
      </c>
      <c r="H253" s="204" t="s">
        <v>2050</v>
      </c>
      <c r="I253" s="204" t="s">
        <v>5922</v>
      </c>
      <c r="K253" s="204" t="s">
        <v>118</v>
      </c>
      <c r="L253" s="204" t="s">
        <v>726</v>
      </c>
      <c r="M253" s="204" t="s">
        <v>4409</v>
      </c>
      <c r="N253" s="204" t="s">
        <v>6804</v>
      </c>
      <c r="P253" s="204" t="s">
        <v>118</v>
      </c>
      <c r="Q253" s="204" t="s">
        <v>701</v>
      </c>
      <c r="R253" s="204" t="s">
        <v>885</v>
      </c>
      <c r="S253" s="204" t="s">
        <v>680</v>
      </c>
    </row>
    <row r="254" spans="1:19" x14ac:dyDescent="0.3">
      <c r="A254" s="255" t="s">
        <v>176</v>
      </c>
      <c r="B254" s="255" t="s">
        <v>331</v>
      </c>
      <c r="C254" s="255" t="s">
        <v>9635</v>
      </c>
      <c r="D254" s="255" t="s">
        <v>9634</v>
      </c>
      <c r="F254" s="204" t="s">
        <v>118</v>
      </c>
      <c r="G254" s="204" t="s">
        <v>695</v>
      </c>
      <c r="H254" s="204" t="s">
        <v>3994</v>
      </c>
      <c r="I254" s="204" t="s">
        <v>5923</v>
      </c>
      <c r="K254" s="204" t="s">
        <v>118</v>
      </c>
      <c r="L254" s="204" t="s">
        <v>728</v>
      </c>
      <c r="M254" s="204" t="s">
        <v>2900</v>
      </c>
      <c r="N254" s="204" t="s">
        <v>6805</v>
      </c>
      <c r="P254" s="204" t="s">
        <v>118</v>
      </c>
      <c r="Q254" s="204" t="s">
        <v>702</v>
      </c>
      <c r="R254" s="204" t="s">
        <v>565</v>
      </c>
      <c r="S254" s="204" t="s">
        <v>565</v>
      </c>
    </row>
    <row r="255" spans="1:19" x14ac:dyDescent="0.3">
      <c r="A255" s="255" t="s">
        <v>176</v>
      </c>
      <c r="B255" s="255" t="s">
        <v>330</v>
      </c>
      <c r="C255" s="255" t="s">
        <v>8628</v>
      </c>
      <c r="D255" s="255" t="s">
        <v>8629</v>
      </c>
      <c r="F255" s="204" t="s">
        <v>118</v>
      </c>
      <c r="G255" s="204" t="s">
        <v>697</v>
      </c>
      <c r="H255" s="204" t="s">
        <v>4157</v>
      </c>
      <c r="I255" s="204" t="s">
        <v>904</v>
      </c>
      <c r="K255" s="204" t="s">
        <v>118</v>
      </c>
      <c r="L255" s="204" t="s">
        <v>730</v>
      </c>
      <c r="M255" s="204" t="s">
        <v>3443</v>
      </c>
      <c r="N255" s="204" t="s">
        <v>6806</v>
      </c>
      <c r="P255" s="204" t="s">
        <v>118</v>
      </c>
      <c r="Q255" s="204" t="s">
        <v>703</v>
      </c>
      <c r="R255" s="204" t="s">
        <v>565</v>
      </c>
      <c r="S255" s="204" t="s">
        <v>565</v>
      </c>
    </row>
    <row r="256" spans="1:19" x14ac:dyDescent="0.3">
      <c r="A256" s="255" t="s">
        <v>176</v>
      </c>
      <c r="B256" s="255" t="s">
        <v>329</v>
      </c>
      <c r="C256" s="255" t="s">
        <v>9633</v>
      </c>
      <c r="D256" s="255" t="s">
        <v>9632</v>
      </c>
      <c r="F256" s="204" t="s">
        <v>118</v>
      </c>
      <c r="G256" s="204" t="s">
        <v>699</v>
      </c>
      <c r="H256" s="204" t="s">
        <v>5144</v>
      </c>
      <c r="I256" s="204" t="s">
        <v>4104</v>
      </c>
      <c r="K256" s="204" t="s">
        <v>118</v>
      </c>
      <c r="L256" s="204" t="s">
        <v>539</v>
      </c>
      <c r="M256" s="204" t="s">
        <v>4480</v>
      </c>
      <c r="N256" s="204" t="s">
        <v>6807</v>
      </c>
      <c r="P256" s="204" t="s">
        <v>118</v>
      </c>
      <c r="Q256" s="204" t="s">
        <v>704</v>
      </c>
      <c r="R256" s="204" t="s">
        <v>565</v>
      </c>
      <c r="S256" s="204" t="s">
        <v>565</v>
      </c>
    </row>
    <row r="257" spans="1:19" x14ac:dyDescent="0.3">
      <c r="A257" s="255" t="s">
        <v>176</v>
      </c>
      <c r="B257" s="255" t="s">
        <v>328</v>
      </c>
      <c r="C257" s="255" t="s">
        <v>336</v>
      </c>
      <c r="D257" s="255" t="s">
        <v>335</v>
      </c>
      <c r="F257" s="204" t="s">
        <v>118</v>
      </c>
      <c r="G257" s="204" t="s">
        <v>701</v>
      </c>
      <c r="H257" s="204" t="s">
        <v>4261</v>
      </c>
      <c r="I257" s="204" t="s">
        <v>821</v>
      </c>
      <c r="K257" s="204" t="s">
        <v>118</v>
      </c>
      <c r="L257" s="204" t="s">
        <v>733</v>
      </c>
      <c r="M257" s="204" t="s">
        <v>594</v>
      </c>
      <c r="N257" s="204" t="s">
        <v>863</v>
      </c>
      <c r="P257" s="204" t="s">
        <v>118</v>
      </c>
      <c r="Q257" s="204" t="s">
        <v>705</v>
      </c>
      <c r="R257" s="204" t="s">
        <v>1307</v>
      </c>
      <c r="S257" s="204" t="s">
        <v>793</v>
      </c>
    </row>
    <row r="258" spans="1:19" x14ac:dyDescent="0.3">
      <c r="A258" s="255" t="s">
        <v>176</v>
      </c>
      <c r="B258" s="255" t="s">
        <v>324</v>
      </c>
      <c r="C258" s="255" t="s">
        <v>9631</v>
      </c>
      <c r="D258" s="255" t="s">
        <v>9630</v>
      </c>
      <c r="F258" s="204" t="s">
        <v>118</v>
      </c>
      <c r="G258" s="204" t="s">
        <v>702</v>
      </c>
      <c r="H258" s="204" t="s">
        <v>565</v>
      </c>
      <c r="I258" s="204" t="s">
        <v>565</v>
      </c>
      <c r="K258" s="204" t="s">
        <v>118</v>
      </c>
      <c r="L258" s="204" t="s">
        <v>735</v>
      </c>
      <c r="M258" s="204" t="s">
        <v>821</v>
      </c>
      <c r="N258" s="204" t="s">
        <v>1104</v>
      </c>
      <c r="P258" s="204" t="s">
        <v>118</v>
      </c>
      <c r="Q258" s="204" t="s">
        <v>707</v>
      </c>
      <c r="R258" s="204" t="s">
        <v>1671</v>
      </c>
      <c r="S258" s="204" t="s">
        <v>1316</v>
      </c>
    </row>
    <row r="259" spans="1:19" x14ac:dyDescent="0.3">
      <c r="A259" s="255" t="s">
        <v>176</v>
      </c>
      <c r="B259" s="255" t="s">
        <v>4678</v>
      </c>
      <c r="C259" s="255" t="s">
        <v>9361</v>
      </c>
      <c r="D259" s="255" t="s">
        <v>9362</v>
      </c>
      <c r="F259" s="204" t="s">
        <v>118</v>
      </c>
      <c r="G259" s="204" t="s">
        <v>703</v>
      </c>
      <c r="H259" s="204" t="s">
        <v>565</v>
      </c>
      <c r="I259" s="204" t="s">
        <v>565</v>
      </c>
      <c r="K259" s="204" t="s">
        <v>118</v>
      </c>
      <c r="L259" s="204" t="s">
        <v>737</v>
      </c>
      <c r="M259" s="204" t="s">
        <v>821</v>
      </c>
      <c r="N259" s="204" t="s">
        <v>6808</v>
      </c>
      <c r="P259" s="204" t="s">
        <v>118</v>
      </c>
      <c r="Q259" s="204" t="s">
        <v>709</v>
      </c>
      <c r="R259" s="204" t="s">
        <v>952</v>
      </c>
      <c r="S259" s="204" t="s">
        <v>1808</v>
      </c>
    </row>
    <row r="260" spans="1:19" x14ac:dyDescent="0.3">
      <c r="A260" s="255" t="s">
        <v>176</v>
      </c>
      <c r="B260" s="255" t="s">
        <v>830</v>
      </c>
      <c r="C260" s="255" t="s">
        <v>8630</v>
      </c>
      <c r="D260" s="255" t="s">
        <v>4827</v>
      </c>
      <c r="F260" s="204" t="s">
        <v>118</v>
      </c>
      <c r="G260" s="204" t="s">
        <v>704</v>
      </c>
      <c r="H260" s="204" t="s">
        <v>1802</v>
      </c>
      <c r="I260" s="204" t="s">
        <v>1084</v>
      </c>
      <c r="K260" s="204" t="s">
        <v>118</v>
      </c>
      <c r="L260" s="204" t="s">
        <v>739</v>
      </c>
      <c r="M260" s="204" t="s">
        <v>952</v>
      </c>
      <c r="N260" s="204" t="s">
        <v>3507</v>
      </c>
      <c r="P260" s="204" t="s">
        <v>118</v>
      </c>
      <c r="Q260" s="204" t="s">
        <v>586</v>
      </c>
      <c r="R260" s="204" t="s">
        <v>4287</v>
      </c>
      <c r="S260" s="204" t="s">
        <v>7495</v>
      </c>
    </row>
    <row r="261" spans="1:19" x14ac:dyDescent="0.3">
      <c r="A261" s="255" t="s">
        <v>176</v>
      </c>
      <c r="B261" s="255" t="s">
        <v>831</v>
      </c>
      <c r="C261" s="255" t="s">
        <v>9363</v>
      </c>
      <c r="D261" s="255" t="s">
        <v>1505</v>
      </c>
      <c r="F261" s="204" t="s">
        <v>118</v>
      </c>
      <c r="G261" s="204" t="s">
        <v>705</v>
      </c>
      <c r="H261" s="204" t="s">
        <v>581</v>
      </c>
      <c r="I261" s="204" t="s">
        <v>1707</v>
      </c>
      <c r="K261" s="204" t="s">
        <v>118</v>
      </c>
      <c r="L261" s="204" t="s">
        <v>741</v>
      </c>
      <c r="M261" s="204" t="s">
        <v>565</v>
      </c>
      <c r="N261" s="204" t="s">
        <v>565</v>
      </c>
      <c r="P261" s="204" t="s">
        <v>118</v>
      </c>
      <c r="Q261" s="204" t="s">
        <v>540</v>
      </c>
      <c r="R261" s="204" t="s">
        <v>7496</v>
      </c>
      <c r="S261" s="204" t="s">
        <v>7497</v>
      </c>
    </row>
    <row r="262" spans="1:19" x14ac:dyDescent="0.3">
      <c r="A262" s="255" t="s">
        <v>176</v>
      </c>
      <c r="B262" s="255" t="s">
        <v>832</v>
      </c>
      <c r="C262" s="255" t="s">
        <v>4828</v>
      </c>
      <c r="D262" s="255" t="s">
        <v>4829</v>
      </c>
      <c r="F262" s="204" t="s">
        <v>118</v>
      </c>
      <c r="G262" s="204" t="s">
        <v>707</v>
      </c>
      <c r="H262" s="204" t="s">
        <v>1834</v>
      </c>
      <c r="I262" s="204" t="s">
        <v>2182</v>
      </c>
      <c r="K262" s="204" t="s">
        <v>118</v>
      </c>
      <c r="L262" s="204" t="s">
        <v>743</v>
      </c>
      <c r="M262" s="204" t="s">
        <v>1332</v>
      </c>
      <c r="N262" s="204" t="s">
        <v>4117</v>
      </c>
      <c r="P262" s="204" t="s">
        <v>118</v>
      </c>
      <c r="Q262" s="204" t="s">
        <v>371</v>
      </c>
      <c r="R262" s="204" t="s">
        <v>7498</v>
      </c>
      <c r="S262" s="204" t="s">
        <v>7499</v>
      </c>
    </row>
    <row r="263" spans="1:19" x14ac:dyDescent="0.3">
      <c r="A263" s="255" t="s">
        <v>191</v>
      </c>
      <c r="B263" s="255" t="s">
        <v>332</v>
      </c>
      <c r="C263" s="255" t="s">
        <v>9629</v>
      </c>
      <c r="D263" s="255" t="s">
        <v>9628</v>
      </c>
      <c r="F263" s="204" t="s">
        <v>118</v>
      </c>
      <c r="G263" s="204" t="s">
        <v>709</v>
      </c>
      <c r="H263" s="204" t="s">
        <v>2154</v>
      </c>
      <c r="I263" s="204" t="s">
        <v>1933</v>
      </c>
      <c r="K263" s="204" t="s">
        <v>118</v>
      </c>
      <c r="L263" s="204" t="s">
        <v>745</v>
      </c>
      <c r="M263" s="204" t="s">
        <v>821</v>
      </c>
      <c r="N263" s="204" t="s">
        <v>2605</v>
      </c>
      <c r="P263" s="204" t="s">
        <v>118</v>
      </c>
      <c r="Q263" s="204" t="s">
        <v>715</v>
      </c>
      <c r="R263" s="204" t="s">
        <v>1560</v>
      </c>
      <c r="S263" s="204" t="s">
        <v>7500</v>
      </c>
    </row>
    <row r="264" spans="1:19" x14ac:dyDescent="0.3">
      <c r="A264" s="255" t="s">
        <v>191</v>
      </c>
      <c r="B264" s="255" t="s">
        <v>331</v>
      </c>
      <c r="C264" s="255" t="s">
        <v>9627</v>
      </c>
      <c r="D264" s="255" t="s">
        <v>9626</v>
      </c>
      <c r="F264" s="204" t="s">
        <v>118</v>
      </c>
      <c r="G264" s="204" t="s">
        <v>586</v>
      </c>
      <c r="H264" s="204" t="s">
        <v>1739</v>
      </c>
      <c r="I264" s="204" t="s">
        <v>5924</v>
      </c>
      <c r="K264" s="204" t="s">
        <v>118</v>
      </c>
      <c r="L264" s="204" t="s">
        <v>747</v>
      </c>
      <c r="M264" s="204" t="s">
        <v>1553</v>
      </c>
      <c r="N264" s="204" t="s">
        <v>6809</v>
      </c>
      <c r="P264" s="204" t="s">
        <v>118</v>
      </c>
      <c r="Q264" s="204" t="s">
        <v>717</v>
      </c>
      <c r="R264" s="204" t="s">
        <v>2790</v>
      </c>
      <c r="S264" s="204" t="s">
        <v>4611</v>
      </c>
    </row>
    <row r="265" spans="1:19" x14ac:dyDescent="0.3">
      <c r="A265" s="255" t="s">
        <v>191</v>
      </c>
      <c r="B265" s="255" t="s">
        <v>330</v>
      </c>
      <c r="C265" s="255" t="s">
        <v>9364</v>
      </c>
      <c r="D265" s="255" t="s">
        <v>9365</v>
      </c>
      <c r="F265" s="204" t="s">
        <v>118</v>
      </c>
      <c r="G265" s="204" t="s">
        <v>540</v>
      </c>
      <c r="H265" s="204" t="s">
        <v>5925</v>
      </c>
      <c r="I265" s="204" t="s">
        <v>5926</v>
      </c>
      <c r="K265" s="204" t="s">
        <v>118</v>
      </c>
      <c r="L265" s="204" t="s">
        <v>749</v>
      </c>
      <c r="M265" s="204" t="s">
        <v>1671</v>
      </c>
      <c r="N265" s="204" t="s">
        <v>4525</v>
      </c>
      <c r="P265" s="204" t="s">
        <v>118</v>
      </c>
      <c r="Q265" s="204" t="s">
        <v>719</v>
      </c>
      <c r="R265" s="204" t="s">
        <v>565</v>
      </c>
      <c r="S265" s="204" t="s">
        <v>565</v>
      </c>
    </row>
    <row r="266" spans="1:19" x14ac:dyDescent="0.3">
      <c r="A266" s="255" t="s">
        <v>191</v>
      </c>
      <c r="B266" s="255" t="s">
        <v>329</v>
      </c>
      <c r="C266" s="255" t="s">
        <v>9625</v>
      </c>
      <c r="D266" s="255" t="s">
        <v>9624</v>
      </c>
      <c r="F266" s="204" t="s">
        <v>118</v>
      </c>
      <c r="G266" s="204" t="s">
        <v>371</v>
      </c>
      <c r="H266" s="204" t="s">
        <v>5927</v>
      </c>
      <c r="I266" s="204" t="s">
        <v>5928</v>
      </c>
      <c r="K266" s="204" t="s">
        <v>118</v>
      </c>
      <c r="L266" s="204" t="s">
        <v>751</v>
      </c>
      <c r="M266" s="204" t="s">
        <v>2627</v>
      </c>
      <c r="N266" s="204" t="s">
        <v>5560</v>
      </c>
      <c r="P266" s="204" t="s">
        <v>118</v>
      </c>
      <c r="Q266" s="204" t="s">
        <v>720</v>
      </c>
      <c r="R266" s="204" t="s">
        <v>777</v>
      </c>
      <c r="S266" s="204" t="s">
        <v>4274</v>
      </c>
    </row>
    <row r="267" spans="1:19" x14ac:dyDescent="0.3">
      <c r="A267" s="255" t="s">
        <v>191</v>
      </c>
      <c r="B267" s="255" t="s">
        <v>328</v>
      </c>
      <c r="C267" s="255" t="s">
        <v>334</v>
      </c>
      <c r="D267" s="255" t="s">
        <v>333</v>
      </c>
      <c r="F267" s="204" t="s">
        <v>118</v>
      </c>
      <c r="G267" s="204" t="s">
        <v>714</v>
      </c>
      <c r="H267" s="204" t="s">
        <v>594</v>
      </c>
      <c r="I267" s="204" t="s">
        <v>624</v>
      </c>
      <c r="K267" s="204" t="s">
        <v>118</v>
      </c>
      <c r="L267" s="204" t="s">
        <v>753</v>
      </c>
      <c r="M267" s="204" t="s">
        <v>5775</v>
      </c>
      <c r="N267" s="204" t="s">
        <v>6810</v>
      </c>
      <c r="P267" s="204" t="s">
        <v>118</v>
      </c>
      <c r="Q267" s="204" t="s">
        <v>722</v>
      </c>
      <c r="R267" s="204" t="s">
        <v>621</v>
      </c>
      <c r="S267" s="204" t="s">
        <v>2514</v>
      </c>
    </row>
    <row r="268" spans="1:19" x14ac:dyDescent="0.3">
      <c r="A268" s="255" t="s">
        <v>191</v>
      </c>
      <c r="B268" s="255" t="s">
        <v>324</v>
      </c>
      <c r="C268" s="255" t="s">
        <v>9623</v>
      </c>
      <c r="D268" s="255" t="s">
        <v>9622</v>
      </c>
      <c r="F268" s="204" t="s">
        <v>118</v>
      </c>
      <c r="G268" s="204" t="s">
        <v>1041</v>
      </c>
      <c r="H268" s="204" t="s">
        <v>594</v>
      </c>
      <c r="I268" s="204" t="s">
        <v>594</v>
      </c>
      <c r="K268" s="204" t="s">
        <v>118</v>
      </c>
      <c r="L268" s="204" t="s">
        <v>538</v>
      </c>
      <c r="M268" s="204" t="s">
        <v>6811</v>
      </c>
      <c r="N268" s="204" t="s">
        <v>6812</v>
      </c>
      <c r="P268" s="204" t="s">
        <v>118</v>
      </c>
      <c r="Q268" s="204" t="s">
        <v>724</v>
      </c>
      <c r="R268" s="204" t="s">
        <v>1161</v>
      </c>
      <c r="S268" s="204" t="s">
        <v>4366</v>
      </c>
    </row>
    <row r="269" spans="1:19" x14ac:dyDescent="0.3">
      <c r="A269" s="255" t="s">
        <v>191</v>
      </c>
      <c r="B269" s="255" t="s">
        <v>4678</v>
      </c>
      <c r="C269" s="255" t="s">
        <v>9366</v>
      </c>
      <c r="D269" s="255" t="s">
        <v>9367</v>
      </c>
      <c r="F269" s="204" t="s">
        <v>118</v>
      </c>
      <c r="G269" s="204" t="s">
        <v>715</v>
      </c>
      <c r="H269" s="204" t="s">
        <v>1392</v>
      </c>
      <c r="I269" s="204" t="s">
        <v>5929</v>
      </c>
      <c r="K269" s="204" t="s">
        <v>118</v>
      </c>
      <c r="L269" s="204" t="s">
        <v>756</v>
      </c>
      <c r="M269" s="204" t="s">
        <v>594</v>
      </c>
      <c r="N269" s="204" t="s">
        <v>1183</v>
      </c>
      <c r="P269" s="204" t="s">
        <v>118</v>
      </c>
      <c r="Q269" s="204" t="s">
        <v>726</v>
      </c>
      <c r="R269" s="204" t="s">
        <v>706</v>
      </c>
      <c r="S269" s="204" t="s">
        <v>7501</v>
      </c>
    </row>
    <row r="270" spans="1:19" x14ac:dyDescent="0.3">
      <c r="A270" s="255" t="s">
        <v>191</v>
      </c>
      <c r="B270" s="255" t="s">
        <v>830</v>
      </c>
      <c r="C270" s="255" t="s">
        <v>4838</v>
      </c>
      <c r="D270" s="255" t="s">
        <v>4839</v>
      </c>
      <c r="F270" s="204" t="s">
        <v>118</v>
      </c>
      <c r="G270" s="204" t="s">
        <v>717</v>
      </c>
      <c r="H270" s="204" t="s">
        <v>994</v>
      </c>
      <c r="I270" s="204" t="s">
        <v>4279</v>
      </c>
      <c r="K270" s="204" t="s">
        <v>118</v>
      </c>
      <c r="L270" s="204" t="s">
        <v>758</v>
      </c>
      <c r="M270" s="204" t="s">
        <v>1539</v>
      </c>
      <c r="N270" s="204" t="s">
        <v>6813</v>
      </c>
      <c r="P270" s="204" t="s">
        <v>118</v>
      </c>
      <c r="Q270" s="204" t="s">
        <v>728</v>
      </c>
      <c r="R270" s="204" t="s">
        <v>3265</v>
      </c>
      <c r="S270" s="204" t="s">
        <v>6302</v>
      </c>
    </row>
    <row r="271" spans="1:19" x14ac:dyDescent="0.3">
      <c r="A271" s="255" t="s">
        <v>191</v>
      </c>
      <c r="B271" s="255" t="s">
        <v>831</v>
      </c>
      <c r="C271" s="255" t="s">
        <v>4840</v>
      </c>
      <c r="D271" s="255" t="s">
        <v>1996</v>
      </c>
      <c r="F271" s="204" t="s">
        <v>118</v>
      </c>
      <c r="G271" s="204" t="s">
        <v>719</v>
      </c>
      <c r="H271" s="204" t="s">
        <v>863</v>
      </c>
      <c r="I271" s="204" t="s">
        <v>624</v>
      </c>
      <c r="K271" s="204" t="s">
        <v>118</v>
      </c>
      <c r="L271" s="204" t="s">
        <v>760</v>
      </c>
      <c r="M271" s="204" t="s">
        <v>6814</v>
      </c>
      <c r="N271" s="204" t="s">
        <v>5654</v>
      </c>
      <c r="P271" s="204" t="s">
        <v>118</v>
      </c>
      <c r="Q271" s="204" t="s">
        <v>730</v>
      </c>
      <c r="R271" s="204" t="s">
        <v>4393</v>
      </c>
      <c r="S271" s="204" t="s">
        <v>7502</v>
      </c>
    </row>
    <row r="272" spans="1:19" x14ac:dyDescent="0.3">
      <c r="A272" s="255" t="s">
        <v>191</v>
      </c>
      <c r="B272" s="255" t="s">
        <v>832</v>
      </c>
      <c r="C272" s="255" t="s">
        <v>9368</v>
      </c>
      <c r="D272" s="255" t="s">
        <v>9369</v>
      </c>
      <c r="F272" s="204" t="s">
        <v>118</v>
      </c>
      <c r="G272" s="204" t="s">
        <v>720</v>
      </c>
      <c r="H272" s="204" t="s">
        <v>875</v>
      </c>
      <c r="I272" s="204" t="s">
        <v>4315</v>
      </c>
      <c r="K272" s="204" t="s">
        <v>118</v>
      </c>
      <c r="L272" s="204" t="s">
        <v>762</v>
      </c>
      <c r="M272" s="204" t="s">
        <v>906</v>
      </c>
      <c r="N272" s="204" t="s">
        <v>6815</v>
      </c>
      <c r="P272" s="204" t="s">
        <v>118</v>
      </c>
      <c r="Q272" s="204" t="s">
        <v>539</v>
      </c>
      <c r="R272" s="204" t="s">
        <v>7503</v>
      </c>
      <c r="S272" s="204" t="s">
        <v>7504</v>
      </c>
    </row>
    <row r="273" spans="1:19" x14ac:dyDescent="0.3">
      <c r="A273" s="255" t="s">
        <v>261</v>
      </c>
      <c r="B273" s="255" t="s">
        <v>332</v>
      </c>
      <c r="C273" s="255" t="s">
        <v>9621</v>
      </c>
      <c r="D273" s="255" t="s">
        <v>9620</v>
      </c>
      <c r="F273" s="204" t="s">
        <v>118</v>
      </c>
      <c r="G273" s="204" t="s">
        <v>722</v>
      </c>
      <c r="H273" s="204" t="s">
        <v>881</v>
      </c>
      <c r="I273" s="204" t="s">
        <v>710</v>
      </c>
      <c r="K273" s="204" t="s">
        <v>118</v>
      </c>
      <c r="L273" s="204" t="s">
        <v>764</v>
      </c>
      <c r="M273" s="204" t="s">
        <v>2689</v>
      </c>
      <c r="N273" s="204" t="s">
        <v>6816</v>
      </c>
      <c r="P273" s="204" t="s">
        <v>118</v>
      </c>
      <c r="Q273" s="204" t="s">
        <v>733</v>
      </c>
      <c r="R273" s="204" t="s">
        <v>881</v>
      </c>
      <c r="S273" s="204" t="s">
        <v>842</v>
      </c>
    </row>
    <row r="274" spans="1:19" x14ac:dyDescent="0.3">
      <c r="A274" s="255" t="s">
        <v>261</v>
      </c>
      <c r="B274" s="255" t="s">
        <v>331</v>
      </c>
      <c r="C274" s="255" t="s">
        <v>9619</v>
      </c>
      <c r="D274" s="255" t="s">
        <v>9618</v>
      </c>
      <c r="F274" s="204" t="s">
        <v>118</v>
      </c>
      <c r="G274" s="204" t="s">
        <v>724</v>
      </c>
      <c r="H274" s="204" t="s">
        <v>1238</v>
      </c>
      <c r="I274" s="204" t="s">
        <v>4285</v>
      </c>
      <c r="K274" s="204" t="s">
        <v>118</v>
      </c>
      <c r="L274" s="204" t="s">
        <v>766</v>
      </c>
      <c r="M274" s="204" t="s">
        <v>594</v>
      </c>
      <c r="N274" s="204" t="s">
        <v>946</v>
      </c>
      <c r="P274" s="204" t="s">
        <v>118</v>
      </c>
      <c r="Q274" s="204" t="s">
        <v>735</v>
      </c>
      <c r="R274" s="204" t="s">
        <v>2033</v>
      </c>
      <c r="S274" s="204" t="s">
        <v>7505</v>
      </c>
    </row>
    <row r="275" spans="1:19" x14ac:dyDescent="0.3">
      <c r="A275" s="255" t="s">
        <v>261</v>
      </c>
      <c r="B275" s="255" t="s">
        <v>330</v>
      </c>
      <c r="C275" s="255" t="s">
        <v>9617</v>
      </c>
      <c r="D275" s="255" t="s">
        <v>9616</v>
      </c>
      <c r="F275" s="204" t="s">
        <v>118</v>
      </c>
      <c r="G275" s="204" t="s">
        <v>726</v>
      </c>
      <c r="H275" s="204" t="s">
        <v>4305</v>
      </c>
      <c r="I275" s="204" t="s">
        <v>5930</v>
      </c>
      <c r="K275" s="204" t="s">
        <v>118</v>
      </c>
      <c r="L275" s="204" t="s">
        <v>767</v>
      </c>
      <c r="M275" s="204" t="s">
        <v>624</v>
      </c>
      <c r="N275" s="204" t="s">
        <v>4352</v>
      </c>
      <c r="P275" s="204" t="s">
        <v>118</v>
      </c>
      <c r="Q275" s="204" t="s">
        <v>737</v>
      </c>
      <c r="R275" s="204" t="s">
        <v>1348</v>
      </c>
      <c r="S275" s="204" t="s">
        <v>5005</v>
      </c>
    </row>
    <row r="276" spans="1:19" x14ac:dyDescent="0.3">
      <c r="A276" s="255" t="s">
        <v>261</v>
      </c>
      <c r="B276" s="255" t="s">
        <v>329</v>
      </c>
      <c r="C276" s="255" t="s">
        <v>9615</v>
      </c>
      <c r="D276" s="255" t="s">
        <v>9614</v>
      </c>
      <c r="F276" s="204" t="s">
        <v>118</v>
      </c>
      <c r="G276" s="204" t="s">
        <v>728</v>
      </c>
      <c r="H276" s="204" t="s">
        <v>3897</v>
      </c>
      <c r="I276" s="204" t="s">
        <v>5931</v>
      </c>
      <c r="K276" s="204" t="s">
        <v>118</v>
      </c>
      <c r="L276" s="204" t="s">
        <v>769</v>
      </c>
      <c r="M276" s="204" t="s">
        <v>594</v>
      </c>
      <c r="N276" s="204" t="s">
        <v>821</v>
      </c>
      <c r="P276" s="204" t="s">
        <v>118</v>
      </c>
      <c r="Q276" s="204" t="s">
        <v>739</v>
      </c>
      <c r="R276" s="204" t="s">
        <v>3223</v>
      </c>
      <c r="S276" s="204" t="s">
        <v>7506</v>
      </c>
    </row>
    <row r="277" spans="1:19" x14ac:dyDescent="0.3">
      <c r="A277" s="255" t="s">
        <v>261</v>
      </c>
      <c r="B277" s="255" t="s">
        <v>328</v>
      </c>
      <c r="C277" s="255" t="s">
        <v>327</v>
      </c>
      <c r="D277" s="255" t="s">
        <v>326</v>
      </c>
      <c r="F277" s="204" t="s">
        <v>118</v>
      </c>
      <c r="G277" s="204" t="s">
        <v>730</v>
      </c>
      <c r="H277" s="204" t="s">
        <v>4591</v>
      </c>
      <c r="I277" s="204" t="s">
        <v>5932</v>
      </c>
      <c r="K277" s="204" t="s">
        <v>118</v>
      </c>
      <c r="L277" s="204" t="s">
        <v>537</v>
      </c>
      <c r="M277" s="204" t="s">
        <v>3117</v>
      </c>
      <c r="N277" s="204" t="s">
        <v>6817</v>
      </c>
      <c r="P277" s="204" t="s">
        <v>118</v>
      </c>
      <c r="Q277" s="204" t="s">
        <v>741</v>
      </c>
      <c r="R277" s="204" t="s">
        <v>1886</v>
      </c>
      <c r="S277" s="204" t="s">
        <v>7507</v>
      </c>
    </row>
    <row r="278" spans="1:19" x14ac:dyDescent="0.3">
      <c r="A278" s="255" t="s">
        <v>261</v>
      </c>
      <c r="B278" s="255" t="s">
        <v>324</v>
      </c>
      <c r="C278" s="255" t="s">
        <v>4240</v>
      </c>
      <c r="D278" s="255" t="s">
        <v>9370</v>
      </c>
      <c r="F278" s="204" t="s">
        <v>118</v>
      </c>
      <c r="G278" s="204" t="s">
        <v>539</v>
      </c>
      <c r="H278" s="204" t="s">
        <v>5933</v>
      </c>
      <c r="I278" s="204" t="s">
        <v>5934</v>
      </c>
      <c r="K278" s="204" t="s">
        <v>118</v>
      </c>
      <c r="L278" s="204" t="s">
        <v>774</v>
      </c>
      <c r="M278" s="204" t="s">
        <v>565</v>
      </c>
      <c r="N278" s="204" t="s">
        <v>565</v>
      </c>
      <c r="P278" s="204" t="s">
        <v>118</v>
      </c>
      <c r="Q278" s="204" t="s">
        <v>743</v>
      </c>
      <c r="R278" s="204" t="s">
        <v>3170</v>
      </c>
      <c r="S278" s="204" t="s">
        <v>7508</v>
      </c>
    </row>
    <row r="279" spans="1:19" x14ac:dyDescent="0.3">
      <c r="A279" s="255" t="s">
        <v>261</v>
      </c>
      <c r="B279" s="255" t="s">
        <v>4678</v>
      </c>
      <c r="C279" s="255" t="s">
        <v>9371</v>
      </c>
      <c r="D279" s="255" t="s">
        <v>9613</v>
      </c>
      <c r="F279" s="204" t="s">
        <v>118</v>
      </c>
      <c r="G279" s="204" t="s">
        <v>733</v>
      </c>
      <c r="H279" s="204" t="s">
        <v>661</v>
      </c>
      <c r="I279" s="204" t="s">
        <v>4406</v>
      </c>
      <c r="K279" s="204" t="s">
        <v>118</v>
      </c>
      <c r="L279" s="204" t="s">
        <v>776</v>
      </c>
      <c r="M279" s="204" t="s">
        <v>565</v>
      </c>
      <c r="N279" s="204" t="s">
        <v>565</v>
      </c>
      <c r="P279" s="204" t="s">
        <v>118</v>
      </c>
      <c r="Q279" s="204" t="s">
        <v>745</v>
      </c>
      <c r="R279" s="204" t="s">
        <v>1332</v>
      </c>
      <c r="S279" s="204" t="s">
        <v>4537</v>
      </c>
    </row>
    <row r="280" spans="1:19" x14ac:dyDescent="0.3">
      <c r="A280" s="255" t="s">
        <v>261</v>
      </c>
      <c r="B280" s="255" t="s">
        <v>830</v>
      </c>
      <c r="C280" s="255" t="s">
        <v>9372</v>
      </c>
      <c r="D280" s="255" t="s">
        <v>9373</v>
      </c>
      <c r="F280" s="204" t="s">
        <v>118</v>
      </c>
      <c r="G280" s="204" t="s">
        <v>735</v>
      </c>
      <c r="H280" s="204" t="s">
        <v>2157</v>
      </c>
      <c r="I280" s="204" t="s">
        <v>5857</v>
      </c>
      <c r="K280" s="204" t="s">
        <v>118</v>
      </c>
      <c r="L280" s="204" t="s">
        <v>778</v>
      </c>
      <c r="M280" s="204" t="s">
        <v>565</v>
      </c>
      <c r="N280" s="204" t="s">
        <v>565</v>
      </c>
      <c r="P280" s="204" t="s">
        <v>118</v>
      </c>
      <c r="Q280" s="204" t="s">
        <v>747</v>
      </c>
      <c r="R280" s="204" t="s">
        <v>1253</v>
      </c>
      <c r="S280" s="204" t="s">
        <v>7509</v>
      </c>
    </row>
    <row r="281" spans="1:19" x14ac:dyDescent="0.3">
      <c r="A281" s="255" t="s">
        <v>261</v>
      </c>
      <c r="B281" s="255" t="s">
        <v>831</v>
      </c>
      <c r="C281" s="255" t="s">
        <v>4757</v>
      </c>
      <c r="D281" s="255" t="s">
        <v>1148</v>
      </c>
      <c r="F281" s="204" t="s">
        <v>118</v>
      </c>
      <c r="G281" s="204" t="s">
        <v>737</v>
      </c>
      <c r="H281" s="204" t="s">
        <v>1387</v>
      </c>
      <c r="I281" s="204" t="s">
        <v>5678</v>
      </c>
      <c r="K281" s="204" t="s">
        <v>118</v>
      </c>
      <c r="L281" s="204" t="s">
        <v>780</v>
      </c>
      <c r="M281" s="204" t="s">
        <v>594</v>
      </c>
      <c r="N281" s="204" t="s">
        <v>565</v>
      </c>
      <c r="P281" s="204" t="s">
        <v>118</v>
      </c>
      <c r="Q281" s="204" t="s">
        <v>749</v>
      </c>
      <c r="R281" s="204" t="s">
        <v>7510</v>
      </c>
      <c r="S281" s="204" t="s">
        <v>7511</v>
      </c>
    </row>
    <row r="282" spans="1:19" x14ac:dyDescent="0.3">
      <c r="A282" s="255" t="s">
        <v>261</v>
      </c>
      <c r="B282" s="255" t="s">
        <v>832</v>
      </c>
      <c r="C282" s="255" t="s">
        <v>4847</v>
      </c>
      <c r="D282" s="255" t="s">
        <v>9612</v>
      </c>
      <c r="F282" s="204" t="s">
        <v>118</v>
      </c>
      <c r="G282" s="204" t="s">
        <v>739</v>
      </c>
      <c r="H282" s="204" t="s">
        <v>879</v>
      </c>
      <c r="I282" s="204" t="s">
        <v>5935</v>
      </c>
      <c r="K282" s="204" t="s">
        <v>118</v>
      </c>
      <c r="L282" s="204" t="s">
        <v>784</v>
      </c>
      <c r="M282" s="204" t="s">
        <v>861</v>
      </c>
      <c r="N282" s="204" t="s">
        <v>2603</v>
      </c>
      <c r="P282" s="204" t="s">
        <v>118</v>
      </c>
      <c r="Q282" s="204" t="s">
        <v>751</v>
      </c>
      <c r="R282" s="204" t="s">
        <v>5520</v>
      </c>
      <c r="S282" s="204" t="s">
        <v>7512</v>
      </c>
    </row>
    <row r="283" spans="1:19" x14ac:dyDescent="0.3">
      <c r="A283" s="255" t="s">
        <v>265</v>
      </c>
      <c r="B283" s="255" t="s">
        <v>332</v>
      </c>
      <c r="C283" s="255" t="s">
        <v>9611</v>
      </c>
      <c r="D283" s="255" t="s">
        <v>9610</v>
      </c>
      <c r="F283" s="204" t="s">
        <v>118</v>
      </c>
      <c r="G283" s="204" t="s">
        <v>741</v>
      </c>
      <c r="H283" s="204" t="s">
        <v>1525</v>
      </c>
      <c r="I283" s="204" t="s">
        <v>5936</v>
      </c>
      <c r="K283" s="204" t="s">
        <v>118</v>
      </c>
      <c r="L283" s="204" t="s">
        <v>786</v>
      </c>
      <c r="M283" s="204" t="s">
        <v>1013</v>
      </c>
      <c r="N283" s="204" t="s">
        <v>2020</v>
      </c>
      <c r="P283" s="204" t="s">
        <v>118</v>
      </c>
      <c r="Q283" s="204" t="s">
        <v>753</v>
      </c>
      <c r="R283" s="204" t="s">
        <v>7513</v>
      </c>
      <c r="S283" s="204" t="s">
        <v>7514</v>
      </c>
    </row>
    <row r="284" spans="1:19" x14ac:dyDescent="0.3">
      <c r="A284" s="255" t="s">
        <v>265</v>
      </c>
      <c r="B284" s="255" t="s">
        <v>331</v>
      </c>
      <c r="C284" s="255" t="s">
        <v>9609</v>
      </c>
      <c r="D284" s="255" t="s">
        <v>9608</v>
      </c>
      <c r="F284" s="204" t="s">
        <v>118</v>
      </c>
      <c r="G284" s="204" t="s">
        <v>743</v>
      </c>
      <c r="H284" s="204" t="s">
        <v>4430</v>
      </c>
      <c r="I284" s="204" t="s">
        <v>5937</v>
      </c>
      <c r="K284" s="204" t="s">
        <v>118</v>
      </c>
      <c r="L284" s="204" t="s">
        <v>788</v>
      </c>
      <c r="M284" s="204" t="s">
        <v>594</v>
      </c>
      <c r="N284" s="204" t="s">
        <v>2193</v>
      </c>
      <c r="P284" s="204" t="s">
        <v>118</v>
      </c>
      <c r="Q284" s="204" t="s">
        <v>538</v>
      </c>
      <c r="R284" s="204" t="s">
        <v>7515</v>
      </c>
      <c r="S284" s="204" t="s">
        <v>7516</v>
      </c>
    </row>
    <row r="285" spans="1:19" x14ac:dyDescent="0.3">
      <c r="A285" s="255" t="s">
        <v>265</v>
      </c>
      <c r="B285" s="255" t="s">
        <v>330</v>
      </c>
      <c r="C285" s="255" t="s">
        <v>9374</v>
      </c>
      <c r="D285" s="255" t="s">
        <v>9607</v>
      </c>
      <c r="F285" s="204" t="s">
        <v>118</v>
      </c>
      <c r="G285" s="204" t="s">
        <v>745</v>
      </c>
      <c r="H285" s="204" t="s">
        <v>4245</v>
      </c>
      <c r="I285" s="204" t="s">
        <v>5938</v>
      </c>
      <c r="K285" s="204" t="s">
        <v>118</v>
      </c>
      <c r="L285" s="204" t="s">
        <v>790</v>
      </c>
      <c r="M285" s="204" t="s">
        <v>821</v>
      </c>
      <c r="N285" s="204" t="s">
        <v>1157</v>
      </c>
      <c r="P285" s="204" t="s">
        <v>118</v>
      </c>
      <c r="Q285" s="204" t="s">
        <v>756</v>
      </c>
      <c r="R285" s="204" t="s">
        <v>757</v>
      </c>
      <c r="S285" s="204" t="s">
        <v>1023</v>
      </c>
    </row>
    <row r="286" spans="1:19" x14ac:dyDescent="0.3">
      <c r="A286" s="255" t="s">
        <v>265</v>
      </c>
      <c r="B286" s="255" t="s">
        <v>329</v>
      </c>
      <c r="C286" s="255" t="s">
        <v>9606</v>
      </c>
      <c r="D286" s="255" t="s">
        <v>9605</v>
      </c>
      <c r="F286" s="204" t="s">
        <v>118</v>
      </c>
      <c r="G286" s="204" t="s">
        <v>747</v>
      </c>
      <c r="H286" s="204" t="s">
        <v>1441</v>
      </c>
      <c r="I286" s="204" t="s">
        <v>5939</v>
      </c>
      <c r="K286" s="204" t="s">
        <v>118</v>
      </c>
      <c r="L286" s="204" t="s">
        <v>792</v>
      </c>
      <c r="M286" s="204" t="s">
        <v>1481</v>
      </c>
      <c r="N286" s="204" t="s">
        <v>3126</v>
      </c>
      <c r="P286" s="204" t="s">
        <v>118</v>
      </c>
      <c r="Q286" s="204" t="s">
        <v>758</v>
      </c>
      <c r="R286" s="204" t="s">
        <v>4528</v>
      </c>
      <c r="S286" s="204" t="s">
        <v>7517</v>
      </c>
    </row>
    <row r="287" spans="1:19" x14ac:dyDescent="0.3">
      <c r="A287" s="255" t="s">
        <v>265</v>
      </c>
      <c r="B287" s="255" t="s">
        <v>328</v>
      </c>
      <c r="C287" s="255" t="s">
        <v>8631</v>
      </c>
      <c r="D287" s="255" t="s">
        <v>4241</v>
      </c>
      <c r="F287" s="204" t="s">
        <v>118</v>
      </c>
      <c r="G287" s="204" t="s">
        <v>749</v>
      </c>
      <c r="H287" s="204" t="s">
        <v>5890</v>
      </c>
      <c r="I287" s="204" t="s">
        <v>5940</v>
      </c>
      <c r="K287" s="204" t="s">
        <v>118</v>
      </c>
      <c r="L287" s="204" t="s">
        <v>794</v>
      </c>
      <c r="M287" s="204" t="s">
        <v>757</v>
      </c>
      <c r="N287" s="204" t="s">
        <v>952</v>
      </c>
      <c r="P287" s="204" t="s">
        <v>118</v>
      </c>
      <c r="Q287" s="204" t="s">
        <v>760</v>
      </c>
      <c r="R287" s="204" t="s">
        <v>7518</v>
      </c>
      <c r="S287" s="204" t="s">
        <v>7519</v>
      </c>
    </row>
    <row r="288" spans="1:19" x14ac:dyDescent="0.3">
      <c r="A288" s="255" t="s">
        <v>265</v>
      </c>
      <c r="B288" s="255" t="s">
        <v>324</v>
      </c>
      <c r="C288" s="255" t="s">
        <v>9604</v>
      </c>
      <c r="D288" s="255" t="s">
        <v>9603</v>
      </c>
      <c r="F288" s="204" t="s">
        <v>118</v>
      </c>
      <c r="G288" s="204" t="s">
        <v>751</v>
      </c>
      <c r="H288" s="204" t="s">
        <v>4539</v>
      </c>
      <c r="I288" s="204" t="s">
        <v>5941</v>
      </c>
      <c r="K288" s="204" t="s">
        <v>118</v>
      </c>
      <c r="L288" s="204" t="s">
        <v>796</v>
      </c>
      <c r="M288" s="204" t="s">
        <v>691</v>
      </c>
      <c r="N288" s="204" t="s">
        <v>5531</v>
      </c>
      <c r="P288" s="204" t="s">
        <v>118</v>
      </c>
      <c r="Q288" s="204" t="s">
        <v>762</v>
      </c>
      <c r="R288" s="204" t="s">
        <v>3228</v>
      </c>
      <c r="S288" s="204" t="s">
        <v>7520</v>
      </c>
    </row>
    <row r="289" spans="1:19" x14ac:dyDescent="0.3">
      <c r="A289" s="255" t="s">
        <v>265</v>
      </c>
      <c r="B289" s="255" t="s">
        <v>4678</v>
      </c>
      <c r="C289" s="255" t="s">
        <v>8632</v>
      </c>
      <c r="D289" s="255" t="s">
        <v>9375</v>
      </c>
      <c r="F289" s="204" t="s">
        <v>118</v>
      </c>
      <c r="G289" s="204" t="s">
        <v>753</v>
      </c>
      <c r="H289" s="204" t="s">
        <v>5942</v>
      </c>
      <c r="I289" s="204" t="s">
        <v>5943</v>
      </c>
      <c r="K289" s="204" t="s">
        <v>118</v>
      </c>
      <c r="L289" s="204" t="s">
        <v>798</v>
      </c>
      <c r="M289" s="204" t="s">
        <v>861</v>
      </c>
      <c r="N289" s="204" t="s">
        <v>4402</v>
      </c>
      <c r="P289" s="204" t="s">
        <v>118</v>
      </c>
      <c r="Q289" s="204" t="s">
        <v>764</v>
      </c>
      <c r="R289" s="204" t="s">
        <v>3026</v>
      </c>
      <c r="S289" s="204" t="s">
        <v>7521</v>
      </c>
    </row>
    <row r="290" spans="1:19" x14ac:dyDescent="0.3">
      <c r="A290" s="255" t="s">
        <v>265</v>
      </c>
      <c r="B290" s="255" t="s">
        <v>830</v>
      </c>
      <c r="C290" s="255" t="s">
        <v>4853</v>
      </c>
      <c r="D290" s="255" t="s">
        <v>4854</v>
      </c>
      <c r="F290" s="204" t="s">
        <v>118</v>
      </c>
      <c r="G290" s="204" t="s">
        <v>538</v>
      </c>
      <c r="H290" s="204" t="s">
        <v>5944</v>
      </c>
      <c r="I290" s="204" t="s">
        <v>5945</v>
      </c>
      <c r="K290" s="204" t="s">
        <v>118</v>
      </c>
      <c r="L290" s="204" t="s">
        <v>800</v>
      </c>
      <c r="M290" s="204" t="s">
        <v>952</v>
      </c>
      <c r="N290" s="204" t="s">
        <v>1999</v>
      </c>
      <c r="P290" s="204" t="s">
        <v>118</v>
      </c>
      <c r="Q290" s="204" t="s">
        <v>766</v>
      </c>
      <c r="R290" s="204" t="s">
        <v>863</v>
      </c>
      <c r="S290" s="204" t="s">
        <v>757</v>
      </c>
    </row>
    <row r="291" spans="1:19" x14ac:dyDescent="0.3">
      <c r="A291" s="255" t="s">
        <v>265</v>
      </c>
      <c r="B291" s="255" t="s">
        <v>831</v>
      </c>
      <c r="C291" s="255" t="s">
        <v>4855</v>
      </c>
      <c r="D291" s="255" t="s">
        <v>4557</v>
      </c>
      <c r="F291" s="204" t="s">
        <v>118</v>
      </c>
      <c r="G291" s="204" t="s">
        <v>756</v>
      </c>
      <c r="H291" s="204" t="s">
        <v>863</v>
      </c>
      <c r="I291" s="204" t="s">
        <v>665</v>
      </c>
      <c r="K291" s="204" t="s">
        <v>118</v>
      </c>
      <c r="L291" s="204" t="s">
        <v>803</v>
      </c>
      <c r="M291" s="204" t="s">
        <v>1013</v>
      </c>
      <c r="N291" s="204" t="s">
        <v>4794</v>
      </c>
      <c r="P291" s="204" t="s">
        <v>118</v>
      </c>
      <c r="Q291" s="204" t="s">
        <v>767</v>
      </c>
      <c r="R291" s="204" t="s">
        <v>863</v>
      </c>
      <c r="S291" s="204" t="s">
        <v>812</v>
      </c>
    </row>
    <row r="292" spans="1:19" x14ac:dyDescent="0.3">
      <c r="A292" s="255" t="s">
        <v>265</v>
      </c>
      <c r="B292" s="255" t="s">
        <v>832</v>
      </c>
      <c r="C292" s="255" t="s">
        <v>8633</v>
      </c>
      <c r="D292" s="255" t="s">
        <v>9376</v>
      </c>
      <c r="F292" s="204" t="s">
        <v>118</v>
      </c>
      <c r="G292" s="204" t="s">
        <v>758</v>
      </c>
      <c r="H292" s="204" t="s">
        <v>1581</v>
      </c>
      <c r="I292" s="204" t="s">
        <v>1414</v>
      </c>
      <c r="K292" s="204" t="s">
        <v>118</v>
      </c>
      <c r="L292" s="204" t="s">
        <v>805</v>
      </c>
      <c r="M292" s="204" t="s">
        <v>565</v>
      </c>
      <c r="N292" s="204" t="s">
        <v>565</v>
      </c>
      <c r="P292" s="204" t="s">
        <v>118</v>
      </c>
      <c r="Q292" s="204" t="s">
        <v>769</v>
      </c>
      <c r="R292" s="204" t="s">
        <v>1832</v>
      </c>
      <c r="S292" s="204" t="s">
        <v>1197</v>
      </c>
    </row>
    <row r="293" spans="1:19" x14ac:dyDescent="0.3">
      <c r="A293" s="255" t="s">
        <v>312</v>
      </c>
      <c r="B293" s="255" t="s">
        <v>332</v>
      </c>
      <c r="C293" s="255" t="s">
        <v>9602</v>
      </c>
      <c r="D293" s="255" t="s">
        <v>9601</v>
      </c>
      <c r="F293" s="204" t="s">
        <v>118</v>
      </c>
      <c r="G293" s="204" t="s">
        <v>760</v>
      </c>
      <c r="H293" s="204" t="s">
        <v>5946</v>
      </c>
      <c r="I293" s="204" t="s">
        <v>5947</v>
      </c>
      <c r="K293" s="204" t="s">
        <v>118</v>
      </c>
      <c r="L293" s="204" t="s">
        <v>807</v>
      </c>
      <c r="M293" s="204" t="s">
        <v>757</v>
      </c>
      <c r="N293" s="204" t="s">
        <v>952</v>
      </c>
      <c r="P293" s="204" t="s">
        <v>118</v>
      </c>
      <c r="Q293" s="204" t="s">
        <v>771</v>
      </c>
      <c r="R293" s="204" t="s">
        <v>594</v>
      </c>
      <c r="S293" s="204" t="s">
        <v>594</v>
      </c>
    </row>
    <row r="294" spans="1:19" x14ac:dyDescent="0.3">
      <c r="A294" s="255" t="s">
        <v>312</v>
      </c>
      <c r="B294" s="255" t="s">
        <v>331</v>
      </c>
      <c r="C294" s="255" t="s">
        <v>9600</v>
      </c>
      <c r="D294" s="255" t="s">
        <v>9599</v>
      </c>
      <c r="F294" s="204" t="s">
        <v>118</v>
      </c>
      <c r="G294" s="204" t="s">
        <v>762</v>
      </c>
      <c r="H294" s="204" t="s">
        <v>5033</v>
      </c>
      <c r="I294" s="204" t="s">
        <v>5948</v>
      </c>
      <c r="K294" s="204" t="s">
        <v>118</v>
      </c>
      <c r="L294" s="204" t="s">
        <v>809</v>
      </c>
      <c r="M294" s="204" t="s">
        <v>812</v>
      </c>
      <c r="N294" s="204" t="s">
        <v>3479</v>
      </c>
      <c r="P294" s="204" t="s">
        <v>118</v>
      </c>
      <c r="Q294" s="204" t="s">
        <v>537</v>
      </c>
      <c r="R294" s="204" t="s">
        <v>7522</v>
      </c>
      <c r="S294" s="204" t="s">
        <v>7523</v>
      </c>
    </row>
    <row r="295" spans="1:19" x14ac:dyDescent="0.3">
      <c r="A295" s="255" t="s">
        <v>312</v>
      </c>
      <c r="B295" s="255" t="s">
        <v>330</v>
      </c>
      <c r="C295" s="255" t="s">
        <v>9598</v>
      </c>
      <c r="D295" s="255" t="s">
        <v>9597</v>
      </c>
      <c r="F295" s="204" t="s">
        <v>118</v>
      </c>
      <c r="G295" s="204" t="s">
        <v>764</v>
      </c>
      <c r="H295" s="204" t="s">
        <v>2062</v>
      </c>
      <c r="I295" s="204" t="s">
        <v>5949</v>
      </c>
      <c r="K295" s="204" t="s">
        <v>118</v>
      </c>
      <c r="L295" s="204" t="s">
        <v>811</v>
      </c>
      <c r="M295" s="204" t="s">
        <v>565</v>
      </c>
      <c r="N295" s="204" t="s">
        <v>565</v>
      </c>
      <c r="P295" s="204" t="s">
        <v>118</v>
      </c>
      <c r="Q295" s="204" t="s">
        <v>774</v>
      </c>
      <c r="R295" s="204" t="s">
        <v>952</v>
      </c>
      <c r="S295" s="204" t="s">
        <v>757</v>
      </c>
    </row>
    <row r="296" spans="1:19" x14ac:dyDescent="0.3">
      <c r="A296" s="255" t="s">
        <v>312</v>
      </c>
      <c r="B296" s="255" t="s">
        <v>329</v>
      </c>
      <c r="C296" s="255" t="s">
        <v>9596</v>
      </c>
      <c r="D296" s="255" t="s">
        <v>9595</v>
      </c>
      <c r="F296" s="204" t="s">
        <v>118</v>
      </c>
      <c r="G296" s="204" t="s">
        <v>766</v>
      </c>
      <c r="H296" s="204" t="s">
        <v>812</v>
      </c>
      <c r="I296" s="204" t="s">
        <v>885</v>
      </c>
      <c r="K296" s="204" t="s">
        <v>118</v>
      </c>
      <c r="L296" s="204" t="s">
        <v>813</v>
      </c>
      <c r="M296" s="204" t="s">
        <v>4106</v>
      </c>
      <c r="N296" s="204" t="s">
        <v>6818</v>
      </c>
      <c r="P296" s="204" t="s">
        <v>118</v>
      </c>
      <c r="Q296" s="204" t="s">
        <v>776</v>
      </c>
      <c r="R296" s="204" t="s">
        <v>565</v>
      </c>
      <c r="S296" s="204" t="s">
        <v>565</v>
      </c>
    </row>
    <row r="297" spans="1:19" x14ac:dyDescent="0.3">
      <c r="A297" s="255" t="s">
        <v>312</v>
      </c>
      <c r="B297" s="255" t="s">
        <v>328</v>
      </c>
      <c r="C297" s="255" t="s">
        <v>8569</v>
      </c>
      <c r="D297" s="255" t="s">
        <v>8570</v>
      </c>
      <c r="F297" s="204" t="s">
        <v>118</v>
      </c>
      <c r="G297" s="204" t="s">
        <v>767</v>
      </c>
      <c r="H297" s="204" t="s">
        <v>1718</v>
      </c>
      <c r="I297" s="204" t="s">
        <v>5950</v>
      </c>
      <c r="K297" s="204" t="s">
        <v>118</v>
      </c>
      <c r="L297" s="204" t="s">
        <v>816</v>
      </c>
      <c r="M297" s="204" t="s">
        <v>1339</v>
      </c>
      <c r="N297" s="204" t="s">
        <v>6819</v>
      </c>
      <c r="P297" s="204" t="s">
        <v>118</v>
      </c>
      <c r="Q297" s="204" t="s">
        <v>778</v>
      </c>
      <c r="R297" s="204" t="s">
        <v>6197</v>
      </c>
      <c r="S297" s="204" t="s">
        <v>7524</v>
      </c>
    </row>
    <row r="298" spans="1:19" x14ac:dyDescent="0.3">
      <c r="A298" s="255" t="s">
        <v>312</v>
      </c>
      <c r="B298" s="255" t="s">
        <v>324</v>
      </c>
      <c r="C298" s="255" t="s">
        <v>9594</v>
      </c>
      <c r="D298" s="255" t="s">
        <v>9593</v>
      </c>
      <c r="F298" s="204" t="s">
        <v>118</v>
      </c>
      <c r="G298" s="204" t="s">
        <v>769</v>
      </c>
      <c r="H298" s="204" t="s">
        <v>865</v>
      </c>
      <c r="I298" s="204" t="s">
        <v>4582</v>
      </c>
      <c r="K298" s="204" t="s">
        <v>118</v>
      </c>
      <c r="L298" s="204" t="s">
        <v>818</v>
      </c>
      <c r="M298" s="204" t="s">
        <v>624</v>
      </c>
      <c r="N298" s="204" t="s">
        <v>1145</v>
      </c>
      <c r="P298" s="204" t="s">
        <v>118</v>
      </c>
      <c r="Q298" s="204" t="s">
        <v>780</v>
      </c>
      <c r="R298" s="204" t="s">
        <v>1675</v>
      </c>
      <c r="S298" s="204" t="s">
        <v>7525</v>
      </c>
    </row>
    <row r="299" spans="1:19" x14ac:dyDescent="0.3">
      <c r="A299" s="255" t="s">
        <v>312</v>
      </c>
      <c r="B299" s="255" t="s">
        <v>4678</v>
      </c>
      <c r="C299" s="255" t="s">
        <v>9592</v>
      </c>
      <c r="D299" s="255" t="s">
        <v>8634</v>
      </c>
      <c r="F299" s="204" t="s">
        <v>118</v>
      </c>
      <c r="G299" s="204" t="s">
        <v>771</v>
      </c>
      <c r="H299" s="204" t="s">
        <v>1121</v>
      </c>
      <c r="I299" s="204" t="s">
        <v>2416</v>
      </c>
      <c r="K299" s="204" t="s">
        <v>118</v>
      </c>
      <c r="L299" s="204" t="s">
        <v>820</v>
      </c>
      <c r="M299" s="204" t="s">
        <v>594</v>
      </c>
      <c r="N299" s="204" t="s">
        <v>624</v>
      </c>
      <c r="P299" s="204" t="s">
        <v>118</v>
      </c>
      <c r="Q299" s="204" t="s">
        <v>782</v>
      </c>
      <c r="R299" s="204" t="s">
        <v>565</v>
      </c>
      <c r="S299" s="204" t="s">
        <v>565</v>
      </c>
    </row>
    <row r="300" spans="1:19" x14ac:dyDescent="0.3">
      <c r="A300" s="255" t="s">
        <v>312</v>
      </c>
      <c r="B300" s="255" t="s">
        <v>830</v>
      </c>
      <c r="C300" s="255" t="s">
        <v>8635</v>
      </c>
      <c r="D300" s="255" t="s">
        <v>8571</v>
      </c>
      <c r="F300" s="204" t="s">
        <v>118</v>
      </c>
      <c r="G300" s="204" t="s">
        <v>537</v>
      </c>
      <c r="H300" s="204" t="s">
        <v>4820</v>
      </c>
      <c r="I300" s="204" t="s">
        <v>5951</v>
      </c>
      <c r="K300" s="204" t="s">
        <v>118</v>
      </c>
      <c r="L300" s="204" t="s">
        <v>822</v>
      </c>
      <c r="M300" s="204" t="s">
        <v>4619</v>
      </c>
      <c r="N300" s="204" t="s">
        <v>6820</v>
      </c>
      <c r="P300" s="204" t="s">
        <v>118</v>
      </c>
      <c r="Q300" s="204" t="s">
        <v>783</v>
      </c>
      <c r="R300" s="204" t="s">
        <v>1521</v>
      </c>
      <c r="S300" s="204" t="s">
        <v>4656</v>
      </c>
    </row>
    <row r="301" spans="1:19" x14ac:dyDescent="0.3">
      <c r="A301" s="255" t="s">
        <v>312</v>
      </c>
      <c r="B301" s="255" t="s">
        <v>831</v>
      </c>
      <c r="C301" s="255" t="s">
        <v>9591</v>
      </c>
      <c r="D301" s="255" t="s">
        <v>908</v>
      </c>
      <c r="F301" s="204" t="s">
        <v>118</v>
      </c>
      <c r="G301" s="204" t="s">
        <v>774</v>
      </c>
      <c r="H301" s="204" t="s">
        <v>2154</v>
      </c>
      <c r="I301" s="204" t="s">
        <v>4139</v>
      </c>
      <c r="K301" s="204" t="s">
        <v>118</v>
      </c>
      <c r="L301" s="204" t="s">
        <v>332</v>
      </c>
      <c r="M301" s="204" t="s">
        <v>6821</v>
      </c>
      <c r="N301" s="204" t="s">
        <v>6822</v>
      </c>
      <c r="P301" s="204" t="s">
        <v>118</v>
      </c>
      <c r="Q301" s="204" t="s">
        <v>784</v>
      </c>
      <c r="R301" s="204" t="s">
        <v>941</v>
      </c>
      <c r="S301" s="204" t="s">
        <v>7526</v>
      </c>
    </row>
    <row r="302" spans="1:19" x14ac:dyDescent="0.3">
      <c r="A302" s="255" t="s">
        <v>312</v>
      </c>
      <c r="B302" s="255" t="s">
        <v>832</v>
      </c>
      <c r="C302" s="255" t="s">
        <v>9590</v>
      </c>
      <c r="D302" s="255" t="s">
        <v>8636</v>
      </c>
      <c r="F302" s="204" t="s">
        <v>118</v>
      </c>
      <c r="G302" s="204" t="s">
        <v>776</v>
      </c>
      <c r="H302" s="204" t="s">
        <v>946</v>
      </c>
      <c r="I302" s="204" t="s">
        <v>624</v>
      </c>
      <c r="K302" s="204" t="s">
        <v>118</v>
      </c>
      <c r="L302" s="204" t="s">
        <v>331</v>
      </c>
      <c r="M302" s="204" t="s">
        <v>1782</v>
      </c>
      <c r="N302" s="204" t="s">
        <v>6823</v>
      </c>
      <c r="P302" s="204" t="s">
        <v>118</v>
      </c>
      <c r="Q302" s="204" t="s">
        <v>786</v>
      </c>
      <c r="R302" s="204" t="s">
        <v>708</v>
      </c>
      <c r="S302" s="204" t="s">
        <v>7527</v>
      </c>
    </row>
    <row r="303" spans="1:19" x14ac:dyDescent="0.3">
      <c r="A303" s="255" t="s">
        <v>3619</v>
      </c>
      <c r="B303" s="255" t="s">
        <v>332</v>
      </c>
      <c r="C303" s="255" t="s">
        <v>9589</v>
      </c>
      <c r="D303" s="255" t="s">
        <v>9588</v>
      </c>
      <c r="F303" s="204" t="s">
        <v>118</v>
      </c>
      <c r="G303" s="204" t="s">
        <v>778</v>
      </c>
      <c r="H303" s="204" t="s">
        <v>938</v>
      </c>
      <c r="I303" s="204" t="s">
        <v>5952</v>
      </c>
      <c r="K303" s="204" t="s">
        <v>118</v>
      </c>
      <c r="L303" s="204" t="s">
        <v>330</v>
      </c>
      <c r="M303" s="204" t="s">
        <v>684</v>
      </c>
      <c r="N303" s="204" t="s">
        <v>6824</v>
      </c>
      <c r="P303" s="204" t="s">
        <v>118</v>
      </c>
      <c r="Q303" s="204" t="s">
        <v>788</v>
      </c>
      <c r="R303" s="204" t="s">
        <v>812</v>
      </c>
      <c r="S303" s="204" t="s">
        <v>938</v>
      </c>
    </row>
    <row r="304" spans="1:19" x14ac:dyDescent="0.3">
      <c r="A304" s="255" t="s">
        <v>3619</v>
      </c>
      <c r="B304" s="255" t="s">
        <v>331</v>
      </c>
      <c r="C304" s="255" t="s">
        <v>9587</v>
      </c>
      <c r="D304" s="255" t="s">
        <v>9586</v>
      </c>
      <c r="F304" s="204" t="s">
        <v>118</v>
      </c>
      <c r="G304" s="204" t="s">
        <v>780</v>
      </c>
      <c r="H304" s="204" t="s">
        <v>994</v>
      </c>
      <c r="I304" s="204" t="s">
        <v>4154</v>
      </c>
      <c r="K304" s="204" t="s">
        <v>118</v>
      </c>
      <c r="L304" s="204" t="s">
        <v>329</v>
      </c>
      <c r="M304" s="204" t="s">
        <v>6825</v>
      </c>
      <c r="N304" s="204" t="s">
        <v>6826</v>
      </c>
      <c r="P304" s="204" t="s">
        <v>118</v>
      </c>
      <c r="Q304" s="204" t="s">
        <v>790</v>
      </c>
      <c r="R304" s="204" t="s">
        <v>1281</v>
      </c>
      <c r="S304" s="204" t="s">
        <v>1269</v>
      </c>
    </row>
    <row r="305" spans="1:19" x14ac:dyDescent="0.3">
      <c r="A305" s="255" t="s">
        <v>3619</v>
      </c>
      <c r="B305" s="255" t="s">
        <v>330</v>
      </c>
      <c r="C305" s="255" t="s">
        <v>9585</v>
      </c>
      <c r="D305" s="255" t="s">
        <v>9584</v>
      </c>
      <c r="F305" s="204" t="s">
        <v>118</v>
      </c>
      <c r="G305" s="204" t="s">
        <v>782</v>
      </c>
      <c r="H305" s="204" t="s">
        <v>565</v>
      </c>
      <c r="I305" s="204" t="s">
        <v>565</v>
      </c>
      <c r="K305" s="204" t="s">
        <v>118</v>
      </c>
      <c r="L305" s="204" t="s">
        <v>328</v>
      </c>
      <c r="M305" s="204" t="s">
        <v>565</v>
      </c>
      <c r="N305" s="204" t="s">
        <v>565</v>
      </c>
      <c r="P305" s="204" t="s">
        <v>118</v>
      </c>
      <c r="Q305" s="204" t="s">
        <v>792</v>
      </c>
      <c r="R305" s="204" t="s">
        <v>624</v>
      </c>
      <c r="S305" s="204" t="s">
        <v>1832</v>
      </c>
    </row>
    <row r="306" spans="1:19" x14ac:dyDescent="0.3">
      <c r="A306" s="255" t="s">
        <v>3619</v>
      </c>
      <c r="B306" s="255" t="s">
        <v>329</v>
      </c>
      <c r="C306" s="255" t="s">
        <v>9583</v>
      </c>
      <c r="D306" s="255" t="s">
        <v>9582</v>
      </c>
      <c r="F306" s="204" t="s">
        <v>118</v>
      </c>
      <c r="G306" s="204" t="s">
        <v>783</v>
      </c>
      <c r="H306" s="204" t="s">
        <v>565</v>
      </c>
      <c r="I306" s="204" t="s">
        <v>565</v>
      </c>
      <c r="K306" s="204" t="s">
        <v>118</v>
      </c>
      <c r="L306" s="204" t="s">
        <v>324</v>
      </c>
      <c r="M306" s="204" t="s">
        <v>4281</v>
      </c>
      <c r="N306" s="204" t="s">
        <v>6827</v>
      </c>
      <c r="P306" s="204" t="s">
        <v>118</v>
      </c>
      <c r="Q306" s="204" t="s">
        <v>794</v>
      </c>
      <c r="R306" s="204" t="s">
        <v>1832</v>
      </c>
      <c r="S306" s="204" t="s">
        <v>2163</v>
      </c>
    </row>
    <row r="307" spans="1:19" x14ac:dyDescent="0.3">
      <c r="A307" s="255" t="s">
        <v>3619</v>
      </c>
      <c r="B307" s="255" t="s">
        <v>328</v>
      </c>
      <c r="C307" s="255" t="s">
        <v>8637</v>
      </c>
      <c r="D307" s="255" t="s">
        <v>8638</v>
      </c>
      <c r="F307" s="204" t="s">
        <v>118</v>
      </c>
      <c r="G307" s="204" t="s">
        <v>784</v>
      </c>
      <c r="H307" s="204" t="s">
        <v>2157</v>
      </c>
      <c r="I307" s="204" t="s">
        <v>770</v>
      </c>
      <c r="K307" s="204" t="s">
        <v>118</v>
      </c>
      <c r="L307" s="204" t="s">
        <v>830</v>
      </c>
      <c r="M307" s="204" t="s">
        <v>594</v>
      </c>
      <c r="N307" s="204" t="s">
        <v>1795</v>
      </c>
      <c r="P307" s="204" t="s">
        <v>118</v>
      </c>
      <c r="Q307" s="204" t="s">
        <v>796</v>
      </c>
      <c r="R307" s="204" t="s">
        <v>1375</v>
      </c>
      <c r="S307" s="204" t="s">
        <v>7528</v>
      </c>
    </row>
    <row r="308" spans="1:19" x14ac:dyDescent="0.3">
      <c r="A308" s="255" t="s">
        <v>3619</v>
      </c>
      <c r="B308" s="255" t="s">
        <v>324</v>
      </c>
      <c r="C308" s="255" t="s">
        <v>8639</v>
      </c>
      <c r="D308" s="255" t="s">
        <v>9581</v>
      </c>
      <c r="F308" s="204" t="s">
        <v>118</v>
      </c>
      <c r="G308" s="204" t="s">
        <v>786</v>
      </c>
      <c r="H308" s="204" t="s">
        <v>1599</v>
      </c>
      <c r="I308" s="204" t="s">
        <v>3038</v>
      </c>
      <c r="K308" s="204" t="s">
        <v>118</v>
      </c>
      <c r="L308" s="204" t="s">
        <v>831</v>
      </c>
      <c r="M308" s="204" t="s">
        <v>863</v>
      </c>
      <c r="N308" s="204" t="s">
        <v>821</v>
      </c>
      <c r="P308" s="204" t="s">
        <v>118</v>
      </c>
      <c r="Q308" s="204" t="s">
        <v>798</v>
      </c>
      <c r="R308" s="204" t="s">
        <v>621</v>
      </c>
      <c r="S308" s="204" t="s">
        <v>2191</v>
      </c>
    </row>
    <row r="309" spans="1:19" x14ac:dyDescent="0.3">
      <c r="A309" s="255" t="s">
        <v>3619</v>
      </c>
      <c r="B309" s="255" t="s">
        <v>4678</v>
      </c>
      <c r="C309" s="255" t="s">
        <v>8640</v>
      </c>
      <c r="D309" s="255" t="s">
        <v>9580</v>
      </c>
      <c r="F309" s="204" t="s">
        <v>118</v>
      </c>
      <c r="G309" s="204" t="s">
        <v>788</v>
      </c>
      <c r="H309" s="204" t="s">
        <v>2163</v>
      </c>
      <c r="I309" s="204" t="s">
        <v>581</v>
      </c>
      <c r="K309" s="204" t="s">
        <v>118</v>
      </c>
      <c r="L309" s="204" t="s">
        <v>832</v>
      </c>
      <c r="M309" s="204" t="s">
        <v>952</v>
      </c>
      <c r="N309" s="204" t="s">
        <v>968</v>
      </c>
      <c r="P309" s="204" t="s">
        <v>118</v>
      </c>
      <c r="Q309" s="204" t="s">
        <v>800</v>
      </c>
      <c r="R309" s="204" t="s">
        <v>1350</v>
      </c>
      <c r="S309" s="204" t="s">
        <v>3359</v>
      </c>
    </row>
    <row r="310" spans="1:19" x14ac:dyDescent="0.3">
      <c r="A310" s="255" t="s">
        <v>3619</v>
      </c>
      <c r="B310" s="255" t="s">
        <v>830</v>
      </c>
      <c r="C310" s="255" t="s">
        <v>8641</v>
      </c>
      <c r="D310" s="255" t="s">
        <v>8642</v>
      </c>
      <c r="F310" s="204" t="s">
        <v>118</v>
      </c>
      <c r="G310" s="204" t="s">
        <v>790</v>
      </c>
      <c r="H310" s="204" t="s">
        <v>665</v>
      </c>
      <c r="I310" s="204" t="s">
        <v>1273</v>
      </c>
      <c r="K310" s="204" t="s">
        <v>118</v>
      </c>
      <c r="L310" s="204" t="s">
        <v>536</v>
      </c>
      <c r="M310" s="204" t="s">
        <v>1788</v>
      </c>
      <c r="N310" s="204" t="s">
        <v>4568</v>
      </c>
      <c r="P310" s="204" t="s">
        <v>118</v>
      </c>
      <c r="Q310" s="204" t="s">
        <v>802</v>
      </c>
      <c r="R310" s="204" t="s">
        <v>565</v>
      </c>
      <c r="S310" s="204" t="s">
        <v>565</v>
      </c>
    </row>
    <row r="311" spans="1:19" x14ac:dyDescent="0.3">
      <c r="A311" s="255" t="s">
        <v>3619</v>
      </c>
      <c r="B311" s="255" t="s">
        <v>831</v>
      </c>
      <c r="C311" s="255" t="s">
        <v>8643</v>
      </c>
      <c r="D311" s="255" t="s">
        <v>808</v>
      </c>
      <c r="F311" s="204" t="s">
        <v>118</v>
      </c>
      <c r="G311" s="204" t="s">
        <v>792</v>
      </c>
      <c r="H311" s="204" t="s">
        <v>2154</v>
      </c>
      <c r="I311" s="204" t="s">
        <v>1794</v>
      </c>
      <c r="K311" s="204" t="s">
        <v>118</v>
      </c>
      <c r="L311" s="204" t="s">
        <v>586</v>
      </c>
      <c r="M311" s="204" t="s">
        <v>1788</v>
      </c>
      <c r="N311" s="204" t="s">
        <v>4568</v>
      </c>
      <c r="P311" s="204" t="s">
        <v>118</v>
      </c>
      <c r="Q311" s="204" t="s">
        <v>803</v>
      </c>
      <c r="R311" s="204" t="s">
        <v>3024</v>
      </c>
      <c r="S311" s="204" t="s">
        <v>7529</v>
      </c>
    </row>
    <row r="312" spans="1:19" x14ac:dyDescent="0.3">
      <c r="A312" s="255" t="s">
        <v>3619</v>
      </c>
      <c r="B312" s="255" t="s">
        <v>832</v>
      </c>
      <c r="C312" s="255" t="s">
        <v>8644</v>
      </c>
      <c r="D312" s="255" t="s">
        <v>9579</v>
      </c>
      <c r="F312" s="204" t="s">
        <v>118</v>
      </c>
      <c r="G312" s="204" t="s">
        <v>794</v>
      </c>
      <c r="H312" s="204" t="s">
        <v>867</v>
      </c>
      <c r="I312" s="204" t="s">
        <v>1764</v>
      </c>
      <c r="K312" s="204" t="s">
        <v>119</v>
      </c>
      <c r="L312" s="204" t="s">
        <v>554</v>
      </c>
      <c r="M312" s="204" t="s">
        <v>1077</v>
      </c>
      <c r="N312" s="204" t="s">
        <v>6829</v>
      </c>
      <c r="P312" s="204" t="s">
        <v>118</v>
      </c>
      <c r="Q312" s="204" t="s">
        <v>805</v>
      </c>
      <c r="R312" s="204" t="s">
        <v>1145</v>
      </c>
      <c r="S312" s="204" t="s">
        <v>1915</v>
      </c>
    </row>
    <row r="313" spans="1:19" x14ac:dyDescent="0.3">
      <c r="A313" s="255" t="s">
        <v>8566</v>
      </c>
      <c r="B313" s="255" t="s">
        <v>332</v>
      </c>
      <c r="C313" s="255" t="s">
        <v>9578</v>
      </c>
      <c r="D313" s="255" t="s">
        <v>9577</v>
      </c>
      <c r="F313" s="204" t="s">
        <v>118</v>
      </c>
      <c r="G313" s="204" t="s">
        <v>796</v>
      </c>
      <c r="H313" s="204" t="s">
        <v>2640</v>
      </c>
      <c r="I313" s="204" t="s">
        <v>5953</v>
      </c>
      <c r="K313" s="204" t="s">
        <v>119</v>
      </c>
      <c r="L313" s="204" t="s">
        <v>564</v>
      </c>
      <c r="M313" s="204" t="s">
        <v>565</v>
      </c>
      <c r="N313" s="204" t="s">
        <v>565</v>
      </c>
      <c r="P313" s="204" t="s">
        <v>118</v>
      </c>
      <c r="Q313" s="204" t="s">
        <v>807</v>
      </c>
      <c r="R313" s="204" t="s">
        <v>2045</v>
      </c>
      <c r="S313" s="204" t="s">
        <v>4549</v>
      </c>
    </row>
    <row r="314" spans="1:19" x14ac:dyDescent="0.3">
      <c r="A314" s="255" t="s">
        <v>8566</v>
      </c>
      <c r="B314" s="255" t="s">
        <v>331</v>
      </c>
      <c r="C314" s="255" t="s">
        <v>9576</v>
      </c>
      <c r="D314" s="255" t="s">
        <v>9575</v>
      </c>
      <c r="F314" s="204" t="s">
        <v>118</v>
      </c>
      <c r="G314" s="204" t="s">
        <v>798</v>
      </c>
      <c r="H314" s="204" t="s">
        <v>821</v>
      </c>
      <c r="I314" s="204" t="s">
        <v>3359</v>
      </c>
      <c r="K314" s="204" t="s">
        <v>119</v>
      </c>
      <c r="L314" s="204" t="s">
        <v>566</v>
      </c>
      <c r="M314" s="204" t="s">
        <v>565</v>
      </c>
      <c r="N314" s="204" t="s">
        <v>565</v>
      </c>
      <c r="P314" s="204" t="s">
        <v>118</v>
      </c>
      <c r="Q314" s="204" t="s">
        <v>809</v>
      </c>
      <c r="R314" s="204" t="s">
        <v>4063</v>
      </c>
      <c r="S314" s="204" t="s">
        <v>7530</v>
      </c>
    </row>
    <row r="315" spans="1:19" x14ac:dyDescent="0.3">
      <c r="A315" s="255" t="s">
        <v>8566</v>
      </c>
      <c r="B315" s="255" t="s">
        <v>330</v>
      </c>
      <c r="C315" s="255" t="s">
        <v>9574</v>
      </c>
      <c r="D315" s="255" t="s">
        <v>9573</v>
      </c>
      <c r="F315" s="204" t="s">
        <v>118</v>
      </c>
      <c r="G315" s="204" t="s">
        <v>800</v>
      </c>
      <c r="H315" s="204" t="s">
        <v>1074</v>
      </c>
      <c r="I315" s="204" t="s">
        <v>3562</v>
      </c>
      <c r="K315" s="204" t="s">
        <v>119</v>
      </c>
      <c r="L315" s="204" t="s">
        <v>570</v>
      </c>
      <c r="M315" s="204" t="s">
        <v>565</v>
      </c>
      <c r="N315" s="204" t="s">
        <v>565</v>
      </c>
      <c r="P315" s="204" t="s">
        <v>118</v>
      </c>
      <c r="Q315" s="204" t="s">
        <v>811</v>
      </c>
      <c r="R315" s="204" t="s">
        <v>757</v>
      </c>
      <c r="S315" s="204" t="s">
        <v>885</v>
      </c>
    </row>
    <row r="316" spans="1:19" x14ac:dyDescent="0.3">
      <c r="A316" s="255" t="s">
        <v>8566</v>
      </c>
      <c r="B316" s="255" t="s">
        <v>329</v>
      </c>
      <c r="C316" s="255" t="s">
        <v>9572</v>
      </c>
      <c r="D316" s="255" t="s">
        <v>9571</v>
      </c>
      <c r="F316" s="204" t="s">
        <v>118</v>
      </c>
      <c r="G316" s="204" t="s">
        <v>802</v>
      </c>
      <c r="H316" s="204" t="s">
        <v>594</v>
      </c>
      <c r="I316" s="204" t="s">
        <v>565</v>
      </c>
      <c r="K316" s="204" t="s">
        <v>119</v>
      </c>
      <c r="L316" s="204" t="s">
        <v>572</v>
      </c>
      <c r="M316" s="204" t="s">
        <v>565</v>
      </c>
      <c r="N316" s="204" t="s">
        <v>565</v>
      </c>
      <c r="P316" s="204" t="s">
        <v>118</v>
      </c>
      <c r="Q316" s="204" t="s">
        <v>813</v>
      </c>
      <c r="R316" s="204" t="s">
        <v>6867</v>
      </c>
      <c r="S316" s="204" t="s">
        <v>7531</v>
      </c>
    </row>
    <row r="317" spans="1:19" x14ac:dyDescent="0.3">
      <c r="A317" s="255" t="s">
        <v>8566</v>
      </c>
      <c r="B317" s="255" t="s">
        <v>328</v>
      </c>
      <c r="C317" s="255" t="s">
        <v>9377</v>
      </c>
      <c r="D317" s="255" t="s">
        <v>9378</v>
      </c>
      <c r="F317" s="204" t="s">
        <v>118</v>
      </c>
      <c r="G317" s="204" t="s">
        <v>803</v>
      </c>
      <c r="H317" s="204" t="s">
        <v>2083</v>
      </c>
      <c r="I317" s="204" t="s">
        <v>3368</v>
      </c>
      <c r="K317" s="204" t="s">
        <v>119</v>
      </c>
      <c r="L317" s="204" t="s">
        <v>574</v>
      </c>
      <c r="M317" s="204" t="s">
        <v>863</v>
      </c>
      <c r="N317" s="204" t="s">
        <v>757</v>
      </c>
      <c r="P317" s="204" t="s">
        <v>118</v>
      </c>
      <c r="Q317" s="204" t="s">
        <v>815</v>
      </c>
      <c r="R317" s="204" t="s">
        <v>565</v>
      </c>
      <c r="S317" s="204" t="s">
        <v>565</v>
      </c>
    </row>
    <row r="318" spans="1:19" x14ac:dyDescent="0.3">
      <c r="A318" s="255" t="s">
        <v>8566</v>
      </c>
      <c r="B318" s="255" t="s">
        <v>324</v>
      </c>
      <c r="C318" s="255" t="s">
        <v>9379</v>
      </c>
      <c r="D318" s="255" t="s">
        <v>9570</v>
      </c>
      <c r="F318" s="204" t="s">
        <v>118</v>
      </c>
      <c r="G318" s="204" t="s">
        <v>805</v>
      </c>
      <c r="H318" s="204" t="s">
        <v>2515</v>
      </c>
      <c r="I318" s="204" t="s">
        <v>1997</v>
      </c>
      <c r="K318" s="204" t="s">
        <v>119</v>
      </c>
      <c r="L318" s="204" t="s">
        <v>576</v>
      </c>
      <c r="M318" s="204" t="s">
        <v>565</v>
      </c>
      <c r="N318" s="204" t="s">
        <v>565</v>
      </c>
      <c r="P318" s="204" t="s">
        <v>118</v>
      </c>
      <c r="Q318" s="204" t="s">
        <v>816</v>
      </c>
      <c r="R318" s="204" t="s">
        <v>1589</v>
      </c>
      <c r="S318" s="204" t="s">
        <v>7532</v>
      </c>
    </row>
    <row r="319" spans="1:19" x14ac:dyDescent="0.3">
      <c r="A319" s="255" t="s">
        <v>8566</v>
      </c>
      <c r="B319" s="255" t="s">
        <v>4678</v>
      </c>
      <c r="C319" s="255" t="s">
        <v>9569</v>
      </c>
      <c r="D319" s="255" t="s">
        <v>9380</v>
      </c>
      <c r="F319" s="204" t="s">
        <v>118</v>
      </c>
      <c r="G319" s="204" t="s">
        <v>807</v>
      </c>
      <c r="H319" s="204" t="s">
        <v>852</v>
      </c>
      <c r="I319" s="204" t="s">
        <v>2927</v>
      </c>
      <c r="K319" s="204" t="s">
        <v>119</v>
      </c>
      <c r="L319" s="204" t="s">
        <v>578</v>
      </c>
      <c r="M319" s="204" t="s">
        <v>565</v>
      </c>
      <c r="N319" s="204" t="s">
        <v>565</v>
      </c>
      <c r="P319" s="204" t="s">
        <v>118</v>
      </c>
      <c r="Q319" s="204" t="s">
        <v>818</v>
      </c>
      <c r="R319" s="204" t="s">
        <v>1853</v>
      </c>
      <c r="S319" s="204" t="s">
        <v>5632</v>
      </c>
    </row>
    <row r="320" spans="1:19" x14ac:dyDescent="0.3">
      <c r="A320" s="255" t="s">
        <v>8566</v>
      </c>
      <c r="B320" s="255" t="s">
        <v>830</v>
      </c>
      <c r="C320" s="255" t="s">
        <v>9568</v>
      </c>
      <c r="D320" s="255" t="s">
        <v>9381</v>
      </c>
      <c r="F320" s="204" t="s">
        <v>118</v>
      </c>
      <c r="G320" s="204" t="s">
        <v>809</v>
      </c>
      <c r="H320" s="204" t="s">
        <v>2045</v>
      </c>
      <c r="I320" s="204" t="s">
        <v>1485</v>
      </c>
      <c r="K320" s="204" t="s">
        <v>119</v>
      </c>
      <c r="L320" s="204" t="s">
        <v>580</v>
      </c>
      <c r="M320" s="204" t="s">
        <v>1281</v>
      </c>
      <c r="N320" s="204" t="s">
        <v>6830</v>
      </c>
      <c r="P320" s="204" t="s">
        <v>118</v>
      </c>
      <c r="Q320" s="204" t="s">
        <v>820</v>
      </c>
      <c r="R320" s="204" t="s">
        <v>624</v>
      </c>
      <c r="S320" s="204" t="s">
        <v>2163</v>
      </c>
    </row>
    <row r="321" spans="1:19" x14ac:dyDescent="0.3">
      <c r="A321" s="255" t="s">
        <v>8566</v>
      </c>
      <c r="B321" s="255" t="s">
        <v>831</v>
      </c>
      <c r="C321" s="255" t="s">
        <v>9382</v>
      </c>
      <c r="D321" s="255" t="s">
        <v>4544</v>
      </c>
      <c r="F321" s="204" t="s">
        <v>118</v>
      </c>
      <c r="G321" s="204" t="s">
        <v>811</v>
      </c>
      <c r="H321" s="204" t="s">
        <v>565</v>
      </c>
      <c r="I321" s="204" t="s">
        <v>565</v>
      </c>
      <c r="K321" s="204" t="s">
        <v>119</v>
      </c>
      <c r="L321" s="204" t="s">
        <v>582</v>
      </c>
      <c r="M321" s="204" t="s">
        <v>565</v>
      </c>
      <c r="N321" s="204" t="s">
        <v>565</v>
      </c>
      <c r="P321" s="204" t="s">
        <v>118</v>
      </c>
      <c r="Q321" s="204" t="s">
        <v>961</v>
      </c>
      <c r="R321" s="204" t="s">
        <v>757</v>
      </c>
      <c r="S321" s="204" t="s">
        <v>594</v>
      </c>
    </row>
    <row r="322" spans="1:19" x14ac:dyDescent="0.3">
      <c r="A322" s="255" t="s">
        <v>8566</v>
      </c>
      <c r="B322" s="255" t="s">
        <v>832</v>
      </c>
      <c r="C322" s="255" t="s">
        <v>9383</v>
      </c>
      <c r="D322" s="255" t="s">
        <v>9567</v>
      </c>
      <c r="F322" s="204" t="s">
        <v>118</v>
      </c>
      <c r="G322" s="204" t="s">
        <v>813</v>
      </c>
      <c r="H322" s="204" t="s">
        <v>1151</v>
      </c>
      <c r="I322" s="204" t="s">
        <v>5954</v>
      </c>
      <c r="K322" s="204" t="s">
        <v>119</v>
      </c>
      <c r="L322" s="204" t="s">
        <v>584</v>
      </c>
      <c r="M322" s="204" t="s">
        <v>777</v>
      </c>
      <c r="N322" s="204" t="s">
        <v>6831</v>
      </c>
      <c r="P322" s="204" t="s">
        <v>118</v>
      </c>
      <c r="Q322" s="204" t="s">
        <v>822</v>
      </c>
      <c r="R322" s="204" t="s">
        <v>4879</v>
      </c>
      <c r="S322" s="204" t="s">
        <v>7533</v>
      </c>
    </row>
    <row r="323" spans="1:19" x14ac:dyDescent="0.3">
      <c r="A323" s="255" t="s">
        <v>8619</v>
      </c>
      <c r="B323" s="255" t="s">
        <v>332</v>
      </c>
      <c r="C323" s="255" t="s">
        <v>9566</v>
      </c>
      <c r="D323" s="255" t="s">
        <v>9565</v>
      </c>
      <c r="F323" s="204" t="s">
        <v>118</v>
      </c>
      <c r="G323" s="204" t="s">
        <v>815</v>
      </c>
      <c r="H323" s="204" t="s">
        <v>863</v>
      </c>
      <c r="I323" s="204" t="s">
        <v>812</v>
      </c>
      <c r="K323" s="204" t="s">
        <v>119</v>
      </c>
      <c r="L323" s="204" t="s">
        <v>586</v>
      </c>
      <c r="M323" s="204" t="s">
        <v>684</v>
      </c>
      <c r="N323" s="204" t="s">
        <v>6832</v>
      </c>
      <c r="P323" s="204" t="s">
        <v>118</v>
      </c>
      <c r="Q323" s="204" t="s">
        <v>332</v>
      </c>
      <c r="R323" s="204" t="s">
        <v>7534</v>
      </c>
      <c r="S323" s="204" t="s">
        <v>7535</v>
      </c>
    </row>
    <row r="324" spans="1:19" x14ac:dyDescent="0.3">
      <c r="A324" s="255" t="s">
        <v>8619</v>
      </c>
      <c r="B324" s="255" t="s">
        <v>331</v>
      </c>
      <c r="C324" s="255" t="s">
        <v>9564</v>
      </c>
      <c r="D324" s="255" t="s">
        <v>9563</v>
      </c>
      <c r="F324" s="204" t="s">
        <v>118</v>
      </c>
      <c r="G324" s="204" t="s">
        <v>816</v>
      </c>
      <c r="H324" s="204" t="s">
        <v>2525</v>
      </c>
      <c r="I324" s="204" t="s">
        <v>5955</v>
      </c>
      <c r="K324" s="204" t="s">
        <v>119</v>
      </c>
      <c r="L324" s="204" t="s">
        <v>553</v>
      </c>
      <c r="M324" s="204" t="s">
        <v>2845</v>
      </c>
      <c r="N324" s="204" t="s">
        <v>6833</v>
      </c>
      <c r="P324" s="204" t="s">
        <v>118</v>
      </c>
      <c r="Q324" s="204" t="s">
        <v>331</v>
      </c>
      <c r="R324" s="204" t="s">
        <v>1326</v>
      </c>
      <c r="S324" s="204" t="s">
        <v>7536</v>
      </c>
    </row>
    <row r="325" spans="1:19" x14ac:dyDescent="0.3">
      <c r="A325" s="255" t="s">
        <v>8619</v>
      </c>
      <c r="B325" s="255" t="s">
        <v>330</v>
      </c>
      <c r="C325" s="255" t="s">
        <v>9562</v>
      </c>
      <c r="D325" s="255" t="s">
        <v>9561</v>
      </c>
      <c r="F325" s="204" t="s">
        <v>118</v>
      </c>
      <c r="G325" s="204" t="s">
        <v>818</v>
      </c>
      <c r="H325" s="204" t="s">
        <v>1074</v>
      </c>
      <c r="I325" s="204" t="s">
        <v>977</v>
      </c>
      <c r="K325" s="204" t="s">
        <v>119</v>
      </c>
      <c r="L325" s="204" t="s">
        <v>589</v>
      </c>
      <c r="M325" s="204" t="s">
        <v>955</v>
      </c>
      <c r="N325" s="204" t="s">
        <v>6834</v>
      </c>
      <c r="P325" s="204" t="s">
        <v>118</v>
      </c>
      <c r="Q325" s="204" t="s">
        <v>330</v>
      </c>
      <c r="R325" s="204" t="s">
        <v>1104</v>
      </c>
      <c r="S325" s="204" t="s">
        <v>4632</v>
      </c>
    </row>
    <row r="326" spans="1:19" x14ac:dyDescent="0.3">
      <c r="A326" s="255" t="s">
        <v>8619</v>
      </c>
      <c r="B326" s="255" t="s">
        <v>329</v>
      </c>
      <c r="C326" s="255" t="s">
        <v>9560</v>
      </c>
      <c r="D326" s="255" t="s">
        <v>9559</v>
      </c>
      <c r="F326" s="204" t="s">
        <v>118</v>
      </c>
      <c r="G326" s="204" t="s">
        <v>820</v>
      </c>
      <c r="H326" s="204" t="s">
        <v>565</v>
      </c>
      <c r="I326" s="204" t="s">
        <v>565</v>
      </c>
      <c r="K326" s="204" t="s">
        <v>119</v>
      </c>
      <c r="L326" s="204" t="s">
        <v>591</v>
      </c>
      <c r="M326" s="204" t="s">
        <v>1312</v>
      </c>
      <c r="N326" s="204" t="s">
        <v>6835</v>
      </c>
      <c r="P326" s="204" t="s">
        <v>118</v>
      </c>
      <c r="Q326" s="204" t="s">
        <v>329</v>
      </c>
      <c r="R326" s="204" t="s">
        <v>7537</v>
      </c>
      <c r="S326" s="204" t="s">
        <v>7538</v>
      </c>
    </row>
    <row r="327" spans="1:19" x14ac:dyDescent="0.3">
      <c r="A327" s="255" t="s">
        <v>8619</v>
      </c>
      <c r="B327" s="255" t="s">
        <v>328</v>
      </c>
      <c r="C327" s="255" t="s">
        <v>9558</v>
      </c>
      <c r="D327" s="255" t="s">
        <v>9384</v>
      </c>
      <c r="F327" s="204" t="s">
        <v>118</v>
      </c>
      <c r="G327" s="204" t="s">
        <v>822</v>
      </c>
      <c r="H327" s="204" t="s">
        <v>2854</v>
      </c>
      <c r="I327" s="204" t="s">
        <v>5956</v>
      </c>
      <c r="K327" s="204" t="s">
        <v>119</v>
      </c>
      <c r="L327" s="204" t="s">
        <v>599</v>
      </c>
      <c r="M327" s="204" t="s">
        <v>565</v>
      </c>
      <c r="N327" s="204" t="s">
        <v>565</v>
      </c>
      <c r="P327" s="204" t="s">
        <v>118</v>
      </c>
      <c r="Q327" s="204" t="s">
        <v>328</v>
      </c>
      <c r="R327" s="204" t="s">
        <v>994</v>
      </c>
      <c r="S327" s="204" t="s">
        <v>7539</v>
      </c>
    </row>
    <row r="328" spans="1:19" x14ac:dyDescent="0.3">
      <c r="A328" s="255" t="s">
        <v>8619</v>
      </c>
      <c r="B328" s="255" t="s">
        <v>324</v>
      </c>
      <c r="C328" s="255" t="s">
        <v>9557</v>
      </c>
      <c r="D328" s="255" t="s">
        <v>9556</v>
      </c>
      <c r="F328" s="204" t="s">
        <v>118</v>
      </c>
      <c r="G328" s="204" t="s">
        <v>332</v>
      </c>
      <c r="H328" s="204" t="s">
        <v>5957</v>
      </c>
      <c r="I328" s="204" t="s">
        <v>5958</v>
      </c>
      <c r="K328" s="204" t="s">
        <v>119</v>
      </c>
      <c r="L328" s="204" t="s">
        <v>601</v>
      </c>
      <c r="M328" s="204" t="s">
        <v>2455</v>
      </c>
      <c r="N328" s="204" t="s">
        <v>6836</v>
      </c>
      <c r="P328" s="204" t="s">
        <v>118</v>
      </c>
      <c r="Q328" s="204" t="s">
        <v>324</v>
      </c>
      <c r="R328" s="204" t="s">
        <v>772</v>
      </c>
      <c r="S328" s="204" t="s">
        <v>7540</v>
      </c>
    </row>
    <row r="329" spans="1:19" x14ac:dyDescent="0.3">
      <c r="A329" s="255" t="s">
        <v>8619</v>
      </c>
      <c r="B329" s="255" t="s">
        <v>4678</v>
      </c>
      <c r="C329" s="255" t="s">
        <v>9555</v>
      </c>
      <c r="D329" s="255" t="s">
        <v>9554</v>
      </c>
      <c r="F329" s="204" t="s">
        <v>118</v>
      </c>
      <c r="G329" s="204" t="s">
        <v>331</v>
      </c>
      <c r="H329" s="204" t="s">
        <v>4133</v>
      </c>
      <c r="I329" s="204" t="s">
        <v>5959</v>
      </c>
      <c r="K329" s="204" t="s">
        <v>119</v>
      </c>
      <c r="L329" s="204" t="s">
        <v>2074</v>
      </c>
      <c r="M329" s="204" t="s">
        <v>821</v>
      </c>
      <c r="N329" s="204" t="s">
        <v>6837</v>
      </c>
      <c r="P329" s="204" t="s">
        <v>118</v>
      </c>
      <c r="Q329" s="204" t="s">
        <v>830</v>
      </c>
      <c r="R329" s="204" t="s">
        <v>1420</v>
      </c>
      <c r="S329" s="204" t="s">
        <v>4097</v>
      </c>
    </row>
    <row r="330" spans="1:19" x14ac:dyDescent="0.3">
      <c r="A330" s="255" t="s">
        <v>8619</v>
      </c>
      <c r="B330" s="255" t="s">
        <v>830</v>
      </c>
      <c r="C330" s="255" t="s">
        <v>9385</v>
      </c>
      <c r="D330" s="255" t="s">
        <v>9181</v>
      </c>
      <c r="F330" s="204" t="s">
        <v>118</v>
      </c>
      <c r="G330" s="204" t="s">
        <v>330</v>
      </c>
      <c r="H330" s="204" t="s">
        <v>3368</v>
      </c>
      <c r="I330" s="204" t="s">
        <v>940</v>
      </c>
      <c r="K330" s="204" t="s">
        <v>119</v>
      </c>
      <c r="L330" s="204" t="s">
        <v>602</v>
      </c>
      <c r="M330" s="204" t="s">
        <v>863</v>
      </c>
      <c r="N330" s="204" t="s">
        <v>6838</v>
      </c>
      <c r="P330" s="204" t="s">
        <v>118</v>
      </c>
      <c r="Q330" s="204" t="s">
        <v>831</v>
      </c>
      <c r="R330" s="204" t="s">
        <v>594</v>
      </c>
      <c r="S330" s="204" t="s">
        <v>952</v>
      </c>
    </row>
    <row r="331" spans="1:19" x14ac:dyDescent="0.3">
      <c r="A331" s="255" t="s">
        <v>8619</v>
      </c>
      <c r="B331" s="255" t="s">
        <v>831</v>
      </c>
      <c r="C331" s="255" t="s">
        <v>9386</v>
      </c>
      <c r="D331" s="255" t="s">
        <v>3980</v>
      </c>
      <c r="F331" s="204" t="s">
        <v>118</v>
      </c>
      <c r="G331" s="204" t="s">
        <v>329</v>
      </c>
      <c r="H331" s="204" t="s">
        <v>5960</v>
      </c>
      <c r="I331" s="204" t="s">
        <v>5961</v>
      </c>
      <c r="K331" s="204" t="s">
        <v>119</v>
      </c>
      <c r="L331" s="204" t="s">
        <v>603</v>
      </c>
      <c r="M331" s="204" t="s">
        <v>1464</v>
      </c>
      <c r="N331" s="204" t="s">
        <v>6839</v>
      </c>
      <c r="P331" s="204" t="s">
        <v>118</v>
      </c>
      <c r="Q331" s="204" t="s">
        <v>832</v>
      </c>
      <c r="R331" s="204" t="s">
        <v>1830</v>
      </c>
      <c r="S331" s="204" t="s">
        <v>7541</v>
      </c>
    </row>
    <row r="332" spans="1:19" x14ac:dyDescent="0.3">
      <c r="A332" s="255" t="s">
        <v>8619</v>
      </c>
      <c r="B332" s="255" t="s">
        <v>832</v>
      </c>
      <c r="C332" s="255" t="s">
        <v>9553</v>
      </c>
      <c r="D332" s="255" t="s">
        <v>9552</v>
      </c>
      <c r="F332" s="204" t="s">
        <v>118</v>
      </c>
      <c r="G332" s="204" t="s">
        <v>328</v>
      </c>
      <c r="H332" s="204" t="s">
        <v>863</v>
      </c>
      <c r="I332" s="204" t="s">
        <v>594</v>
      </c>
      <c r="K332" s="204" t="s">
        <v>119</v>
      </c>
      <c r="L332" s="204" t="s">
        <v>586</v>
      </c>
      <c r="M332" s="204" t="s">
        <v>2806</v>
      </c>
      <c r="N332" s="204" t="s">
        <v>6840</v>
      </c>
      <c r="P332" s="204" t="s">
        <v>118</v>
      </c>
      <c r="Q332" s="204" t="s">
        <v>536</v>
      </c>
      <c r="R332" s="204" t="s">
        <v>2450</v>
      </c>
      <c r="S332" s="204" t="s">
        <v>7542</v>
      </c>
    </row>
    <row r="333" spans="1:19" x14ac:dyDescent="0.3">
      <c r="A333" s="255" t="s">
        <v>8890</v>
      </c>
      <c r="B333" s="255" t="s">
        <v>332</v>
      </c>
      <c r="C333" s="255" t="s">
        <v>9551</v>
      </c>
      <c r="D333" s="255" t="s">
        <v>9550</v>
      </c>
      <c r="F333" s="204" t="s">
        <v>118</v>
      </c>
      <c r="G333" s="204" t="s">
        <v>324</v>
      </c>
      <c r="H333" s="204" t="s">
        <v>3949</v>
      </c>
      <c r="I333" s="204" t="s">
        <v>5962</v>
      </c>
      <c r="K333" s="204" t="s">
        <v>119</v>
      </c>
      <c r="L333" s="204" t="s">
        <v>552</v>
      </c>
      <c r="M333" s="204" t="s">
        <v>3543</v>
      </c>
      <c r="N333" s="204" t="s">
        <v>6841</v>
      </c>
      <c r="P333" s="204" t="s">
        <v>118</v>
      </c>
      <c r="Q333" s="204" t="s">
        <v>586</v>
      </c>
      <c r="R333" s="204" t="s">
        <v>2450</v>
      </c>
      <c r="S333" s="204" t="s">
        <v>7542</v>
      </c>
    </row>
    <row r="334" spans="1:19" x14ac:dyDescent="0.3">
      <c r="A334" s="255" t="s">
        <v>8890</v>
      </c>
      <c r="B334" s="255" t="s">
        <v>331</v>
      </c>
      <c r="C334" s="255" t="s">
        <v>9549</v>
      </c>
      <c r="D334" s="255" t="s">
        <v>9548</v>
      </c>
      <c r="F334" s="204" t="s">
        <v>118</v>
      </c>
      <c r="G334" s="204" t="s">
        <v>830</v>
      </c>
      <c r="H334" s="204" t="s">
        <v>946</v>
      </c>
      <c r="I334" s="204" t="s">
        <v>2651</v>
      </c>
      <c r="K334" s="204" t="s">
        <v>119</v>
      </c>
      <c r="L334" s="204" t="s">
        <v>551</v>
      </c>
      <c r="M334" s="204" t="s">
        <v>1560</v>
      </c>
      <c r="N334" s="204" t="s">
        <v>6842</v>
      </c>
      <c r="P334" s="204" t="s">
        <v>119</v>
      </c>
      <c r="Q334" s="204" t="s">
        <v>554</v>
      </c>
      <c r="R334" s="204" t="s">
        <v>7544</v>
      </c>
      <c r="S334" s="204" t="s">
        <v>7545</v>
      </c>
    </row>
    <row r="335" spans="1:19" x14ac:dyDescent="0.3">
      <c r="A335" s="255" t="s">
        <v>8890</v>
      </c>
      <c r="B335" s="255" t="s">
        <v>330</v>
      </c>
      <c r="C335" s="255" t="s">
        <v>9547</v>
      </c>
      <c r="D335" s="255" t="s">
        <v>9546</v>
      </c>
      <c r="F335" s="204" t="s">
        <v>118</v>
      </c>
      <c r="G335" s="204" t="s">
        <v>831</v>
      </c>
      <c r="H335" s="204" t="s">
        <v>565</v>
      </c>
      <c r="I335" s="204" t="s">
        <v>565</v>
      </c>
      <c r="K335" s="204" t="s">
        <v>119</v>
      </c>
      <c r="L335" s="204" t="s">
        <v>609</v>
      </c>
      <c r="M335" s="204" t="s">
        <v>565</v>
      </c>
      <c r="N335" s="204" t="s">
        <v>565</v>
      </c>
      <c r="P335" s="204" t="s">
        <v>119</v>
      </c>
      <c r="Q335" s="204" t="s">
        <v>564</v>
      </c>
      <c r="R335" s="204" t="s">
        <v>1121</v>
      </c>
      <c r="S335" s="204" t="s">
        <v>1735</v>
      </c>
    </row>
    <row r="336" spans="1:19" x14ac:dyDescent="0.3">
      <c r="A336" s="255" t="s">
        <v>8890</v>
      </c>
      <c r="B336" s="255" t="s">
        <v>329</v>
      </c>
      <c r="C336" s="255" t="s">
        <v>9545</v>
      </c>
      <c r="D336" s="255" t="s">
        <v>9544</v>
      </c>
      <c r="F336" s="204" t="s">
        <v>118</v>
      </c>
      <c r="G336" s="204" t="s">
        <v>832</v>
      </c>
      <c r="H336" s="204" t="s">
        <v>3359</v>
      </c>
      <c r="I336" s="204" t="s">
        <v>5963</v>
      </c>
      <c r="K336" s="204" t="s">
        <v>119</v>
      </c>
      <c r="L336" s="204" t="s">
        <v>611</v>
      </c>
      <c r="M336" s="204" t="s">
        <v>1560</v>
      </c>
      <c r="N336" s="204" t="s">
        <v>6842</v>
      </c>
      <c r="P336" s="204" t="s">
        <v>119</v>
      </c>
      <c r="Q336" s="204" t="s">
        <v>566</v>
      </c>
      <c r="R336" s="204" t="s">
        <v>861</v>
      </c>
      <c r="S336" s="204" t="s">
        <v>2604</v>
      </c>
    </row>
    <row r="337" spans="1:19" x14ac:dyDescent="0.3">
      <c r="A337" s="255" t="s">
        <v>8890</v>
      </c>
      <c r="B337" s="255" t="s">
        <v>328</v>
      </c>
      <c r="C337" s="255" t="s">
        <v>9543</v>
      </c>
      <c r="D337" s="255" t="s">
        <v>9542</v>
      </c>
      <c r="F337" s="204" t="s">
        <v>118</v>
      </c>
      <c r="G337" s="204" t="s">
        <v>536</v>
      </c>
      <c r="H337" s="204" t="s">
        <v>2449</v>
      </c>
      <c r="I337" s="204" t="s">
        <v>5964</v>
      </c>
      <c r="K337" s="204" t="s">
        <v>119</v>
      </c>
      <c r="L337" s="204" t="s">
        <v>586</v>
      </c>
      <c r="M337" s="204" t="s">
        <v>565</v>
      </c>
      <c r="N337" s="204" t="s">
        <v>565</v>
      </c>
      <c r="P337" s="204" t="s">
        <v>119</v>
      </c>
      <c r="Q337" s="204" t="s">
        <v>568</v>
      </c>
      <c r="R337" s="204" t="s">
        <v>624</v>
      </c>
      <c r="S337" s="204" t="s">
        <v>806</v>
      </c>
    </row>
    <row r="338" spans="1:19" x14ac:dyDescent="0.3">
      <c r="A338" s="255" t="s">
        <v>8890</v>
      </c>
      <c r="B338" s="255" t="s">
        <v>324</v>
      </c>
      <c r="C338" s="255" t="s">
        <v>9541</v>
      </c>
      <c r="D338" s="255" t="s">
        <v>9540</v>
      </c>
      <c r="F338" s="204" t="s">
        <v>118</v>
      </c>
      <c r="G338" s="204" t="s">
        <v>586</v>
      </c>
      <c r="H338" s="204" t="s">
        <v>2449</v>
      </c>
      <c r="I338" s="204" t="s">
        <v>5964</v>
      </c>
      <c r="K338" s="204" t="s">
        <v>119</v>
      </c>
      <c r="L338" s="204" t="s">
        <v>550</v>
      </c>
      <c r="M338" s="204" t="s">
        <v>1586</v>
      </c>
      <c r="N338" s="204" t="s">
        <v>6843</v>
      </c>
      <c r="P338" s="204" t="s">
        <v>119</v>
      </c>
      <c r="Q338" s="204" t="s">
        <v>570</v>
      </c>
      <c r="R338" s="204" t="s">
        <v>4104</v>
      </c>
      <c r="S338" s="204" t="s">
        <v>7546</v>
      </c>
    </row>
    <row r="339" spans="1:19" x14ac:dyDescent="0.3">
      <c r="A339" s="255" t="s">
        <v>8890</v>
      </c>
      <c r="B339" s="255" t="s">
        <v>4678</v>
      </c>
      <c r="C339" s="255" t="s">
        <v>9539</v>
      </c>
      <c r="D339" s="255" t="s">
        <v>9538</v>
      </c>
      <c r="F339" s="204" t="s">
        <v>119</v>
      </c>
      <c r="G339" s="204" t="s">
        <v>554</v>
      </c>
      <c r="H339" s="204" t="s">
        <v>5499</v>
      </c>
      <c r="I339" s="204" t="s">
        <v>5966</v>
      </c>
      <c r="K339" s="204" t="s">
        <v>119</v>
      </c>
      <c r="L339" s="204" t="s">
        <v>614</v>
      </c>
      <c r="M339" s="204" t="s">
        <v>565</v>
      </c>
      <c r="N339" s="204" t="s">
        <v>565</v>
      </c>
      <c r="P339" s="204" t="s">
        <v>119</v>
      </c>
      <c r="Q339" s="204" t="s">
        <v>572</v>
      </c>
      <c r="R339" s="204" t="s">
        <v>652</v>
      </c>
      <c r="S339" s="204" t="s">
        <v>1794</v>
      </c>
    </row>
    <row r="340" spans="1:19" x14ac:dyDescent="0.3">
      <c r="A340" s="255" t="s">
        <v>8890</v>
      </c>
      <c r="B340" s="255" t="s">
        <v>830</v>
      </c>
      <c r="C340" s="255" t="s">
        <v>9537</v>
      </c>
      <c r="D340" s="255" t="s">
        <v>9536</v>
      </c>
      <c r="F340" s="204" t="s">
        <v>119</v>
      </c>
      <c r="G340" s="204" t="s">
        <v>564</v>
      </c>
      <c r="H340" s="204" t="s">
        <v>565</v>
      </c>
      <c r="I340" s="204" t="s">
        <v>565</v>
      </c>
      <c r="K340" s="204" t="s">
        <v>119</v>
      </c>
      <c r="L340" s="204" t="s">
        <v>615</v>
      </c>
      <c r="M340" s="204" t="s">
        <v>565</v>
      </c>
      <c r="N340" s="204" t="s">
        <v>565</v>
      </c>
      <c r="P340" s="204" t="s">
        <v>119</v>
      </c>
      <c r="Q340" s="204" t="s">
        <v>574</v>
      </c>
      <c r="R340" s="204" t="s">
        <v>1906</v>
      </c>
      <c r="S340" s="204" t="s">
        <v>5524</v>
      </c>
    </row>
    <row r="341" spans="1:19" x14ac:dyDescent="0.3">
      <c r="A341" s="255" t="s">
        <v>8890</v>
      </c>
      <c r="B341" s="255" t="s">
        <v>831</v>
      </c>
      <c r="C341" s="255" t="s">
        <v>9535</v>
      </c>
      <c r="D341" s="255" t="s">
        <v>6677</v>
      </c>
      <c r="F341" s="204" t="s">
        <v>119</v>
      </c>
      <c r="G341" s="204" t="s">
        <v>566</v>
      </c>
      <c r="H341" s="204" t="s">
        <v>1145</v>
      </c>
      <c r="I341" s="204" t="s">
        <v>1939</v>
      </c>
      <c r="K341" s="204" t="s">
        <v>119</v>
      </c>
      <c r="L341" s="204" t="s">
        <v>616</v>
      </c>
      <c r="M341" s="204" t="s">
        <v>565</v>
      </c>
      <c r="N341" s="204" t="s">
        <v>565</v>
      </c>
      <c r="P341" s="204" t="s">
        <v>119</v>
      </c>
      <c r="Q341" s="204" t="s">
        <v>576</v>
      </c>
      <c r="R341" s="204" t="s">
        <v>1844</v>
      </c>
      <c r="S341" s="204" t="s">
        <v>2003</v>
      </c>
    </row>
    <row r="342" spans="1:19" x14ac:dyDescent="0.3">
      <c r="A342" s="255" t="s">
        <v>8890</v>
      </c>
      <c r="B342" s="255" t="s">
        <v>832</v>
      </c>
      <c r="C342" s="255" t="s">
        <v>9534</v>
      </c>
      <c r="D342" s="255" t="s">
        <v>9533</v>
      </c>
      <c r="F342" s="204" t="s">
        <v>119</v>
      </c>
      <c r="G342" s="204" t="s">
        <v>568</v>
      </c>
      <c r="H342" s="204" t="s">
        <v>828</v>
      </c>
      <c r="I342" s="204" t="s">
        <v>5967</v>
      </c>
      <c r="K342" s="204" t="s">
        <v>119</v>
      </c>
      <c r="L342" s="204" t="s">
        <v>617</v>
      </c>
      <c r="M342" s="204" t="s">
        <v>565</v>
      </c>
      <c r="N342" s="204" t="s">
        <v>565</v>
      </c>
      <c r="P342" s="204" t="s">
        <v>119</v>
      </c>
      <c r="Q342" s="204" t="s">
        <v>578</v>
      </c>
      <c r="R342" s="204" t="s">
        <v>1860</v>
      </c>
      <c r="S342" s="204" t="s">
        <v>1236</v>
      </c>
    </row>
    <row r="343" spans="1:19" x14ac:dyDescent="0.3">
      <c r="A343" s="204"/>
      <c r="B343" s="204"/>
      <c r="C343" s="204"/>
      <c r="D343" s="204"/>
      <c r="F343" s="204" t="s">
        <v>119</v>
      </c>
      <c r="G343" s="204" t="s">
        <v>570</v>
      </c>
      <c r="H343" s="204" t="s">
        <v>4374</v>
      </c>
      <c r="I343" s="204" t="s">
        <v>5968</v>
      </c>
      <c r="K343" s="204" t="s">
        <v>119</v>
      </c>
      <c r="L343" s="204" t="s">
        <v>618</v>
      </c>
      <c r="M343" s="204" t="s">
        <v>1586</v>
      </c>
      <c r="N343" s="204" t="s">
        <v>6843</v>
      </c>
      <c r="P343" s="204" t="s">
        <v>119</v>
      </c>
      <c r="Q343" s="204" t="s">
        <v>580</v>
      </c>
      <c r="R343" s="204" t="s">
        <v>863</v>
      </c>
      <c r="S343" s="204" t="s">
        <v>885</v>
      </c>
    </row>
    <row r="344" spans="1:19" x14ac:dyDescent="0.3">
      <c r="A344" s="204"/>
      <c r="B344" s="204"/>
      <c r="C344" s="204"/>
      <c r="D344" s="204"/>
      <c r="F344" s="204" t="s">
        <v>119</v>
      </c>
      <c r="G344" s="204" t="s">
        <v>572</v>
      </c>
      <c r="H344" s="204" t="s">
        <v>1307</v>
      </c>
      <c r="I344" s="204" t="s">
        <v>5969</v>
      </c>
      <c r="K344" s="204" t="s">
        <v>119</v>
      </c>
      <c r="L344" s="204" t="s">
        <v>620</v>
      </c>
      <c r="M344" s="204" t="s">
        <v>565</v>
      </c>
      <c r="N344" s="204" t="s">
        <v>565</v>
      </c>
      <c r="P344" s="204" t="s">
        <v>119</v>
      </c>
      <c r="Q344" s="204" t="s">
        <v>2829</v>
      </c>
      <c r="R344" s="204" t="s">
        <v>946</v>
      </c>
      <c r="S344" s="204" t="s">
        <v>1633</v>
      </c>
    </row>
    <row r="345" spans="1:19" x14ac:dyDescent="0.3">
      <c r="A345" s="204"/>
      <c r="B345" s="204"/>
      <c r="C345" s="204"/>
      <c r="D345" s="204"/>
      <c r="F345" s="204" t="s">
        <v>119</v>
      </c>
      <c r="G345" s="204" t="s">
        <v>574</v>
      </c>
      <c r="H345" s="204" t="s">
        <v>567</v>
      </c>
      <c r="I345" s="204" t="s">
        <v>5970</v>
      </c>
      <c r="K345" s="204" t="s">
        <v>119</v>
      </c>
      <c r="L345" s="204" t="s">
        <v>586</v>
      </c>
      <c r="M345" s="204" t="s">
        <v>565</v>
      </c>
      <c r="N345" s="204" t="s">
        <v>565</v>
      </c>
      <c r="P345" s="204" t="s">
        <v>119</v>
      </c>
      <c r="Q345" s="204" t="s">
        <v>582</v>
      </c>
      <c r="R345" s="204" t="s">
        <v>1826</v>
      </c>
      <c r="S345" s="204" t="s">
        <v>7547</v>
      </c>
    </row>
    <row r="346" spans="1:19" x14ac:dyDescent="0.3">
      <c r="A346" s="204"/>
      <c r="B346" s="204"/>
      <c r="C346" s="204"/>
      <c r="D346" s="204"/>
      <c r="F346" s="204" t="s">
        <v>119</v>
      </c>
      <c r="G346" s="204" t="s">
        <v>576</v>
      </c>
      <c r="H346" s="204" t="s">
        <v>2029</v>
      </c>
      <c r="I346" s="204" t="s">
        <v>990</v>
      </c>
      <c r="K346" s="204" t="s">
        <v>119</v>
      </c>
      <c r="L346" s="204" t="s">
        <v>549</v>
      </c>
      <c r="M346" s="204" t="s">
        <v>1308</v>
      </c>
      <c r="N346" s="204" t="s">
        <v>6844</v>
      </c>
      <c r="P346" s="204" t="s">
        <v>119</v>
      </c>
      <c r="Q346" s="204" t="s">
        <v>584</v>
      </c>
      <c r="R346" s="204" t="s">
        <v>4261</v>
      </c>
      <c r="S346" s="204" t="s">
        <v>3242</v>
      </c>
    </row>
    <row r="347" spans="1:19" x14ac:dyDescent="0.3">
      <c r="A347" s="204"/>
      <c r="B347" s="204"/>
      <c r="C347" s="204"/>
      <c r="D347" s="204"/>
      <c r="F347" s="204" t="s">
        <v>119</v>
      </c>
      <c r="G347" s="204" t="s">
        <v>578</v>
      </c>
      <c r="H347" s="204" t="s">
        <v>985</v>
      </c>
      <c r="I347" s="204" t="s">
        <v>4609</v>
      </c>
      <c r="K347" s="204" t="s">
        <v>119</v>
      </c>
      <c r="L347" s="204" t="s">
        <v>625</v>
      </c>
      <c r="M347" s="204" t="s">
        <v>565</v>
      </c>
      <c r="N347" s="204" t="s">
        <v>565</v>
      </c>
      <c r="P347" s="204" t="s">
        <v>119</v>
      </c>
      <c r="Q347" s="204" t="s">
        <v>586</v>
      </c>
      <c r="R347" s="204" t="s">
        <v>7548</v>
      </c>
      <c r="S347" s="204" t="s">
        <v>7549</v>
      </c>
    </row>
    <row r="348" spans="1:19" x14ac:dyDescent="0.3">
      <c r="A348" s="204"/>
      <c r="B348" s="204"/>
      <c r="C348" s="204"/>
      <c r="D348" s="204"/>
      <c r="F348" s="204" t="s">
        <v>119</v>
      </c>
      <c r="G348" s="204" t="s">
        <v>580</v>
      </c>
      <c r="H348" s="204" t="s">
        <v>968</v>
      </c>
      <c r="I348" s="204" t="s">
        <v>991</v>
      </c>
      <c r="K348" s="204" t="s">
        <v>119</v>
      </c>
      <c r="L348" s="204" t="s">
        <v>1237</v>
      </c>
      <c r="M348" s="204" t="s">
        <v>565</v>
      </c>
      <c r="N348" s="204" t="s">
        <v>565</v>
      </c>
      <c r="P348" s="204" t="s">
        <v>119</v>
      </c>
      <c r="Q348" s="204" t="s">
        <v>553</v>
      </c>
      <c r="R348" s="204" t="s">
        <v>1548</v>
      </c>
      <c r="S348" s="204" t="s">
        <v>7550</v>
      </c>
    </row>
    <row r="349" spans="1:19" x14ac:dyDescent="0.3">
      <c r="A349" s="204"/>
      <c r="B349" s="204"/>
      <c r="C349" s="204"/>
      <c r="D349" s="204"/>
      <c r="F349" s="204" t="s">
        <v>119</v>
      </c>
      <c r="G349" s="204" t="s">
        <v>582</v>
      </c>
      <c r="H349" s="204" t="s">
        <v>1999</v>
      </c>
      <c r="I349" s="204" t="s">
        <v>1505</v>
      </c>
      <c r="K349" s="204" t="s">
        <v>119</v>
      </c>
      <c r="L349" s="204" t="s">
        <v>629</v>
      </c>
      <c r="M349" s="204" t="s">
        <v>1599</v>
      </c>
      <c r="N349" s="204" t="s">
        <v>6845</v>
      </c>
      <c r="P349" s="204" t="s">
        <v>119</v>
      </c>
      <c r="Q349" s="204" t="s">
        <v>589</v>
      </c>
      <c r="R349" s="204" t="s">
        <v>1234</v>
      </c>
      <c r="S349" s="204" t="s">
        <v>2587</v>
      </c>
    </row>
    <row r="350" spans="1:19" x14ac:dyDescent="0.3">
      <c r="A350" s="204"/>
      <c r="B350" s="204"/>
      <c r="C350" s="204"/>
      <c r="D350" s="204"/>
      <c r="F350" s="204" t="s">
        <v>119</v>
      </c>
      <c r="G350" s="204" t="s">
        <v>584</v>
      </c>
      <c r="H350" s="204" t="s">
        <v>828</v>
      </c>
      <c r="I350" s="204" t="s">
        <v>1661</v>
      </c>
      <c r="K350" s="204" t="s">
        <v>119</v>
      </c>
      <c r="L350" s="204" t="s">
        <v>631</v>
      </c>
      <c r="M350" s="204" t="s">
        <v>863</v>
      </c>
      <c r="N350" s="204" t="s">
        <v>1157</v>
      </c>
      <c r="P350" s="204" t="s">
        <v>119</v>
      </c>
      <c r="Q350" s="204" t="s">
        <v>591</v>
      </c>
      <c r="R350" s="204" t="s">
        <v>3368</v>
      </c>
      <c r="S350" s="204" t="s">
        <v>6679</v>
      </c>
    </row>
    <row r="351" spans="1:19" x14ac:dyDescent="0.3">
      <c r="A351" s="204"/>
      <c r="B351" s="204"/>
      <c r="C351" s="204"/>
      <c r="D351" s="204"/>
      <c r="F351" s="204" t="s">
        <v>119</v>
      </c>
      <c r="G351" s="204" t="s">
        <v>586</v>
      </c>
      <c r="H351" s="204" t="s">
        <v>4275</v>
      </c>
      <c r="I351" s="204" t="s">
        <v>5971</v>
      </c>
      <c r="K351" s="204" t="s">
        <v>119</v>
      </c>
      <c r="L351" s="204" t="s">
        <v>633</v>
      </c>
      <c r="M351" s="204" t="s">
        <v>1808</v>
      </c>
      <c r="N351" s="204" t="s">
        <v>1317</v>
      </c>
      <c r="P351" s="204" t="s">
        <v>119</v>
      </c>
      <c r="Q351" s="204" t="s">
        <v>593</v>
      </c>
      <c r="R351" s="204" t="s">
        <v>624</v>
      </c>
      <c r="S351" s="204" t="s">
        <v>565</v>
      </c>
    </row>
    <row r="352" spans="1:19" x14ac:dyDescent="0.3">
      <c r="A352" s="204"/>
      <c r="B352" s="204"/>
      <c r="C352" s="204"/>
      <c r="D352" s="204"/>
      <c r="F352" s="204" t="s">
        <v>119</v>
      </c>
      <c r="G352" s="204" t="s">
        <v>553</v>
      </c>
      <c r="H352" s="204" t="s">
        <v>1841</v>
      </c>
      <c r="I352" s="204" t="s">
        <v>5972</v>
      </c>
      <c r="K352" s="204" t="s">
        <v>119</v>
      </c>
      <c r="L352" s="204" t="s">
        <v>586</v>
      </c>
      <c r="M352" s="204" t="s">
        <v>621</v>
      </c>
      <c r="N352" s="204" t="s">
        <v>4339</v>
      </c>
      <c r="P352" s="204" t="s">
        <v>119</v>
      </c>
      <c r="Q352" s="204" t="s">
        <v>595</v>
      </c>
      <c r="R352" s="204" t="s">
        <v>863</v>
      </c>
      <c r="S352" s="204" t="s">
        <v>885</v>
      </c>
    </row>
    <row r="353" spans="1:19" x14ac:dyDescent="0.3">
      <c r="A353" s="204"/>
      <c r="B353" s="204"/>
      <c r="C353" s="204"/>
      <c r="D353" s="204"/>
      <c r="F353" s="204" t="s">
        <v>119</v>
      </c>
      <c r="G353" s="204" t="s">
        <v>589</v>
      </c>
      <c r="H353" s="204" t="s">
        <v>691</v>
      </c>
      <c r="I353" s="204" t="s">
        <v>4590</v>
      </c>
      <c r="K353" s="204" t="s">
        <v>119</v>
      </c>
      <c r="L353" s="204" t="s">
        <v>548</v>
      </c>
      <c r="M353" s="204" t="s">
        <v>972</v>
      </c>
      <c r="N353" s="204" t="s">
        <v>3377</v>
      </c>
      <c r="P353" s="204" t="s">
        <v>119</v>
      </c>
      <c r="Q353" s="204" t="s">
        <v>597</v>
      </c>
      <c r="R353" s="204" t="s">
        <v>2154</v>
      </c>
      <c r="S353" s="204" t="s">
        <v>2098</v>
      </c>
    </row>
    <row r="354" spans="1:19" x14ac:dyDescent="0.3">
      <c r="A354" s="204"/>
      <c r="B354" s="204"/>
      <c r="C354" s="204"/>
      <c r="D354" s="204"/>
      <c r="F354" s="204" t="s">
        <v>119</v>
      </c>
      <c r="G354" s="204" t="s">
        <v>591</v>
      </c>
      <c r="H354" s="204" t="s">
        <v>900</v>
      </c>
      <c r="I354" s="204" t="s">
        <v>5973</v>
      </c>
      <c r="K354" s="204" t="s">
        <v>119</v>
      </c>
      <c r="L354" s="204" t="s">
        <v>637</v>
      </c>
      <c r="M354" s="204" t="s">
        <v>1145</v>
      </c>
      <c r="N354" s="204" t="s">
        <v>1498</v>
      </c>
      <c r="P354" s="204" t="s">
        <v>119</v>
      </c>
      <c r="Q354" s="204" t="s">
        <v>599</v>
      </c>
      <c r="R354" s="204" t="s">
        <v>2893</v>
      </c>
      <c r="S354" s="204" t="s">
        <v>7551</v>
      </c>
    </row>
    <row r="355" spans="1:19" x14ac:dyDescent="0.3">
      <c r="A355" s="204"/>
      <c r="B355" s="204"/>
      <c r="C355" s="204"/>
      <c r="D355" s="204"/>
      <c r="F355" s="204" t="s">
        <v>119</v>
      </c>
      <c r="G355" s="204" t="s">
        <v>593</v>
      </c>
      <c r="H355" s="204" t="s">
        <v>863</v>
      </c>
      <c r="I355" s="204" t="s">
        <v>594</v>
      </c>
      <c r="K355" s="204" t="s">
        <v>119</v>
      </c>
      <c r="L355" s="204" t="s">
        <v>639</v>
      </c>
      <c r="M355" s="204" t="s">
        <v>1121</v>
      </c>
      <c r="N355" s="204" t="s">
        <v>2086</v>
      </c>
      <c r="P355" s="204" t="s">
        <v>119</v>
      </c>
      <c r="Q355" s="204" t="s">
        <v>602</v>
      </c>
      <c r="R355" s="204" t="s">
        <v>565</v>
      </c>
      <c r="S355" s="204" t="s">
        <v>565</v>
      </c>
    </row>
    <row r="356" spans="1:19" x14ac:dyDescent="0.3">
      <c r="A356" s="204"/>
      <c r="B356" s="204"/>
      <c r="C356" s="204"/>
      <c r="D356" s="204"/>
      <c r="F356" s="204" t="s">
        <v>119</v>
      </c>
      <c r="G356" s="204" t="s">
        <v>595</v>
      </c>
      <c r="H356" s="204" t="s">
        <v>691</v>
      </c>
      <c r="I356" s="204" t="s">
        <v>5278</v>
      </c>
      <c r="K356" s="204" t="s">
        <v>119</v>
      </c>
      <c r="L356" s="204" t="s">
        <v>641</v>
      </c>
      <c r="M356" s="204" t="s">
        <v>565</v>
      </c>
      <c r="N356" s="204" t="s">
        <v>565</v>
      </c>
      <c r="P356" s="204" t="s">
        <v>119</v>
      </c>
      <c r="Q356" s="204" t="s">
        <v>603</v>
      </c>
      <c r="R356" s="204" t="s">
        <v>2123</v>
      </c>
      <c r="S356" s="204" t="s">
        <v>7552</v>
      </c>
    </row>
    <row r="357" spans="1:19" x14ac:dyDescent="0.3">
      <c r="A357" s="204"/>
      <c r="B357" s="204"/>
      <c r="C357" s="204"/>
      <c r="D357" s="204"/>
      <c r="F357" s="204" t="s">
        <v>119</v>
      </c>
      <c r="G357" s="204" t="s">
        <v>597</v>
      </c>
      <c r="H357" s="204" t="s">
        <v>1420</v>
      </c>
      <c r="I357" s="204" t="s">
        <v>567</v>
      </c>
      <c r="K357" s="204" t="s">
        <v>119</v>
      </c>
      <c r="L357" s="204" t="s">
        <v>643</v>
      </c>
      <c r="M357" s="204" t="s">
        <v>680</v>
      </c>
      <c r="N357" s="204" t="s">
        <v>906</v>
      </c>
      <c r="P357" s="204" t="s">
        <v>119</v>
      </c>
      <c r="Q357" s="204" t="s">
        <v>586</v>
      </c>
      <c r="R357" s="204" t="s">
        <v>2090</v>
      </c>
      <c r="S357" s="204" t="s">
        <v>7553</v>
      </c>
    </row>
    <row r="358" spans="1:19" x14ac:dyDescent="0.3">
      <c r="A358" s="204"/>
      <c r="B358" s="204"/>
      <c r="C358" s="204"/>
      <c r="D358" s="204"/>
      <c r="F358" s="204" t="s">
        <v>119</v>
      </c>
      <c r="G358" s="204" t="s">
        <v>599</v>
      </c>
      <c r="H358" s="204" t="s">
        <v>621</v>
      </c>
      <c r="I358" s="204" t="s">
        <v>865</v>
      </c>
      <c r="K358" s="204" t="s">
        <v>119</v>
      </c>
      <c r="L358" s="204" t="s">
        <v>586</v>
      </c>
      <c r="M358" s="204" t="s">
        <v>1281</v>
      </c>
      <c r="N358" s="204" t="s">
        <v>4532</v>
      </c>
      <c r="P358" s="204" t="s">
        <v>119</v>
      </c>
      <c r="Q358" s="204" t="s">
        <v>552</v>
      </c>
      <c r="R358" s="204" t="s">
        <v>7554</v>
      </c>
      <c r="S358" s="204" t="s">
        <v>7555</v>
      </c>
    </row>
    <row r="359" spans="1:19" x14ac:dyDescent="0.3">
      <c r="A359" s="204"/>
      <c r="B359" s="204"/>
      <c r="C359" s="204"/>
      <c r="D359" s="204"/>
      <c r="F359" s="204" t="s">
        <v>119</v>
      </c>
      <c r="G359" s="204" t="s">
        <v>601</v>
      </c>
      <c r="H359" s="204" t="s">
        <v>594</v>
      </c>
      <c r="I359" s="204" t="s">
        <v>777</v>
      </c>
      <c r="K359" s="204" t="s">
        <v>119</v>
      </c>
      <c r="L359" s="204" t="s">
        <v>547</v>
      </c>
      <c r="M359" s="204" t="s">
        <v>1930</v>
      </c>
      <c r="N359" s="204" t="s">
        <v>680</v>
      </c>
      <c r="P359" s="204" t="s">
        <v>119</v>
      </c>
      <c r="Q359" s="204" t="s">
        <v>551</v>
      </c>
      <c r="R359" s="204" t="s">
        <v>3214</v>
      </c>
      <c r="S359" s="204" t="s">
        <v>5275</v>
      </c>
    </row>
    <row r="360" spans="1:19" x14ac:dyDescent="0.3">
      <c r="A360" s="204"/>
      <c r="B360" s="204"/>
      <c r="C360" s="204"/>
      <c r="D360" s="204"/>
      <c r="F360" s="204" t="s">
        <v>119</v>
      </c>
      <c r="G360" s="204" t="s">
        <v>602</v>
      </c>
      <c r="H360" s="204" t="s">
        <v>565</v>
      </c>
      <c r="I360" s="204" t="s">
        <v>565</v>
      </c>
      <c r="K360" s="204" t="s">
        <v>119</v>
      </c>
      <c r="L360" s="204" t="s">
        <v>647</v>
      </c>
      <c r="M360" s="204" t="s">
        <v>1383</v>
      </c>
      <c r="N360" s="204" t="s">
        <v>812</v>
      </c>
      <c r="P360" s="204" t="s">
        <v>119</v>
      </c>
      <c r="Q360" s="204" t="s">
        <v>609</v>
      </c>
      <c r="R360" s="204" t="s">
        <v>624</v>
      </c>
      <c r="S360" s="204" t="s">
        <v>1234</v>
      </c>
    </row>
    <row r="361" spans="1:19" x14ac:dyDescent="0.3">
      <c r="A361" s="204"/>
      <c r="B361" s="204"/>
      <c r="C361" s="204"/>
      <c r="D361" s="204"/>
      <c r="F361" s="204" t="s">
        <v>119</v>
      </c>
      <c r="G361" s="204" t="s">
        <v>603</v>
      </c>
      <c r="H361" s="204" t="s">
        <v>2041</v>
      </c>
      <c r="I361" s="204" t="s">
        <v>5974</v>
      </c>
      <c r="K361" s="204" t="s">
        <v>119</v>
      </c>
      <c r="L361" s="204" t="s">
        <v>649</v>
      </c>
      <c r="M361" s="204" t="s">
        <v>2806</v>
      </c>
      <c r="N361" s="204" t="s">
        <v>757</v>
      </c>
      <c r="P361" s="204" t="s">
        <v>119</v>
      </c>
      <c r="Q361" s="204" t="s">
        <v>611</v>
      </c>
      <c r="R361" s="204" t="s">
        <v>1999</v>
      </c>
      <c r="S361" s="204" t="s">
        <v>4380</v>
      </c>
    </row>
    <row r="362" spans="1:19" x14ac:dyDescent="0.3">
      <c r="A362" s="204"/>
      <c r="B362" s="204"/>
      <c r="C362" s="204"/>
      <c r="D362" s="204"/>
      <c r="F362" s="204" t="s">
        <v>119</v>
      </c>
      <c r="G362" s="204" t="s">
        <v>586</v>
      </c>
      <c r="H362" s="204" t="s">
        <v>1939</v>
      </c>
      <c r="I362" s="204" t="s">
        <v>5501</v>
      </c>
      <c r="K362" s="204" t="s">
        <v>119</v>
      </c>
      <c r="L362" s="204" t="s">
        <v>651</v>
      </c>
      <c r="M362" s="204" t="s">
        <v>565</v>
      </c>
      <c r="N362" s="204" t="s">
        <v>565</v>
      </c>
      <c r="P362" s="204" t="s">
        <v>119</v>
      </c>
      <c r="Q362" s="204" t="s">
        <v>586</v>
      </c>
      <c r="R362" s="204" t="s">
        <v>565</v>
      </c>
      <c r="S362" s="204" t="s">
        <v>565</v>
      </c>
    </row>
    <row r="363" spans="1:19" x14ac:dyDescent="0.3">
      <c r="A363" s="204"/>
      <c r="B363" s="204"/>
      <c r="C363" s="204"/>
      <c r="D363" s="204"/>
      <c r="F363" s="204" t="s">
        <v>119</v>
      </c>
      <c r="G363" s="204" t="s">
        <v>552</v>
      </c>
      <c r="H363" s="204" t="s">
        <v>5975</v>
      </c>
      <c r="I363" s="204" t="s">
        <v>5976</v>
      </c>
      <c r="K363" s="204" t="s">
        <v>119</v>
      </c>
      <c r="L363" s="204" t="s">
        <v>653</v>
      </c>
      <c r="M363" s="204" t="s">
        <v>594</v>
      </c>
      <c r="N363" s="204" t="s">
        <v>565</v>
      </c>
      <c r="P363" s="204" t="s">
        <v>119</v>
      </c>
      <c r="Q363" s="204" t="s">
        <v>550</v>
      </c>
      <c r="R363" s="204" t="s">
        <v>843</v>
      </c>
      <c r="S363" s="204" t="s">
        <v>1471</v>
      </c>
    </row>
    <row r="364" spans="1:19" x14ac:dyDescent="0.3">
      <c r="A364" s="204"/>
      <c r="B364" s="204"/>
      <c r="C364" s="204"/>
      <c r="D364" s="204"/>
      <c r="F364" s="204" t="s">
        <v>119</v>
      </c>
      <c r="G364" s="204" t="s">
        <v>551</v>
      </c>
      <c r="H364" s="204" t="s">
        <v>1307</v>
      </c>
      <c r="I364" s="204" t="s">
        <v>5977</v>
      </c>
      <c r="K364" s="204" t="s">
        <v>119</v>
      </c>
      <c r="L364" s="204" t="s">
        <v>655</v>
      </c>
      <c r="M364" s="204" t="s">
        <v>624</v>
      </c>
      <c r="N364" s="204" t="s">
        <v>624</v>
      </c>
      <c r="P364" s="204" t="s">
        <v>119</v>
      </c>
      <c r="Q364" s="204" t="s">
        <v>614</v>
      </c>
      <c r="R364" s="204" t="s">
        <v>565</v>
      </c>
      <c r="S364" s="204" t="s">
        <v>565</v>
      </c>
    </row>
    <row r="365" spans="1:19" x14ac:dyDescent="0.3">
      <c r="A365" s="204"/>
      <c r="B365" s="204"/>
      <c r="C365" s="204"/>
      <c r="D365" s="204"/>
      <c r="F365" s="204" t="s">
        <v>119</v>
      </c>
      <c r="G365" s="204" t="s">
        <v>608</v>
      </c>
      <c r="H365" s="204" t="s">
        <v>565</v>
      </c>
      <c r="I365" s="204" t="s">
        <v>565</v>
      </c>
      <c r="K365" s="204" t="s">
        <v>119</v>
      </c>
      <c r="L365" s="204" t="s">
        <v>657</v>
      </c>
      <c r="M365" s="204" t="s">
        <v>565</v>
      </c>
      <c r="N365" s="204" t="s">
        <v>565</v>
      </c>
      <c r="P365" s="204" t="s">
        <v>119</v>
      </c>
      <c r="Q365" s="204" t="s">
        <v>615</v>
      </c>
      <c r="R365" s="204" t="s">
        <v>875</v>
      </c>
      <c r="S365" s="204" t="s">
        <v>1747</v>
      </c>
    </row>
    <row r="366" spans="1:19" x14ac:dyDescent="0.3">
      <c r="A366" s="204"/>
      <c r="B366" s="204"/>
      <c r="C366" s="204"/>
      <c r="D366" s="204"/>
      <c r="F366" s="204" t="s">
        <v>119</v>
      </c>
      <c r="G366" s="204" t="s">
        <v>609</v>
      </c>
      <c r="H366" s="204" t="s">
        <v>946</v>
      </c>
      <c r="I366" s="204" t="s">
        <v>2728</v>
      </c>
      <c r="K366" s="204" t="s">
        <v>119</v>
      </c>
      <c r="L366" s="204" t="s">
        <v>546</v>
      </c>
      <c r="M366" s="204" t="s">
        <v>1116</v>
      </c>
      <c r="N366" s="204" t="s">
        <v>6846</v>
      </c>
      <c r="P366" s="204" t="s">
        <v>119</v>
      </c>
      <c r="Q366" s="204" t="s">
        <v>616</v>
      </c>
      <c r="R366" s="204" t="s">
        <v>565</v>
      </c>
      <c r="S366" s="204" t="s">
        <v>565</v>
      </c>
    </row>
    <row r="367" spans="1:19" x14ac:dyDescent="0.3">
      <c r="A367" s="204"/>
      <c r="B367" s="204"/>
      <c r="C367" s="204"/>
      <c r="D367" s="204"/>
      <c r="F367" s="204" t="s">
        <v>119</v>
      </c>
      <c r="G367" s="204" t="s">
        <v>611</v>
      </c>
      <c r="H367" s="204" t="s">
        <v>3514</v>
      </c>
      <c r="I367" s="204" t="s">
        <v>3266</v>
      </c>
      <c r="K367" s="204" t="s">
        <v>119</v>
      </c>
      <c r="L367" s="204" t="s">
        <v>660</v>
      </c>
      <c r="M367" s="204" t="s">
        <v>565</v>
      </c>
      <c r="N367" s="204" t="s">
        <v>565</v>
      </c>
      <c r="P367" s="204" t="s">
        <v>119</v>
      </c>
      <c r="Q367" s="204" t="s">
        <v>617</v>
      </c>
      <c r="R367" s="204" t="s">
        <v>624</v>
      </c>
      <c r="S367" s="204" t="s">
        <v>674</v>
      </c>
    </row>
    <row r="368" spans="1:19" x14ac:dyDescent="0.3">
      <c r="A368" s="204"/>
      <c r="B368" s="204"/>
      <c r="C368" s="204"/>
      <c r="D368" s="204"/>
      <c r="F368" s="204" t="s">
        <v>119</v>
      </c>
      <c r="G368" s="204" t="s">
        <v>586</v>
      </c>
      <c r="H368" s="204" t="s">
        <v>594</v>
      </c>
      <c r="I368" s="204" t="s">
        <v>565</v>
      </c>
      <c r="K368" s="204" t="s">
        <v>119</v>
      </c>
      <c r="L368" s="204" t="s">
        <v>662</v>
      </c>
      <c r="M368" s="204" t="s">
        <v>885</v>
      </c>
      <c r="N368" s="204" t="s">
        <v>594</v>
      </c>
      <c r="P368" s="204" t="s">
        <v>119</v>
      </c>
      <c r="Q368" s="204" t="s">
        <v>618</v>
      </c>
      <c r="R368" s="204" t="s">
        <v>581</v>
      </c>
      <c r="S368" s="204" t="s">
        <v>3656</v>
      </c>
    </row>
    <row r="369" spans="1:19" x14ac:dyDescent="0.3">
      <c r="A369" s="204"/>
      <c r="B369" s="204"/>
      <c r="C369" s="204"/>
      <c r="D369" s="204"/>
      <c r="F369" s="204" t="s">
        <v>119</v>
      </c>
      <c r="G369" s="204" t="s">
        <v>550</v>
      </c>
      <c r="H369" s="204" t="s">
        <v>1876</v>
      </c>
      <c r="I369" s="204" t="s">
        <v>4020</v>
      </c>
      <c r="K369" s="204" t="s">
        <v>119</v>
      </c>
      <c r="L369" s="204" t="s">
        <v>664</v>
      </c>
      <c r="M369" s="204" t="s">
        <v>1999</v>
      </c>
      <c r="N369" s="204" t="s">
        <v>4994</v>
      </c>
      <c r="P369" s="204" t="s">
        <v>119</v>
      </c>
      <c r="Q369" s="204" t="s">
        <v>620</v>
      </c>
      <c r="R369" s="204" t="s">
        <v>892</v>
      </c>
      <c r="S369" s="204" t="s">
        <v>946</v>
      </c>
    </row>
    <row r="370" spans="1:19" x14ac:dyDescent="0.3">
      <c r="A370" s="204"/>
      <c r="B370" s="204"/>
      <c r="C370" s="204"/>
      <c r="D370" s="204"/>
      <c r="F370" s="204" t="s">
        <v>119</v>
      </c>
      <c r="G370" s="204" t="s">
        <v>614</v>
      </c>
      <c r="H370" s="204" t="s">
        <v>565</v>
      </c>
      <c r="I370" s="204" t="s">
        <v>565</v>
      </c>
      <c r="K370" s="204" t="s">
        <v>119</v>
      </c>
      <c r="L370" s="204" t="s">
        <v>545</v>
      </c>
      <c r="M370" s="204" t="s">
        <v>4558</v>
      </c>
      <c r="N370" s="204" t="s">
        <v>5881</v>
      </c>
      <c r="P370" s="204" t="s">
        <v>119</v>
      </c>
      <c r="Q370" s="204" t="s">
        <v>586</v>
      </c>
      <c r="R370" s="204" t="s">
        <v>885</v>
      </c>
      <c r="S370" s="204" t="s">
        <v>875</v>
      </c>
    </row>
    <row r="371" spans="1:19" x14ac:dyDescent="0.3">
      <c r="A371" s="204"/>
      <c r="B371" s="204"/>
      <c r="C371" s="204"/>
      <c r="D371" s="204"/>
      <c r="F371" s="204" t="s">
        <v>119</v>
      </c>
      <c r="G371" s="204" t="s">
        <v>615</v>
      </c>
      <c r="H371" s="204" t="s">
        <v>565</v>
      </c>
      <c r="I371" s="204" t="s">
        <v>565</v>
      </c>
      <c r="K371" s="204" t="s">
        <v>119</v>
      </c>
      <c r="L371" s="204" t="s">
        <v>667</v>
      </c>
      <c r="M371" s="204" t="s">
        <v>594</v>
      </c>
      <c r="N371" s="204" t="s">
        <v>594</v>
      </c>
      <c r="P371" s="204" t="s">
        <v>119</v>
      </c>
      <c r="Q371" s="204" t="s">
        <v>549</v>
      </c>
      <c r="R371" s="204" t="s">
        <v>3443</v>
      </c>
      <c r="S371" s="204" t="s">
        <v>5845</v>
      </c>
    </row>
    <row r="372" spans="1:19" x14ac:dyDescent="0.3">
      <c r="A372" s="204"/>
      <c r="B372" s="204"/>
      <c r="C372" s="204"/>
      <c r="D372" s="204"/>
      <c r="F372" s="204" t="s">
        <v>119</v>
      </c>
      <c r="G372" s="204" t="s">
        <v>616</v>
      </c>
      <c r="H372" s="204" t="s">
        <v>863</v>
      </c>
      <c r="I372" s="204" t="s">
        <v>1766</v>
      </c>
      <c r="K372" s="204" t="s">
        <v>119</v>
      </c>
      <c r="L372" s="204" t="s">
        <v>668</v>
      </c>
      <c r="M372" s="204" t="s">
        <v>594</v>
      </c>
      <c r="N372" s="204" t="s">
        <v>1183</v>
      </c>
      <c r="P372" s="204" t="s">
        <v>119</v>
      </c>
      <c r="Q372" s="204" t="s">
        <v>623</v>
      </c>
      <c r="R372" s="204" t="s">
        <v>624</v>
      </c>
      <c r="S372" s="204" t="s">
        <v>1832</v>
      </c>
    </row>
    <row r="373" spans="1:19" x14ac:dyDescent="0.3">
      <c r="A373" s="204"/>
      <c r="B373" s="204"/>
      <c r="C373" s="204"/>
      <c r="D373" s="204"/>
      <c r="F373" s="204" t="s">
        <v>119</v>
      </c>
      <c r="G373" s="204" t="s">
        <v>617</v>
      </c>
      <c r="H373" s="204" t="s">
        <v>821</v>
      </c>
      <c r="I373" s="204" t="s">
        <v>946</v>
      </c>
      <c r="K373" s="204" t="s">
        <v>119</v>
      </c>
      <c r="L373" s="204" t="s">
        <v>670</v>
      </c>
      <c r="M373" s="204" t="s">
        <v>1945</v>
      </c>
      <c r="N373" s="204" t="s">
        <v>4128</v>
      </c>
      <c r="P373" s="204" t="s">
        <v>119</v>
      </c>
      <c r="Q373" s="204" t="s">
        <v>625</v>
      </c>
      <c r="R373" s="204" t="s">
        <v>812</v>
      </c>
      <c r="S373" s="204" t="s">
        <v>1539</v>
      </c>
    </row>
    <row r="374" spans="1:19" x14ac:dyDescent="0.3">
      <c r="A374" s="204"/>
      <c r="B374" s="204"/>
      <c r="C374" s="204"/>
      <c r="D374" s="204"/>
      <c r="F374" s="204" t="s">
        <v>119</v>
      </c>
      <c r="G374" s="204" t="s">
        <v>618</v>
      </c>
      <c r="H374" s="204" t="s">
        <v>4583</v>
      </c>
      <c r="I374" s="204" t="s">
        <v>5978</v>
      </c>
      <c r="K374" s="204" t="s">
        <v>119</v>
      </c>
      <c r="L374" s="204" t="s">
        <v>672</v>
      </c>
      <c r="M374" s="204" t="s">
        <v>2790</v>
      </c>
      <c r="N374" s="204" t="s">
        <v>2812</v>
      </c>
      <c r="P374" s="204" t="s">
        <v>119</v>
      </c>
      <c r="Q374" s="204" t="s">
        <v>1237</v>
      </c>
      <c r="R374" s="204" t="s">
        <v>565</v>
      </c>
      <c r="S374" s="204" t="s">
        <v>565</v>
      </c>
    </row>
    <row r="375" spans="1:19" x14ac:dyDescent="0.3">
      <c r="A375" s="204"/>
      <c r="B375" s="204"/>
      <c r="C375" s="204"/>
      <c r="D375" s="204"/>
      <c r="F375" s="204" t="s">
        <v>119</v>
      </c>
      <c r="G375" s="204" t="s">
        <v>620</v>
      </c>
      <c r="H375" s="204" t="s">
        <v>863</v>
      </c>
      <c r="I375" s="204" t="s">
        <v>594</v>
      </c>
      <c r="K375" s="204" t="s">
        <v>119</v>
      </c>
      <c r="L375" s="204" t="s">
        <v>544</v>
      </c>
      <c r="M375" s="204" t="s">
        <v>2254</v>
      </c>
      <c r="N375" s="204" t="s">
        <v>6847</v>
      </c>
      <c r="P375" s="204" t="s">
        <v>119</v>
      </c>
      <c r="Q375" s="204" t="s">
        <v>627</v>
      </c>
      <c r="R375" s="204" t="s">
        <v>863</v>
      </c>
      <c r="S375" s="204" t="s">
        <v>1121</v>
      </c>
    </row>
    <row r="376" spans="1:19" x14ac:dyDescent="0.3">
      <c r="A376" s="204"/>
      <c r="B376" s="204"/>
      <c r="C376" s="204"/>
      <c r="D376" s="204"/>
      <c r="F376" s="204" t="s">
        <v>119</v>
      </c>
      <c r="G376" s="204" t="s">
        <v>586</v>
      </c>
      <c r="H376" s="204" t="s">
        <v>624</v>
      </c>
      <c r="I376" s="204" t="s">
        <v>1121</v>
      </c>
      <c r="K376" s="204" t="s">
        <v>119</v>
      </c>
      <c r="L376" s="204" t="s">
        <v>676</v>
      </c>
      <c r="M376" s="204" t="s">
        <v>2254</v>
      </c>
      <c r="N376" s="204" t="s">
        <v>6847</v>
      </c>
      <c r="P376" s="204" t="s">
        <v>119</v>
      </c>
      <c r="Q376" s="204" t="s">
        <v>629</v>
      </c>
      <c r="R376" s="204" t="s">
        <v>1310</v>
      </c>
      <c r="S376" s="204" t="s">
        <v>7556</v>
      </c>
    </row>
    <row r="377" spans="1:19" x14ac:dyDescent="0.3">
      <c r="A377" s="204"/>
      <c r="B377" s="204"/>
      <c r="C377" s="204"/>
      <c r="D377" s="204"/>
      <c r="F377" s="204" t="s">
        <v>119</v>
      </c>
      <c r="G377" s="204" t="s">
        <v>549</v>
      </c>
      <c r="H377" s="204" t="s">
        <v>5979</v>
      </c>
      <c r="I377" s="204" t="s">
        <v>5980</v>
      </c>
      <c r="K377" s="204" t="s">
        <v>119</v>
      </c>
      <c r="L377" s="204" t="s">
        <v>677</v>
      </c>
      <c r="M377" s="204" t="s">
        <v>565</v>
      </c>
      <c r="N377" s="204" t="s">
        <v>565</v>
      </c>
      <c r="P377" s="204" t="s">
        <v>119</v>
      </c>
      <c r="Q377" s="204" t="s">
        <v>631</v>
      </c>
      <c r="R377" s="204" t="s">
        <v>565</v>
      </c>
      <c r="S377" s="204" t="s">
        <v>565</v>
      </c>
    </row>
    <row r="378" spans="1:19" x14ac:dyDescent="0.3">
      <c r="A378" s="204"/>
      <c r="B378" s="204"/>
      <c r="C378" s="204"/>
      <c r="D378" s="204"/>
      <c r="F378" s="204" t="s">
        <v>119</v>
      </c>
      <c r="G378" s="204" t="s">
        <v>623</v>
      </c>
      <c r="H378" s="204" t="s">
        <v>881</v>
      </c>
      <c r="I378" s="204" t="s">
        <v>2090</v>
      </c>
      <c r="K378" s="204" t="s">
        <v>119</v>
      </c>
      <c r="L378" s="204" t="s">
        <v>543</v>
      </c>
      <c r="M378" s="204" t="s">
        <v>4274</v>
      </c>
      <c r="N378" s="204" t="s">
        <v>4068</v>
      </c>
      <c r="P378" s="204" t="s">
        <v>119</v>
      </c>
      <c r="Q378" s="204" t="s">
        <v>633</v>
      </c>
      <c r="R378" s="204" t="s">
        <v>3613</v>
      </c>
      <c r="S378" s="204" t="s">
        <v>4401</v>
      </c>
    </row>
    <row r="379" spans="1:19" x14ac:dyDescent="0.3">
      <c r="A379" s="204"/>
      <c r="B379" s="204"/>
      <c r="C379" s="204"/>
      <c r="D379" s="204"/>
      <c r="F379" s="204" t="s">
        <v>119</v>
      </c>
      <c r="G379" s="204" t="s">
        <v>625</v>
      </c>
      <c r="H379" s="204" t="s">
        <v>2017</v>
      </c>
      <c r="I379" s="204" t="s">
        <v>3610</v>
      </c>
      <c r="K379" s="204" t="s">
        <v>119</v>
      </c>
      <c r="L379" s="204" t="s">
        <v>679</v>
      </c>
      <c r="M379" s="204" t="s">
        <v>821</v>
      </c>
      <c r="N379" s="204" t="s">
        <v>881</v>
      </c>
      <c r="P379" s="204" t="s">
        <v>119</v>
      </c>
      <c r="Q379" s="204" t="s">
        <v>586</v>
      </c>
      <c r="R379" s="204" t="s">
        <v>590</v>
      </c>
      <c r="S379" s="204" t="s">
        <v>7557</v>
      </c>
    </row>
    <row r="380" spans="1:19" x14ac:dyDescent="0.3">
      <c r="A380" s="204"/>
      <c r="B380" s="204"/>
      <c r="C380" s="204"/>
      <c r="D380" s="204"/>
      <c r="F380" s="204" t="s">
        <v>119</v>
      </c>
      <c r="G380" s="204" t="s">
        <v>1237</v>
      </c>
      <c r="H380" s="204" t="s">
        <v>565</v>
      </c>
      <c r="I380" s="204" t="s">
        <v>565</v>
      </c>
      <c r="K380" s="204" t="s">
        <v>119</v>
      </c>
      <c r="L380" s="204" t="s">
        <v>681</v>
      </c>
      <c r="M380" s="204" t="s">
        <v>915</v>
      </c>
      <c r="N380" s="204" t="s">
        <v>2129</v>
      </c>
      <c r="P380" s="204" t="s">
        <v>119</v>
      </c>
      <c r="Q380" s="204" t="s">
        <v>548</v>
      </c>
      <c r="R380" s="204" t="s">
        <v>4611</v>
      </c>
      <c r="S380" s="204" t="s">
        <v>7558</v>
      </c>
    </row>
    <row r="381" spans="1:19" x14ac:dyDescent="0.3">
      <c r="A381" s="204"/>
      <c r="B381" s="204"/>
      <c r="C381" s="204"/>
      <c r="D381" s="204"/>
      <c r="F381" s="204" t="s">
        <v>119</v>
      </c>
      <c r="G381" s="204" t="s">
        <v>627</v>
      </c>
      <c r="H381" s="204" t="s">
        <v>594</v>
      </c>
      <c r="I381" s="204" t="s">
        <v>1420</v>
      </c>
      <c r="K381" s="204" t="s">
        <v>119</v>
      </c>
      <c r="L381" s="204" t="s">
        <v>683</v>
      </c>
      <c r="M381" s="204" t="s">
        <v>821</v>
      </c>
      <c r="N381" s="204" t="s">
        <v>1415</v>
      </c>
      <c r="P381" s="204" t="s">
        <v>119</v>
      </c>
      <c r="Q381" s="204" t="s">
        <v>637</v>
      </c>
      <c r="R381" s="204" t="s">
        <v>5350</v>
      </c>
      <c r="S381" s="204" t="s">
        <v>7559</v>
      </c>
    </row>
    <row r="382" spans="1:19" x14ac:dyDescent="0.3">
      <c r="A382" s="204"/>
      <c r="B382" s="204"/>
      <c r="C382" s="204"/>
      <c r="D382" s="204"/>
      <c r="F382" s="204" t="s">
        <v>119</v>
      </c>
      <c r="G382" s="204" t="s">
        <v>629</v>
      </c>
      <c r="H382" s="204" t="s">
        <v>3892</v>
      </c>
      <c r="I382" s="204" t="s">
        <v>5981</v>
      </c>
      <c r="K382" s="204" t="s">
        <v>119</v>
      </c>
      <c r="L382" s="204" t="s">
        <v>542</v>
      </c>
      <c r="M382" s="204" t="s">
        <v>1013</v>
      </c>
      <c r="N382" s="204" t="s">
        <v>2045</v>
      </c>
      <c r="P382" s="204" t="s">
        <v>119</v>
      </c>
      <c r="Q382" s="204" t="s">
        <v>639</v>
      </c>
      <c r="R382" s="204" t="s">
        <v>581</v>
      </c>
      <c r="S382" s="204" t="s">
        <v>4436</v>
      </c>
    </row>
    <row r="383" spans="1:19" x14ac:dyDescent="0.3">
      <c r="A383" s="204"/>
      <c r="B383" s="204"/>
      <c r="C383" s="204"/>
      <c r="D383" s="204"/>
      <c r="F383" s="204" t="s">
        <v>119</v>
      </c>
      <c r="G383" s="204" t="s">
        <v>631</v>
      </c>
      <c r="H383" s="204" t="s">
        <v>885</v>
      </c>
      <c r="I383" s="204" t="s">
        <v>652</v>
      </c>
      <c r="K383" s="204" t="s">
        <v>119</v>
      </c>
      <c r="L383" s="204" t="s">
        <v>686</v>
      </c>
      <c r="M383" s="204" t="s">
        <v>812</v>
      </c>
      <c r="N383" s="204" t="s">
        <v>1807</v>
      </c>
      <c r="P383" s="204" t="s">
        <v>119</v>
      </c>
      <c r="Q383" s="204" t="s">
        <v>641</v>
      </c>
      <c r="R383" s="204" t="s">
        <v>594</v>
      </c>
      <c r="S383" s="204" t="s">
        <v>1420</v>
      </c>
    </row>
    <row r="384" spans="1:19" x14ac:dyDescent="0.3">
      <c r="A384" s="204"/>
      <c r="B384" s="204"/>
      <c r="C384" s="204"/>
      <c r="D384" s="204"/>
      <c r="F384" s="204" t="s">
        <v>119</v>
      </c>
      <c r="G384" s="204" t="s">
        <v>633</v>
      </c>
      <c r="H384" s="204" t="s">
        <v>5982</v>
      </c>
      <c r="I384" s="204" t="s">
        <v>5983</v>
      </c>
      <c r="K384" s="204" t="s">
        <v>119</v>
      </c>
      <c r="L384" s="204" t="s">
        <v>688</v>
      </c>
      <c r="M384" s="204" t="s">
        <v>565</v>
      </c>
      <c r="N384" s="204" t="s">
        <v>565</v>
      </c>
      <c r="P384" s="204" t="s">
        <v>119</v>
      </c>
      <c r="Q384" s="204" t="s">
        <v>643</v>
      </c>
      <c r="R384" s="204" t="s">
        <v>1802</v>
      </c>
      <c r="S384" s="204" t="s">
        <v>1696</v>
      </c>
    </row>
    <row r="385" spans="1:19" x14ac:dyDescent="0.3">
      <c r="A385" s="204"/>
      <c r="B385" s="204"/>
      <c r="C385" s="204"/>
      <c r="D385" s="204"/>
      <c r="F385" s="204" t="s">
        <v>119</v>
      </c>
      <c r="G385" s="204" t="s">
        <v>586</v>
      </c>
      <c r="H385" s="204" t="s">
        <v>1561</v>
      </c>
      <c r="I385" s="204" t="s">
        <v>5984</v>
      </c>
      <c r="K385" s="204" t="s">
        <v>119</v>
      </c>
      <c r="L385" s="204" t="s">
        <v>690</v>
      </c>
      <c r="M385" s="204" t="s">
        <v>946</v>
      </c>
      <c r="N385" s="204" t="s">
        <v>680</v>
      </c>
      <c r="P385" s="204" t="s">
        <v>119</v>
      </c>
      <c r="Q385" s="204" t="s">
        <v>586</v>
      </c>
      <c r="R385" s="204" t="s">
        <v>2046</v>
      </c>
      <c r="S385" s="204" t="s">
        <v>7560</v>
      </c>
    </row>
    <row r="386" spans="1:19" x14ac:dyDescent="0.3">
      <c r="A386" s="204"/>
      <c r="B386" s="204"/>
      <c r="C386" s="204"/>
      <c r="D386" s="204"/>
      <c r="F386" s="204" t="s">
        <v>119</v>
      </c>
      <c r="G386" s="204" t="s">
        <v>548</v>
      </c>
      <c r="H386" s="204" t="s">
        <v>2481</v>
      </c>
      <c r="I386" s="204" t="s">
        <v>5985</v>
      </c>
      <c r="K386" s="204" t="s">
        <v>119</v>
      </c>
      <c r="L386" s="204" t="s">
        <v>541</v>
      </c>
      <c r="M386" s="204" t="s">
        <v>2381</v>
      </c>
      <c r="N386" s="204" t="s">
        <v>4522</v>
      </c>
      <c r="P386" s="204" t="s">
        <v>119</v>
      </c>
      <c r="Q386" s="204" t="s">
        <v>547</v>
      </c>
      <c r="R386" s="204" t="s">
        <v>1303</v>
      </c>
      <c r="S386" s="204" t="s">
        <v>1535</v>
      </c>
    </row>
    <row r="387" spans="1:19" x14ac:dyDescent="0.3">
      <c r="A387" s="204"/>
      <c r="B387" s="204"/>
      <c r="C387" s="204"/>
      <c r="D387" s="204"/>
      <c r="F387" s="204" t="s">
        <v>119</v>
      </c>
      <c r="G387" s="204" t="s">
        <v>637</v>
      </c>
      <c r="H387" s="204" t="s">
        <v>1826</v>
      </c>
      <c r="I387" s="204" t="s">
        <v>2370</v>
      </c>
      <c r="K387" s="204" t="s">
        <v>119</v>
      </c>
      <c r="L387" s="204" t="s">
        <v>693</v>
      </c>
      <c r="M387" s="204" t="s">
        <v>1140</v>
      </c>
      <c r="N387" s="204" t="s">
        <v>6848</v>
      </c>
      <c r="P387" s="204" t="s">
        <v>119</v>
      </c>
      <c r="Q387" s="204" t="s">
        <v>647</v>
      </c>
      <c r="R387" s="204" t="s">
        <v>621</v>
      </c>
      <c r="S387" s="204" t="s">
        <v>2603</v>
      </c>
    </row>
    <row r="388" spans="1:19" x14ac:dyDescent="0.3">
      <c r="A388" s="204"/>
      <c r="B388" s="204"/>
      <c r="C388" s="204"/>
      <c r="D388" s="204"/>
      <c r="F388" s="204" t="s">
        <v>119</v>
      </c>
      <c r="G388" s="204" t="s">
        <v>639</v>
      </c>
      <c r="H388" s="204" t="s">
        <v>1269</v>
      </c>
      <c r="I388" s="204" t="s">
        <v>5986</v>
      </c>
      <c r="K388" s="204" t="s">
        <v>119</v>
      </c>
      <c r="L388" s="204" t="s">
        <v>695</v>
      </c>
      <c r="M388" s="204" t="s">
        <v>1273</v>
      </c>
      <c r="N388" s="204" t="s">
        <v>6527</v>
      </c>
      <c r="P388" s="204" t="s">
        <v>119</v>
      </c>
      <c r="Q388" s="204" t="s">
        <v>649</v>
      </c>
      <c r="R388" s="204" t="s">
        <v>1145</v>
      </c>
      <c r="S388" s="204" t="s">
        <v>2025</v>
      </c>
    </row>
    <row r="389" spans="1:19" x14ac:dyDescent="0.3">
      <c r="A389" s="204"/>
      <c r="B389" s="204"/>
      <c r="C389" s="204"/>
      <c r="D389" s="204"/>
      <c r="F389" s="204" t="s">
        <v>119</v>
      </c>
      <c r="G389" s="204" t="s">
        <v>641</v>
      </c>
      <c r="H389" s="204" t="s">
        <v>1013</v>
      </c>
      <c r="I389" s="204" t="s">
        <v>1481</v>
      </c>
      <c r="K389" s="204" t="s">
        <v>119</v>
      </c>
      <c r="L389" s="204" t="s">
        <v>697</v>
      </c>
      <c r="M389" s="204" t="s">
        <v>1832</v>
      </c>
      <c r="N389" s="204" t="s">
        <v>946</v>
      </c>
      <c r="P389" s="204" t="s">
        <v>119</v>
      </c>
      <c r="Q389" s="204" t="s">
        <v>651</v>
      </c>
      <c r="R389" s="204" t="s">
        <v>565</v>
      </c>
      <c r="S389" s="204" t="s">
        <v>565</v>
      </c>
    </row>
    <row r="390" spans="1:19" x14ac:dyDescent="0.3">
      <c r="A390" s="204"/>
      <c r="B390" s="204"/>
      <c r="C390" s="204"/>
      <c r="D390" s="204"/>
      <c r="F390" s="204" t="s">
        <v>119</v>
      </c>
      <c r="G390" s="204" t="s">
        <v>643</v>
      </c>
      <c r="H390" s="204" t="s">
        <v>1318</v>
      </c>
      <c r="I390" s="204" t="s">
        <v>5030</v>
      </c>
      <c r="K390" s="204" t="s">
        <v>119</v>
      </c>
      <c r="L390" s="204" t="s">
        <v>699</v>
      </c>
      <c r="M390" s="204" t="s">
        <v>946</v>
      </c>
      <c r="N390" s="204" t="s">
        <v>565</v>
      </c>
      <c r="P390" s="204" t="s">
        <v>119</v>
      </c>
      <c r="Q390" s="204" t="s">
        <v>653</v>
      </c>
      <c r="R390" s="204" t="s">
        <v>812</v>
      </c>
      <c r="S390" s="204" t="s">
        <v>3514</v>
      </c>
    </row>
    <row r="391" spans="1:19" x14ac:dyDescent="0.3">
      <c r="A391" s="204"/>
      <c r="B391" s="204"/>
      <c r="C391" s="204"/>
      <c r="D391" s="204"/>
      <c r="F391" s="204" t="s">
        <v>119</v>
      </c>
      <c r="G391" s="204" t="s">
        <v>586</v>
      </c>
      <c r="H391" s="204" t="s">
        <v>4629</v>
      </c>
      <c r="I391" s="204" t="s">
        <v>5909</v>
      </c>
      <c r="K391" s="204" t="s">
        <v>119</v>
      </c>
      <c r="L391" s="204" t="s">
        <v>701</v>
      </c>
      <c r="M391" s="204" t="s">
        <v>821</v>
      </c>
      <c r="N391" s="204" t="s">
        <v>863</v>
      </c>
      <c r="P391" s="204" t="s">
        <v>119</v>
      </c>
      <c r="Q391" s="204" t="s">
        <v>655</v>
      </c>
      <c r="R391" s="204" t="s">
        <v>2154</v>
      </c>
      <c r="S391" s="204" t="s">
        <v>4655</v>
      </c>
    </row>
    <row r="392" spans="1:19" x14ac:dyDescent="0.3">
      <c r="A392" s="204"/>
      <c r="B392" s="204"/>
      <c r="C392" s="204"/>
      <c r="D392" s="204"/>
      <c r="F392" s="204" t="s">
        <v>119</v>
      </c>
      <c r="G392" s="204" t="s">
        <v>547</v>
      </c>
      <c r="H392" s="204" t="s">
        <v>3976</v>
      </c>
      <c r="I392" s="204" t="s">
        <v>5987</v>
      </c>
      <c r="K392" s="204" t="s">
        <v>119</v>
      </c>
      <c r="L392" s="204" t="s">
        <v>702</v>
      </c>
      <c r="M392" s="204" t="s">
        <v>565</v>
      </c>
      <c r="N392" s="204" t="s">
        <v>565</v>
      </c>
      <c r="P392" s="204" t="s">
        <v>119</v>
      </c>
      <c r="Q392" s="204" t="s">
        <v>657</v>
      </c>
      <c r="R392" s="204" t="s">
        <v>946</v>
      </c>
      <c r="S392" s="204" t="s">
        <v>1498</v>
      </c>
    </row>
    <row r="393" spans="1:19" x14ac:dyDescent="0.3">
      <c r="A393" s="204"/>
      <c r="B393" s="204"/>
      <c r="C393" s="204"/>
      <c r="D393" s="204"/>
      <c r="F393" s="204" t="s">
        <v>119</v>
      </c>
      <c r="G393" s="204" t="s">
        <v>647</v>
      </c>
      <c r="H393" s="204" t="s">
        <v>1424</v>
      </c>
      <c r="I393" s="204" t="s">
        <v>5988</v>
      </c>
      <c r="K393" s="204" t="s">
        <v>119</v>
      </c>
      <c r="L393" s="204" t="s">
        <v>703</v>
      </c>
      <c r="M393" s="204" t="s">
        <v>565</v>
      </c>
      <c r="N393" s="204" t="s">
        <v>565</v>
      </c>
      <c r="P393" s="204" t="s">
        <v>119</v>
      </c>
      <c r="Q393" s="204" t="s">
        <v>546</v>
      </c>
      <c r="R393" s="204" t="s">
        <v>2018</v>
      </c>
      <c r="S393" s="204" t="s">
        <v>7561</v>
      </c>
    </row>
    <row r="394" spans="1:19" x14ac:dyDescent="0.3">
      <c r="A394" s="204"/>
      <c r="B394" s="204"/>
      <c r="C394" s="204"/>
      <c r="D394" s="204"/>
      <c r="F394" s="204" t="s">
        <v>119</v>
      </c>
      <c r="G394" s="204" t="s">
        <v>649</v>
      </c>
      <c r="H394" s="204" t="s">
        <v>5989</v>
      </c>
      <c r="I394" s="204" t="s">
        <v>5990</v>
      </c>
      <c r="K394" s="204" t="s">
        <v>119</v>
      </c>
      <c r="L394" s="204" t="s">
        <v>704</v>
      </c>
      <c r="M394" s="204" t="s">
        <v>565</v>
      </c>
      <c r="N394" s="204" t="s">
        <v>565</v>
      </c>
      <c r="P394" s="204" t="s">
        <v>119</v>
      </c>
      <c r="Q394" s="204" t="s">
        <v>660</v>
      </c>
      <c r="R394" s="204" t="s">
        <v>594</v>
      </c>
      <c r="S394" s="204" t="s">
        <v>946</v>
      </c>
    </row>
    <row r="395" spans="1:19" x14ac:dyDescent="0.3">
      <c r="A395" s="204"/>
      <c r="B395" s="204"/>
      <c r="C395" s="204"/>
      <c r="D395" s="204"/>
      <c r="F395" s="204" t="s">
        <v>119</v>
      </c>
      <c r="G395" s="204" t="s">
        <v>651</v>
      </c>
      <c r="H395" s="204" t="s">
        <v>1121</v>
      </c>
      <c r="I395" s="204" t="s">
        <v>2515</v>
      </c>
      <c r="K395" s="204" t="s">
        <v>119</v>
      </c>
      <c r="L395" s="204" t="s">
        <v>705</v>
      </c>
      <c r="M395" s="204" t="s">
        <v>565</v>
      </c>
      <c r="N395" s="204" t="s">
        <v>565</v>
      </c>
      <c r="P395" s="204" t="s">
        <v>119</v>
      </c>
      <c r="Q395" s="204" t="s">
        <v>662</v>
      </c>
      <c r="R395" s="204" t="s">
        <v>4352</v>
      </c>
      <c r="S395" s="204" t="s">
        <v>3299</v>
      </c>
    </row>
    <row r="396" spans="1:19" x14ac:dyDescent="0.3">
      <c r="A396" s="204"/>
      <c r="B396" s="204"/>
      <c r="C396" s="204"/>
      <c r="D396" s="204"/>
      <c r="F396" s="204" t="s">
        <v>119</v>
      </c>
      <c r="G396" s="204" t="s">
        <v>653</v>
      </c>
      <c r="H396" s="204" t="s">
        <v>1851</v>
      </c>
      <c r="I396" s="204" t="s">
        <v>869</v>
      </c>
      <c r="K396" s="204" t="s">
        <v>119</v>
      </c>
      <c r="L396" s="204" t="s">
        <v>707</v>
      </c>
      <c r="M396" s="204" t="s">
        <v>938</v>
      </c>
      <c r="N396" s="204" t="s">
        <v>1679</v>
      </c>
      <c r="P396" s="204" t="s">
        <v>119</v>
      </c>
      <c r="Q396" s="204" t="s">
        <v>664</v>
      </c>
      <c r="R396" s="204" t="s">
        <v>1851</v>
      </c>
      <c r="S396" s="204" t="s">
        <v>6192</v>
      </c>
    </row>
    <row r="397" spans="1:19" x14ac:dyDescent="0.3">
      <c r="A397" s="204"/>
      <c r="B397" s="204"/>
      <c r="C397" s="204"/>
      <c r="D397" s="204"/>
      <c r="F397" s="204" t="s">
        <v>119</v>
      </c>
      <c r="G397" s="204" t="s">
        <v>655</v>
      </c>
      <c r="H397" s="204" t="s">
        <v>1863</v>
      </c>
      <c r="I397" s="204" t="s">
        <v>1669</v>
      </c>
      <c r="K397" s="204" t="s">
        <v>119</v>
      </c>
      <c r="L397" s="204" t="s">
        <v>709</v>
      </c>
      <c r="M397" s="204" t="s">
        <v>594</v>
      </c>
      <c r="N397" s="204" t="s">
        <v>565</v>
      </c>
      <c r="P397" s="204" t="s">
        <v>119</v>
      </c>
      <c r="Q397" s="204" t="s">
        <v>545</v>
      </c>
      <c r="R397" s="204" t="s">
        <v>3355</v>
      </c>
      <c r="S397" s="204" t="s">
        <v>7562</v>
      </c>
    </row>
    <row r="398" spans="1:19" x14ac:dyDescent="0.3">
      <c r="A398" s="204"/>
      <c r="B398" s="204"/>
      <c r="C398" s="204"/>
      <c r="D398" s="204"/>
      <c r="F398" s="204" t="s">
        <v>119</v>
      </c>
      <c r="G398" s="204" t="s">
        <v>657</v>
      </c>
      <c r="H398" s="204" t="s">
        <v>1312</v>
      </c>
      <c r="I398" s="204" t="s">
        <v>1834</v>
      </c>
      <c r="K398" s="204" t="s">
        <v>119</v>
      </c>
      <c r="L398" s="204" t="s">
        <v>586</v>
      </c>
      <c r="M398" s="204" t="s">
        <v>2254</v>
      </c>
      <c r="N398" s="204" t="s">
        <v>6849</v>
      </c>
      <c r="P398" s="204" t="s">
        <v>119</v>
      </c>
      <c r="Q398" s="204" t="s">
        <v>667</v>
      </c>
      <c r="R398" s="204" t="s">
        <v>1832</v>
      </c>
      <c r="S398" s="204" t="s">
        <v>594</v>
      </c>
    </row>
    <row r="399" spans="1:19" x14ac:dyDescent="0.3">
      <c r="A399" s="204"/>
      <c r="B399" s="204"/>
      <c r="C399" s="204"/>
      <c r="D399" s="204"/>
      <c r="F399" s="204" t="s">
        <v>119</v>
      </c>
      <c r="G399" s="204" t="s">
        <v>546</v>
      </c>
      <c r="H399" s="204" t="s">
        <v>5002</v>
      </c>
      <c r="I399" s="204" t="s">
        <v>3232</v>
      </c>
      <c r="K399" s="204" t="s">
        <v>119</v>
      </c>
      <c r="L399" s="204" t="s">
        <v>540</v>
      </c>
      <c r="M399" s="204" t="s">
        <v>6850</v>
      </c>
      <c r="N399" s="204" t="s">
        <v>6851</v>
      </c>
      <c r="P399" s="204" t="s">
        <v>119</v>
      </c>
      <c r="Q399" s="204" t="s">
        <v>668</v>
      </c>
      <c r="R399" s="204" t="s">
        <v>3125</v>
      </c>
      <c r="S399" s="204" t="s">
        <v>7563</v>
      </c>
    </row>
    <row r="400" spans="1:19" x14ac:dyDescent="0.3">
      <c r="A400" s="204"/>
      <c r="B400" s="204"/>
      <c r="C400" s="204"/>
      <c r="D400" s="204"/>
      <c r="F400" s="204" t="s">
        <v>119</v>
      </c>
      <c r="G400" s="204" t="s">
        <v>660</v>
      </c>
      <c r="H400" s="204" t="s">
        <v>624</v>
      </c>
      <c r="I400" s="204" t="s">
        <v>821</v>
      </c>
      <c r="K400" s="204" t="s">
        <v>119</v>
      </c>
      <c r="L400" s="204" t="s">
        <v>371</v>
      </c>
      <c r="M400" s="204" t="s">
        <v>6852</v>
      </c>
      <c r="N400" s="204" t="s">
        <v>6853</v>
      </c>
      <c r="P400" s="204" t="s">
        <v>119</v>
      </c>
      <c r="Q400" s="204" t="s">
        <v>670</v>
      </c>
      <c r="R400" s="204" t="s">
        <v>7564</v>
      </c>
      <c r="S400" s="204" t="s">
        <v>7565</v>
      </c>
    </row>
    <row r="401" spans="1:19" x14ac:dyDescent="0.3">
      <c r="A401" s="204"/>
      <c r="B401" s="204"/>
      <c r="C401" s="204"/>
      <c r="D401" s="204"/>
      <c r="F401" s="204" t="s">
        <v>119</v>
      </c>
      <c r="G401" s="204" t="s">
        <v>662</v>
      </c>
      <c r="H401" s="204" t="s">
        <v>5991</v>
      </c>
      <c r="I401" s="204" t="s">
        <v>2438</v>
      </c>
      <c r="K401" s="204" t="s">
        <v>119</v>
      </c>
      <c r="L401" s="204" t="s">
        <v>714</v>
      </c>
      <c r="M401" s="204" t="s">
        <v>565</v>
      </c>
      <c r="N401" s="204" t="s">
        <v>565</v>
      </c>
      <c r="P401" s="204" t="s">
        <v>119</v>
      </c>
      <c r="Q401" s="204" t="s">
        <v>672</v>
      </c>
      <c r="R401" s="204" t="s">
        <v>4261</v>
      </c>
      <c r="S401" s="204" t="s">
        <v>7566</v>
      </c>
    </row>
    <row r="402" spans="1:19" x14ac:dyDescent="0.3">
      <c r="A402" s="204"/>
      <c r="B402" s="204"/>
      <c r="C402" s="204"/>
      <c r="D402" s="204"/>
      <c r="F402" s="204" t="s">
        <v>119</v>
      </c>
      <c r="G402" s="204" t="s">
        <v>664</v>
      </c>
      <c r="H402" s="204" t="s">
        <v>1599</v>
      </c>
      <c r="I402" s="204" t="s">
        <v>2060</v>
      </c>
      <c r="K402" s="204" t="s">
        <v>119</v>
      </c>
      <c r="L402" s="204" t="s">
        <v>1041</v>
      </c>
      <c r="M402" s="204" t="s">
        <v>1700</v>
      </c>
      <c r="N402" s="204" t="s">
        <v>6854</v>
      </c>
      <c r="P402" s="204" t="s">
        <v>119</v>
      </c>
      <c r="Q402" s="204" t="s">
        <v>544</v>
      </c>
      <c r="R402" s="204" t="s">
        <v>1420</v>
      </c>
      <c r="S402" s="204" t="s">
        <v>1735</v>
      </c>
    </row>
    <row r="403" spans="1:19" x14ac:dyDescent="0.3">
      <c r="A403" s="204"/>
      <c r="B403" s="204"/>
      <c r="C403" s="204"/>
      <c r="D403" s="204"/>
      <c r="F403" s="204" t="s">
        <v>119</v>
      </c>
      <c r="G403" s="204" t="s">
        <v>545</v>
      </c>
      <c r="H403" s="204" t="s">
        <v>5992</v>
      </c>
      <c r="I403" s="204" t="s">
        <v>5993</v>
      </c>
      <c r="K403" s="204" t="s">
        <v>119</v>
      </c>
      <c r="L403" s="204" t="s">
        <v>715</v>
      </c>
      <c r="M403" s="204" t="s">
        <v>6855</v>
      </c>
      <c r="N403" s="204" t="s">
        <v>6856</v>
      </c>
      <c r="P403" s="204" t="s">
        <v>119</v>
      </c>
      <c r="Q403" s="204" t="s">
        <v>675</v>
      </c>
      <c r="R403" s="204" t="s">
        <v>565</v>
      </c>
      <c r="S403" s="204" t="s">
        <v>565</v>
      </c>
    </row>
    <row r="404" spans="1:19" x14ac:dyDescent="0.3">
      <c r="A404" s="204"/>
      <c r="B404" s="204"/>
      <c r="C404" s="204"/>
      <c r="D404" s="204"/>
      <c r="F404" s="204" t="s">
        <v>119</v>
      </c>
      <c r="G404" s="204" t="s">
        <v>667</v>
      </c>
      <c r="H404" s="204" t="s">
        <v>946</v>
      </c>
      <c r="I404" s="204" t="s">
        <v>624</v>
      </c>
      <c r="K404" s="204" t="s">
        <v>119</v>
      </c>
      <c r="L404" s="204" t="s">
        <v>717</v>
      </c>
      <c r="M404" s="204" t="s">
        <v>565</v>
      </c>
      <c r="N404" s="204" t="s">
        <v>565</v>
      </c>
      <c r="P404" s="204" t="s">
        <v>119</v>
      </c>
      <c r="Q404" s="204" t="s">
        <v>676</v>
      </c>
      <c r="R404" s="204" t="s">
        <v>1420</v>
      </c>
      <c r="S404" s="204" t="s">
        <v>1735</v>
      </c>
    </row>
    <row r="405" spans="1:19" x14ac:dyDescent="0.3">
      <c r="A405" s="204"/>
      <c r="B405" s="204"/>
      <c r="C405" s="204"/>
      <c r="D405" s="204"/>
      <c r="F405" s="204" t="s">
        <v>119</v>
      </c>
      <c r="G405" s="204" t="s">
        <v>668</v>
      </c>
      <c r="H405" s="204" t="s">
        <v>2455</v>
      </c>
      <c r="I405" s="204" t="s">
        <v>4487</v>
      </c>
      <c r="K405" s="204" t="s">
        <v>119</v>
      </c>
      <c r="L405" s="204" t="s">
        <v>719</v>
      </c>
      <c r="M405" s="204" t="s">
        <v>949</v>
      </c>
      <c r="N405" s="204" t="s">
        <v>6857</v>
      </c>
      <c r="P405" s="204" t="s">
        <v>119</v>
      </c>
      <c r="Q405" s="204" t="s">
        <v>677</v>
      </c>
      <c r="R405" s="204" t="s">
        <v>565</v>
      </c>
      <c r="S405" s="204" t="s">
        <v>565</v>
      </c>
    </row>
    <row r="406" spans="1:19" x14ac:dyDescent="0.3">
      <c r="A406" s="204"/>
      <c r="B406" s="204"/>
      <c r="C406" s="204"/>
      <c r="D406" s="204"/>
      <c r="F406" s="204" t="s">
        <v>119</v>
      </c>
      <c r="G406" s="204" t="s">
        <v>670</v>
      </c>
      <c r="H406" s="204" t="s">
        <v>3281</v>
      </c>
      <c r="I406" s="204" t="s">
        <v>5994</v>
      </c>
      <c r="K406" s="204" t="s">
        <v>119</v>
      </c>
      <c r="L406" s="204" t="s">
        <v>720</v>
      </c>
      <c r="M406" s="204" t="s">
        <v>952</v>
      </c>
      <c r="N406" s="204" t="s">
        <v>1959</v>
      </c>
      <c r="P406" s="204" t="s">
        <v>119</v>
      </c>
      <c r="Q406" s="204" t="s">
        <v>543</v>
      </c>
      <c r="R406" s="204" t="s">
        <v>1104</v>
      </c>
      <c r="S406" s="204" t="s">
        <v>7567</v>
      </c>
    </row>
    <row r="407" spans="1:19" x14ac:dyDescent="0.3">
      <c r="A407" s="204"/>
      <c r="B407" s="204"/>
      <c r="C407" s="204"/>
      <c r="D407" s="204"/>
      <c r="F407" s="204" t="s">
        <v>119</v>
      </c>
      <c r="G407" s="204" t="s">
        <v>672</v>
      </c>
      <c r="H407" s="204" t="s">
        <v>5995</v>
      </c>
      <c r="I407" s="204" t="s">
        <v>5996</v>
      </c>
      <c r="K407" s="204" t="s">
        <v>119</v>
      </c>
      <c r="L407" s="204" t="s">
        <v>722</v>
      </c>
      <c r="M407" s="204" t="s">
        <v>4287</v>
      </c>
      <c r="N407" s="204" t="s">
        <v>6858</v>
      </c>
      <c r="P407" s="204" t="s">
        <v>119</v>
      </c>
      <c r="Q407" s="204" t="s">
        <v>679</v>
      </c>
      <c r="R407" s="204" t="s">
        <v>624</v>
      </c>
      <c r="S407" s="204" t="s">
        <v>2154</v>
      </c>
    </row>
    <row r="408" spans="1:19" x14ac:dyDescent="0.3">
      <c r="A408" s="204"/>
      <c r="B408" s="204"/>
      <c r="C408" s="204"/>
      <c r="D408" s="204"/>
      <c r="F408" s="204" t="s">
        <v>119</v>
      </c>
      <c r="G408" s="204" t="s">
        <v>544</v>
      </c>
      <c r="H408" s="204" t="s">
        <v>594</v>
      </c>
      <c r="I408" s="204" t="s">
        <v>1387</v>
      </c>
      <c r="K408" s="204" t="s">
        <v>119</v>
      </c>
      <c r="L408" s="204" t="s">
        <v>724</v>
      </c>
      <c r="M408" s="204" t="s">
        <v>4523</v>
      </c>
      <c r="N408" s="204" t="s">
        <v>6859</v>
      </c>
      <c r="P408" s="204" t="s">
        <v>119</v>
      </c>
      <c r="Q408" s="204" t="s">
        <v>681</v>
      </c>
      <c r="R408" s="204" t="s">
        <v>2564</v>
      </c>
      <c r="S408" s="204" t="s">
        <v>5242</v>
      </c>
    </row>
    <row r="409" spans="1:19" x14ac:dyDescent="0.3">
      <c r="A409" s="204"/>
      <c r="B409" s="204"/>
      <c r="C409" s="204"/>
      <c r="D409" s="204"/>
      <c r="F409" s="204" t="s">
        <v>119</v>
      </c>
      <c r="G409" s="204" t="s">
        <v>675</v>
      </c>
      <c r="H409" s="204" t="s">
        <v>565</v>
      </c>
      <c r="I409" s="204" t="s">
        <v>565</v>
      </c>
      <c r="K409" s="204" t="s">
        <v>119</v>
      </c>
      <c r="L409" s="204" t="s">
        <v>726</v>
      </c>
      <c r="M409" s="204" t="s">
        <v>6860</v>
      </c>
      <c r="N409" s="204" t="s">
        <v>6861</v>
      </c>
      <c r="P409" s="204" t="s">
        <v>119</v>
      </c>
      <c r="Q409" s="204" t="s">
        <v>683</v>
      </c>
      <c r="R409" s="204" t="s">
        <v>2603</v>
      </c>
      <c r="S409" s="204" t="s">
        <v>7568</v>
      </c>
    </row>
    <row r="410" spans="1:19" x14ac:dyDescent="0.3">
      <c r="A410" s="204"/>
      <c r="B410" s="204"/>
      <c r="C410" s="204"/>
      <c r="D410" s="204"/>
      <c r="F410" s="204" t="s">
        <v>119</v>
      </c>
      <c r="G410" s="204" t="s">
        <v>676</v>
      </c>
      <c r="H410" s="204" t="s">
        <v>594</v>
      </c>
      <c r="I410" s="204" t="s">
        <v>1387</v>
      </c>
      <c r="K410" s="204" t="s">
        <v>119</v>
      </c>
      <c r="L410" s="204" t="s">
        <v>728</v>
      </c>
      <c r="M410" s="204" t="s">
        <v>687</v>
      </c>
      <c r="N410" s="204" t="s">
        <v>6862</v>
      </c>
      <c r="P410" s="204" t="s">
        <v>119</v>
      </c>
      <c r="Q410" s="204" t="s">
        <v>542</v>
      </c>
      <c r="R410" s="204" t="s">
        <v>2125</v>
      </c>
      <c r="S410" s="204" t="s">
        <v>4382</v>
      </c>
    </row>
    <row r="411" spans="1:19" x14ac:dyDescent="0.3">
      <c r="A411" s="204"/>
      <c r="B411" s="204"/>
      <c r="C411" s="204"/>
      <c r="D411" s="204"/>
      <c r="F411" s="204" t="s">
        <v>119</v>
      </c>
      <c r="G411" s="204" t="s">
        <v>893</v>
      </c>
      <c r="H411" s="204" t="s">
        <v>565</v>
      </c>
      <c r="I411" s="204" t="s">
        <v>565</v>
      </c>
      <c r="K411" s="204" t="s">
        <v>119</v>
      </c>
      <c r="L411" s="204" t="s">
        <v>730</v>
      </c>
      <c r="M411" s="204" t="s">
        <v>1908</v>
      </c>
      <c r="N411" s="204" t="s">
        <v>6863</v>
      </c>
      <c r="P411" s="204" t="s">
        <v>119</v>
      </c>
      <c r="Q411" s="204" t="s">
        <v>686</v>
      </c>
      <c r="R411" s="204" t="s">
        <v>2946</v>
      </c>
      <c r="S411" s="204" t="s">
        <v>1116</v>
      </c>
    </row>
    <row r="412" spans="1:19" x14ac:dyDescent="0.3">
      <c r="A412" s="204"/>
      <c r="B412" s="204"/>
      <c r="C412" s="204"/>
      <c r="D412" s="204"/>
      <c r="F412" s="204" t="s">
        <v>119</v>
      </c>
      <c r="G412" s="204" t="s">
        <v>677</v>
      </c>
      <c r="H412" s="204" t="s">
        <v>565</v>
      </c>
      <c r="I412" s="204" t="s">
        <v>565</v>
      </c>
      <c r="K412" s="204" t="s">
        <v>119</v>
      </c>
      <c r="L412" s="204" t="s">
        <v>539</v>
      </c>
      <c r="M412" s="204" t="s">
        <v>5855</v>
      </c>
      <c r="N412" s="204" t="s">
        <v>6864</v>
      </c>
      <c r="P412" s="204" t="s">
        <v>119</v>
      </c>
      <c r="Q412" s="204" t="s">
        <v>688</v>
      </c>
      <c r="R412" s="204" t="s">
        <v>994</v>
      </c>
      <c r="S412" s="204" t="s">
        <v>6607</v>
      </c>
    </row>
    <row r="413" spans="1:19" x14ac:dyDescent="0.3">
      <c r="A413" s="204"/>
      <c r="B413" s="204"/>
      <c r="C413" s="204"/>
      <c r="D413" s="204"/>
      <c r="F413" s="204" t="s">
        <v>119</v>
      </c>
      <c r="G413" s="204" t="s">
        <v>543</v>
      </c>
      <c r="H413" s="204" t="s">
        <v>1080</v>
      </c>
      <c r="I413" s="204" t="s">
        <v>3998</v>
      </c>
      <c r="K413" s="204" t="s">
        <v>119</v>
      </c>
      <c r="L413" s="204" t="s">
        <v>733</v>
      </c>
      <c r="M413" s="204" t="s">
        <v>565</v>
      </c>
      <c r="N413" s="204" t="s">
        <v>565</v>
      </c>
      <c r="P413" s="204" t="s">
        <v>119</v>
      </c>
      <c r="Q413" s="204" t="s">
        <v>690</v>
      </c>
      <c r="R413" s="204" t="s">
        <v>594</v>
      </c>
      <c r="S413" s="204" t="s">
        <v>594</v>
      </c>
    </row>
    <row r="414" spans="1:19" x14ac:dyDescent="0.3">
      <c r="A414" s="204"/>
      <c r="B414" s="204"/>
      <c r="C414" s="204"/>
      <c r="D414" s="204"/>
      <c r="F414" s="204" t="s">
        <v>119</v>
      </c>
      <c r="G414" s="204" t="s">
        <v>679</v>
      </c>
      <c r="H414" s="204" t="s">
        <v>594</v>
      </c>
      <c r="I414" s="204" t="s">
        <v>594</v>
      </c>
      <c r="K414" s="204" t="s">
        <v>119</v>
      </c>
      <c r="L414" s="204" t="s">
        <v>735</v>
      </c>
      <c r="M414" s="204" t="s">
        <v>1832</v>
      </c>
      <c r="N414" s="204" t="s">
        <v>2840</v>
      </c>
      <c r="P414" s="204" t="s">
        <v>119</v>
      </c>
      <c r="Q414" s="204" t="s">
        <v>541</v>
      </c>
      <c r="R414" s="204" t="s">
        <v>7569</v>
      </c>
      <c r="S414" s="204" t="s">
        <v>7570</v>
      </c>
    </row>
    <row r="415" spans="1:19" x14ac:dyDescent="0.3">
      <c r="A415" s="204"/>
      <c r="B415" s="204"/>
      <c r="C415" s="204"/>
      <c r="D415" s="204"/>
      <c r="F415" s="204" t="s">
        <v>119</v>
      </c>
      <c r="G415" s="204" t="s">
        <v>681</v>
      </c>
      <c r="H415" s="204" t="s">
        <v>1525</v>
      </c>
      <c r="I415" s="204" t="s">
        <v>1430</v>
      </c>
      <c r="K415" s="204" t="s">
        <v>119</v>
      </c>
      <c r="L415" s="204" t="s">
        <v>737</v>
      </c>
      <c r="M415" s="204" t="s">
        <v>757</v>
      </c>
      <c r="N415" s="204" t="s">
        <v>1230</v>
      </c>
      <c r="P415" s="204" t="s">
        <v>119</v>
      </c>
      <c r="Q415" s="204" t="s">
        <v>693</v>
      </c>
      <c r="R415" s="204" t="s">
        <v>1455</v>
      </c>
      <c r="S415" s="204" t="s">
        <v>7571</v>
      </c>
    </row>
    <row r="416" spans="1:19" x14ac:dyDescent="0.3">
      <c r="A416" s="204"/>
      <c r="B416" s="204"/>
      <c r="C416" s="204"/>
      <c r="D416" s="204"/>
      <c r="F416" s="204" t="s">
        <v>119</v>
      </c>
      <c r="G416" s="204" t="s">
        <v>683</v>
      </c>
      <c r="H416" s="204" t="s">
        <v>2083</v>
      </c>
      <c r="I416" s="204" t="s">
        <v>3359</v>
      </c>
      <c r="K416" s="204" t="s">
        <v>119</v>
      </c>
      <c r="L416" s="204" t="s">
        <v>739</v>
      </c>
      <c r="M416" s="204" t="s">
        <v>661</v>
      </c>
      <c r="N416" s="204" t="s">
        <v>3203</v>
      </c>
      <c r="P416" s="204" t="s">
        <v>119</v>
      </c>
      <c r="Q416" s="204" t="s">
        <v>695</v>
      </c>
      <c r="R416" s="204" t="s">
        <v>1943</v>
      </c>
      <c r="S416" s="204" t="s">
        <v>7572</v>
      </c>
    </row>
    <row r="417" spans="1:19" x14ac:dyDescent="0.3">
      <c r="A417" s="204"/>
      <c r="B417" s="204"/>
      <c r="C417" s="204"/>
      <c r="D417" s="204"/>
      <c r="F417" s="204" t="s">
        <v>119</v>
      </c>
      <c r="G417" s="204" t="s">
        <v>542</v>
      </c>
      <c r="H417" s="204" t="s">
        <v>3074</v>
      </c>
      <c r="I417" s="204" t="s">
        <v>5997</v>
      </c>
      <c r="K417" s="204" t="s">
        <v>119</v>
      </c>
      <c r="L417" s="204" t="s">
        <v>741</v>
      </c>
      <c r="M417" s="204" t="s">
        <v>946</v>
      </c>
      <c r="N417" s="204" t="s">
        <v>1145</v>
      </c>
      <c r="P417" s="204" t="s">
        <v>119</v>
      </c>
      <c r="Q417" s="204" t="s">
        <v>697</v>
      </c>
      <c r="R417" s="204" t="s">
        <v>1348</v>
      </c>
      <c r="S417" s="204" t="s">
        <v>2893</v>
      </c>
    </row>
    <row r="418" spans="1:19" x14ac:dyDescent="0.3">
      <c r="A418" s="204"/>
      <c r="B418" s="204"/>
      <c r="C418" s="204"/>
      <c r="D418" s="204"/>
      <c r="F418" s="204" t="s">
        <v>119</v>
      </c>
      <c r="G418" s="204" t="s">
        <v>686</v>
      </c>
      <c r="H418" s="204" t="s">
        <v>1125</v>
      </c>
      <c r="I418" s="204" t="s">
        <v>907</v>
      </c>
      <c r="K418" s="204" t="s">
        <v>119</v>
      </c>
      <c r="L418" s="204" t="s">
        <v>743</v>
      </c>
      <c r="M418" s="204" t="s">
        <v>2564</v>
      </c>
      <c r="N418" s="204" t="s">
        <v>6865</v>
      </c>
      <c r="P418" s="204" t="s">
        <v>119</v>
      </c>
      <c r="Q418" s="204" t="s">
        <v>699</v>
      </c>
      <c r="R418" s="204" t="s">
        <v>624</v>
      </c>
      <c r="S418" s="204" t="s">
        <v>594</v>
      </c>
    </row>
    <row r="419" spans="1:19" x14ac:dyDescent="0.3">
      <c r="A419" s="204"/>
      <c r="B419" s="204"/>
      <c r="C419" s="204"/>
      <c r="D419" s="204"/>
      <c r="F419" s="204" t="s">
        <v>119</v>
      </c>
      <c r="G419" s="204" t="s">
        <v>688</v>
      </c>
      <c r="H419" s="204" t="s">
        <v>938</v>
      </c>
      <c r="I419" s="204" t="s">
        <v>1226</v>
      </c>
      <c r="K419" s="204" t="s">
        <v>119</v>
      </c>
      <c r="L419" s="204" t="s">
        <v>745</v>
      </c>
      <c r="M419" s="204" t="s">
        <v>1013</v>
      </c>
      <c r="N419" s="204" t="s">
        <v>2229</v>
      </c>
      <c r="P419" s="204" t="s">
        <v>119</v>
      </c>
      <c r="Q419" s="204" t="s">
        <v>701</v>
      </c>
      <c r="R419" s="204" t="s">
        <v>885</v>
      </c>
      <c r="S419" s="204" t="s">
        <v>1498</v>
      </c>
    </row>
    <row r="420" spans="1:19" x14ac:dyDescent="0.3">
      <c r="A420" s="204"/>
      <c r="B420" s="204"/>
      <c r="C420" s="204"/>
      <c r="D420" s="204"/>
      <c r="F420" s="204" t="s">
        <v>119</v>
      </c>
      <c r="G420" s="204" t="s">
        <v>690</v>
      </c>
      <c r="H420" s="204" t="s">
        <v>992</v>
      </c>
      <c r="I420" s="204" t="s">
        <v>1777</v>
      </c>
      <c r="K420" s="204" t="s">
        <v>119</v>
      </c>
      <c r="L420" s="204" t="s">
        <v>747</v>
      </c>
      <c r="M420" s="204" t="s">
        <v>4025</v>
      </c>
      <c r="N420" s="204" t="s">
        <v>6866</v>
      </c>
      <c r="P420" s="204" t="s">
        <v>119</v>
      </c>
      <c r="Q420" s="204" t="s">
        <v>702</v>
      </c>
      <c r="R420" s="204" t="s">
        <v>594</v>
      </c>
      <c r="S420" s="204" t="s">
        <v>565</v>
      </c>
    </row>
    <row r="421" spans="1:19" x14ac:dyDescent="0.3">
      <c r="A421" s="204"/>
      <c r="B421" s="204"/>
      <c r="C421" s="204"/>
      <c r="D421" s="204"/>
      <c r="F421" s="204" t="s">
        <v>119</v>
      </c>
      <c r="G421" s="204" t="s">
        <v>541</v>
      </c>
      <c r="H421" s="204" t="s">
        <v>5998</v>
      </c>
      <c r="I421" s="204" t="s">
        <v>5999</v>
      </c>
      <c r="K421" s="204" t="s">
        <v>119</v>
      </c>
      <c r="L421" s="204" t="s">
        <v>749</v>
      </c>
      <c r="M421" s="204" t="s">
        <v>968</v>
      </c>
      <c r="N421" s="204" t="s">
        <v>3530</v>
      </c>
      <c r="P421" s="204" t="s">
        <v>119</v>
      </c>
      <c r="Q421" s="204" t="s">
        <v>703</v>
      </c>
      <c r="R421" s="204" t="s">
        <v>565</v>
      </c>
      <c r="S421" s="204" t="s">
        <v>565</v>
      </c>
    </row>
    <row r="422" spans="1:19" x14ac:dyDescent="0.3">
      <c r="A422" s="204"/>
      <c r="B422" s="204"/>
      <c r="C422" s="204"/>
      <c r="D422" s="204"/>
      <c r="F422" s="204" t="s">
        <v>119</v>
      </c>
      <c r="G422" s="204" t="s">
        <v>693</v>
      </c>
      <c r="H422" s="204" t="s">
        <v>3742</v>
      </c>
      <c r="I422" s="204" t="s">
        <v>6000</v>
      </c>
      <c r="K422" s="204" t="s">
        <v>119</v>
      </c>
      <c r="L422" s="204" t="s">
        <v>751</v>
      </c>
      <c r="M422" s="204" t="s">
        <v>3922</v>
      </c>
      <c r="N422" s="204" t="s">
        <v>2183</v>
      </c>
      <c r="P422" s="204" t="s">
        <v>119</v>
      </c>
      <c r="Q422" s="204" t="s">
        <v>704</v>
      </c>
      <c r="R422" s="204" t="s">
        <v>946</v>
      </c>
      <c r="S422" s="204" t="s">
        <v>624</v>
      </c>
    </row>
    <row r="423" spans="1:19" x14ac:dyDescent="0.3">
      <c r="A423" s="204"/>
      <c r="B423" s="204"/>
      <c r="C423" s="204"/>
      <c r="D423" s="204"/>
      <c r="F423" s="204" t="s">
        <v>119</v>
      </c>
      <c r="G423" s="204" t="s">
        <v>695</v>
      </c>
      <c r="H423" s="204" t="s">
        <v>6001</v>
      </c>
      <c r="I423" s="204" t="s">
        <v>6002</v>
      </c>
      <c r="K423" s="204" t="s">
        <v>119</v>
      </c>
      <c r="L423" s="204" t="s">
        <v>753</v>
      </c>
      <c r="M423" s="204" t="s">
        <v>6867</v>
      </c>
      <c r="N423" s="204" t="s">
        <v>6868</v>
      </c>
      <c r="P423" s="204" t="s">
        <v>119</v>
      </c>
      <c r="Q423" s="204" t="s">
        <v>705</v>
      </c>
      <c r="R423" s="204" t="s">
        <v>3384</v>
      </c>
      <c r="S423" s="204" t="s">
        <v>5326</v>
      </c>
    </row>
    <row r="424" spans="1:19" x14ac:dyDescent="0.3">
      <c r="A424" s="204"/>
      <c r="B424" s="204"/>
      <c r="C424" s="204"/>
      <c r="D424" s="204"/>
      <c r="F424" s="204" t="s">
        <v>119</v>
      </c>
      <c r="G424" s="204" t="s">
        <v>697</v>
      </c>
      <c r="H424" s="204" t="s">
        <v>4595</v>
      </c>
      <c r="I424" s="204" t="s">
        <v>4255</v>
      </c>
      <c r="K424" s="204" t="s">
        <v>119</v>
      </c>
      <c r="L424" s="204" t="s">
        <v>538</v>
      </c>
      <c r="M424" s="204" t="s">
        <v>6869</v>
      </c>
      <c r="N424" s="204" t="s">
        <v>6870</v>
      </c>
      <c r="P424" s="204" t="s">
        <v>119</v>
      </c>
      <c r="Q424" s="204" t="s">
        <v>707</v>
      </c>
      <c r="R424" s="204" t="s">
        <v>3107</v>
      </c>
      <c r="S424" s="204" t="s">
        <v>1363</v>
      </c>
    </row>
    <row r="425" spans="1:19" x14ac:dyDescent="0.3">
      <c r="A425" s="204"/>
      <c r="B425" s="204"/>
      <c r="C425" s="204"/>
      <c r="D425" s="204"/>
      <c r="F425" s="204" t="s">
        <v>119</v>
      </c>
      <c r="G425" s="204" t="s">
        <v>699</v>
      </c>
      <c r="H425" s="204" t="s">
        <v>1199</v>
      </c>
      <c r="I425" s="204" t="s">
        <v>3186</v>
      </c>
      <c r="K425" s="204" t="s">
        <v>119</v>
      </c>
      <c r="L425" s="204" t="s">
        <v>756</v>
      </c>
      <c r="M425" s="204" t="s">
        <v>565</v>
      </c>
      <c r="N425" s="204" t="s">
        <v>565</v>
      </c>
      <c r="P425" s="204" t="s">
        <v>119</v>
      </c>
      <c r="Q425" s="204" t="s">
        <v>709</v>
      </c>
      <c r="R425" s="204" t="s">
        <v>952</v>
      </c>
      <c r="S425" s="204" t="s">
        <v>594</v>
      </c>
    </row>
    <row r="426" spans="1:19" x14ac:dyDescent="0.3">
      <c r="A426" s="204"/>
      <c r="B426" s="204"/>
      <c r="C426" s="204"/>
      <c r="D426" s="204"/>
      <c r="F426" s="204" t="s">
        <v>119</v>
      </c>
      <c r="G426" s="204" t="s">
        <v>701</v>
      </c>
      <c r="H426" s="204" t="s">
        <v>2256</v>
      </c>
      <c r="I426" s="204" t="s">
        <v>1832</v>
      </c>
      <c r="K426" s="204" t="s">
        <v>119</v>
      </c>
      <c r="L426" s="204" t="s">
        <v>758</v>
      </c>
      <c r="M426" s="204" t="s">
        <v>652</v>
      </c>
      <c r="N426" s="204" t="s">
        <v>2125</v>
      </c>
      <c r="P426" s="204" t="s">
        <v>119</v>
      </c>
      <c r="Q426" s="204" t="s">
        <v>586</v>
      </c>
      <c r="R426" s="204" t="s">
        <v>5102</v>
      </c>
      <c r="S426" s="204" t="s">
        <v>3282</v>
      </c>
    </row>
    <row r="427" spans="1:19" x14ac:dyDescent="0.3">
      <c r="A427" s="204"/>
      <c r="B427" s="204"/>
      <c r="C427" s="204"/>
      <c r="D427" s="204"/>
      <c r="F427" s="204" t="s">
        <v>119</v>
      </c>
      <c r="G427" s="204" t="s">
        <v>702</v>
      </c>
      <c r="H427" s="204" t="s">
        <v>565</v>
      </c>
      <c r="I427" s="204" t="s">
        <v>565</v>
      </c>
      <c r="K427" s="204" t="s">
        <v>119</v>
      </c>
      <c r="L427" s="204" t="s">
        <v>760</v>
      </c>
      <c r="M427" s="204" t="s">
        <v>6713</v>
      </c>
      <c r="N427" s="204" t="s">
        <v>6871</v>
      </c>
      <c r="P427" s="204" t="s">
        <v>119</v>
      </c>
      <c r="Q427" s="204" t="s">
        <v>540</v>
      </c>
      <c r="R427" s="204" t="s">
        <v>7573</v>
      </c>
      <c r="S427" s="204" t="s">
        <v>7574</v>
      </c>
    </row>
    <row r="428" spans="1:19" x14ac:dyDescent="0.3">
      <c r="A428" s="204"/>
      <c r="B428" s="204"/>
      <c r="C428" s="204"/>
      <c r="D428" s="204"/>
      <c r="F428" s="204" t="s">
        <v>119</v>
      </c>
      <c r="G428" s="204" t="s">
        <v>703</v>
      </c>
      <c r="H428" s="204" t="s">
        <v>594</v>
      </c>
      <c r="I428" s="204" t="s">
        <v>863</v>
      </c>
      <c r="K428" s="204" t="s">
        <v>119</v>
      </c>
      <c r="L428" s="204" t="s">
        <v>762</v>
      </c>
      <c r="M428" s="204" t="s">
        <v>1074</v>
      </c>
      <c r="N428" s="204" t="s">
        <v>6872</v>
      </c>
      <c r="P428" s="204" t="s">
        <v>119</v>
      </c>
      <c r="Q428" s="204" t="s">
        <v>371</v>
      </c>
      <c r="R428" s="204" t="s">
        <v>4431</v>
      </c>
      <c r="S428" s="204" t="s">
        <v>7575</v>
      </c>
    </row>
    <row r="429" spans="1:19" x14ac:dyDescent="0.3">
      <c r="A429" s="204"/>
      <c r="B429" s="204"/>
      <c r="C429" s="204"/>
      <c r="D429" s="204"/>
      <c r="F429" s="204" t="s">
        <v>119</v>
      </c>
      <c r="G429" s="204" t="s">
        <v>704</v>
      </c>
      <c r="H429" s="204" t="s">
        <v>1700</v>
      </c>
      <c r="I429" s="204" t="s">
        <v>2778</v>
      </c>
      <c r="K429" s="204" t="s">
        <v>119</v>
      </c>
      <c r="L429" s="204" t="s">
        <v>764</v>
      </c>
      <c r="M429" s="204" t="s">
        <v>2113</v>
      </c>
      <c r="N429" s="204" t="s">
        <v>4175</v>
      </c>
      <c r="P429" s="204" t="s">
        <v>119</v>
      </c>
      <c r="Q429" s="204" t="s">
        <v>715</v>
      </c>
      <c r="R429" s="204" t="s">
        <v>2023</v>
      </c>
      <c r="S429" s="204" t="s">
        <v>7576</v>
      </c>
    </row>
    <row r="430" spans="1:19" x14ac:dyDescent="0.3">
      <c r="A430" s="204"/>
      <c r="B430" s="204"/>
      <c r="C430" s="204"/>
      <c r="D430" s="204"/>
      <c r="F430" s="204" t="s">
        <v>119</v>
      </c>
      <c r="G430" s="204" t="s">
        <v>705</v>
      </c>
      <c r="H430" s="204" t="s">
        <v>1525</v>
      </c>
      <c r="I430" s="204" t="s">
        <v>5841</v>
      </c>
      <c r="K430" s="204" t="s">
        <v>119</v>
      </c>
      <c r="L430" s="204" t="s">
        <v>766</v>
      </c>
      <c r="M430" s="204" t="s">
        <v>863</v>
      </c>
      <c r="N430" s="204" t="s">
        <v>1844</v>
      </c>
      <c r="P430" s="204" t="s">
        <v>119</v>
      </c>
      <c r="Q430" s="204" t="s">
        <v>717</v>
      </c>
      <c r="R430" s="204" t="s">
        <v>875</v>
      </c>
      <c r="S430" s="204" t="s">
        <v>1102</v>
      </c>
    </row>
    <row r="431" spans="1:19" x14ac:dyDescent="0.3">
      <c r="A431" s="204"/>
      <c r="B431" s="204"/>
      <c r="C431" s="204"/>
      <c r="D431" s="204"/>
      <c r="F431" s="204" t="s">
        <v>119</v>
      </c>
      <c r="G431" s="204" t="s">
        <v>707</v>
      </c>
      <c r="H431" s="204" t="s">
        <v>665</v>
      </c>
      <c r="I431" s="204" t="s">
        <v>6003</v>
      </c>
      <c r="K431" s="204" t="s">
        <v>119</v>
      </c>
      <c r="L431" s="204" t="s">
        <v>767</v>
      </c>
      <c r="M431" s="204" t="s">
        <v>863</v>
      </c>
      <c r="N431" s="204" t="s">
        <v>3228</v>
      </c>
      <c r="P431" s="204" t="s">
        <v>119</v>
      </c>
      <c r="Q431" s="204" t="s">
        <v>719</v>
      </c>
      <c r="R431" s="204" t="s">
        <v>565</v>
      </c>
      <c r="S431" s="204" t="s">
        <v>565</v>
      </c>
    </row>
    <row r="432" spans="1:19" x14ac:dyDescent="0.3">
      <c r="A432" s="204"/>
      <c r="B432" s="204"/>
      <c r="C432" s="204"/>
      <c r="D432" s="204"/>
      <c r="F432" s="204" t="s">
        <v>119</v>
      </c>
      <c r="G432" s="204" t="s">
        <v>709</v>
      </c>
      <c r="H432" s="204" t="s">
        <v>691</v>
      </c>
      <c r="I432" s="204" t="s">
        <v>947</v>
      </c>
      <c r="K432" s="204" t="s">
        <v>119</v>
      </c>
      <c r="L432" s="204" t="s">
        <v>769</v>
      </c>
      <c r="M432" s="204" t="s">
        <v>863</v>
      </c>
      <c r="N432" s="204" t="s">
        <v>757</v>
      </c>
      <c r="P432" s="204" t="s">
        <v>119</v>
      </c>
      <c r="Q432" s="204" t="s">
        <v>720</v>
      </c>
      <c r="R432" s="204" t="s">
        <v>2193</v>
      </c>
      <c r="S432" s="204" t="s">
        <v>1027</v>
      </c>
    </row>
    <row r="433" spans="1:19" x14ac:dyDescent="0.3">
      <c r="A433" s="204"/>
      <c r="B433" s="204"/>
      <c r="C433" s="204"/>
      <c r="D433" s="204"/>
      <c r="F433" s="204" t="s">
        <v>119</v>
      </c>
      <c r="G433" s="204" t="s">
        <v>586</v>
      </c>
      <c r="H433" s="204" t="s">
        <v>4310</v>
      </c>
      <c r="I433" s="204" t="s">
        <v>6004</v>
      </c>
      <c r="K433" s="204" t="s">
        <v>119</v>
      </c>
      <c r="L433" s="204" t="s">
        <v>771</v>
      </c>
      <c r="M433" s="204" t="s">
        <v>565</v>
      </c>
      <c r="N433" s="204" t="s">
        <v>565</v>
      </c>
      <c r="P433" s="204" t="s">
        <v>119</v>
      </c>
      <c r="Q433" s="204" t="s">
        <v>722</v>
      </c>
      <c r="R433" s="204" t="s">
        <v>992</v>
      </c>
      <c r="S433" s="204" t="s">
        <v>7577</v>
      </c>
    </row>
    <row r="434" spans="1:19" x14ac:dyDescent="0.3">
      <c r="A434" s="204"/>
      <c r="B434" s="204"/>
      <c r="C434" s="204"/>
      <c r="D434" s="204"/>
      <c r="F434" s="204" t="s">
        <v>119</v>
      </c>
      <c r="G434" s="204" t="s">
        <v>540</v>
      </c>
      <c r="H434" s="204" t="s">
        <v>6005</v>
      </c>
      <c r="I434" s="204" t="s">
        <v>6006</v>
      </c>
      <c r="K434" s="204" t="s">
        <v>119</v>
      </c>
      <c r="L434" s="204" t="s">
        <v>537</v>
      </c>
      <c r="M434" s="204" t="s">
        <v>6873</v>
      </c>
      <c r="N434" s="204" t="s">
        <v>6874</v>
      </c>
      <c r="P434" s="204" t="s">
        <v>119</v>
      </c>
      <c r="Q434" s="204" t="s">
        <v>724</v>
      </c>
      <c r="R434" s="204" t="s">
        <v>581</v>
      </c>
      <c r="S434" s="204" t="s">
        <v>7578</v>
      </c>
    </row>
    <row r="435" spans="1:19" x14ac:dyDescent="0.3">
      <c r="A435" s="204"/>
      <c r="B435" s="204"/>
      <c r="C435" s="204"/>
      <c r="D435" s="204"/>
      <c r="F435" s="204" t="s">
        <v>119</v>
      </c>
      <c r="G435" s="204" t="s">
        <v>371</v>
      </c>
      <c r="H435" s="204" t="s">
        <v>6007</v>
      </c>
      <c r="I435" s="204" t="s">
        <v>6008</v>
      </c>
      <c r="K435" s="204" t="s">
        <v>119</v>
      </c>
      <c r="L435" s="204" t="s">
        <v>774</v>
      </c>
      <c r="M435" s="204" t="s">
        <v>565</v>
      </c>
      <c r="N435" s="204" t="s">
        <v>565</v>
      </c>
      <c r="P435" s="204" t="s">
        <v>119</v>
      </c>
      <c r="Q435" s="204" t="s">
        <v>726</v>
      </c>
      <c r="R435" s="204" t="s">
        <v>4429</v>
      </c>
      <c r="S435" s="204" t="s">
        <v>7579</v>
      </c>
    </row>
    <row r="436" spans="1:19" x14ac:dyDescent="0.3">
      <c r="A436" s="204"/>
      <c r="B436" s="204"/>
      <c r="C436" s="204"/>
      <c r="D436" s="204"/>
      <c r="F436" s="204" t="s">
        <v>119</v>
      </c>
      <c r="G436" s="204" t="s">
        <v>714</v>
      </c>
      <c r="H436" s="204" t="s">
        <v>594</v>
      </c>
      <c r="I436" s="204" t="s">
        <v>594</v>
      </c>
      <c r="K436" s="204" t="s">
        <v>119</v>
      </c>
      <c r="L436" s="204" t="s">
        <v>776</v>
      </c>
      <c r="M436" s="204" t="s">
        <v>565</v>
      </c>
      <c r="N436" s="204" t="s">
        <v>565</v>
      </c>
      <c r="P436" s="204" t="s">
        <v>119</v>
      </c>
      <c r="Q436" s="204" t="s">
        <v>728</v>
      </c>
      <c r="R436" s="204" t="s">
        <v>1339</v>
      </c>
      <c r="S436" s="204" t="s">
        <v>7580</v>
      </c>
    </row>
    <row r="437" spans="1:19" x14ac:dyDescent="0.3">
      <c r="A437" s="204"/>
      <c r="B437" s="204"/>
      <c r="C437" s="204"/>
      <c r="D437" s="204"/>
      <c r="F437" s="204" t="s">
        <v>119</v>
      </c>
      <c r="G437" s="204" t="s">
        <v>1041</v>
      </c>
      <c r="H437" s="204" t="s">
        <v>594</v>
      </c>
      <c r="I437" s="204" t="s">
        <v>594</v>
      </c>
      <c r="K437" s="204" t="s">
        <v>119</v>
      </c>
      <c r="L437" s="204" t="s">
        <v>778</v>
      </c>
      <c r="M437" s="204" t="s">
        <v>565</v>
      </c>
      <c r="N437" s="204" t="s">
        <v>565</v>
      </c>
      <c r="P437" s="204" t="s">
        <v>119</v>
      </c>
      <c r="Q437" s="204" t="s">
        <v>730</v>
      </c>
      <c r="R437" s="204" t="s">
        <v>4530</v>
      </c>
      <c r="S437" s="204" t="s">
        <v>7581</v>
      </c>
    </row>
    <row r="438" spans="1:19" x14ac:dyDescent="0.3">
      <c r="A438" s="204"/>
      <c r="B438" s="204"/>
      <c r="C438" s="204"/>
      <c r="D438" s="204"/>
      <c r="F438" s="204" t="s">
        <v>119</v>
      </c>
      <c r="G438" s="204" t="s">
        <v>715</v>
      </c>
      <c r="H438" s="204" t="s">
        <v>3186</v>
      </c>
      <c r="I438" s="204" t="s">
        <v>6009</v>
      </c>
      <c r="K438" s="204" t="s">
        <v>119</v>
      </c>
      <c r="L438" s="204" t="s">
        <v>780</v>
      </c>
      <c r="M438" s="204" t="s">
        <v>594</v>
      </c>
      <c r="N438" s="204" t="s">
        <v>565</v>
      </c>
      <c r="P438" s="204" t="s">
        <v>119</v>
      </c>
      <c r="Q438" s="204" t="s">
        <v>539</v>
      </c>
      <c r="R438" s="204" t="s">
        <v>3457</v>
      </c>
      <c r="S438" s="204" t="s">
        <v>7582</v>
      </c>
    </row>
    <row r="439" spans="1:19" x14ac:dyDescent="0.3">
      <c r="A439" s="204"/>
      <c r="B439" s="204"/>
      <c r="C439" s="204"/>
      <c r="D439" s="204"/>
      <c r="F439" s="204" t="s">
        <v>119</v>
      </c>
      <c r="G439" s="204" t="s">
        <v>717</v>
      </c>
      <c r="H439" s="204" t="s">
        <v>2052</v>
      </c>
      <c r="I439" s="204" t="s">
        <v>2642</v>
      </c>
      <c r="K439" s="204" t="s">
        <v>119</v>
      </c>
      <c r="L439" s="204" t="s">
        <v>784</v>
      </c>
      <c r="M439" s="204" t="s">
        <v>661</v>
      </c>
      <c r="N439" s="204" t="s">
        <v>1446</v>
      </c>
      <c r="P439" s="204" t="s">
        <v>119</v>
      </c>
      <c r="Q439" s="204" t="s">
        <v>733</v>
      </c>
      <c r="R439" s="204" t="s">
        <v>1832</v>
      </c>
      <c r="S439" s="204" t="s">
        <v>3727</v>
      </c>
    </row>
    <row r="440" spans="1:19" x14ac:dyDescent="0.3">
      <c r="A440" s="204"/>
      <c r="B440" s="204"/>
      <c r="C440" s="204"/>
      <c r="D440" s="204"/>
      <c r="F440" s="204" t="s">
        <v>119</v>
      </c>
      <c r="G440" s="204" t="s">
        <v>719</v>
      </c>
      <c r="H440" s="204" t="s">
        <v>594</v>
      </c>
      <c r="I440" s="204" t="s">
        <v>624</v>
      </c>
      <c r="K440" s="204" t="s">
        <v>119</v>
      </c>
      <c r="L440" s="204" t="s">
        <v>786</v>
      </c>
      <c r="M440" s="204" t="s">
        <v>2163</v>
      </c>
      <c r="N440" s="204" t="s">
        <v>999</v>
      </c>
      <c r="P440" s="204" t="s">
        <v>119</v>
      </c>
      <c r="Q440" s="204" t="s">
        <v>735</v>
      </c>
      <c r="R440" s="204" t="s">
        <v>2640</v>
      </c>
      <c r="S440" s="204" t="s">
        <v>7583</v>
      </c>
    </row>
    <row r="441" spans="1:19" x14ac:dyDescent="0.3">
      <c r="A441" s="204"/>
      <c r="B441" s="204"/>
      <c r="C441" s="204"/>
      <c r="D441" s="204"/>
      <c r="F441" s="204" t="s">
        <v>119</v>
      </c>
      <c r="G441" s="204" t="s">
        <v>720</v>
      </c>
      <c r="H441" s="204" t="s">
        <v>2515</v>
      </c>
      <c r="I441" s="204" t="s">
        <v>658</v>
      </c>
      <c r="K441" s="204" t="s">
        <v>119</v>
      </c>
      <c r="L441" s="204" t="s">
        <v>788</v>
      </c>
      <c r="M441" s="204" t="s">
        <v>594</v>
      </c>
      <c r="N441" s="204" t="s">
        <v>565</v>
      </c>
      <c r="P441" s="204" t="s">
        <v>119</v>
      </c>
      <c r="Q441" s="204" t="s">
        <v>737</v>
      </c>
      <c r="R441" s="204" t="s">
        <v>1851</v>
      </c>
      <c r="S441" s="204" t="s">
        <v>4314</v>
      </c>
    </row>
    <row r="442" spans="1:19" x14ac:dyDescent="0.3">
      <c r="A442" s="204"/>
      <c r="B442" s="204"/>
      <c r="C442" s="204"/>
      <c r="D442" s="204"/>
      <c r="F442" s="204" t="s">
        <v>119</v>
      </c>
      <c r="G442" s="204" t="s">
        <v>722</v>
      </c>
      <c r="H442" s="204" t="s">
        <v>881</v>
      </c>
      <c r="I442" s="204" t="s">
        <v>1415</v>
      </c>
      <c r="K442" s="204" t="s">
        <v>119</v>
      </c>
      <c r="L442" s="204" t="s">
        <v>790</v>
      </c>
      <c r="M442" s="204" t="s">
        <v>881</v>
      </c>
      <c r="N442" s="204" t="s">
        <v>2025</v>
      </c>
      <c r="P442" s="204" t="s">
        <v>119</v>
      </c>
      <c r="Q442" s="204" t="s">
        <v>739</v>
      </c>
      <c r="R442" s="204" t="s">
        <v>2775</v>
      </c>
      <c r="S442" s="204" t="s">
        <v>7584</v>
      </c>
    </row>
    <row r="443" spans="1:19" x14ac:dyDescent="0.3">
      <c r="A443" s="204"/>
      <c r="B443" s="204"/>
      <c r="C443" s="204"/>
      <c r="D443" s="204"/>
      <c r="F443" s="204" t="s">
        <v>119</v>
      </c>
      <c r="G443" s="204" t="s">
        <v>724</v>
      </c>
      <c r="H443" s="204" t="s">
        <v>2416</v>
      </c>
      <c r="I443" s="204" t="s">
        <v>4266</v>
      </c>
      <c r="K443" s="204" t="s">
        <v>119</v>
      </c>
      <c r="L443" s="204" t="s">
        <v>792</v>
      </c>
      <c r="M443" s="204" t="s">
        <v>1808</v>
      </c>
      <c r="N443" s="204" t="s">
        <v>2824</v>
      </c>
      <c r="P443" s="204" t="s">
        <v>119</v>
      </c>
      <c r="Q443" s="204" t="s">
        <v>741</v>
      </c>
      <c r="R443" s="204" t="s">
        <v>4590</v>
      </c>
      <c r="S443" s="204" t="s">
        <v>7585</v>
      </c>
    </row>
    <row r="444" spans="1:19" x14ac:dyDescent="0.3">
      <c r="A444" s="204"/>
      <c r="B444" s="204"/>
      <c r="C444" s="204"/>
      <c r="D444" s="204"/>
      <c r="F444" s="204" t="s">
        <v>119</v>
      </c>
      <c r="G444" s="204" t="s">
        <v>726</v>
      </c>
      <c r="H444" s="204" t="s">
        <v>6010</v>
      </c>
      <c r="I444" s="204" t="s">
        <v>6011</v>
      </c>
      <c r="K444" s="204" t="s">
        <v>119</v>
      </c>
      <c r="L444" s="204" t="s">
        <v>794</v>
      </c>
      <c r="M444" s="204" t="s">
        <v>881</v>
      </c>
      <c r="N444" s="204" t="s">
        <v>2384</v>
      </c>
      <c r="P444" s="204" t="s">
        <v>119</v>
      </c>
      <c r="Q444" s="204" t="s">
        <v>743</v>
      </c>
      <c r="R444" s="204" t="s">
        <v>7586</v>
      </c>
      <c r="S444" s="204" t="s">
        <v>7587</v>
      </c>
    </row>
    <row r="445" spans="1:19" x14ac:dyDescent="0.3">
      <c r="A445" s="204"/>
      <c r="B445" s="204"/>
      <c r="C445" s="204"/>
      <c r="D445" s="204"/>
      <c r="F445" s="204" t="s">
        <v>119</v>
      </c>
      <c r="G445" s="204" t="s">
        <v>728</v>
      </c>
      <c r="H445" s="204" t="s">
        <v>4890</v>
      </c>
      <c r="I445" s="204" t="s">
        <v>6012</v>
      </c>
      <c r="K445" s="204" t="s">
        <v>119</v>
      </c>
      <c r="L445" s="204" t="s">
        <v>796</v>
      </c>
      <c r="M445" s="204" t="s">
        <v>1307</v>
      </c>
      <c r="N445" s="204" t="s">
        <v>4357</v>
      </c>
      <c r="P445" s="204" t="s">
        <v>119</v>
      </c>
      <c r="Q445" s="204" t="s">
        <v>745</v>
      </c>
      <c r="R445" s="204" t="s">
        <v>1975</v>
      </c>
      <c r="S445" s="204" t="s">
        <v>7588</v>
      </c>
    </row>
    <row r="446" spans="1:19" x14ac:dyDescent="0.3">
      <c r="A446" s="204"/>
      <c r="B446" s="204"/>
      <c r="C446" s="204"/>
      <c r="D446" s="204"/>
      <c r="F446" s="204" t="s">
        <v>119</v>
      </c>
      <c r="G446" s="204" t="s">
        <v>730</v>
      </c>
      <c r="H446" s="204" t="s">
        <v>4408</v>
      </c>
      <c r="I446" s="204" t="s">
        <v>6013</v>
      </c>
      <c r="K446" s="204" t="s">
        <v>119</v>
      </c>
      <c r="L446" s="204" t="s">
        <v>798</v>
      </c>
      <c r="M446" s="204" t="s">
        <v>892</v>
      </c>
      <c r="N446" s="204" t="s">
        <v>956</v>
      </c>
      <c r="P446" s="204" t="s">
        <v>119</v>
      </c>
      <c r="Q446" s="204" t="s">
        <v>747</v>
      </c>
      <c r="R446" s="204" t="s">
        <v>1961</v>
      </c>
      <c r="S446" s="204" t="s">
        <v>7589</v>
      </c>
    </row>
    <row r="447" spans="1:19" x14ac:dyDescent="0.3">
      <c r="A447" s="204"/>
      <c r="B447" s="204"/>
      <c r="C447" s="204"/>
      <c r="D447" s="204"/>
      <c r="F447" s="204" t="s">
        <v>119</v>
      </c>
      <c r="G447" s="204" t="s">
        <v>539</v>
      </c>
      <c r="H447" s="204" t="s">
        <v>6014</v>
      </c>
      <c r="I447" s="204" t="s">
        <v>6015</v>
      </c>
      <c r="K447" s="204" t="s">
        <v>119</v>
      </c>
      <c r="L447" s="204" t="s">
        <v>800</v>
      </c>
      <c r="M447" s="204" t="s">
        <v>1832</v>
      </c>
      <c r="N447" s="204" t="s">
        <v>896</v>
      </c>
      <c r="P447" s="204" t="s">
        <v>119</v>
      </c>
      <c r="Q447" s="204" t="s">
        <v>749</v>
      </c>
      <c r="R447" s="204" t="s">
        <v>3105</v>
      </c>
      <c r="S447" s="204" t="s">
        <v>7590</v>
      </c>
    </row>
    <row r="448" spans="1:19" x14ac:dyDescent="0.3">
      <c r="A448" s="204"/>
      <c r="B448" s="204"/>
      <c r="C448" s="204"/>
      <c r="D448" s="204"/>
      <c r="F448" s="204" t="s">
        <v>119</v>
      </c>
      <c r="G448" s="204" t="s">
        <v>733</v>
      </c>
      <c r="H448" s="204" t="s">
        <v>1013</v>
      </c>
      <c r="I448" s="204" t="s">
        <v>1950</v>
      </c>
      <c r="K448" s="204" t="s">
        <v>119</v>
      </c>
      <c r="L448" s="204" t="s">
        <v>803</v>
      </c>
      <c r="M448" s="204" t="s">
        <v>680</v>
      </c>
      <c r="N448" s="204" t="s">
        <v>4826</v>
      </c>
      <c r="P448" s="204" t="s">
        <v>119</v>
      </c>
      <c r="Q448" s="204" t="s">
        <v>751</v>
      </c>
      <c r="R448" s="204" t="s">
        <v>4549</v>
      </c>
      <c r="S448" s="204" t="s">
        <v>7591</v>
      </c>
    </row>
    <row r="449" spans="1:19" x14ac:dyDescent="0.3">
      <c r="A449" s="204"/>
      <c r="B449" s="204"/>
      <c r="C449" s="204"/>
      <c r="D449" s="204"/>
      <c r="F449" s="204" t="s">
        <v>119</v>
      </c>
      <c r="G449" s="204" t="s">
        <v>735</v>
      </c>
      <c r="H449" s="204" t="s">
        <v>1915</v>
      </c>
      <c r="I449" s="204" t="s">
        <v>6016</v>
      </c>
      <c r="K449" s="204" t="s">
        <v>119</v>
      </c>
      <c r="L449" s="204" t="s">
        <v>805</v>
      </c>
      <c r="M449" s="204" t="s">
        <v>952</v>
      </c>
      <c r="N449" s="204" t="s">
        <v>1161</v>
      </c>
      <c r="P449" s="204" t="s">
        <v>119</v>
      </c>
      <c r="Q449" s="204" t="s">
        <v>753</v>
      </c>
      <c r="R449" s="204" t="s">
        <v>7592</v>
      </c>
      <c r="S449" s="204" t="s">
        <v>7593</v>
      </c>
    </row>
    <row r="450" spans="1:19" x14ac:dyDescent="0.3">
      <c r="A450" s="204"/>
      <c r="B450" s="204"/>
      <c r="C450" s="204"/>
      <c r="D450" s="204"/>
      <c r="F450" s="204" t="s">
        <v>119</v>
      </c>
      <c r="G450" s="204" t="s">
        <v>737</v>
      </c>
      <c r="H450" s="204" t="s">
        <v>1626</v>
      </c>
      <c r="I450" s="204" t="s">
        <v>1986</v>
      </c>
      <c r="K450" s="204" t="s">
        <v>119</v>
      </c>
      <c r="L450" s="204" t="s">
        <v>807</v>
      </c>
      <c r="M450" s="204" t="s">
        <v>812</v>
      </c>
      <c r="N450" s="204" t="s">
        <v>661</v>
      </c>
      <c r="P450" s="204" t="s">
        <v>119</v>
      </c>
      <c r="Q450" s="204" t="s">
        <v>538</v>
      </c>
      <c r="R450" s="204" t="s">
        <v>7594</v>
      </c>
      <c r="S450" s="204" t="s">
        <v>7595</v>
      </c>
    </row>
    <row r="451" spans="1:19" x14ac:dyDescent="0.3">
      <c r="A451" s="204"/>
      <c r="B451" s="204"/>
      <c r="C451" s="204"/>
      <c r="D451" s="204"/>
      <c r="F451" s="204" t="s">
        <v>119</v>
      </c>
      <c r="G451" s="204" t="s">
        <v>739</v>
      </c>
      <c r="H451" s="204" t="s">
        <v>4306</v>
      </c>
      <c r="I451" s="204" t="s">
        <v>6017</v>
      </c>
      <c r="K451" s="204" t="s">
        <v>119</v>
      </c>
      <c r="L451" s="204" t="s">
        <v>809</v>
      </c>
      <c r="M451" s="204" t="s">
        <v>861</v>
      </c>
      <c r="N451" s="204" t="s">
        <v>941</v>
      </c>
      <c r="P451" s="204" t="s">
        <v>119</v>
      </c>
      <c r="Q451" s="204" t="s">
        <v>756</v>
      </c>
      <c r="R451" s="204" t="s">
        <v>812</v>
      </c>
      <c r="S451" s="204" t="s">
        <v>4438</v>
      </c>
    </row>
    <row r="452" spans="1:19" x14ac:dyDescent="0.3">
      <c r="A452" s="204"/>
      <c r="B452" s="204"/>
      <c r="C452" s="204"/>
      <c r="D452" s="204"/>
      <c r="F452" s="204" t="s">
        <v>119</v>
      </c>
      <c r="G452" s="204" t="s">
        <v>741</v>
      </c>
      <c r="H452" s="204" t="s">
        <v>1581</v>
      </c>
      <c r="I452" s="204" t="s">
        <v>6018</v>
      </c>
      <c r="K452" s="204" t="s">
        <v>119</v>
      </c>
      <c r="L452" s="204" t="s">
        <v>811</v>
      </c>
      <c r="M452" s="204" t="s">
        <v>565</v>
      </c>
      <c r="N452" s="204" t="s">
        <v>565</v>
      </c>
      <c r="P452" s="204" t="s">
        <v>119</v>
      </c>
      <c r="Q452" s="204" t="s">
        <v>758</v>
      </c>
      <c r="R452" s="204" t="s">
        <v>7596</v>
      </c>
      <c r="S452" s="204" t="s">
        <v>7597</v>
      </c>
    </row>
    <row r="453" spans="1:19" x14ac:dyDescent="0.3">
      <c r="A453" s="204"/>
      <c r="B453" s="204"/>
      <c r="C453" s="204"/>
      <c r="D453" s="204"/>
      <c r="F453" s="204" t="s">
        <v>119</v>
      </c>
      <c r="G453" s="204" t="s">
        <v>743</v>
      </c>
      <c r="H453" s="204" t="s">
        <v>5560</v>
      </c>
      <c r="I453" s="204" t="s">
        <v>6019</v>
      </c>
      <c r="K453" s="204" t="s">
        <v>119</v>
      </c>
      <c r="L453" s="204" t="s">
        <v>813</v>
      </c>
      <c r="M453" s="204" t="s">
        <v>6875</v>
      </c>
      <c r="N453" s="204" t="s">
        <v>6876</v>
      </c>
      <c r="P453" s="204" t="s">
        <v>119</v>
      </c>
      <c r="Q453" s="204" t="s">
        <v>760</v>
      </c>
      <c r="R453" s="204" t="s">
        <v>7598</v>
      </c>
      <c r="S453" s="204" t="s">
        <v>7599</v>
      </c>
    </row>
    <row r="454" spans="1:19" x14ac:dyDescent="0.3">
      <c r="A454" s="204"/>
      <c r="B454" s="204"/>
      <c r="C454" s="204"/>
      <c r="D454" s="204"/>
      <c r="F454" s="204" t="s">
        <v>119</v>
      </c>
      <c r="G454" s="204" t="s">
        <v>745</v>
      </c>
      <c r="H454" s="204" t="s">
        <v>2641</v>
      </c>
      <c r="I454" s="204" t="s">
        <v>4994</v>
      </c>
      <c r="K454" s="204" t="s">
        <v>119</v>
      </c>
      <c r="L454" s="204" t="s">
        <v>816</v>
      </c>
      <c r="M454" s="204" t="s">
        <v>5113</v>
      </c>
      <c r="N454" s="204" t="s">
        <v>6877</v>
      </c>
      <c r="P454" s="204" t="s">
        <v>119</v>
      </c>
      <c r="Q454" s="204" t="s">
        <v>762</v>
      </c>
      <c r="R454" s="204" t="s">
        <v>795</v>
      </c>
      <c r="S454" s="204" t="s">
        <v>7600</v>
      </c>
    </row>
    <row r="455" spans="1:19" x14ac:dyDescent="0.3">
      <c r="A455" s="204"/>
      <c r="B455" s="204"/>
      <c r="C455" s="204"/>
      <c r="D455" s="204"/>
      <c r="F455" s="204" t="s">
        <v>119</v>
      </c>
      <c r="G455" s="204" t="s">
        <v>747</v>
      </c>
      <c r="H455" s="204" t="s">
        <v>1491</v>
      </c>
      <c r="I455" s="204" t="s">
        <v>6020</v>
      </c>
      <c r="K455" s="204" t="s">
        <v>119</v>
      </c>
      <c r="L455" s="204" t="s">
        <v>818</v>
      </c>
      <c r="M455" s="204" t="s">
        <v>952</v>
      </c>
      <c r="N455" s="204" t="s">
        <v>4353</v>
      </c>
      <c r="P455" s="204" t="s">
        <v>119</v>
      </c>
      <c r="Q455" s="204" t="s">
        <v>764</v>
      </c>
      <c r="R455" s="204" t="s">
        <v>3650</v>
      </c>
      <c r="S455" s="204" t="s">
        <v>7601</v>
      </c>
    </row>
    <row r="456" spans="1:19" x14ac:dyDescent="0.3">
      <c r="A456" s="204"/>
      <c r="B456" s="204"/>
      <c r="C456" s="204"/>
      <c r="D456" s="204"/>
      <c r="F456" s="204" t="s">
        <v>119</v>
      </c>
      <c r="G456" s="204" t="s">
        <v>749</v>
      </c>
      <c r="H456" s="204" t="s">
        <v>2158</v>
      </c>
      <c r="I456" s="204" t="s">
        <v>5529</v>
      </c>
      <c r="K456" s="204" t="s">
        <v>119</v>
      </c>
      <c r="L456" s="204" t="s">
        <v>820</v>
      </c>
      <c r="M456" s="204" t="s">
        <v>594</v>
      </c>
      <c r="N456" s="204" t="s">
        <v>1387</v>
      </c>
      <c r="P456" s="204" t="s">
        <v>119</v>
      </c>
      <c r="Q456" s="204" t="s">
        <v>766</v>
      </c>
      <c r="R456" s="204" t="s">
        <v>952</v>
      </c>
      <c r="S456" s="204" t="s">
        <v>946</v>
      </c>
    </row>
    <row r="457" spans="1:19" x14ac:dyDescent="0.3">
      <c r="A457" s="204"/>
      <c r="B457" s="204"/>
      <c r="C457" s="204"/>
      <c r="D457" s="204"/>
      <c r="F457" s="204" t="s">
        <v>119</v>
      </c>
      <c r="G457" s="204" t="s">
        <v>751</v>
      </c>
      <c r="H457" s="204" t="s">
        <v>6021</v>
      </c>
      <c r="I457" s="204" t="s">
        <v>3200</v>
      </c>
      <c r="K457" s="204" t="s">
        <v>119</v>
      </c>
      <c r="L457" s="204" t="s">
        <v>822</v>
      </c>
      <c r="M457" s="204" t="s">
        <v>4051</v>
      </c>
      <c r="N457" s="204" t="s">
        <v>6878</v>
      </c>
      <c r="P457" s="204" t="s">
        <v>119</v>
      </c>
      <c r="Q457" s="204" t="s">
        <v>767</v>
      </c>
      <c r="R457" s="204" t="s">
        <v>757</v>
      </c>
      <c r="S457" s="204" t="s">
        <v>1939</v>
      </c>
    </row>
    <row r="458" spans="1:19" x14ac:dyDescent="0.3">
      <c r="A458" s="204"/>
      <c r="B458" s="204"/>
      <c r="C458" s="204"/>
      <c r="D458" s="204"/>
      <c r="F458" s="204" t="s">
        <v>119</v>
      </c>
      <c r="G458" s="204" t="s">
        <v>753</v>
      </c>
      <c r="H458" s="204" t="s">
        <v>4174</v>
      </c>
      <c r="I458" s="204" t="s">
        <v>6022</v>
      </c>
      <c r="K458" s="204" t="s">
        <v>119</v>
      </c>
      <c r="L458" s="204" t="s">
        <v>332</v>
      </c>
      <c r="M458" s="204" t="s">
        <v>6879</v>
      </c>
      <c r="N458" s="204" t="s">
        <v>6880</v>
      </c>
      <c r="P458" s="204" t="s">
        <v>119</v>
      </c>
      <c r="Q458" s="204" t="s">
        <v>769</v>
      </c>
      <c r="R458" s="204" t="s">
        <v>885</v>
      </c>
      <c r="S458" s="204" t="s">
        <v>1568</v>
      </c>
    </row>
    <row r="459" spans="1:19" x14ac:dyDescent="0.3">
      <c r="A459" s="204"/>
      <c r="B459" s="204"/>
      <c r="C459" s="204"/>
      <c r="D459" s="204"/>
      <c r="F459" s="204" t="s">
        <v>119</v>
      </c>
      <c r="G459" s="204" t="s">
        <v>538</v>
      </c>
      <c r="H459" s="204" t="s">
        <v>6023</v>
      </c>
      <c r="I459" s="204" t="s">
        <v>6024</v>
      </c>
      <c r="K459" s="204" t="s">
        <v>119</v>
      </c>
      <c r="L459" s="204" t="s">
        <v>331</v>
      </c>
      <c r="M459" s="204" t="s">
        <v>6881</v>
      </c>
      <c r="N459" s="204" t="s">
        <v>6882</v>
      </c>
      <c r="P459" s="204" t="s">
        <v>119</v>
      </c>
      <c r="Q459" s="204" t="s">
        <v>771</v>
      </c>
      <c r="R459" s="204" t="s">
        <v>565</v>
      </c>
      <c r="S459" s="204" t="s">
        <v>565</v>
      </c>
    </row>
    <row r="460" spans="1:19" x14ac:dyDescent="0.3">
      <c r="A460" s="204"/>
      <c r="B460" s="204"/>
      <c r="C460" s="204"/>
      <c r="D460" s="204"/>
      <c r="F460" s="204" t="s">
        <v>119</v>
      </c>
      <c r="G460" s="204" t="s">
        <v>756</v>
      </c>
      <c r="H460" s="204" t="s">
        <v>565</v>
      </c>
      <c r="I460" s="204" t="s">
        <v>565</v>
      </c>
      <c r="K460" s="204" t="s">
        <v>119</v>
      </c>
      <c r="L460" s="204" t="s">
        <v>330</v>
      </c>
      <c r="M460" s="204" t="s">
        <v>1853</v>
      </c>
      <c r="N460" s="204" t="s">
        <v>6883</v>
      </c>
      <c r="P460" s="204" t="s">
        <v>119</v>
      </c>
      <c r="Q460" s="204" t="s">
        <v>537</v>
      </c>
      <c r="R460" s="204" t="s">
        <v>3252</v>
      </c>
      <c r="S460" s="204" t="s">
        <v>7602</v>
      </c>
    </row>
    <row r="461" spans="1:19" x14ac:dyDescent="0.3">
      <c r="A461" s="204"/>
      <c r="B461" s="204"/>
      <c r="C461" s="204"/>
      <c r="D461" s="204"/>
      <c r="F461" s="204" t="s">
        <v>119</v>
      </c>
      <c r="G461" s="204" t="s">
        <v>758</v>
      </c>
      <c r="H461" s="204" t="s">
        <v>4318</v>
      </c>
      <c r="I461" s="204" t="s">
        <v>6025</v>
      </c>
      <c r="K461" s="204" t="s">
        <v>119</v>
      </c>
      <c r="L461" s="204" t="s">
        <v>329</v>
      </c>
      <c r="M461" s="204" t="s">
        <v>6884</v>
      </c>
      <c r="N461" s="204" t="s">
        <v>6885</v>
      </c>
      <c r="P461" s="204" t="s">
        <v>119</v>
      </c>
      <c r="Q461" s="204" t="s">
        <v>774</v>
      </c>
      <c r="R461" s="204" t="s">
        <v>881</v>
      </c>
      <c r="S461" s="204" t="s">
        <v>757</v>
      </c>
    </row>
    <row r="462" spans="1:19" x14ac:dyDescent="0.3">
      <c r="A462" s="204"/>
      <c r="B462" s="204"/>
      <c r="C462" s="204"/>
      <c r="D462" s="204"/>
      <c r="F462" s="204" t="s">
        <v>119</v>
      </c>
      <c r="G462" s="204" t="s">
        <v>760</v>
      </c>
      <c r="H462" s="204" t="s">
        <v>6026</v>
      </c>
      <c r="I462" s="204" t="s">
        <v>6027</v>
      </c>
      <c r="K462" s="204" t="s">
        <v>119</v>
      </c>
      <c r="L462" s="204" t="s">
        <v>328</v>
      </c>
      <c r="M462" s="204" t="s">
        <v>565</v>
      </c>
      <c r="N462" s="204" t="s">
        <v>565</v>
      </c>
      <c r="P462" s="204" t="s">
        <v>119</v>
      </c>
      <c r="Q462" s="204" t="s">
        <v>776</v>
      </c>
      <c r="R462" s="204" t="s">
        <v>624</v>
      </c>
      <c r="S462" s="204" t="s">
        <v>946</v>
      </c>
    </row>
    <row r="463" spans="1:19" x14ac:dyDescent="0.3">
      <c r="A463" s="204"/>
      <c r="B463" s="204"/>
      <c r="C463" s="204"/>
      <c r="D463" s="204"/>
      <c r="F463" s="204" t="s">
        <v>119</v>
      </c>
      <c r="G463" s="204" t="s">
        <v>762</v>
      </c>
      <c r="H463" s="204" t="s">
        <v>2372</v>
      </c>
      <c r="I463" s="204" t="s">
        <v>6028</v>
      </c>
      <c r="K463" s="204" t="s">
        <v>119</v>
      </c>
      <c r="L463" s="204" t="s">
        <v>324</v>
      </c>
      <c r="M463" s="204" t="s">
        <v>1969</v>
      </c>
      <c r="N463" s="204" t="s">
        <v>6886</v>
      </c>
      <c r="P463" s="204" t="s">
        <v>119</v>
      </c>
      <c r="Q463" s="204" t="s">
        <v>778</v>
      </c>
      <c r="R463" s="204" t="s">
        <v>5349</v>
      </c>
      <c r="S463" s="204" t="s">
        <v>7603</v>
      </c>
    </row>
    <row r="464" spans="1:19" x14ac:dyDescent="0.3">
      <c r="A464" s="204"/>
      <c r="B464" s="204"/>
      <c r="C464" s="204"/>
      <c r="D464" s="204"/>
      <c r="F464" s="204" t="s">
        <v>119</v>
      </c>
      <c r="G464" s="204" t="s">
        <v>764</v>
      </c>
      <c r="H464" s="204" t="s">
        <v>3393</v>
      </c>
      <c r="I464" s="204" t="s">
        <v>6029</v>
      </c>
      <c r="K464" s="204" t="s">
        <v>119</v>
      </c>
      <c r="L464" s="204" t="s">
        <v>830</v>
      </c>
      <c r="M464" s="204" t="s">
        <v>863</v>
      </c>
      <c r="N464" s="204" t="s">
        <v>3969</v>
      </c>
      <c r="P464" s="204" t="s">
        <v>119</v>
      </c>
      <c r="Q464" s="204" t="s">
        <v>780</v>
      </c>
      <c r="R464" s="204" t="s">
        <v>4641</v>
      </c>
      <c r="S464" s="204" t="s">
        <v>7604</v>
      </c>
    </row>
    <row r="465" spans="1:19" x14ac:dyDescent="0.3">
      <c r="A465" s="204"/>
      <c r="B465" s="204"/>
      <c r="C465" s="204"/>
      <c r="D465" s="204"/>
      <c r="F465" s="204" t="s">
        <v>119</v>
      </c>
      <c r="G465" s="204" t="s">
        <v>766</v>
      </c>
      <c r="H465" s="204" t="s">
        <v>1121</v>
      </c>
      <c r="I465" s="204" t="s">
        <v>992</v>
      </c>
      <c r="K465" s="204" t="s">
        <v>119</v>
      </c>
      <c r="L465" s="204" t="s">
        <v>831</v>
      </c>
      <c r="M465" s="204" t="s">
        <v>594</v>
      </c>
      <c r="N465" s="204" t="s">
        <v>565</v>
      </c>
      <c r="P465" s="204" t="s">
        <v>119</v>
      </c>
      <c r="Q465" s="204" t="s">
        <v>782</v>
      </c>
      <c r="R465" s="204" t="s">
        <v>565</v>
      </c>
      <c r="S465" s="204" t="s">
        <v>565</v>
      </c>
    </row>
    <row r="466" spans="1:19" x14ac:dyDescent="0.3">
      <c r="A466" s="204"/>
      <c r="B466" s="204"/>
      <c r="C466" s="204"/>
      <c r="D466" s="204"/>
      <c r="F466" s="204" t="s">
        <v>119</v>
      </c>
      <c r="G466" s="204" t="s">
        <v>767</v>
      </c>
      <c r="H466" s="204" t="s">
        <v>1161</v>
      </c>
      <c r="I466" s="204" t="s">
        <v>1021</v>
      </c>
      <c r="K466" s="204" t="s">
        <v>119</v>
      </c>
      <c r="L466" s="204" t="s">
        <v>832</v>
      </c>
      <c r="M466" s="204" t="s">
        <v>861</v>
      </c>
      <c r="N466" s="204" t="s">
        <v>3228</v>
      </c>
      <c r="P466" s="204" t="s">
        <v>119</v>
      </c>
      <c r="Q466" s="204" t="s">
        <v>783</v>
      </c>
      <c r="R466" s="204" t="s">
        <v>852</v>
      </c>
      <c r="S466" s="204" t="s">
        <v>1647</v>
      </c>
    </row>
    <row r="467" spans="1:19" x14ac:dyDescent="0.3">
      <c r="A467" s="204"/>
      <c r="B467" s="204"/>
      <c r="C467" s="204"/>
      <c r="D467" s="204"/>
      <c r="F467" s="204" t="s">
        <v>119</v>
      </c>
      <c r="G467" s="204" t="s">
        <v>769</v>
      </c>
      <c r="H467" s="204" t="s">
        <v>2163</v>
      </c>
      <c r="I467" s="204" t="s">
        <v>5044</v>
      </c>
      <c r="K467" s="204" t="s">
        <v>119</v>
      </c>
      <c r="L467" s="204" t="s">
        <v>536</v>
      </c>
      <c r="M467" s="204" t="s">
        <v>1033</v>
      </c>
      <c r="N467" s="204" t="s">
        <v>5798</v>
      </c>
      <c r="P467" s="204" t="s">
        <v>119</v>
      </c>
      <c r="Q467" s="204" t="s">
        <v>784</v>
      </c>
      <c r="R467" s="204" t="s">
        <v>1044</v>
      </c>
      <c r="S467" s="204" t="s">
        <v>7605</v>
      </c>
    </row>
    <row r="468" spans="1:19" x14ac:dyDescent="0.3">
      <c r="A468" s="204"/>
      <c r="B468" s="204"/>
      <c r="C468" s="204"/>
      <c r="D468" s="204"/>
      <c r="F468" s="204" t="s">
        <v>119</v>
      </c>
      <c r="G468" s="204" t="s">
        <v>771</v>
      </c>
      <c r="H468" s="204" t="s">
        <v>821</v>
      </c>
      <c r="I468" s="204" t="s">
        <v>949</v>
      </c>
      <c r="K468" s="204" t="s">
        <v>119</v>
      </c>
      <c r="L468" s="204" t="s">
        <v>586</v>
      </c>
      <c r="M468" s="204" t="s">
        <v>1033</v>
      </c>
      <c r="N468" s="204" t="s">
        <v>5798</v>
      </c>
      <c r="P468" s="204" t="s">
        <v>119</v>
      </c>
      <c r="Q468" s="204" t="s">
        <v>786</v>
      </c>
      <c r="R468" s="204" t="s">
        <v>7606</v>
      </c>
      <c r="S468" s="204" t="s">
        <v>7607</v>
      </c>
    </row>
    <row r="469" spans="1:19" x14ac:dyDescent="0.3">
      <c r="A469" s="204"/>
      <c r="B469" s="204"/>
      <c r="C469" s="204"/>
      <c r="D469" s="204"/>
      <c r="F469" s="204" t="s">
        <v>119</v>
      </c>
      <c r="G469" s="204" t="s">
        <v>537</v>
      </c>
      <c r="H469" s="204" t="s">
        <v>6030</v>
      </c>
      <c r="I469" s="204" t="s">
        <v>6031</v>
      </c>
      <c r="K469" s="204" t="s">
        <v>121</v>
      </c>
      <c r="L469" s="204" t="s">
        <v>554</v>
      </c>
      <c r="M469" s="204" t="s">
        <v>2000</v>
      </c>
      <c r="N469" s="204" t="s">
        <v>6888</v>
      </c>
      <c r="P469" s="204" t="s">
        <v>119</v>
      </c>
      <c r="Q469" s="204" t="s">
        <v>788</v>
      </c>
      <c r="R469" s="204" t="s">
        <v>1832</v>
      </c>
      <c r="S469" s="204" t="s">
        <v>3368</v>
      </c>
    </row>
    <row r="470" spans="1:19" x14ac:dyDescent="0.3">
      <c r="A470" s="204"/>
      <c r="B470" s="204"/>
      <c r="C470" s="204"/>
      <c r="D470" s="204"/>
      <c r="F470" s="204" t="s">
        <v>119</v>
      </c>
      <c r="G470" s="204" t="s">
        <v>774</v>
      </c>
      <c r="H470" s="204" t="s">
        <v>865</v>
      </c>
      <c r="I470" s="204" t="s">
        <v>2954</v>
      </c>
      <c r="K470" s="204" t="s">
        <v>121</v>
      </c>
      <c r="L470" s="204" t="s">
        <v>564</v>
      </c>
      <c r="M470" s="204" t="s">
        <v>565</v>
      </c>
      <c r="N470" s="204" t="s">
        <v>565</v>
      </c>
      <c r="P470" s="204" t="s">
        <v>119</v>
      </c>
      <c r="Q470" s="204" t="s">
        <v>790</v>
      </c>
      <c r="R470" s="204" t="s">
        <v>2090</v>
      </c>
      <c r="S470" s="204" t="s">
        <v>2845</v>
      </c>
    </row>
    <row r="471" spans="1:19" x14ac:dyDescent="0.3">
      <c r="A471" s="204"/>
      <c r="B471" s="204"/>
      <c r="C471" s="204"/>
      <c r="D471" s="204"/>
      <c r="F471" s="204" t="s">
        <v>119</v>
      </c>
      <c r="G471" s="204" t="s">
        <v>776</v>
      </c>
      <c r="H471" s="204" t="s">
        <v>1539</v>
      </c>
      <c r="I471" s="204" t="s">
        <v>861</v>
      </c>
      <c r="K471" s="204" t="s">
        <v>121</v>
      </c>
      <c r="L471" s="204" t="s">
        <v>566</v>
      </c>
      <c r="M471" s="204" t="s">
        <v>565</v>
      </c>
      <c r="N471" s="204" t="s">
        <v>565</v>
      </c>
      <c r="P471" s="204" t="s">
        <v>119</v>
      </c>
      <c r="Q471" s="204" t="s">
        <v>792</v>
      </c>
      <c r="R471" s="204" t="s">
        <v>661</v>
      </c>
      <c r="S471" s="204" t="s">
        <v>1807</v>
      </c>
    </row>
    <row r="472" spans="1:19" x14ac:dyDescent="0.3">
      <c r="A472" s="204"/>
      <c r="B472" s="204"/>
      <c r="C472" s="204"/>
      <c r="D472" s="204"/>
      <c r="F472" s="204" t="s">
        <v>119</v>
      </c>
      <c r="G472" s="204" t="s">
        <v>778</v>
      </c>
      <c r="H472" s="204" t="s">
        <v>1851</v>
      </c>
      <c r="I472" s="204" t="s">
        <v>4989</v>
      </c>
      <c r="K472" s="204" t="s">
        <v>121</v>
      </c>
      <c r="L472" s="204" t="s">
        <v>570</v>
      </c>
      <c r="M472" s="204" t="s">
        <v>565</v>
      </c>
      <c r="N472" s="204" t="s">
        <v>565</v>
      </c>
      <c r="P472" s="204" t="s">
        <v>119</v>
      </c>
      <c r="Q472" s="204" t="s">
        <v>794</v>
      </c>
      <c r="R472" s="204" t="s">
        <v>661</v>
      </c>
      <c r="S472" s="204" t="s">
        <v>3788</v>
      </c>
    </row>
    <row r="473" spans="1:19" x14ac:dyDescent="0.3">
      <c r="A473" s="204"/>
      <c r="B473" s="204"/>
      <c r="C473" s="204"/>
      <c r="D473" s="204"/>
      <c r="F473" s="204" t="s">
        <v>119</v>
      </c>
      <c r="G473" s="204" t="s">
        <v>780</v>
      </c>
      <c r="H473" s="204" t="s">
        <v>691</v>
      </c>
      <c r="I473" s="204" t="s">
        <v>3290</v>
      </c>
      <c r="K473" s="204" t="s">
        <v>121</v>
      </c>
      <c r="L473" s="204" t="s">
        <v>572</v>
      </c>
      <c r="M473" s="204" t="s">
        <v>565</v>
      </c>
      <c r="N473" s="204" t="s">
        <v>565</v>
      </c>
      <c r="P473" s="204" t="s">
        <v>119</v>
      </c>
      <c r="Q473" s="204" t="s">
        <v>796</v>
      </c>
      <c r="R473" s="204" t="s">
        <v>845</v>
      </c>
      <c r="S473" s="204" t="s">
        <v>7608</v>
      </c>
    </row>
    <row r="474" spans="1:19" x14ac:dyDescent="0.3">
      <c r="A474" s="204"/>
      <c r="B474" s="204"/>
      <c r="C474" s="204"/>
      <c r="D474" s="204"/>
      <c r="F474" s="204" t="s">
        <v>119</v>
      </c>
      <c r="G474" s="204" t="s">
        <v>782</v>
      </c>
      <c r="H474" s="204" t="s">
        <v>565</v>
      </c>
      <c r="I474" s="204" t="s">
        <v>565</v>
      </c>
      <c r="K474" s="204" t="s">
        <v>121</v>
      </c>
      <c r="L474" s="204" t="s">
        <v>574</v>
      </c>
      <c r="M474" s="204" t="s">
        <v>757</v>
      </c>
      <c r="N474" s="204" t="s">
        <v>892</v>
      </c>
      <c r="P474" s="204" t="s">
        <v>119</v>
      </c>
      <c r="Q474" s="204" t="s">
        <v>798</v>
      </c>
      <c r="R474" s="204" t="s">
        <v>674</v>
      </c>
      <c r="S474" s="204" t="s">
        <v>6476</v>
      </c>
    </row>
    <row r="475" spans="1:19" x14ac:dyDescent="0.3">
      <c r="A475" s="204"/>
      <c r="B475" s="204"/>
      <c r="C475" s="204"/>
      <c r="D475" s="204"/>
      <c r="F475" s="204" t="s">
        <v>119</v>
      </c>
      <c r="G475" s="204" t="s">
        <v>784</v>
      </c>
      <c r="H475" s="204" t="s">
        <v>3107</v>
      </c>
      <c r="I475" s="204" t="s">
        <v>2000</v>
      </c>
      <c r="K475" s="204" t="s">
        <v>121</v>
      </c>
      <c r="L475" s="204" t="s">
        <v>576</v>
      </c>
      <c r="M475" s="204" t="s">
        <v>565</v>
      </c>
      <c r="N475" s="204" t="s">
        <v>565</v>
      </c>
      <c r="P475" s="204" t="s">
        <v>119</v>
      </c>
      <c r="Q475" s="204" t="s">
        <v>800</v>
      </c>
      <c r="R475" s="204" t="s">
        <v>2689</v>
      </c>
      <c r="S475" s="204" t="s">
        <v>1491</v>
      </c>
    </row>
    <row r="476" spans="1:19" x14ac:dyDescent="0.3">
      <c r="A476" s="204"/>
      <c r="B476" s="204"/>
      <c r="C476" s="204"/>
      <c r="D476" s="204"/>
      <c r="F476" s="204" t="s">
        <v>119</v>
      </c>
      <c r="G476" s="204" t="s">
        <v>786</v>
      </c>
      <c r="H476" s="204" t="s">
        <v>4118</v>
      </c>
      <c r="I476" s="204" t="s">
        <v>6032</v>
      </c>
      <c r="K476" s="204" t="s">
        <v>121</v>
      </c>
      <c r="L476" s="204" t="s">
        <v>578</v>
      </c>
      <c r="M476" s="204" t="s">
        <v>594</v>
      </c>
      <c r="N476" s="204" t="s">
        <v>812</v>
      </c>
      <c r="P476" s="204" t="s">
        <v>119</v>
      </c>
      <c r="Q476" s="204" t="s">
        <v>802</v>
      </c>
      <c r="R476" s="204" t="s">
        <v>565</v>
      </c>
      <c r="S476" s="204" t="s">
        <v>565</v>
      </c>
    </row>
    <row r="477" spans="1:19" x14ac:dyDescent="0.3">
      <c r="A477" s="204"/>
      <c r="B477" s="204"/>
      <c r="C477" s="204"/>
      <c r="D477" s="204"/>
      <c r="F477" s="204" t="s">
        <v>119</v>
      </c>
      <c r="G477" s="204" t="s">
        <v>788</v>
      </c>
      <c r="H477" s="204" t="s">
        <v>2154</v>
      </c>
      <c r="I477" s="204" t="s">
        <v>1882</v>
      </c>
      <c r="K477" s="204" t="s">
        <v>121</v>
      </c>
      <c r="L477" s="204" t="s">
        <v>580</v>
      </c>
      <c r="M477" s="204" t="s">
        <v>2045</v>
      </c>
      <c r="N477" s="204" t="s">
        <v>3033</v>
      </c>
      <c r="P477" s="204" t="s">
        <v>119</v>
      </c>
      <c r="Q477" s="204" t="s">
        <v>803</v>
      </c>
      <c r="R477" s="204" t="s">
        <v>3689</v>
      </c>
      <c r="S477" s="204" t="s">
        <v>7609</v>
      </c>
    </row>
    <row r="478" spans="1:19" x14ac:dyDescent="0.3">
      <c r="A478" s="204"/>
      <c r="B478" s="204"/>
      <c r="C478" s="204"/>
      <c r="D478" s="204"/>
      <c r="F478" s="204" t="s">
        <v>119</v>
      </c>
      <c r="G478" s="204" t="s">
        <v>790</v>
      </c>
      <c r="H478" s="204" t="s">
        <v>2041</v>
      </c>
      <c r="I478" s="204" t="s">
        <v>1199</v>
      </c>
      <c r="K478" s="204" t="s">
        <v>121</v>
      </c>
      <c r="L478" s="204" t="s">
        <v>582</v>
      </c>
      <c r="M478" s="204" t="s">
        <v>565</v>
      </c>
      <c r="N478" s="204" t="s">
        <v>565</v>
      </c>
      <c r="P478" s="204" t="s">
        <v>119</v>
      </c>
      <c r="Q478" s="204" t="s">
        <v>805</v>
      </c>
      <c r="R478" s="204" t="s">
        <v>1420</v>
      </c>
      <c r="S478" s="204" t="s">
        <v>710</v>
      </c>
    </row>
    <row r="479" spans="1:19" x14ac:dyDescent="0.3">
      <c r="A479" s="204"/>
      <c r="B479" s="204"/>
      <c r="C479" s="204"/>
      <c r="D479" s="204"/>
      <c r="F479" s="204" t="s">
        <v>119</v>
      </c>
      <c r="G479" s="204" t="s">
        <v>792</v>
      </c>
      <c r="H479" s="204" t="s">
        <v>1010</v>
      </c>
      <c r="I479" s="204" t="s">
        <v>3318</v>
      </c>
      <c r="K479" s="204" t="s">
        <v>121</v>
      </c>
      <c r="L479" s="204" t="s">
        <v>584</v>
      </c>
      <c r="M479" s="204" t="s">
        <v>1832</v>
      </c>
      <c r="N479" s="204" t="s">
        <v>6889</v>
      </c>
      <c r="P479" s="204" t="s">
        <v>119</v>
      </c>
      <c r="Q479" s="204" t="s">
        <v>807</v>
      </c>
      <c r="R479" s="204" t="s">
        <v>600</v>
      </c>
      <c r="S479" s="204" t="s">
        <v>1458</v>
      </c>
    </row>
    <row r="480" spans="1:19" x14ac:dyDescent="0.3">
      <c r="A480" s="204"/>
      <c r="B480" s="204"/>
      <c r="C480" s="204"/>
      <c r="D480" s="204"/>
      <c r="F480" s="204" t="s">
        <v>119</v>
      </c>
      <c r="G480" s="204" t="s">
        <v>794</v>
      </c>
      <c r="H480" s="204" t="s">
        <v>1525</v>
      </c>
      <c r="I480" s="204" t="s">
        <v>1369</v>
      </c>
      <c r="K480" s="204" t="s">
        <v>121</v>
      </c>
      <c r="L480" s="204" t="s">
        <v>586</v>
      </c>
      <c r="M480" s="204" t="s">
        <v>851</v>
      </c>
      <c r="N480" s="204" t="s">
        <v>6890</v>
      </c>
      <c r="P480" s="204" t="s">
        <v>119</v>
      </c>
      <c r="Q480" s="204" t="s">
        <v>809</v>
      </c>
      <c r="R480" s="204" t="s">
        <v>1525</v>
      </c>
      <c r="S480" s="204" t="s">
        <v>7610</v>
      </c>
    </row>
    <row r="481" spans="1:19" x14ac:dyDescent="0.3">
      <c r="A481" s="204"/>
      <c r="B481" s="204"/>
      <c r="C481" s="204"/>
      <c r="D481" s="204"/>
      <c r="F481" s="204" t="s">
        <v>119</v>
      </c>
      <c r="G481" s="204" t="s">
        <v>796</v>
      </c>
      <c r="H481" s="204" t="s">
        <v>1280</v>
      </c>
      <c r="I481" s="204" t="s">
        <v>6033</v>
      </c>
      <c r="K481" s="204" t="s">
        <v>121</v>
      </c>
      <c r="L481" s="204" t="s">
        <v>553</v>
      </c>
      <c r="M481" s="204" t="s">
        <v>1837</v>
      </c>
      <c r="N481" s="204" t="s">
        <v>6891</v>
      </c>
      <c r="P481" s="204" t="s">
        <v>119</v>
      </c>
      <c r="Q481" s="204" t="s">
        <v>811</v>
      </c>
      <c r="R481" s="204" t="s">
        <v>946</v>
      </c>
      <c r="S481" s="204" t="s">
        <v>861</v>
      </c>
    </row>
    <row r="482" spans="1:19" x14ac:dyDescent="0.3">
      <c r="A482" s="204"/>
      <c r="B482" s="204"/>
      <c r="C482" s="204"/>
      <c r="D482" s="204"/>
      <c r="F482" s="204" t="s">
        <v>119</v>
      </c>
      <c r="G482" s="204" t="s">
        <v>798</v>
      </c>
      <c r="H482" s="204" t="s">
        <v>821</v>
      </c>
      <c r="I482" s="204" t="s">
        <v>1560</v>
      </c>
      <c r="K482" s="204" t="s">
        <v>121</v>
      </c>
      <c r="L482" s="204" t="s">
        <v>589</v>
      </c>
      <c r="M482" s="204" t="s">
        <v>2898</v>
      </c>
      <c r="N482" s="204" t="s">
        <v>6892</v>
      </c>
      <c r="P482" s="204" t="s">
        <v>119</v>
      </c>
      <c r="Q482" s="204" t="s">
        <v>813</v>
      </c>
      <c r="R482" s="204" t="s">
        <v>4637</v>
      </c>
      <c r="S482" s="204" t="s">
        <v>7611</v>
      </c>
    </row>
    <row r="483" spans="1:19" x14ac:dyDescent="0.3">
      <c r="A483" s="204"/>
      <c r="B483" s="204"/>
      <c r="C483" s="204"/>
      <c r="D483" s="204"/>
      <c r="F483" s="204" t="s">
        <v>119</v>
      </c>
      <c r="G483" s="204" t="s">
        <v>800</v>
      </c>
      <c r="H483" s="204" t="s">
        <v>1197</v>
      </c>
      <c r="I483" s="204" t="s">
        <v>5137</v>
      </c>
      <c r="K483" s="204" t="s">
        <v>121</v>
      </c>
      <c r="L483" s="204" t="s">
        <v>591</v>
      </c>
      <c r="M483" s="204" t="s">
        <v>1860</v>
      </c>
      <c r="N483" s="204" t="s">
        <v>6893</v>
      </c>
      <c r="P483" s="204" t="s">
        <v>119</v>
      </c>
      <c r="Q483" s="204" t="s">
        <v>815</v>
      </c>
      <c r="R483" s="204" t="s">
        <v>863</v>
      </c>
      <c r="S483" s="204" t="s">
        <v>812</v>
      </c>
    </row>
    <row r="484" spans="1:19" x14ac:dyDescent="0.3">
      <c r="A484" s="204"/>
      <c r="B484" s="204"/>
      <c r="C484" s="204"/>
      <c r="D484" s="204"/>
      <c r="F484" s="204" t="s">
        <v>119</v>
      </c>
      <c r="G484" s="204" t="s">
        <v>802</v>
      </c>
      <c r="H484" s="204" t="s">
        <v>565</v>
      </c>
      <c r="I484" s="204" t="s">
        <v>565</v>
      </c>
      <c r="K484" s="204" t="s">
        <v>121</v>
      </c>
      <c r="L484" s="204" t="s">
        <v>599</v>
      </c>
      <c r="M484" s="204" t="s">
        <v>565</v>
      </c>
      <c r="N484" s="204" t="s">
        <v>565</v>
      </c>
      <c r="P484" s="204" t="s">
        <v>119</v>
      </c>
      <c r="Q484" s="204" t="s">
        <v>816</v>
      </c>
      <c r="R484" s="204" t="s">
        <v>1824</v>
      </c>
      <c r="S484" s="204" t="s">
        <v>7612</v>
      </c>
    </row>
    <row r="485" spans="1:19" x14ac:dyDescent="0.3">
      <c r="A485" s="204"/>
      <c r="B485" s="204"/>
      <c r="C485" s="204"/>
      <c r="D485" s="204"/>
      <c r="F485" s="204" t="s">
        <v>119</v>
      </c>
      <c r="G485" s="204" t="s">
        <v>803</v>
      </c>
      <c r="H485" s="204" t="s">
        <v>1521</v>
      </c>
      <c r="I485" s="204" t="s">
        <v>3656</v>
      </c>
      <c r="K485" s="204" t="s">
        <v>121</v>
      </c>
      <c r="L485" s="204" t="s">
        <v>601</v>
      </c>
      <c r="M485" s="204" t="s">
        <v>865</v>
      </c>
      <c r="N485" s="204" t="s">
        <v>6894</v>
      </c>
      <c r="P485" s="204" t="s">
        <v>119</v>
      </c>
      <c r="Q485" s="204" t="s">
        <v>818</v>
      </c>
      <c r="R485" s="204" t="s">
        <v>2000</v>
      </c>
      <c r="S485" s="204" t="s">
        <v>4044</v>
      </c>
    </row>
    <row r="486" spans="1:19" x14ac:dyDescent="0.3">
      <c r="A486" s="204"/>
      <c r="B486" s="204"/>
      <c r="C486" s="204"/>
      <c r="D486" s="204"/>
      <c r="F486" s="204" t="s">
        <v>119</v>
      </c>
      <c r="G486" s="204" t="s">
        <v>805</v>
      </c>
      <c r="H486" s="204" t="s">
        <v>2163</v>
      </c>
      <c r="I486" s="204" t="s">
        <v>1679</v>
      </c>
      <c r="K486" s="204" t="s">
        <v>121</v>
      </c>
      <c r="L486" s="204" t="s">
        <v>2074</v>
      </c>
      <c r="M486" s="204" t="s">
        <v>863</v>
      </c>
      <c r="N486" s="204" t="s">
        <v>6895</v>
      </c>
      <c r="P486" s="204" t="s">
        <v>119</v>
      </c>
      <c r="Q486" s="204" t="s">
        <v>820</v>
      </c>
      <c r="R486" s="204" t="s">
        <v>757</v>
      </c>
      <c r="S486" s="204" t="s">
        <v>680</v>
      </c>
    </row>
    <row r="487" spans="1:19" x14ac:dyDescent="0.3">
      <c r="A487" s="204"/>
      <c r="B487" s="204"/>
      <c r="C487" s="204"/>
      <c r="D487" s="204"/>
      <c r="F487" s="204" t="s">
        <v>119</v>
      </c>
      <c r="G487" s="204" t="s">
        <v>807</v>
      </c>
      <c r="H487" s="204" t="s">
        <v>828</v>
      </c>
      <c r="I487" s="204" t="s">
        <v>4554</v>
      </c>
      <c r="K487" s="204" t="s">
        <v>121</v>
      </c>
      <c r="L487" s="204" t="s">
        <v>602</v>
      </c>
      <c r="M487" s="204" t="s">
        <v>594</v>
      </c>
      <c r="N487" s="204" t="s">
        <v>6896</v>
      </c>
      <c r="P487" s="204" t="s">
        <v>119</v>
      </c>
      <c r="Q487" s="204" t="s">
        <v>961</v>
      </c>
      <c r="R487" s="204" t="s">
        <v>624</v>
      </c>
      <c r="S487" s="204" t="s">
        <v>594</v>
      </c>
    </row>
    <row r="488" spans="1:19" x14ac:dyDescent="0.3">
      <c r="A488" s="204"/>
      <c r="B488" s="204"/>
      <c r="C488" s="204"/>
      <c r="D488" s="204"/>
      <c r="F488" s="204" t="s">
        <v>119</v>
      </c>
      <c r="G488" s="204" t="s">
        <v>809</v>
      </c>
      <c r="H488" s="204" t="s">
        <v>1193</v>
      </c>
      <c r="I488" s="204" t="s">
        <v>2817</v>
      </c>
      <c r="K488" s="204" t="s">
        <v>121</v>
      </c>
      <c r="L488" s="204" t="s">
        <v>603</v>
      </c>
      <c r="M488" s="204" t="s">
        <v>1761</v>
      </c>
      <c r="N488" s="204" t="s">
        <v>6897</v>
      </c>
      <c r="P488" s="204" t="s">
        <v>119</v>
      </c>
      <c r="Q488" s="204" t="s">
        <v>822</v>
      </c>
      <c r="R488" s="204" t="s">
        <v>1471</v>
      </c>
      <c r="S488" s="204" t="s">
        <v>7613</v>
      </c>
    </row>
    <row r="489" spans="1:19" x14ac:dyDescent="0.3">
      <c r="A489" s="204"/>
      <c r="B489" s="204"/>
      <c r="C489" s="204"/>
      <c r="D489" s="204"/>
      <c r="F489" s="204" t="s">
        <v>119</v>
      </c>
      <c r="G489" s="204" t="s">
        <v>811</v>
      </c>
      <c r="H489" s="204" t="s">
        <v>594</v>
      </c>
      <c r="I489" s="204" t="s">
        <v>594</v>
      </c>
      <c r="K489" s="204" t="s">
        <v>121</v>
      </c>
      <c r="L489" s="204" t="s">
        <v>586</v>
      </c>
      <c r="M489" s="204" t="s">
        <v>1074</v>
      </c>
      <c r="N489" s="204" t="s">
        <v>6898</v>
      </c>
      <c r="P489" s="204" t="s">
        <v>119</v>
      </c>
      <c r="Q489" s="204" t="s">
        <v>332</v>
      </c>
      <c r="R489" s="204" t="s">
        <v>7614</v>
      </c>
      <c r="S489" s="204" t="s">
        <v>7615</v>
      </c>
    </row>
    <row r="490" spans="1:19" x14ac:dyDescent="0.3">
      <c r="A490" s="204"/>
      <c r="B490" s="204"/>
      <c r="C490" s="204"/>
      <c r="D490" s="204"/>
      <c r="F490" s="204" t="s">
        <v>119</v>
      </c>
      <c r="G490" s="204" t="s">
        <v>813</v>
      </c>
      <c r="H490" s="204" t="s">
        <v>1228</v>
      </c>
      <c r="I490" s="204" t="s">
        <v>6034</v>
      </c>
      <c r="K490" s="204" t="s">
        <v>121</v>
      </c>
      <c r="L490" s="204" t="s">
        <v>552</v>
      </c>
      <c r="M490" s="204" t="s">
        <v>4804</v>
      </c>
      <c r="N490" s="204" t="s">
        <v>6899</v>
      </c>
      <c r="P490" s="204" t="s">
        <v>119</v>
      </c>
      <c r="Q490" s="204" t="s">
        <v>331</v>
      </c>
      <c r="R490" s="204" t="s">
        <v>1963</v>
      </c>
      <c r="S490" s="204" t="s">
        <v>7616</v>
      </c>
    </row>
    <row r="491" spans="1:19" x14ac:dyDescent="0.3">
      <c r="A491" s="204"/>
      <c r="B491" s="204"/>
      <c r="C491" s="204"/>
      <c r="D491" s="204"/>
      <c r="F491" s="204" t="s">
        <v>119</v>
      </c>
      <c r="G491" s="204" t="s">
        <v>815</v>
      </c>
      <c r="H491" s="204" t="s">
        <v>565</v>
      </c>
      <c r="I491" s="204" t="s">
        <v>565</v>
      </c>
      <c r="K491" s="204" t="s">
        <v>121</v>
      </c>
      <c r="L491" s="204" t="s">
        <v>551</v>
      </c>
      <c r="M491" s="204" t="s">
        <v>867</v>
      </c>
      <c r="N491" s="204" t="s">
        <v>6900</v>
      </c>
      <c r="P491" s="204" t="s">
        <v>119</v>
      </c>
      <c r="Q491" s="204" t="s">
        <v>330</v>
      </c>
      <c r="R491" s="204" t="s">
        <v>1797</v>
      </c>
      <c r="S491" s="204" t="s">
        <v>4843</v>
      </c>
    </row>
    <row r="492" spans="1:19" x14ac:dyDescent="0.3">
      <c r="A492" s="204"/>
      <c r="B492" s="204"/>
      <c r="C492" s="204"/>
      <c r="D492" s="204"/>
      <c r="F492" s="204" t="s">
        <v>119</v>
      </c>
      <c r="G492" s="204" t="s">
        <v>816</v>
      </c>
      <c r="H492" s="204" t="s">
        <v>3613</v>
      </c>
      <c r="I492" s="204" t="s">
        <v>6035</v>
      </c>
      <c r="K492" s="204" t="s">
        <v>121</v>
      </c>
      <c r="L492" s="204" t="s">
        <v>609</v>
      </c>
      <c r="M492" s="204" t="s">
        <v>565</v>
      </c>
      <c r="N492" s="204" t="s">
        <v>565</v>
      </c>
      <c r="P492" s="204" t="s">
        <v>119</v>
      </c>
      <c r="Q492" s="204" t="s">
        <v>329</v>
      </c>
      <c r="R492" s="204" t="s">
        <v>3925</v>
      </c>
      <c r="S492" s="204" t="s">
        <v>7617</v>
      </c>
    </row>
    <row r="493" spans="1:19" x14ac:dyDescent="0.3">
      <c r="A493" s="204"/>
      <c r="B493" s="204"/>
      <c r="C493" s="204"/>
      <c r="D493" s="204"/>
      <c r="F493" s="204" t="s">
        <v>119</v>
      </c>
      <c r="G493" s="204" t="s">
        <v>818</v>
      </c>
      <c r="H493" s="204" t="s">
        <v>1992</v>
      </c>
      <c r="I493" s="204" t="s">
        <v>3454</v>
      </c>
      <c r="K493" s="204" t="s">
        <v>121</v>
      </c>
      <c r="L493" s="204" t="s">
        <v>611</v>
      </c>
      <c r="M493" s="204" t="s">
        <v>867</v>
      </c>
      <c r="N493" s="204" t="s">
        <v>6900</v>
      </c>
      <c r="P493" s="204" t="s">
        <v>119</v>
      </c>
      <c r="Q493" s="204" t="s">
        <v>328</v>
      </c>
      <c r="R493" s="204" t="s">
        <v>1281</v>
      </c>
      <c r="S493" s="204" t="s">
        <v>7618</v>
      </c>
    </row>
    <row r="494" spans="1:19" x14ac:dyDescent="0.3">
      <c r="A494" s="204"/>
      <c r="B494" s="204"/>
      <c r="C494" s="204"/>
      <c r="D494" s="204"/>
      <c r="F494" s="204" t="s">
        <v>119</v>
      </c>
      <c r="G494" s="204" t="s">
        <v>820</v>
      </c>
      <c r="H494" s="204" t="s">
        <v>565</v>
      </c>
      <c r="I494" s="204" t="s">
        <v>565</v>
      </c>
      <c r="K494" s="204" t="s">
        <v>121</v>
      </c>
      <c r="L494" s="204" t="s">
        <v>586</v>
      </c>
      <c r="M494" s="204" t="s">
        <v>565</v>
      </c>
      <c r="N494" s="204" t="s">
        <v>565</v>
      </c>
      <c r="P494" s="204" t="s">
        <v>119</v>
      </c>
      <c r="Q494" s="204" t="s">
        <v>324</v>
      </c>
      <c r="R494" s="204" t="s">
        <v>1478</v>
      </c>
      <c r="S494" s="204" t="s">
        <v>7619</v>
      </c>
    </row>
    <row r="495" spans="1:19" x14ac:dyDescent="0.3">
      <c r="A495" s="204"/>
      <c r="B495" s="204"/>
      <c r="C495" s="204"/>
      <c r="D495" s="204"/>
      <c r="F495" s="204" t="s">
        <v>119</v>
      </c>
      <c r="G495" s="204" t="s">
        <v>822</v>
      </c>
      <c r="H495" s="204" t="s">
        <v>6036</v>
      </c>
      <c r="I495" s="204" t="s">
        <v>6037</v>
      </c>
      <c r="K495" s="204" t="s">
        <v>121</v>
      </c>
      <c r="L495" s="204" t="s">
        <v>550</v>
      </c>
      <c r="M495" s="204" t="s">
        <v>1109</v>
      </c>
      <c r="N495" s="204" t="s">
        <v>6901</v>
      </c>
      <c r="P495" s="204" t="s">
        <v>119</v>
      </c>
      <c r="Q495" s="204" t="s">
        <v>830</v>
      </c>
      <c r="R495" s="204" t="s">
        <v>1145</v>
      </c>
      <c r="S495" s="204" t="s">
        <v>3550</v>
      </c>
    </row>
    <row r="496" spans="1:19" x14ac:dyDescent="0.3">
      <c r="A496" s="204"/>
      <c r="B496" s="204"/>
      <c r="C496" s="204"/>
      <c r="D496" s="204"/>
      <c r="F496" s="204" t="s">
        <v>119</v>
      </c>
      <c r="G496" s="204" t="s">
        <v>332</v>
      </c>
      <c r="H496" s="204" t="s">
        <v>6038</v>
      </c>
      <c r="I496" s="204" t="s">
        <v>6039</v>
      </c>
      <c r="K496" s="204" t="s">
        <v>121</v>
      </c>
      <c r="L496" s="204" t="s">
        <v>614</v>
      </c>
      <c r="M496" s="204" t="s">
        <v>565</v>
      </c>
      <c r="N496" s="204" t="s">
        <v>565</v>
      </c>
      <c r="P496" s="204" t="s">
        <v>119</v>
      </c>
      <c r="Q496" s="204" t="s">
        <v>831</v>
      </c>
      <c r="R496" s="204" t="s">
        <v>863</v>
      </c>
      <c r="S496" s="204" t="s">
        <v>565</v>
      </c>
    </row>
    <row r="497" spans="1:19" x14ac:dyDescent="0.3">
      <c r="A497" s="204"/>
      <c r="B497" s="204"/>
      <c r="C497" s="204"/>
      <c r="D497" s="204"/>
      <c r="F497" s="204" t="s">
        <v>119</v>
      </c>
      <c r="G497" s="204" t="s">
        <v>331</v>
      </c>
      <c r="H497" s="204" t="s">
        <v>4375</v>
      </c>
      <c r="I497" s="204" t="s">
        <v>6040</v>
      </c>
      <c r="K497" s="204" t="s">
        <v>121</v>
      </c>
      <c r="L497" s="204" t="s">
        <v>617</v>
      </c>
      <c r="M497" s="204" t="s">
        <v>565</v>
      </c>
      <c r="N497" s="204" t="s">
        <v>565</v>
      </c>
      <c r="P497" s="204" t="s">
        <v>119</v>
      </c>
      <c r="Q497" s="204" t="s">
        <v>832</v>
      </c>
      <c r="R497" s="204" t="s">
        <v>3039</v>
      </c>
      <c r="S497" s="204" t="s">
        <v>7620</v>
      </c>
    </row>
    <row r="498" spans="1:19" x14ac:dyDescent="0.3">
      <c r="A498" s="204"/>
      <c r="B498" s="204"/>
      <c r="C498" s="204"/>
      <c r="D498" s="204"/>
      <c r="F498" s="204" t="s">
        <v>119</v>
      </c>
      <c r="G498" s="204" t="s">
        <v>330</v>
      </c>
      <c r="H498" s="204" t="s">
        <v>4049</v>
      </c>
      <c r="I498" s="204" t="s">
        <v>5107</v>
      </c>
      <c r="K498" s="204" t="s">
        <v>121</v>
      </c>
      <c r="L498" s="204" t="s">
        <v>618</v>
      </c>
      <c r="M498" s="204" t="s">
        <v>1109</v>
      </c>
      <c r="N498" s="204" t="s">
        <v>6901</v>
      </c>
      <c r="P498" s="204" t="s">
        <v>119</v>
      </c>
      <c r="Q498" s="204" t="s">
        <v>536</v>
      </c>
      <c r="R498" s="204" t="s">
        <v>3396</v>
      </c>
      <c r="S498" s="204" t="s">
        <v>7621</v>
      </c>
    </row>
    <row r="499" spans="1:19" x14ac:dyDescent="0.3">
      <c r="A499" s="204"/>
      <c r="B499" s="204"/>
      <c r="C499" s="204"/>
      <c r="D499" s="204"/>
      <c r="F499" s="204" t="s">
        <v>119</v>
      </c>
      <c r="G499" s="204" t="s">
        <v>329</v>
      </c>
      <c r="H499" s="204" t="s">
        <v>5849</v>
      </c>
      <c r="I499" s="204" t="s">
        <v>6041</v>
      </c>
      <c r="K499" s="204" t="s">
        <v>121</v>
      </c>
      <c r="L499" s="204" t="s">
        <v>586</v>
      </c>
      <c r="M499" s="204" t="s">
        <v>565</v>
      </c>
      <c r="N499" s="204" t="s">
        <v>565</v>
      </c>
      <c r="P499" s="204" t="s">
        <v>119</v>
      </c>
      <c r="Q499" s="204" t="s">
        <v>586</v>
      </c>
      <c r="R499" s="204" t="s">
        <v>3396</v>
      </c>
      <c r="S499" s="204" t="s">
        <v>7621</v>
      </c>
    </row>
    <row r="500" spans="1:19" x14ac:dyDescent="0.3">
      <c r="A500" s="204"/>
      <c r="B500" s="204"/>
      <c r="C500" s="204"/>
      <c r="D500" s="204"/>
      <c r="F500" s="204" t="s">
        <v>119</v>
      </c>
      <c r="G500" s="204" t="s">
        <v>328</v>
      </c>
      <c r="H500" s="204" t="s">
        <v>757</v>
      </c>
      <c r="I500" s="204" t="s">
        <v>881</v>
      </c>
      <c r="K500" s="204" t="s">
        <v>121</v>
      </c>
      <c r="L500" s="204" t="s">
        <v>549</v>
      </c>
      <c r="M500" s="204" t="s">
        <v>3384</v>
      </c>
      <c r="N500" s="204" t="s">
        <v>6902</v>
      </c>
      <c r="P500" s="204" t="s">
        <v>121</v>
      </c>
      <c r="Q500" s="204" t="s">
        <v>554</v>
      </c>
      <c r="R500" s="204" t="s">
        <v>7623</v>
      </c>
      <c r="S500" s="204" t="s">
        <v>7624</v>
      </c>
    </row>
    <row r="501" spans="1:19" x14ac:dyDescent="0.3">
      <c r="A501" s="204"/>
      <c r="B501" s="204"/>
      <c r="C501" s="204"/>
      <c r="D501" s="204"/>
      <c r="F501" s="204" t="s">
        <v>119</v>
      </c>
      <c r="G501" s="204" t="s">
        <v>324</v>
      </c>
      <c r="H501" s="204" t="s">
        <v>4615</v>
      </c>
      <c r="I501" s="204" t="s">
        <v>6042</v>
      </c>
      <c r="K501" s="204" t="s">
        <v>121</v>
      </c>
      <c r="L501" s="204" t="s">
        <v>625</v>
      </c>
      <c r="M501" s="204" t="s">
        <v>594</v>
      </c>
      <c r="N501" s="204" t="s">
        <v>565</v>
      </c>
      <c r="P501" s="204" t="s">
        <v>121</v>
      </c>
      <c r="Q501" s="204" t="s">
        <v>564</v>
      </c>
      <c r="R501" s="204" t="s">
        <v>881</v>
      </c>
      <c r="S501" s="204" t="s">
        <v>2283</v>
      </c>
    </row>
    <row r="502" spans="1:19" x14ac:dyDescent="0.3">
      <c r="A502" s="204"/>
      <c r="B502" s="204"/>
      <c r="C502" s="204"/>
      <c r="D502" s="204"/>
      <c r="F502" s="204" t="s">
        <v>119</v>
      </c>
      <c r="G502" s="204" t="s">
        <v>830</v>
      </c>
      <c r="H502" s="204" t="s">
        <v>821</v>
      </c>
      <c r="I502" s="204" t="s">
        <v>6043</v>
      </c>
      <c r="K502" s="204" t="s">
        <v>121</v>
      </c>
      <c r="L502" s="204" t="s">
        <v>1237</v>
      </c>
      <c r="M502" s="204" t="s">
        <v>863</v>
      </c>
      <c r="N502" s="204" t="s">
        <v>4245</v>
      </c>
      <c r="P502" s="204" t="s">
        <v>121</v>
      </c>
      <c r="Q502" s="204" t="s">
        <v>566</v>
      </c>
      <c r="R502" s="204" t="s">
        <v>881</v>
      </c>
      <c r="S502" s="204" t="s">
        <v>1635</v>
      </c>
    </row>
    <row r="503" spans="1:19" x14ac:dyDescent="0.3">
      <c r="A503" s="204"/>
      <c r="B503" s="204"/>
      <c r="C503" s="204"/>
      <c r="D503" s="204"/>
      <c r="F503" s="204" t="s">
        <v>119</v>
      </c>
      <c r="G503" s="204" t="s">
        <v>831</v>
      </c>
      <c r="H503" s="204" t="s">
        <v>863</v>
      </c>
      <c r="I503" s="204" t="s">
        <v>757</v>
      </c>
      <c r="K503" s="204" t="s">
        <v>121</v>
      </c>
      <c r="L503" s="204" t="s">
        <v>629</v>
      </c>
      <c r="M503" s="204" t="s">
        <v>581</v>
      </c>
      <c r="N503" s="204" t="s">
        <v>6374</v>
      </c>
      <c r="P503" s="204" t="s">
        <v>121</v>
      </c>
      <c r="Q503" s="204" t="s">
        <v>568</v>
      </c>
      <c r="R503" s="204" t="s">
        <v>863</v>
      </c>
      <c r="S503" s="204" t="s">
        <v>1863</v>
      </c>
    </row>
    <row r="504" spans="1:19" x14ac:dyDescent="0.3">
      <c r="A504" s="204"/>
      <c r="B504" s="204"/>
      <c r="C504" s="204"/>
      <c r="D504" s="204"/>
      <c r="F504" s="204" t="s">
        <v>119</v>
      </c>
      <c r="G504" s="204" t="s">
        <v>832</v>
      </c>
      <c r="H504" s="204" t="s">
        <v>1886</v>
      </c>
      <c r="I504" s="204" t="s">
        <v>6044</v>
      </c>
      <c r="K504" s="204" t="s">
        <v>121</v>
      </c>
      <c r="L504" s="204" t="s">
        <v>631</v>
      </c>
      <c r="M504" s="204" t="s">
        <v>594</v>
      </c>
      <c r="N504" s="204" t="s">
        <v>2083</v>
      </c>
      <c r="P504" s="204" t="s">
        <v>121</v>
      </c>
      <c r="Q504" s="204" t="s">
        <v>570</v>
      </c>
      <c r="R504" s="204" t="s">
        <v>3595</v>
      </c>
      <c r="S504" s="204" t="s">
        <v>7625</v>
      </c>
    </row>
    <row r="505" spans="1:19" x14ac:dyDescent="0.3">
      <c r="A505" s="204"/>
      <c r="B505" s="204"/>
      <c r="C505" s="204"/>
      <c r="D505" s="204"/>
      <c r="F505" s="204" t="s">
        <v>119</v>
      </c>
      <c r="G505" s="204" t="s">
        <v>536</v>
      </c>
      <c r="H505" s="204" t="s">
        <v>6045</v>
      </c>
      <c r="I505" s="204" t="s">
        <v>6046</v>
      </c>
      <c r="K505" s="204" t="s">
        <v>121</v>
      </c>
      <c r="L505" s="204" t="s">
        <v>633</v>
      </c>
      <c r="M505" s="204" t="s">
        <v>1808</v>
      </c>
      <c r="N505" s="204" t="s">
        <v>1086</v>
      </c>
      <c r="P505" s="204" t="s">
        <v>121</v>
      </c>
      <c r="Q505" s="204" t="s">
        <v>572</v>
      </c>
      <c r="R505" s="204" t="s">
        <v>1013</v>
      </c>
      <c r="S505" s="204" t="s">
        <v>1691</v>
      </c>
    </row>
    <row r="506" spans="1:19" x14ac:dyDescent="0.3">
      <c r="A506" s="204"/>
      <c r="B506" s="204"/>
      <c r="C506" s="204"/>
      <c r="D506" s="204"/>
      <c r="F506" s="204" t="s">
        <v>119</v>
      </c>
      <c r="G506" s="204" t="s">
        <v>586</v>
      </c>
      <c r="H506" s="204" t="s">
        <v>6045</v>
      </c>
      <c r="I506" s="204" t="s">
        <v>6046</v>
      </c>
      <c r="K506" s="204" t="s">
        <v>121</v>
      </c>
      <c r="L506" s="204" t="s">
        <v>586</v>
      </c>
      <c r="M506" s="204" t="s">
        <v>2163</v>
      </c>
      <c r="N506" s="204" t="s">
        <v>1326</v>
      </c>
      <c r="P506" s="204" t="s">
        <v>121</v>
      </c>
      <c r="Q506" s="204" t="s">
        <v>574</v>
      </c>
      <c r="R506" s="204" t="s">
        <v>1860</v>
      </c>
      <c r="S506" s="204" t="s">
        <v>7073</v>
      </c>
    </row>
    <row r="507" spans="1:19" x14ac:dyDescent="0.3">
      <c r="A507" s="204"/>
      <c r="B507" s="204"/>
      <c r="C507" s="204"/>
      <c r="D507" s="204"/>
      <c r="F507" s="204" t="s">
        <v>121</v>
      </c>
      <c r="G507" s="204" t="s">
        <v>554</v>
      </c>
      <c r="H507" s="204" t="s">
        <v>6048</v>
      </c>
      <c r="I507" s="204" t="s">
        <v>6049</v>
      </c>
      <c r="K507" s="204" t="s">
        <v>121</v>
      </c>
      <c r="L507" s="204" t="s">
        <v>548</v>
      </c>
      <c r="M507" s="204" t="s">
        <v>2284</v>
      </c>
      <c r="N507" s="204" t="s">
        <v>1537</v>
      </c>
      <c r="P507" s="204" t="s">
        <v>121</v>
      </c>
      <c r="Q507" s="204" t="s">
        <v>576</v>
      </c>
      <c r="R507" s="204" t="s">
        <v>1167</v>
      </c>
      <c r="S507" s="204" t="s">
        <v>3908</v>
      </c>
    </row>
    <row r="508" spans="1:19" x14ac:dyDescent="0.3">
      <c r="A508" s="204"/>
      <c r="B508" s="204"/>
      <c r="C508" s="204"/>
      <c r="D508" s="204"/>
      <c r="F508" s="204" t="s">
        <v>121</v>
      </c>
      <c r="G508" s="204" t="s">
        <v>564</v>
      </c>
      <c r="H508" s="204" t="s">
        <v>565</v>
      </c>
      <c r="I508" s="204" t="s">
        <v>565</v>
      </c>
      <c r="K508" s="204" t="s">
        <v>121</v>
      </c>
      <c r="L508" s="204" t="s">
        <v>637</v>
      </c>
      <c r="M508" s="204" t="s">
        <v>1121</v>
      </c>
      <c r="N508" s="204" t="s">
        <v>1832</v>
      </c>
      <c r="P508" s="204" t="s">
        <v>121</v>
      </c>
      <c r="Q508" s="204" t="s">
        <v>578</v>
      </c>
      <c r="R508" s="204" t="s">
        <v>1635</v>
      </c>
      <c r="S508" s="204" t="s">
        <v>1527</v>
      </c>
    </row>
    <row r="509" spans="1:19" x14ac:dyDescent="0.3">
      <c r="A509" s="204"/>
      <c r="B509" s="204"/>
      <c r="C509" s="204"/>
      <c r="D509" s="204"/>
      <c r="F509" s="204" t="s">
        <v>121</v>
      </c>
      <c r="G509" s="204" t="s">
        <v>566</v>
      </c>
      <c r="H509" s="204" t="s">
        <v>1183</v>
      </c>
      <c r="I509" s="204" t="s">
        <v>3986</v>
      </c>
      <c r="K509" s="204" t="s">
        <v>121</v>
      </c>
      <c r="L509" s="204" t="s">
        <v>639</v>
      </c>
      <c r="M509" s="204" t="s">
        <v>594</v>
      </c>
      <c r="N509" s="204" t="s">
        <v>757</v>
      </c>
      <c r="P509" s="204" t="s">
        <v>121</v>
      </c>
      <c r="Q509" s="204" t="s">
        <v>580</v>
      </c>
      <c r="R509" s="204" t="s">
        <v>757</v>
      </c>
      <c r="S509" s="204" t="s">
        <v>994</v>
      </c>
    </row>
    <row r="510" spans="1:19" x14ac:dyDescent="0.3">
      <c r="A510" s="204"/>
      <c r="B510" s="204"/>
      <c r="C510" s="204"/>
      <c r="D510" s="204"/>
      <c r="F510" s="204" t="s">
        <v>121</v>
      </c>
      <c r="G510" s="204" t="s">
        <v>568</v>
      </c>
      <c r="H510" s="204" t="s">
        <v>938</v>
      </c>
      <c r="I510" s="204" t="s">
        <v>4742</v>
      </c>
      <c r="K510" s="204" t="s">
        <v>121</v>
      </c>
      <c r="L510" s="204" t="s">
        <v>641</v>
      </c>
      <c r="M510" s="204" t="s">
        <v>565</v>
      </c>
      <c r="N510" s="204" t="s">
        <v>565</v>
      </c>
      <c r="P510" s="204" t="s">
        <v>121</v>
      </c>
      <c r="Q510" s="204" t="s">
        <v>2829</v>
      </c>
      <c r="R510" s="204" t="s">
        <v>624</v>
      </c>
      <c r="S510" s="204" t="s">
        <v>2691</v>
      </c>
    </row>
    <row r="511" spans="1:19" x14ac:dyDescent="0.3">
      <c r="A511" s="204"/>
      <c r="B511" s="204"/>
      <c r="C511" s="204"/>
      <c r="D511" s="204"/>
      <c r="F511" s="204" t="s">
        <v>121</v>
      </c>
      <c r="G511" s="204" t="s">
        <v>570</v>
      </c>
      <c r="H511" s="204" t="s">
        <v>5988</v>
      </c>
      <c r="I511" s="204" t="s">
        <v>6050</v>
      </c>
      <c r="K511" s="204" t="s">
        <v>121</v>
      </c>
      <c r="L511" s="204" t="s">
        <v>643</v>
      </c>
      <c r="M511" s="204" t="s">
        <v>1420</v>
      </c>
      <c r="N511" s="204" t="s">
        <v>892</v>
      </c>
      <c r="P511" s="204" t="s">
        <v>121</v>
      </c>
      <c r="Q511" s="204" t="s">
        <v>582</v>
      </c>
      <c r="R511" s="204" t="s">
        <v>799</v>
      </c>
      <c r="S511" s="204" t="s">
        <v>7626</v>
      </c>
    </row>
    <row r="512" spans="1:19" x14ac:dyDescent="0.3">
      <c r="A512" s="204"/>
      <c r="B512" s="204"/>
      <c r="C512" s="204"/>
      <c r="D512" s="204"/>
      <c r="F512" s="204" t="s">
        <v>121</v>
      </c>
      <c r="G512" s="204" t="s">
        <v>572</v>
      </c>
      <c r="H512" s="204" t="s">
        <v>2413</v>
      </c>
      <c r="I512" s="204" t="s">
        <v>619</v>
      </c>
      <c r="K512" s="204" t="s">
        <v>121</v>
      </c>
      <c r="L512" s="204" t="s">
        <v>586</v>
      </c>
      <c r="M512" s="204" t="s">
        <v>2083</v>
      </c>
      <c r="N512" s="204" t="s">
        <v>2642</v>
      </c>
      <c r="P512" s="204" t="s">
        <v>121</v>
      </c>
      <c r="Q512" s="204" t="s">
        <v>584</v>
      </c>
      <c r="R512" s="204" t="s">
        <v>991</v>
      </c>
      <c r="S512" s="204" t="s">
        <v>7627</v>
      </c>
    </row>
    <row r="513" spans="1:19" x14ac:dyDescent="0.3">
      <c r="A513" s="204"/>
      <c r="B513" s="204"/>
      <c r="C513" s="204"/>
      <c r="D513" s="204"/>
      <c r="F513" s="204" t="s">
        <v>121</v>
      </c>
      <c r="G513" s="204" t="s">
        <v>574</v>
      </c>
      <c r="H513" s="204" t="s">
        <v>1599</v>
      </c>
      <c r="I513" s="204" t="s">
        <v>1706</v>
      </c>
      <c r="K513" s="204" t="s">
        <v>121</v>
      </c>
      <c r="L513" s="204" t="s">
        <v>547</v>
      </c>
      <c r="M513" s="204" t="s">
        <v>1835</v>
      </c>
      <c r="N513" s="204" t="s">
        <v>1145</v>
      </c>
      <c r="P513" s="204" t="s">
        <v>121</v>
      </c>
      <c r="Q513" s="204" t="s">
        <v>586</v>
      </c>
      <c r="R513" s="204" t="s">
        <v>7628</v>
      </c>
      <c r="S513" s="204" t="s">
        <v>7629</v>
      </c>
    </row>
    <row r="514" spans="1:19" x14ac:dyDescent="0.3">
      <c r="A514" s="204"/>
      <c r="B514" s="204"/>
      <c r="C514" s="204"/>
      <c r="D514" s="204"/>
      <c r="F514" s="204" t="s">
        <v>121</v>
      </c>
      <c r="G514" s="204" t="s">
        <v>576</v>
      </c>
      <c r="H514" s="204" t="s">
        <v>1798</v>
      </c>
      <c r="I514" s="204" t="s">
        <v>1160</v>
      </c>
      <c r="K514" s="204" t="s">
        <v>121</v>
      </c>
      <c r="L514" s="204" t="s">
        <v>647</v>
      </c>
      <c r="M514" s="204" t="s">
        <v>632</v>
      </c>
      <c r="N514" s="204" t="s">
        <v>952</v>
      </c>
      <c r="P514" s="204" t="s">
        <v>121</v>
      </c>
      <c r="Q514" s="204" t="s">
        <v>553</v>
      </c>
      <c r="R514" s="204" t="s">
        <v>1919</v>
      </c>
      <c r="S514" s="204" t="s">
        <v>7630</v>
      </c>
    </row>
    <row r="515" spans="1:19" x14ac:dyDescent="0.3">
      <c r="A515" s="204"/>
      <c r="B515" s="204"/>
      <c r="C515" s="204"/>
      <c r="D515" s="204"/>
      <c r="F515" s="204" t="s">
        <v>121</v>
      </c>
      <c r="G515" s="204" t="s">
        <v>578</v>
      </c>
      <c r="H515" s="204" t="s">
        <v>4294</v>
      </c>
      <c r="I515" s="204" t="s">
        <v>2041</v>
      </c>
      <c r="K515" s="204" t="s">
        <v>121</v>
      </c>
      <c r="L515" s="204" t="s">
        <v>649</v>
      </c>
      <c r="M515" s="204" t="s">
        <v>1807</v>
      </c>
      <c r="N515" s="204" t="s">
        <v>952</v>
      </c>
      <c r="P515" s="204" t="s">
        <v>121</v>
      </c>
      <c r="Q515" s="204" t="s">
        <v>589</v>
      </c>
      <c r="R515" s="204" t="s">
        <v>1807</v>
      </c>
      <c r="S515" s="204" t="s">
        <v>1961</v>
      </c>
    </row>
    <row r="516" spans="1:19" x14ac:dyDescent="0.3">
      <c r="A516" s="204"/>
      <c r="B516" s="204"/>
      <c r="C516" s="204"/>
      <c r="D516" s="204"/>
      <c r="F516" s="204" t="s">
        <v>121</v>
      </c>
      <c r="G516" s="204" t="s">
        <v>580</v>
      </c>
      <c r="H516" s="204" t="s">
        <v>828</v>
      </c>
      <c r="I516" s="204" t="s">
        <v>1766</v>
      </c>
      <c r="K516" s="204" t="s">
        <v>121</v>
      </c>
      <c r="L516" s="204" t="s">
        <v>651</v>
      </c>
      <c r="M516" s="204" t="s">
        <v>594</v>
      </c>
      <c r="N516" s="204" t="s">
        <v>565</v>
      </c>
      <c r="P516" s="204" t="s">
        <v>121</v>
      </c>
      <c r="Q516" s="204" t="s">
        <v>591</v>
      </c>
      <c r="R516" s="204" t="s">
        <v>2113</v>
      </c>
      <c r="S516" s="204" t="s">
        <v>7631</v>
      </c>
    </row>
    <row r="517" spans="1:19" x14ac:dyDescent="0.3">
      <c r="A517" s="204"/>
      <c r="B517" s="204"/>
      <c r="C517" s="204"/>
      <c r="D517" s="204"/>
      <c r="F517" s="204" t="s">
        <v>121</v>
      </c>
      <c r="G517" s="204" t="s">
        <v>582</v>
      </c>
      <c r="H517" s="204" t="s">
        <v>1611</v>
      </c>
      <c r="I517" s="204" t="s">
        <v>3074</v>
      </c>
      <c r="K517" s="204" t="s">
        <v>121</v>
      </c>
      <c r="L517" s="204" t="s">
        <v>653</v>
      </c>
      <c r="M517" s="204" t="s">
        <v>594</v>
      </c>
      <c r="N517" s="204" t="s">
        <v>565</v>
      </c>
      <c r="P517" s="204" t="s">
        <v>121</v>
      </c>
      <c r="Q517" s="204" t="s">
        <v>593</v>
      </c>
      <c r="R517" s="204" t="s">
        <v>594</v>
      </c>
      <c r="S517" s="204" t="s">
        <v>565</v>
      </c>
    </row>
    <row r="518" spans="1:19" x14ac:dyDescent="0.3">
      <c r="A518" s="204"/>
      <c r="B518" s="204"/>
      <c r="C518" s="204"/>
      <c r="D518" s="204"/>
      <c r="F518" s="204" t="s">
        <v>121</v>
      </c>
      <c r="G518" s="204" t="s">
        <v>584</v>
      </c>
      <c r="H518" s="204" t="s">
        <v>1010</v>
      </c>
      <c r="I518" s="204" t="s">
        <v>1916</v>
      </c>
      <c r="K518" s="204" t="s">
        <v>121</v>
      </c>
      <c r="L518" s="204" t="s">
        <v>655</v>
      </c>
      <c r="M518" s="204" t="s">
        <v>863</v>
      </c>
      <c r="N518" s="204" t="s">
        <v>594</v>
      </c>
      <c r="P518" s="204" t="s">
        <v>121</v>
      </c>
      <c r="Q518" s="204" t="s">
        <v>595</v>
      </c>
      <c r="R518" s="204" t="s">
        <v>594</v>
      </c>
      <c r="S518" s="204" t="s">
        <v>565</v>
      </c>
    </row>
    <row r="519" spans="1:19" x14ac:dyDescent="0.3">
      <c r="A519" s="204"/>
      <c r="B519" s="204"/>
      <c r="C519" s="204"/>
      <c r="D519" s="204"/>
      <c r="F519" s="204" t="s">
        <v>121</v>
      </c>
      <c r="G519" s="204" t="s">
        <v>586</v>
      </c>
      <c r="H519" s="204" t="s">
        <v>4389</v>
      </c>
      <c r="I519" s="204" t="s">
        <v>6051</v>
      </c>
      <c r="K519" s="204" t="s">
        <v>121</v>
      </c>
      <c r="L519" s="204" t="s">
        <v>657</v>
      </c>
      <c r="M519" s="204" t="s">
        <v>565</v>
      </c>
      <c r="N519" s="204" t="s">
        <v>565</v>
      </c>
      <c r="P519" s="204" t="s">
        <v>121</v>
      </c>
      <c r="Q519" s="204" t="s">
        <v>597</v>
      </c>
      <c r="R519" s="204" t="s">
        <v>621</v>
      </c>
      <c r="S519" s="204" t="s">
        <v>3000</v>
      </c>
    </row>
    <row r="520" spans="1:19" x14ac:dyDescent="0.3">
      <c r="A520" s="204"/>
      <c r="B520" s="204"/>
      <c r="C520" s="204"/>
      <c r="D520" s="204"/>
      <c r="F520" s="204" t="s">
        <v>121</v>
      </c>
      <c r="G520" s="204" t="s">
        <v>553</v>
      </c>
      <c r="H520" s="204" t="s">
        <v>2736</v>
      </c>
      <c r="I520" s="204" t="s">
        <v>6052</v>
      </c>
      <c r="K520" s="204" t="s">
        <v>121</v>
      </c>
      <c r="L520" s="204" t="s">
        <v>546</v>
      </c>
      <c r="M520" s="204" t="s">
        <v>2840</v>
      </c>
      <c r="N520" s="204" t="s">
        <v>6903</v>
      </c>
      <c r="P520" s="204" t="s">
        <v>121</v>
      </c>
      <c r="Q520" s="204" t="s">
        <v>599</v>
      </c>
      <c r="R520" s="204" t="s">
        <v>2689</v>
      </c>
      <c r="S520" s="204" t="s">
        <v>7632</v>
      </c>
    </row>
    <row r="521" spans="1:19" x14ac:dyDescent="0.3">
      <c r="A521" s="204"/>
      <c r="B521" s="204"/>
      <c r="C521" s="204"/>
      <c r="D521" s="204"/>
      <c r="F521" s="204" t="s">
        <v>121</v>
      </c>
      <c r="G521" s="204" t="s">
        <v>589</v>
      </c>
      <c r="H521" s="204" t="s">
        <v>2090</v>
      </c>
      <c r="I521" s="204" t="s">
        <v>982</v>
      </c>
      <c r="K521" s="204" t="s">
        <v>121</v>
      </c>
      <c r="L521" s="204" t="s">
        <v>660</v>
      </c>
      <c r="M521" s="204" t="s">
        <v>565</v>
      </c>
      <c r="N521" s="204" t="s">
        <v>565</v>
      </c>
      <c r="P521" s="204" t="s">
        <v>121</v>
      </c>
      <c r="Q521" s="204" t="s">
        <v>601</v>
      </c>
      <c r="R521" s="204" t="s">
        <v>565</v>
      </c>
      <c r="S521" s="204" t="s">
        <v>565</v>
      </c>
    </row>
    <row r="522" spans="1:19" x14ac:dyDescent="0.3">
      <c r="A522" s="204"/>
      <c r="B522" s="204"/>
      <c r="C522" s="204"/>
      <c r="D522" s="204"/>
      <c r="F522" s="204" t="s">
        <v>121</v>
      </c>
      <c r="G522" s="204" t="s">
        <v>591</v>
      </c>
      <c r="H522" s="204" t="s">
        <v>2651</v>
      </c>
      <c r="I522" s="204" t="s">
        <v>6053</v>
      </c>
      <c r="K522" s="204" t="s">
        <v>121</v>
      </c>
      <c r="L522" s="204" t="s">
        <v>662</v>
      </c>
      <c r="M522" s="204" t="s">
        <v>946</v>
      </c>
      <c r="N522" s="204" t="s">
        <v>565</v>
      </c>
      <c r="P522" s="204" t="s">
        <v>121</v>
      </c>
      <c r="Q522" s="204" t="s">
        <v>602</v>
      </c>
      <c r="R522" s="204" t="s">
        <v>565</v>
      </c>
      <c r="S522" s="204" t="s">
        <v>565</v>
      </c>
    </row>
    <row r="523" spans="1:19" x14ac:dyDescent="0.3">
      <c r="A523" s="204"/>
      <c r="B523" s="204"/>
      <c r="C523" s="204"/>
      <c r="D523" s="204"/>
      <c r="F523" s="204" t="s">
        <v>121</v>
      </c>
      <c r="G523" s="204" t="s">
        <v>593</v>
      </c>
      <c r="H523" s="204" t="s">
        <v>952</v>
      </c>
      <c r="I523" s="204" t="s">
        <v>863</v>
      </c>
      <c r="K523" s="204" t="s">
        <v>121</v>
      </c>
      <c r="L523" s="204" t="s">
        <v>664</v>
      </c>
      <c r="M523" s="204" t="s">
        <v>2256</v>
      </c>
      <c r="N523" s="204" t="s">
        <v>6903</v>
      </c>
      <c r="P523" s="204" t="s">
        <v>121</v>
      </c>
      <c r="Q523" s="204" t="s">
        <v>603</v>
      </c>
      <c r="R523" s="204" t="s">
        <v>2037</v>
      </c>
      <c r="S523" s="204" t="s">
        <v>7633</v>
      </c>
    </row>
    <row r="524" spans="1:19" x14ac:dyDescent="0.3">
      <c r="A524" s="204"/>
      <c r="B524" s="204"/>
      <c r="C524" s="204"/>
      <c r="D524" s="204"/>
      <c r="F524" s="204" t="s">
        <v>121</v>
      </c>
      <c r="G524" s="204" t="s">
        <v>595</v>
      </c>
      <c r="H524" s="204" t="s">
        <v>2025</v>
      </c>
      <c r="I524" s="204" t="s">
        <v>3037</v>
      </c>
      <c r="K524" s="204" t="s">
        <v>121</v>
      </c>
      <c r="L524" s="204" t="s">
        <v>545</v>
      </c>
      <c r="M524" s="204" t="s">
        <v>2846</v>
      </c>
      <c r="N524" s="204" t="s">
        <v>2953</v>
      </c>
      <c r="P524" s="204" t="s">
        <v>121</v>
      </c>
      <c r="Q524" s="204" t="s">
        <v>586</v>
      </c>
      <c r="R524" s="204" t="s">
        <v>2691</v>
      </c>
      <c r="S524" s="204" t="s">
        <v>4089</v>
      </c>
    </row>
    <row r="525" spans="1:19" x14ac:dyDescent="0.3">
      <c r="A525" s="204"/>
      <c r="B525" s="204"/>
      <c r="C525" s="204"/>
      <c r="D525" s="204"/>
      <c r="F525" s="204" t="s">
        <v>121</v>
      </c>
      <c r="G525" s="204" t="s">
        <v>597</v>
      </c>
      <c r="H525" s="204" t="s">
        <v>1183</v>
      </c>
      <c r="I525" s="204" t="s">
        <v>1763</v>
      </c>
      <c r="K525" s="204" t="s">
        <v>121</v>
      </c>
      <c r="L525" s="204" t="s">
        <v>667</v>
      </c>
      <c r="M525" s="204" t="s">
        <v>594</v>
      </c>
      <c r="N525" s="204" t="s">
        <v>565</v>
      </c>
      <c r="P525" s="204" t="s">
        <v>121</v>
      </c>
      <c r="Q525" s="204" t="s">
        <v>552</v>
      </c>
      <c r="R525" s="204" t="s">
        <v>4691</v>
      </c>
      <c r="S525" s="204" t="s">
        <v>7634</v>
      </c>
    </row>
    <row r="526" spans="1:19" x14ac:dyDescent="0.3">
      <c r="A526" s="204"/>
      <c r="B526" s="204"/>
      <c r="C526" s="204"/>
      <c r="D526" s="204"/>
      <c r="F526" s="204" t="s">
        <v>121</v>
      </c>
      <c r="G526" s="204" t="s">
        <v>599</v>
      </c>
      <c r="H526" s="204" t="s">
        <v>680</v>
      </c>
      <c r="I526" s="204" t="s">
        <v>1505</v>
      </c>
      <c r="K526" s="204" t="s">
        <v>121</v>
      </c>
      <c r="L526" s="204" t="s">
        <v>668</v>
      </c>
      <c r="M526" s="204" t="s">
        <v>624</v>
      </c>
      <c r="N526" s="204" t="s">
        <v>691</v>
      </c>
      <c r="P526" s="204" t="s">
        <v>121</v>
      </c>
      <c r="Q526" s="204" t="s">
        <v>551</v>
      </c>
      <c r="R526" s="204" t="s">
        <v>1863</v>
      </c>
      <c r="S526" s="204" t="s">
        <v>856</v>
      </c>
    </row>
    <row r="527" spans="1:19" x14ac:dyDescent="0.3">
      <c r="A527" s="204"/>
      <c r="B527" s="204"/>
      <c r="C527" s="204"/>
      <c r="D527" s="204"/>
      <c r="F527" s="204" t="s">
        <v>121</v>
      </c>
      <c r="G527" s="204" t="s">
        <v>601</v>
      </c>
      <c r="H527" s="204" t="s">
        <v>565</v>
      </c>
      <c r="I527" s="204" t="s">
        <v>565</v>
      </c>
      <c r="K527" s="204" t="s">
        <v>121</v>
      </c>
      <c r="L527" s="204" t="s">
        <v>670</v>
      </c>
      <c r="M527" s="204" t="s">
        <v>6867</v>
      </c>
      <c r="N527" s="204" t="s">
        <v>1758</v>
      </c>
      <c r="P527" s="204" t="s">
        <v>121</v>
      </c>
      <c r="Q527" s="204" t="s">
        <v>609</v>
      </c>
      <c r="R527" s="204" t="s">
        <v>594</v>
      </c>
      <c r="S527" s="204" t="s">
        <v>821</v>
      </c>
    </row>
    <row r="528" spans="1:19" x14ac:dyDescent="0.3">
      <c r="A528" s="204"/>
      <c r="B528" s="204"/>
      <c r="C528" s="204"/>
      <c r="D528" s="204"/>
      <c r="F528" s="204" t="s">
        <v>121</v>
      </c>
      <c r="G528" s="204" t="s">
        <v>602</v>
      </c>
      <c r="H528" s="204" t="s">
        <v>565</v>
      </c>
      <c r="I528" s="204" t="s">
        <v>565</v>
      </c>
      <c r="K528" s="204" t="s">
        <v>121</v>
      </c>
      <c r="L528" s="204" t="s">
        <v>672</v>
      </c>
      <c r="M528" s="204" t="s">
        <v>875</v>
      </c>
      <c r="N528" s="204" t="s">
        <v>861</v>
      </c>
      <c r="P528" s="204" t="s">
        <v>121</v>
      </c>
      <c r="Q528" s="204" t="s">
        <v>611</v>
      </c>
      <c r="R528" s="204" t="s">
        <v>1860</v>
      </c>
      <c r="S528" s="204" t="s">
        <v>7635</v>
      </c>
    </row>
    <row r="529" spans="1:19" x14ac:dyDescent="0.3">
      <c r="A529" s="204"/>
      <c r="B529" s="204"/>
      <c r="C529" s="204"/>
      <c r="D529" s="204"/>
      <c r="F529" s="204" t="s">
        <v>121</v>
      </c>
      <c r="G529" s="204" t="s">
        <v>603</v>
      </c>
      <c r="H529" s="204" t="s">
        <v>1675</v>
      </c>
      <c r="I529" s="204" t="s">
        <v>6054</v>
      </c>
      <c r="K529" s="204" t="s">
        <v>121</v>
      </c>
      <c r="L529" s="204" t="s">
        <v>544</v>
      </c>
      <c r="M529" s="204" t="s">
        <v>3986</v>
      </c>
      <c r="N529" s="204" t="s">
        <v>6904</v>
      </c>
      <c r="P529" s="204" t="s">
        <v>121</v>
      </c>
      <c r="Q529" s="204" t="s">
        <v>586</v>
      </c>
      <c r="R529" s="204" t="s">
        <v>565</v>
      </c>
      <c r="S529" s="204" t="s">
        <v>565</v>
      </c>
    </row>
    <row r="530" spans="1:19" x14ac:dyDescent="0.3">
      <c r="A530" s="204"/>
      <c r="B530" s="204"/>
      <c r="C530" s="204"/>
      <c r="D530" s="204"/>
      <c r="F530" s="204" t="s">
        <v>121</v>
      </c>
      <c r="G530" s="204" t="s">
        <v>586</v>
      </c>
      <c r="H530" s="204" t="s">
        <v>1399</v>
      </c>
      <c r="I530" s="204" t="s">
        <v>4952</v>
      </c>
      <c r="K530" s="204" t="s">
        <v>121</v>
      </c>
      <c r="L530" s="204" t="s">
        <v>675</v>
      </c>
      <c r="M530" s="204" t="s">
        <v>624</v>
      </c>
      <c r="N530" s="204" t="s">
        <v>4326</v>
      </c>
      <c r="P530" s="204" t="s">
        <v>121</v>
      </c>
      <c r="Q530" s="204" t="s">
        <v>550</v>
      </c>
      <c r="R530" s="204" t="s">
        <v>1337</v>
      </c>
      <c r="S530" s="204" t="s">
        <v>7636</v>
      </c>
    </row>
    <row r="531" spans="1:19" x14ac:dyDescent="0.3">
      <c r="A531" s="204"/>
      <c r="B531" s="204"/>
      <c r="C531" s="204"/>
      <c r="D531" s="204"/>
      <c r="F531" s="204" t="s">
        <v>121</v>
      </c>
      <c r="G531" s="204" t="s">
        <v>552</v>
      </c>
      <c r="H531" s="204" t="s">
        <v>6055</v>
      </c>
      <c r="I531" s="204" t="s">
        <v>6056</v>
      </c>
      <c r="K531" s="204" t="s">
        <v>121</v>
      </c>
      <c r="L531" s="204" t="s">
        <v>676</v>
      </c>
      <c r="M531" s="204" t="s">
        <v>2893</v>
      </c>
      <c r="N531" s="204" t="s">
        <v>6905</v>
      </c>
      <c r="P531" s="204" t="s">
        <v>121</v>
      </c>
      <c r="Q531" s="204" t="s">
        <v>614</v>
      </c>
      <c r="R531" s="204" t="s">
        <v>565</v>
      </c>
      <c r="S531" s="204" t="s">
        <v>565</v>
      </c>
    </row>
    <row r="532" spans="1:19" x14ac:dyDescent="0.3">
      <c r="A532" s="204"/>
      <c r="B532" s="204"/>
      <c r="C532" s="204"/>
      <c r="D532" s="204"/>
      <c r="F532" s="204" t="s">
        <v>121</v>
      </c>
      <c r="G532" s="204" t="s">
        <v>551</v>
      </c>
      <c r="H532" s="204" t="s">
        <v>1915</v>
      </c>
      <c r="I532" s="204" t="s">
        <v>3977</v>
      </c>
      <c r="K532" s="204" t="s">
        <v>121</v>
      </c>
      <c r="L532" s="204" t="s">
        <v>677</v>
      </c>
      <c r="M532" s="204" t="s">
        <v>565</v>
      </c>
      <c r="N532" s="204" t="s">
        <v>565</v>
      </c>
      <c r="P532" s="204" t="s">
        <v>121</v>
      </c>
      <c r="Q532" s="204" t="s">
        <v>615</v>
      </c>
      <c r="R532" s="204" t="s">
        <v>1020</v>
      </c>
      <c r="S532" s="204" t="s">
        <v>4422</v>
      </c>
    </row>
    <row r="533" spans="1:19" x14ac:dyDescent="0.3">
      <c r="A533" s="204"/>
      <c r="B533" s="204"/>
      <c r="C533" s="204"/>
      <c r="D533" s="204"/>
      <c r="F533" s="204" t="s">
        <v>121</v>
      </c>
      <c r="G533" s="204" t="s">
        <v>609</v>
      </c>
      <c r="H533" s="204" t="s">
        <v>757</v>
      </c>
      <c r="I533" s="204" t="s">
        <v>2605</v>
      </c>
      <c r="K533" s="204" t="s">
        <v>121</v>
      </c>
      <c r="L533" s="204" t="s">
        <v>543</v>
      </c>
      <c r="M533" s="204" t="s">
        <v>1197</v>
      </c>
      <c r="N533" s="204" t="s">
        <v>1638</v>
      </c>
      <c r="P533" s="204" t="s">
        <v>121</v>
      </c>
      <c r="Q533" s="204" t="s">
        <v>616</v>
      </c>
      <c r="R533" s="204" t="s">
        <v>565</v>
      </c>
      <c r="S533" s="204" t="s">
        <v>565</v>
      </c>
    </row>
    <row r="534" spans="1:19" x14ac:dyDescent="0.3">
      <c r="A534" s="204"/>
      <c r="B534" s="204"/>
      <c r="C534" s="204"/>
      <c r="D534" s="204"/>
      <c r="F534" s="204" t="s">
        <v>121</v>
      </c>
      <c r="G534" s="204" t="s">
        <v>611</v>
      </c>
      <c r="H534" s="204" t="s">
        <v>2086</v>
      </c>
      <c r="I534" s="204" t="s">
        <v>1558</v>
      </c>
      <c r="K534" s="204" t="s">
        <v>121</v>
      </c>
      <c r="L534" s="204" t="s">
        <v>679</v>
      </c>
      <c r="M534" s="204" t="s">
        <v>946</v>
      </c>
      <c r="N534" s="204" t="s">
        <v>1183</v>
      </c>
      <c r="P534" s="204" t="s">
        <v>121</v>
      </c>
      <c r="Q534" s="204" t="s">
        <v>617</v>
      </c>
      <c r="R534" s="204" t="s">
        <v>863</v>
      </c>
      <c r="S534" s="204" t="s">
        <v>2515</v>
      </c>
    </row>
    <row r="535" spans="1:19" x14ac:dyDescent="0.3">
      <c r="A535" s="204"/>
      <c r="B535" s="204"/>
      <c r="C535" s="204"/>
      <c r="D535" s="204"/>
      <c r="F535" s="204" t="s">
        <v>121</v>
      </c>
      <c r="G535" s="204" t="s">
        <v>586</v>
      </c>
      <c r="H535" s="204" t="s">
        <v>565</v>
      </c>
      <c r="I535" s="204" t="s">
        <v>565</v>
      </c>
      <c r="K535" s="204" t="s">
        <v>121</v>
      </c>
      <c r="L535" s="204" t="s">
        <v>681</v>
      </c>
      <c r="M535" s="204" t="s">
        <v>1487</v>
      </c>
      <c r="N535" s="204" t="s">
        <v>1797</v>
      </c>
      <c r="P535" s="204" t="s">
        <v>121</v>
      </c>
      <c r="Q535" s="204" t="s">
        <v>618</v>
      </c>
      <c r="R535" s="204" t="s">
        <v>1098</v>
      </c>
      <c r="S535" s="204" t="s">
        <v>4274</v>
      </c>
    </row>
    <row r="536" spans="1:19" x14ac:dyDescent="0.3">
      <c r="A536" s="204"/>
      <c r="B536" s="204"/>
      <c r="C536" s="204"/>
      <c r="D536" s="204"/>
      <c r="F536" s="204" t="s">
        <v>121</v>
      </c>
      <c r="G536" s="204" t="s">
        <v>550</v>
      </c>
      <c r="H536" s="204" t="s">
        <v>4352</v>
      </c>
      <c r="I536" s="204" t="s">
        <v>4579</v>
      </c>
      <c r="K536" s="204" t="s">
        <v>121</v>
      </c>
      <c r="L536" s="204" t="s">
        <v>683</v>
      </c>
      <c r="M536" s="204" t="s">
        <v>624</v>
      </c>
      <c r="N536" s="204" t="s">
        <v>885</v>
      </c>
      <c r="P536" s="204" t="s">
        <v>121</v>
      </c>
      <c r="Q536" s="204" t="s">
        <v>620</v>
      </c>
      <c r="R536" s="204" t="s">
        <v>2193</v>
      </c>
      <c r="S536" s="204" t="s">
        <v>2790</v>
      </c>
    </row>
    <row r="537" spans="1:19" x14ac:dyDescent="0.3">
      <c r="A537" s="204"/>
      <c r="B537" s="204"/>
      <c r="C537" s="204"/>
      <c r="D537" s="204"/>
      <c r="F537" s="204" t="s">
        <v>121</v>
      </c>
      <c r="G537" s="204" t="s">
        <v>614</v>
      </c>
      <c r="H537" s="204" t="s">
        <v>565</v>
      </c>
      <c r="I537" s="204" t="s">
        <v>565</v>
      </c>
      <c r="K537" s="204" t="s">
        <v>121</v>
      </c>
      <c r="L537" s="204" t="s">
        <v>542</v>
      </c>
      <c r="M537" s="204" t="s">
        <v>777</v>
      </c>
      <c r="N537" s="204" t="s">
        <v>1671</v>
      </c>
      <c r="P537" s="204" t="s">
        <v>121</v>
      </c>
      <c r="Q537" s="204" t="s">
        <v>586</v>
      </c>
      <c r="R537" s="204" t="s">
        <v>946</v>
      </c>
      <c r="S537" s="204" t="s">
        <v>861</v>
      </c>
    </row>
    <row r="538" spans="1:19" x14ac:dyDescent="0.3">
      <c r="A538" s="204"/>
      <c r="B538" s="204"/>
      <c r="C538" s="204"/>
      <c r="D538" s="204"/>
      <c r="F538" s="204" t="s">
        <v>121</v>
      </c>
      <c r="G538" s="204" t="s">
        <v>615</v>
      </c>
      <c r="H538" s="204" t="s">
        <v>594</v>
      </c>
      <c r="I538" s="204" t="s">
        <v>581</v>
      </c>
      <c r="K538" s="204" t="s">
        <v>121</v>
      </c>
      <c r="L538" s="204" t="s">
        <v>686</v>
      </c>
      <c r="M538" s="204" t="s">
        <v>1013</v>
      </c>
      <c r="N538" s="204" t="s">
        <v>2193</v>
      </c>
      <c r="P538" s="204" t="s">
        <v>121</v>
      </c>
      <c r="Q538" s="204" t="s">
        <v>549</v>
      </c>
      <c r="R538" s="204" t="s">
        <v>4461</v>
      </c>
      <c r="S538" s="204" t="s">
        <v>7637</v>
      </c>
    </row>
    <row r="539" spans="1:19" x14ac:dyDescent="0.3">
      <c r="A539" s="204"/>
      <c r="B539" s="204"/>
      <c r="C539" s="204"/>
      <c r="D539" s="204"/>
      <c r="F539" s="204" t="s">
        <v>121</v>
      </c>
      <c r="G539" s="204" t="s">
        <v>616</v>
      </c>
      <c r="H539" s="204" t="s">
        <v>863</v>
      </c>
      <c r="I539" s="204" t="s">
        <v>1074</v>
      </c>
      <c r="K539" s="204" t="s">
        <v>121</v>
      </c>
      <c r="L539" s="204" t="s">
        <v>688</v>
      </c>
      <c r="M539" s="204" t="s">
        <v>565</v>
      </c>
      <c r="N539" s="204" t="s">
        <v>565</v>
      </c>
      <c r="P539" s="204" t="s">
        <v>121</v>
      </c>
      <c r="Q539" s="204" t="s">
        <v>623</v>
      </c>
      <c r="R539" s="204" t="s">
        <v>594</v>
      </c>
      <c r="S539" s="204" t="s">
        <v>565</v>
      </c>
    </row>
    <row r="540" spans="1:19" x14ac:dyDescent="0.3">
      <c r="A540" s="204"/>
      <c r="B540" s="204"/>
      <c r="C540" s="204"/>
      <c r="D540" s="204"/>
      <c r="F540" s="204" t="s">
        <v>121</v>
      </c>
      <c r="G540" s="204" t="s">
        <v>617</v>
      </c>
      <c r="H540" s="204" t="s">
        <v>821</v>
      </c>
      <c r="I540" s="204" t="s">
        <v>1010</v>
      </c>
      <c r="K540" s="204" t="s">
        <v>121</v>
      </c>
      <c r="L540" s="204" t="s">
        <v>690</v>
      </c>
      <c r="M540" s="204" t="s">
        <v>757</v>
      </c>
      <c r="N540" s="204" t="s">
        <v>1013</v>
      </c>
      <c r="P540" s="204" t="s">
        <v>121</v>
      </c>
      <c r="Q540" s="204" t="s">
        <v>625</v>
      </c>
      <c r="R540" s="204" t="s">
        <v>777</v>
      </c>
      <c r="S540" s="204" t="s">
        <v>2090</v>
      </c>
    </row>
    <row r="541" spans="1:19" x14ac:dyDescent="0.3">
      <c r="A541" s="204"/>
      <c r="B541" s="204"/>
      <c r="C541" s="204"/>
      <c r="D541" s="204"/>
      <c r="F541" s="204" t="s">
        <v>121</v>
      </c>
      <c r="G541" s="204" t="s">
        <v>618</v>
      </c>
      <c r="H541" s="204" t="s">
        <v>1033</v>
      </c>
      <c r="I541" s="204" t="s">
        <v>1747</v>
      </c>
      <c r="K541" s="204" t="s">
        <v>121</v>
      </c>
      <c r="L541" s="204" t="s">
        <v>541</v>
      </c>
      <c r="M541" s="204" t="s">
        <v>6906</v>
      </c>
      <c r="N541" s="204" t="s">
        <v>6907</v>
      </c>
      <c r="P541" s="204" t="s">
        <v>121</v>
      </c>
      <c r="Q541" s="204" t="s">
        <v>1237</v>
      </c>
      <c r="R541" s="204" t="s">
        <v>594</v>
      </c>
      <c r="S541" s="204" t="s">
        <v>594</v>
      </c>
    </row>
    <row r="542" spans="1:19" x14ac:dyDescent="0.3">
      <c r="A542" s="204"/>
      <c r="B542" s="204"/>
      <c r="C542" s="204"/>
      <c r="D542" s="204"/>
      <c r="F542" s="204" t="s">
        <v>121</v>
      </c>
      <c r="G542" s="204" t="s">
        <v>620</v>
      </c>
      <c r="H542" s="204" t="s">
        <v>946</v>
      </c>
      <c r="I542" s="204" t="s">
        <v>885</v>
      </c>
      <c r="K542" s="204" t="s">
        <v>121</v>
      </c>
      <c r="L542" s="204" t="s">
        <v>693</v>
      </c>
      <c r="M542" s="204" t="s">
        <v>1158</v>
      </c>
      <c r="N542" s="204" t="s">
        <v>6908</v>
      </c>
      <c r="P542" s="204" t="s">
        <v>121</v>
      </c>
      <c r="Q542" s="204" t="s">
        <v>627</v>
      </c>
      <c r="R542" s="204" t="s">
        <v>624</v>
      </c>
      <c r="S542" s="204" t="s">
        <v>865</v>
      </c>
    </row>
    <row r="543" spans="1:19" x14ac:dyDescent="0.3">
      <c r="A543" s="204"/>
      <c r="B543" s="204"/>
      <c r="C543" s="204"/>
      <c r="D543" s="204"/>
      <c r="F543" s="204" t="s">
        <v>121</v>
      </c>
      <c r="G543" s="204" t="s">
        <v>586</v>
      </c>
      <c r="H543" s="204" t="s">
        <v>594</v>
      </c>
      <c r="I543" s="204" t="s">
        <v>565</v>
      </c>
      <c r="K543" s="204" t="s">
        <v>121</v>
      </c>
      <c r="L543" s="204" t="s">
        <v>695</v>
      </c>
      <c r="M543" s="204" t="s">
        <v>4453</v>
      </c>
      <c r="N543" s="204" t="s">
        <v>6909</v>
      </c>
      <c r="P543" s="204" t="s">
        <v>121</v>
      </c>
      <c r="Q543" s="204" t="s">
        <v>629</v>
      </c>
      <c r="R543" s="204" t="s">
        <v>1876</v>
      </c>
      <c r="S543" s="204" t="s">
        <v>7638</v>
      </c>
    </row>
    <row r="544" spans="1:19" x14ac:dyDescent="0.3">
      <c r="A544" s="204"/>
      <c r="B544" s="204"/>
      <c r="C544" s="204"/>
      <c r="D544" s="204"/>
      <c r="F544" s="204" t="s">
        <v>121</v>
      </c>
      <c r="G544" s="204" t="s">
        <v>549</v>
      </c>
      <c r="H544" s="204" t="s">
        <v>6057</v>
      </c>
      <c r="I544" s="204" t="s">
        <v>6058</v>
      </c>
      <c r="K544" s="204" t="s">
        <v>121</v>
      </c>
      <c r="L544" s="204" t="s">
        <v>697</v>
      </c>
      <c r="M544" s="204" t="s">
        <v>881</v>
      </c>
      <c r="N544" s="204" t="s">
        <v>946</v>
      </c>
      <c r="P544" s="204" t="s">
        <v>121</v>
      </c>
      <c r="Q544" s="204" t="s">
        <v>633</v>
      </c>
      <c r="R544" s="204" t="s">
        <v>628</v>
      </c>
      <c r="S544" s="204" t="s">
        <v>5602</v>
      </c>
    </row>
    <row r="545" spans="1:19" x14ac:dyDescent="0.3">
      <c r="A545" s="204"/>
      <c r="B545" s="204"/>
      <c r="C545" s="204"/>
      <c r="D545" s="204"/>
      <c r="F545" s="204" t="s">
        <v>121</v>
      </c>
      <c r="G545" s="204" t="s">
        <v>623</v>
      </c>
      <c r="H545" s="204" t="s">
        <v>861</v>
      </c>
      <c r="I545" s="204" t="s">
        <v>1521</v>
      </c>
      <c r="K545" s="204" t="s">
        <v>121</v>
      </c>
      <c r="L545" s="204" t="s">
        <v>699</v>
      </c>
      <c r="M545" s="204" t="s">
        <v>946</v>
      </c>
      <c r="N545" s="204" t="s">
        <v>565</v>
      </c>
      <c r="P545" s="204" t="s">
        <v>121</v>
      </c>
      <c r="Q545" s="204" t="s">
        <v>586</v>
      </c>
      <c r="R545" s="204" t="s">
        <v>1777</v>
      </c>
      <c r="S545" s="204" t="s">
        <v>7639</v>
      </c>
    </row>
    <row r="546" spans="1:19" x14ac:dyDescent="0.3">
      <c r="A546" s="204"/>
      <c r="B546" s="204"/>
      <c r="C546" s="204"/>
      <c r="D546" s="204"/>
      <c r="F546" s="204" t="s">
        <v>121</v>
      </c>
      <c r="G546" s="204" t="s">
        <v>625</v>
      </c>
      <c r="H546" s="204" t="s">
        <v>2564</v>
      </c>
      <c r="I546" s="204" t="s">
        <v>5219</v>
      </c>
      <c r="K546" s="204" t="s">
        <v>121</v>
      </c>
      <c r="L546" s="204" t="s">
        <v>701</v>
      </c>
      <c r="M546" s="204" t="s">
        <v>1121</v>
      </c>
      <c r="N546" s="204" t="s">
        <v>2163</v>
      </c>
      <c r="P546" s="204" t="s">
        <v>121</v>
      </c>
      <c r="Q546" s="204" t="s">
        <v>548</v>
      </c>
      <c r="R546" s="204" t="s">
        <v>4272</v>
      </c>
      <c r="S546" s="204" t="s">
        <v>7640</v>
      </c>
    </row>
    <row r="547" spans="1:19" x14ac:dyDescent="0.3">
      <c r="A547" s="204"/>
      <c r="B547" s="204"/>
      <c r="C547" s="204"/>
      <c r="D547" s="204"/>
      <c r="F547" s="204" t="s">
        <v>121</v>
      </c>
      <c r="G547" s="204" t="s">
        <v>1237</v>
      </c>
      <c r="H547" s="204" t="s">
        <v>565</v>
      </c>
      <c r="I547" s="204" t="s">
        <v>565</v>
      </c>
      <c r="K547" s="204" t="s">
        <v>121</v>
      </c>
      <c r="L547" s="204" t="s">
        <v>702</v>
      </c>
      <c r="M547" s="204" t="s">
        <v>565</v>
      </c>
      <c r="N547" s="204" t="s">
        <v>565</v>
      </c>
      <c r="P547" s="204" t="s">
        <v>121</v>
      </c>
      <c r="Q547" s="204" t="s">
        <v>637</v>
      </c>
      <c r="R547" s="204" t="s">
        <v>4542</v>
      </c>
      <c r="S547" s="204" t="s">
        <v>1509</v>
      </c>
    </row>
    <row r="548" spans="1:19" x14ac:dyDescent="0.3">
      <c r="A548" s="204"/>
      <c r="B548" s="204"/>
      <c r="C548" s="204"/>
      <c r="D548" s="204"/>
      <c r="F548" s="204" t="s">
        <v>121</v>
      </c>
      <c r="G548" s="204" t="s">
        <v>627</v>
      </c>
      <c r="H548" s="204" t="s">
        <v>757</v>
      </c>
      <c r="I548" s="204" t="s">
        <v>1807</v>
      </c>
      <c r="K548" s="204" t="s">
        <v>121</v>
      </c>
      <c r="L548" s="204" t="s">
        <v>703</v>
      </c>
      <c r="M548" s="204" t="s">
        <v>565</v>
      </c>
      <c r="N548" s="204" t="s">
        <v>565</v>
      </c>
      <c r="P548" s="204" t="s">
        <v>121</v>
      </c>
      <c r="Q548" s="204" t="s">
        <v>639</v>
      </c>
      <c r="R548" s="204" t="s">
        <v>1238</v>
      </c>
      <c r="S548" s="204" t="s">
        <v>4626</v>
      </c>
    </row>
    <row r="549" spans="1:19" x14ac:dyDescent="0.3">
      <c r="A549" s="204"/>
      <c r="B549" s="204"/>
      <c r="C549" s="204"/>
      <c r="D549" s="204"/>
      <c r="F549" s="204" t="s">
        <v>121</v>
      </c>
      <c r="G549" s="204" t="s">
        <v>629</v>
      </c>
      <c r="H549" s="204" t="s">
        <v>956</v>
      </c>
      <c r="I549" s="204" t="s">
        <v>6059</v>
      </c>
      <c r="K549" s="204" t="s">
        <v>121</v>
      </c>
      <c r="L549" s="204" t="s">
        <v>704</v>
      </c>
      <c r="M549" s="204" t="s">
        <v>565</v>
      </c>
      <c r="N549" s="204" t="s">
        <v>565</v>
      </c>
      <c r="P549" s="204" t="s">
        <v>121</v>
      </c>
      <c r="Q549" s="204" t="s">
        <v>641</v>
      </c>
      <c r="R549" s="204" t="s">
        <v>624</v>
      </c>
      <c r="S549" s="204" t="s">
        <v>4057</v>
      </c>
    </row>
    <row r="550" spans="1:19" x14ac:dyDescent="0.3">
      <c r="A550" s="204"/>
      <c r="B550" s="204"/>
      <c r="C550" s="204"/>
      <c r="D550" s="204"/>
      <c r="F550" s="204" t="s">
        <v>121</v>
      </c>
      <c r="G550" s="204" t="s">
        <v>631</v>
      </c>
      <c r="H550" s="204" t="s">
        <v>1121</v>
      </c>
      <c r="I550" s="204" t="s">
        <v>2193</v>
      </c>
      <c r="K550" s="204" t="s">
        <v>121</v>
      </c>
      <c r="L550" s="204" t="s">
        <v>705</v>
      </c>
      <c r="M550" s="204" t="s">
        <v>565</v>
      </c>
      <c r="N550" s="204" t="s">
        <v>565</v>
      </c>
      <c r="P550" s="204" t="s">
        <v>121</v>
      </c>
      <c r="Q550" s="204" t="s">
        <v>643</v>
      </c>
      <c r="R550" s="204" t="s">
        <v>2689</v>
      </c>
      <c r="S550" s="204" t="s">
        <v>836</v>
      </c>
    </row>
    <row r="551" spans="1:19" x14ac:dyDescent="0.3">
      <c r="A551" s="204"/>
      <c r="B551" s="204"/>
      <c r="C551" s="204"/>
      <c r="D551" s="204"/>
      <c r="F551" s="204" t="s">
        <v>121</v>
      </c>
      <c r="G551" s="204" t="s">
        <v>633</v>
      </c>
      <c r="H551" s="204" t="s">
        <v>6060</v>
      </c>
      <c r="I551" s="204" t="s">
        <v>6061</v>
      </c>
      <c r="K551" s="204" t="s">
        <v>121</v>
      </c>
      <c r="L551" s="204" t="s">
        <v>707</v>
      </c>
      <c r="M551" s="204" t="s">
        <v>997</v>
      </c>
      <c r="N551" s="204" t="s">
        <v>3087</v>
      </c>
      <c r="P551" s="204" t="s">
        <v>121</v>
      </c>
      <c r="Q551" s="204" t="s">
        <v>586</v>
      </c>
      <c r="R551" s="204" t="s">
        <v>1318</v>
      </c>
      <c r="S551" s="204" t="s">
        <v>7641</v>
      </c>
    </row>
    <row r="552" spans="1:19" x14ac:dyDescent="0.3">
      <c r="A552" s="204"/>
      <c r="B552" s="204"/>
      <c r="C552" s="204"/>
      <c r="D552" s="204"/>
      <c r="F552" s="204" t="s">
        <v>121</v>
      </c>
      <c r="G552" s="204" t="s">
        <v>586</v>
      </c>
      <c r="H552" s="204" t="s">
        <v>4483</v>
      </c>
      <c r="I552" s="204" t="s">
        <v>4262</v>
      </c>
      <c r="K552" s="204" t="s">
        <v>121</v>
      </c>
      <c r="L552" s="204" t="s">
        <v>709</v>
      </c>
      <c r="M552" s="204" t="s">
        <v>863</v>
      </c>
      <c r="N552" s="204" t="s">
        <v>757</v>
      </c>
      <c r="P552" s="204" t="s">
        <v>121</v>
      </c>
      <c r="Q552" s="204" t="s">
        <v>547</v>
      </c>
      <c r="R552" s="204" t="s">
        <v>2416</v>
      </c>
      <c r="S552" s="204" t="s">
        <v>7642</v>
      </c>
    </row>
    <row r="553" spans="1:19" x14ac:dyDescent="0.3">
      <c r="A553" s="204"/>
      <c r="B553" s="204"/>
      <c r="C553" s="204"/>
      <c r="D553" s="204"/>
      <c r="F553" s="204" t="s">
        <v>121</v>
      </c>
      <c r="G553" s="204" t="s">
        <v>548</v>
      </c>
      <c r="H553" s="204" t="s">
        <v>6062</v>
      </c>
      <c r="I553" s="204" t="s">
        <v>6063</v>
      </c>
      <c r="K553" s="204" t="s">
        <v>121</v>
      </c>
      <c r="L553" s="204" t="s">
        <v>586</v>
      </c>
      <c r="M553" s="204" t="s">
        <v>2254</v>
      </c>
      <c r="N553" s="204" t="s">
        <v>6910</v>
      </c>
      <c r="P553" s="204" t="s">
        <v>121</v>
      </c>
      <c r="Q553" s="204" t="s">
        <v>647</v>
      </c>
      <c r="R553" s="204" t="s">
        <v>1420</v>
      </c>
      <c r="S553" s="204" t="s">
        <v>994</v>
      </c>
    </row>
    <row r="554" spans="1:19" x14ac:dyDescent="0.3">
      <c r="A554" s="204"/>
      <c r="B554" s="204"/>
      <c r="C554" s="204"/>
      <c r="D554" s="204"/>
      <c r="F554" s="204" t="s">
        <v>121</v>
      </c>
      <c r="G554" s="204" t="s">
        <v>637</v>
      </c>
      <c r="H554" s="204" t="s">
        <v>1916</v>
      </c>
      <c r="I554" s="204" t="s">
        <v>785</v>
      </c>
      <c r="K554" s="204" t="s">
        <v>121</v>
      </c>
      <c r="L554" s="204" t="s">
        <v>540</v>
      </c>
      <c r="M554" s="204" t="s">
        <v>6911</v>
      </c>
      <c r="N554" s="204" t="s">
        <v>6912</v>
      </c>
      <c r="P554" s="204" t="s">
        <v>121</v>
      </c>
      <c r="Q554" s="204" t="s">
        <v>649</v>
      </c>
      <c r="R554" s="204" t="s">
        <v>1808</v>
      </c>
      <c r="S554" s="204" t="s">
        <v>1023</v>
      </c>
    </row>
    <row r="555" spans="1:19" x14ac:dyDescent="0.3">
      <c r="A555" s="204"/>
      <c r="B555" s="204"/>
      <c r="C555" s="204"/>
      <c r="D555" s="204"/>
      <c r="F555" s="204" t="s">
        <v>121</v>
      </c>
      <c r="G555" s="204" t="s">
        <v>639</v>
      </c>
      <c r="H555" s="204" t="s">
        <v>2041</v>
      </c>
      <c r="I555" s="204" t="s">
        <v>6064</v>
      </c>
      <c r="K555" s="204" t="s">
        <v>121</v>
      </c>
      <c r="L555" s="204" t="s">
        <v>371</v>
      </c>
      <c r="M555" s="204" t="s">
        <v>6913</v>
      </c>
      <c r="N555" s="204" t="s">
        <v>6914</v>
      </c>
      <c r="P555" s="204" t="s">
        <v>121</v>
      </c>
      <c r="Q555" s="204" t="s">
        <v>651</v>
      </c>
      <c r="R555" s="204" t="s">
        <v>565</v>
      </c>
      <c r="S555" s="204" t="s">
        <v>565</v>
      </c>
    </row>
    <row r="556" spans="1:19" x14ac:dyDescent="0.3">
      <c r="A556" s="204"/>
      <c r="B556" s="204"/>
      <c r="C556" s="204"/>
      <c r="D556" s="204"/>
      <c r="F556" s="204" t="s">
        <v>121</v>
      </c>
      <c r="G556" s="204" t="s">
        <v>641</v>
      </c>
      <c r="H556" s="204" t="s">
        <v>952</v>
      </c>
      <c r="I556" s="204" t="s">
        <v>852</v>
      </c>
      <c r="K556" s="204" t="s">
        <v>121</v>
      </c>
      <c r="L556" s="204" t="s">
        <v>714</v>
      </c>
      <c r="M556" s="204" t="s">
        <v>594</v>
      </c>
      <c r="N556" s="204" t="s">
        <v>565</v>
      </c>
      <c r="P556" s="204" t="s">
        <v>121</v>
      </c>
      <c r="Q556" s="204" t="s">
        <v>653</v>
      </c>
      <c r="R556" s="204" t="s">
        <v>661</v>
      </c>
      <c r="S556" s="204" t="s">
        <v>4555</v>
      </c>
    </row>
    <row r="557" spans="1:19" x14ac:dyDescent="0.3">
      <c r="A557" s="204"/>
      <c r="B557" s="204"/>
      <c r="C557" s="204"/>
      <c r="D557" s="204"/>
      <c r="F557" s="204" t="s">
        <v>121</v>
      </c>
      <c r="G557" s="204" t="s">
        <v>643</v>
      </c>
      <c r="H557" s="204" t="s">
        <v>3944</v>
      </c>
      <c r="I557" s="204" t="s">
        <v>6065</v>
      </c>
      <c r="K557" s="204" t="s">
        <v>121</v>
      </c>
      <c r="L557" s="204" t="s">
        <v>1041</v>
      </c>
      <c r="M557" s="204" t="s">
        <v>4245</v>
      </c>
      <c r="N557" s="204" t="s">
        <v>6915</v>
      </c>
      <c r="P557" s="204" t="s">
        <v>121</v>
      </c>
      <c r="Q557" s="204" t="s">
        <v>655</v>
      </c>
      <c r="R557" s="204" t="s">
        <v>1671</v>
      </c>
      <c r="S557" s="204" t="s">
        <v>5220</v>
      </c>
    </row>
    <row r="558" spans="1:19" x14ac:dyDescent="0.3">
      <c r="A558" s="204"/>
      <c r="B558" s="204"/>
      <c r="C558" s="204"/>
      <c r="D558" s="204"/>
      <c r="F558" s="204" t="s">
        <v>121</v>
      </c>
      <c r="G558" s="204" t="s">
        <v>586</v>
      </c>
      <c r="H558" s="204" t="s">
        <v>2002</v>
      </c>
      <c r="I558" s="204" t="s">
        <v>6066</v>
      </c>
      <c r="K558" s="204" t="s">
        <v>121</v>
      </c>
      <c r="L558" s="204" t="s">
        <v>715</v>
      </c>
      <c r="M558" s="204" t="s">
        <v>5319</v>
      </c>
      <c r="N558" s="204" t="s">
        <v>6916</v>
      </c>
      <c r="P558" s="204" t="s">
        <v>121</v>
      </c>
      <c r="Q558" s="204" t="s">
        <v>657</v>
      </c>
      <c r="R558" s="204" t="s">
        <v>680</v>
      </c>
      <c r="S558" s="204" t="s">
        <v>2893</v>
      </c>
    </row>
    <row r="559" spans="1:19" x14ac:dyDescent="0.3">
      <c r="A559" s="204"/>
      <c r="B559" s="204"/>
      <c r="C559" s="204"/>
      <c r="D559" s="204"/>
      <c r="F559" s="204" t="s">
        <v>121</v>
      </c>
      <c r="G559" s="204" t="s">
        <v>547</v>
      </c>
      <c r="H559" s="204" t="s">
        <v>6067</v>
      </c>
      <c r="I559" s="204" t="s">
        <v>6068</v>
      </c>
      <c r="K559" s="204" t="s">
        <v>121</v>
      </c>
      <c r="L559" s="204" t="s">
        <v>717</v>
      </c>
      <c r="M559" s="204" t="s">
        <v>863</v>
      </c>
      <c r="N559" s="204" t="s">
        <v>1145</v>
      </c>
      <c r="P559" s="204" t="s">
        <v>121</v>
      </c>
      <c r="Q559" s="204" t="s">
        <v>546</v>
      </c>
      <c r="R559" s="204" t="s">
        <v>4338</v>
      </c>
      <c r="S559" s="204" t="s">
        <v>7643</v>
      </c>
    </row>
    <row r="560" spans="1:19" x14ac:dyDescent="0.3">
      <c r="A560" s="204"/>
      <c r="B560" s="204"/>
      <c r="C560" s="204"/>
      <c r="D560" s="204"/>
      <c r="F560" s="204" t="s">
        <v>121</v>
      </c>
      <c r="G560" s="204" t="s">
        <v>647</v>
      </c>
      <c r="H560" s="204" t="s">
        <v>3462</v>
      </c>
      <c r="I560" s="204" t="s">
        <v>4252</v>
      </c>
      <c r="K560" s="204" t="s">
        <v>121</v>
      </c>
      <c r="L560" s="204" t="s">
        <v>719</v>
      </c>
      <c r="M560" s="204" t="s">
        <v>2154</v>
      </c>
      <c r="N560" s="204" t="s">
        <v>6917</v>
      </c>
      <c r="P560" s="204" t="s">
        <v>121</v>
      </c>
      <c r="Q560" s="204" t="s">
        <v>660</v>
      </c>
      <c r="R560" s="204" t="s">
        <v>863</v>
      </c>
      <c r="S560" s="204" t="s">
        <v>865</v>
      </c>
    </row>
    <row r="561" spans="1:19" x14ac:dyDescent="0.3">
      <c r="A561" s="204"/>
      <c r="B561" s="204"/>
      <c r="C561" s="204"/>
      <c r="D561" s="204"/>
      <c r="F561" s="204" t="s">
        <v>121</v>
      </c>
      <c r="G561" s="204" t="s">
        <v>649</v>
      </c>
      <c r="H561" s="204" t="s">
        <v>6069</v>
      </c>
      <c r="I561" s="204" t="s">
        <v>4922</v>
      </c>
      <c r="K561" s="204" t="s">
        <v>121</v>
      </c>
      <c r="L561" s="204" t="s">
        <v>720</v>
      </c>
      <c r="M561" s="204" t="s">
        <v>821</v>
      </c>
      <c r="N561" s="204" t="s">
        <v>1863</v>
      </c>
      <c r="P561" s="204" t="s">
        <v>121</v>
      </c>
      <c r="Q561" s="204" t="s">
        <v>662</v>
      </c>
      <c r="R561" s="204" t="s">
        <v>789</v>
      </c>
      <c r="S561" s="204" t="s">
        <v>1561</v>
      </c>
    </row>
    <row r="562" spans="1:19" x14ac:dyDescent="0.3">
      <c r="A562" s="204"/>
      <c r="B562" s="204"/>
      <c r="C562" s="204"/>
      <c r="D562" s="204"/>
      <c r="F562" s="204" t="s">
        <v>121</v>
      </c>
      <c r="G562" s="204" t="s">
        <v>651</v>
      </c>
      <c r="H562" s="204" t="s">
        <v>2163</v>
      </c>
      <c r="I562" s="204" t="s">
        <v>2515</v>
      </c>
      <c r="K562" s="204" t="s">
        <v>121</v>
      </c>
      <c r="L562" s="204" t="s">
        <v>722</v>
      </c>
      <c r="M562" s="204" t="s">
        <v>5350</v>
      </c>
      <c r="N562" s="204" t="s">
        <v>6918</v>
      </c>
      <c r="P562" s="204" t="s">
        <v>121</v>
      </c>
      <c r="Q562" s="204" t="s">
        <v>664</v>
      </c>
      <c r="R562" s="204" t="s">
        <v>2284</v>
      </c>
      <c r="S562" s="204" t="s">
        <v>1509</v>
      </c>
    </row>
    <row r="563" spans="1:19" x14ac:dyDescent="0.3">
      <c r="A563" s="204"/>
      <c r="B563" s="204"/>
      <c r="C563" s="204"/>
      <c r="D563" s="204"/>
      <c r="F563" s="204" t="s">
        <v>121</v>
      </c>
      <c r="G563" s="204" t="s">
        <v>653</v>
      </c>
      <c r="H563" s="204" t="s">
        <v>691</v>
      </c>
      <c r="I563" s="204" t="s">
        <v>1747</v>
      </c>
      <c r="K563" s="204" t="s">
        <v>121</v>
      </c>
      <c r="L563" s="204" t="s">
        <v>724</v>
      </c>
      <c r="M563" s="204" t="s">
        <v>1966</v>
      </c>
      <c r="N563" s="204" t="s">
        <v>6919</v>
      </c>
      <c r="P563" s="204" t="s">
        <v>121</v>
      </c>
      <c r="Q563" s="204" t="s">
        <v>545</v>
      </c>
      <c r="R563" s="204" t="s">
        <v>7216</v>
      </c>
      <c r="S563" s="204" t="s">
        <v>7644</v>
      </c>
    </row>
    <row r="564" spans="1:19" x14ac:dyDescent="0.3">
      <c r="A564" s="204"/>
      <c r="B564" s="204"/>
      <c r="C564" s="204"/>
      <c r="D564" s="204"/>
      <c r="F564" s="204" t="s">
        <v>121</v>
      </c>
      <c r="G564" s="204" t="s">
        <v>655</v>
      </c>
      <c r="H564" s="204" t="s">
        <v>1105</v>
      </c>
      <c r="I564" s="204" t="s">
        <v>3669</v>
      </c>
      <c r="K564" s="204" t="s">
        <v>121</v>
      </c>
      <c r="L564" s="204" t="s">
        <v>726</v>
      </c>
      <c r="M564" s="204" t="s">
        <v>6920</v>
      </c>
      <c r="N564" s="204" t="s">
        <v>6921</v>
      </c>
      <c r="P564" s="204" t="s">
        <v>121</v>
      </c>
      <c r="Q564" s="204" t="s">
        <v>667</v>
      </c>
      <c r="R564" s="204" t="s">
        <v>1013</v>
      </c>
      <c r="S564" s="204" t="s">
        <v>594</v>
      </c>
    </row>
    <row r="565" spans="1:19" x14ac:dyDescent="0.3">
      <c r="A565" s="204"/>
      <c r="B565" s="204"/>
      <c r="C565" s="204"/>
      <c r="D565" s="204"/>
      <c r="F565" s="204" t="s">
        <v>121</v>
      </c>
      <c r="G565" s="204" t="s">
        <v>657</v>
      </c>
      <c r="H565" s="204" t="s">
        <v>4245</v>
      </c>
      <c r="I565" s="204" t="s">
        <v>2283</v>
      </c>
      <c r="K565" s="204" t="s">
        <v>121</v>
      </c>
      <c r="L565" s="204" t="s">
        <v>728</v>
      </c>
      <c r="M565" s="204" t="s">
        <v>1787</v>
      </c>
      <c r="N565" s="204" t="s">
        <v>4814</v>
      </c>
      <c r="P565" s="204" t="s">
        <v>121</v>
      </c>
      <c r="Q565" s="204" t="s">
        <v>668</v>
      </c>
      <c r="R565" s="204" t="s">
        <v>3558</v>
      </c>
      <c r="S565" s="204" t="s">
        <v>7645</v>
      </c>
    </row>
    <row r="566" spans="1:19" x14ac:dyDescent="0.3">
      <c r="A566" s="204"/>
      <c r="B566" s="204"/>
      <c r="C566" s="204"/>
      <c r="D566" s="204"/>
      <c r="F566" s="204" t="s">
        <v>121</v>
      </c>
      <c r="G566" s="204" t="s">
        <v>546</v>
      </c>
      <c r="H566" s="204" t="s">
        <v>4087</v>
      </c>
      <c r="I566" s="204" t="s">
        <v>6070</v>
      </c>
      <c r="K566" s="204" t="s">
        <v>121</v>
      </c>
      <c r="L566" s="204" t="s">
        <v>730</v>
      </c>
      <c r="M566" s="204" t="s">
        <v>6476</v>
      </c>
      <c r="N566" s="204" t="s">
        <v>6922</v>
      </c>
      <c r="P566" s="204" t="s">
        <v>121</v>
      </c>
      <c r="Q566" s="204" t="s">
        <v>670</v>
      </c>
      <c r="R566" s="204" t="s">
        <v>6221</v>
      </c>
      <c r="S566" s="204" t="s">
        <v>7646</v>
      </c>
    </row>
    <row r="567" spans="1:19" x14ac:dyDescent="0.3">
      <c r="A567" s="204"/>
      <c r="B567" s="204"/>
      <c r="C567" s="204"/>
      <c r="D567" s="204"/>
      <c r="F567" s="204" t="s">
        <v>121</v>
      </c>
      <c r="G567" s="204" t="s">
        <v>660</v>
      </c>
      <c r="H567" s="204" t="s">
        <v>863</v>
      </c>
      <c r="I567" s="204" t="s">
        <v>691</v>
      </c>
      <c r="K567" s="204" t="s">
        <v>121</v>
      </c>
      <c r="L567" s="204" t="s">
        <v>539</v>
      </c>
      <c r="M567" s="204" t="s">
        <v>6923</v>
      </c>
      <c r="N567" s="204" t="s">
        <v>6924</v>
      </c>
      <c r="P567" s="204" t="s">
        <v>121</v>
      </c>
      <c r="Q567" s="204" t="s">
        <v>672</v>
      </c>
      <c r="R567" s="204" t="s">
        <v>997</v>
      </c>
      <c r="S567" s="204" t="s">
        <v>2415</v>
      </c>
    </row>
    <row r="568" spans="1:19" x14ac:dyDescent="0.3">
      <c r="A568" s="204"/>
      <c r="B568" s="204"/>
      <c r="C568" s="204"/>
      <c r="D568" s="204"/>
      <c r="F568" s="204" t="s">
        <v>121</v>
      </c>
      <c r="G568" s="204" t="s">
        <v>662</v>
      </c>
      <c r="H568" s="204" t="s">
        <v>1833</v>
      </c>
      <c r="I568" s="204" t="s">
        <v>3512</v>
      </c>
      <c r="K568" s="204" t="s">
        <v>121</v>
      </c>
      <c r="L568" s="204" t="s">
        <v>733</v>
      </c>
      <c r="M568" s="204" t="s">
        <v>565</v>
      </c>
      <c r="N568" s="204" t="s">
        <v>565</v>
      </c>
      <c r="P568" s="204" t="s">
        <v>121</v>
      </c>
      <c r="Q568" s="204" t="s">
        <v>544</v>
      </c>
      <c r="R568" s="204" t="s">
        <v>661</v>
      </c>
      <c r="S568" s="204" t="s">
        <v>4295</v>
      </c>
    </row>
    <row r="569" spans="1:19" x14ac:dyDescent="0.3">
      <c r="A569" s="204"/>
      <c r="B569" s="204"/>
      <c r="C569" s="204"/>
      <c r="D569" s="204"/>
      <c r="F569" s="204" t="s">
        <v>121</v>
      </c>
      <c r="G569" s="204" t="s">
        <v>664</v>
      </c>
      <c r="H569" s="204" t="s">
        <v>3514</v>
      </c>
      <c r="I569" s="204" t="s">
        <v>4850</v>
      </c>
      <c r="K569" s="204" t="s">
        <v>121</v>
      </c>
      <c r="L569" s="204" t="s">
        <v>735</v>
      </c>
      <c r="M569" s="204" t="s">
        <v>946</v>
      </c>
      <c r="N569" s="204" t="s">
        <v>3970</v>
      </c>
      <c r="P569" s="204" t="s">
        <v>121</v>
      </c>
      <c r="Q569" s="204" t="s">
        <v>675</v>
      </c>
      <c r="R569" s="204" t="s">
        <v>565</v>
      </c>
      <c r="S569" s="204" t="s">
        <v>565</v>
      </c>
    </row>
    <row r="570" spans="1:19" x14ac:dyDescent="0.3">
      <c r="A570" s="204"/>
      <c r="B570" s="204"/>
      <c r="C570" s="204"/>
      <c r="D570" s="204"/>
      <c r="F570" s="204" t="s">
        <v>121</v>
      </c>
      <c r="G570" s="204" t="s">
        <v>545</v>
      </c>
      <c r="H570" s="204" t="s">
        <v>4884</v>
      </c>
      <c r="I570" s="204" t="s">
        <v>6071</v>
      </c>
      <c r="K570" s="204" t="s">
        <v>121</v>
      </c>
      <c r="L570" s="204" t="s">
        <v>737</v>
      </c>
      <c r="M570" s="204" t="s">
        <v>952</v>
      </c>
      <c r="N570" s="204" t="s">
        <v>6925</v>
      </c>
      <c r="P570" s="204" t="s">
        <v>121</v>
      </c>
      <c r="Q570" s="204" t="s">
        <v>676</v>
      </c>
      <c r="R570" s="204" t="s">
        <v>661</v>
      </c>
      <c r="S570" s="204" t="s">
        <v>4295</v>
      </c>
    </row>
    <row r="571" spans="1:19" x14ac:dyDescent="0.3">
      <c r="A571" s="204"/>
      <c r="B571" s="204"/>
      <c r="C571" s="204"/>
      <c r="D571" s="204"/>
      <c r="F571" s="204" t="s">
        <v>121</v>
      </c>
      <c r="G571" s="204" t="s">
        <v>667</v>
      </c>
      <c r="H571" s="204" t="s">
        <v>1121</v>
      </c>
      <c r="I571" s="204" t="s">
        <v>1013</v>
      </c>
      <c r="K571" s="204" t="s">
        <v>121</v>
      </c>
      <c r="L571" s="204" t="s">
        <v>739</v>
      </c>
      <c r="M571" s="204" t="s">
        <v>881</v>
      </c>
      <c r="N571" s="204" t="s">
        <v>848</v>
      </c>
      <c r="P571" s="204" t="s">
        <v>121</v>
      </c>
      <c r="Q571" s="204" t="s">
        <v>677</v>
      </c>
      <c r="R571" s="204" t="s">
        <v>565</v>
      </c>
      <c r="S571" s="204" t="s">
        <v>565</v>
      </c>
    </row>
    <row r="572" spans="1:19" x14ac:dyDescent="0.3">
      <c r="A572" s="204"/>
      <c r="B572" s="204"/>
      <c r="C572" s="204"/>
      <c r="D572" s="204"/>
      <c r="F572" s="204" t="s">
        <v>121</v>
      </c>
      <c r="G572" s="204" t="s">
        <v>668</v>
      </c>
      <c r="H572" s="204" t="s">
        <v>1183</v>
      </c>
      <c r="I572" s="204" t="s">
        <v>6072</v>
      </c>
      <c r="K572" s="204" t="s">
        <v>121</v>
      </c>
      <c r="L572" s="204" t="s">
        <v>741</v>
      </c>
      <c r="M572" s="204" t="s">
        <v>565</v>
      </c>
      <c r="N572" s="204" t="s">
        <v>565</v>
      </c>
      <c r="P572" s="204" t="s">
        <v>121</v>
      </c>
      <c r="Q572" s="204" t="s">
        <v>543</v>
      </c>
      <c r="R572" s="204" t="s">
        <v>4583</v>
      </c>
      <c r="S572" s="204" t="s">
        <v>6657</v>
      </c>
    </row>
    <row r="573" spans="1:19" x14ac:dyDescent="0.3">
      <c r="A573" s="204"/>
      <c r="B573" s="204"/>
      <c r="C573" s="204"/>
      <c r="D573" s="204"/>
      <c r="F573" s="204" t="s">
        <v>121</v>
      </c>
      <c r="G573" s="204" t="s">
        <v>670</v>
      </c>
      <c r="H573" s="204" t="s">
        <v>4688</v>
      </c>
      <c r="I573" s="204" t="s">
        <v>6073</v>
      </c>
      <c r="K573" s="204" t="s">
        <v>121</v>
      </c>
      <c r="L573" s="204" t="s">
        <v>743</v>
      </c>
      <c r="M573" s="204" t="s">
        <v>1795</v>
      </c>
      <c r="N573" s="204" t="s">
        <v>6926</v>
      </c>
      <c r="P573" s="204" t="s">
        <v>121</v>
      </c>
      <c r="Q573" s="204" t="s">
        <v>679</v>
      </c>
      <c r="R573" s="204" t="s">
        <v>863</v>
      </c>
      <c r="S573" s="204" t="s">
        <v>1420</v>
      </c>
    </row>
    <row r="574" spans="1:19" x14ac:dyDescent="0.3">
      <c r="A574" s="204"/>
      <c r="B574" s="204"/>
      <c r="C574" s="204"/>
      <c r="D574" s="204"/>
      <c r="F574" s="204" t="s">
        <v>121</v>
      </c>
      <c r="G574" s="204" t="s">
        <v>672</v>
      </c>
      <c r="H574" s="204" t="s">
        <v>4969</v>
      </c>
      <c r="I574" s="204" t="s">
        <v>6074</v>
      </c>
      <c r="K574" s="204" t="s">
        <v>121</v>
      </c>
      <c r="L574" s="204" t="s">
        <v>745</v>
      </c>
      <c r="M574" s="204" t="s">
        <v>1145</v>
      </c>
      <c r="N574" s="204" t="s">
        <v>3074</v>
      </c>
      <c r="P574" s="204" t="s">
        <v>121</v>
      </c>
      <c r="Q574" s="204" t="s">
        <v>681</v>
      </c>
      <c r="R574" s="204" t="s">
        <v>1075</v>
      </c>
      <c r="S574" s="204" t="s">
        <v>7647</v>
      </c>
    </row>
    <row r="575" spans="1:19" x14ac:dyDescent="0.3">
      <c r="A575" s="204"/>
      <c r="B575" s="204"/>
      <c r="C575" s="204"/>
      <c r="D575" s="204"/>
      <c r="F575" s="204" t="s">
        <v>121</v>
      </c>
      <c r="G575" s="204" t="s">
        <v>544</v>
      </c>
      <c r="H575" s="204" t="s">
        <v>757</v>
      </c>
      <c r="I575" s="204" t="s">
        <v>1010</v>
      </c>
      <c r="K575" s="204" t="s">
        <v>121</v>
      </c>
      <c r="L575" s="204" t="s">
        <v>747</v>
      </c>
      <c r="M575" s="204" t="s">
        <v>4731</v>
      </c>
      <c r="N575" s="204" t="s">
        <v>6927</v>
      </c>
      <c r="P575" s="204" t="s">
        <v>121</v>
      </c>
      <c r="Q575" s="204" t="s">
        <v>683</v>
      </c>
      <c r="R575" s="204" t="s">
        <v>949</v>
      </c>
      <c r="S575" s="204" t="s">
        <v>1577</v>
      </c>
    </row>
    <row r="576" spans="1:19" x14ac:dyDescent="0.3">
      <c r="A576" s="204"/>
      <c r="B576" s="204"/>
      <c r="C576" s="204"/>
      <c r="D576" s="204"/>
      <c r="F576" s="204" t="s">
        <v>121</v>
      </c>
      <c r="G576" s="204" t="s">
        <v>675</v>
      </c>
      <c r="H576" s="204" t="s">
        <v>565</v>
      </c>
      <c r="I576" s="204" t="s">
        <v>565</v>
      </c>
      <c r="K576" s="204" t="s">
        <v>121</v>
      </c>
      <c r="L576" s="204" t="s">
        <v>749</v>
      </c>
      <c r="M576" s="204" t="s">
        <v>949</v>
      </c>
      <c r="N576" s="204" t="s">
        <v>4315</v>
      </c>
      <c r="P576" s="204" t="s">
        <v>121</v>
      </c>
      <c r="Q576" s="204" t="s">
        <v>542</v>
      </c>
      <c r="R576" s="204" t="s">
        <v>4494</v>
      </c>
      <c r="S576" s="204" t="s">
        <v>7648</v>
      </c>
    </row>
    <row r="577" spans="1:19" x14ac:dyDescent="0.3">
      <c r="A577" s="204"/>
      <c r="B577" s="204"/>
      <c r="C577" s="204"/>
      <c r="D577" s="204"/>
      <c r="F577" s="204" t="s">
        <v>121</v>
      </c>
      <c r="G577" s="204" t="s">
        <v>676</v>
      </c>
      <c r="H577" s="204" t="s">
        <v>757</v>
      </c>
      <c r="I577" s="204" t="s">
        <v>1010</v>
      </c>
      <c r="K577" s="204" t="s">
        <v>121</v>
      </c>
      <c r="L577" s="204" t="s">
        <v>751</v>
      </c>
      <c r="M577" s="204" t="s">
        <v>2042</v>
      </c>
      <c r="N577" s="204" t="s">
        <v>4618</v>
      </c>
      <c r="P577" s="204" t="s">
        <v>121</v>
      </c>
      <c r="Q577" s="204" t="s">
        <v>686</v>
      </c>
      <c r="R577" s="204" t="s">
        <v>4160</v>
      </c>
      <c r="S577" s="204" t="s">
        <v>1033</v>
      </c>
    </row>
    <row r="578" spans="1:19" x14ac:dyDescent="0.3">
      <c r="A578" s="204"/>
      <c r="B578" s="204"/>
      <c r="C578" s="204"/>
      <c r="D578" s="204"/>
      <c r="F578" s="204" t="s">
        <v>121</v>
      </c>
      <c r="G578" s="204" t="s">
        <v>893</v>
      </c>
      <c r="H578" s="204" t="s">
        <v>565</v>
      </c>
      <c r="I578" s="204" t="s">
        <v>565</v>
      </c>
      <c r="K578" s="204" t="s">
        <v>121</v>
      </c>
      <c r="L578" s="204" t="s">
        <v>753</v>
      </c>
      <c r="M578" s="204" t="s">
        <v>4660</v>
      </c>
      <c r="N578" s="204" t="s">
        <v>6928</v>
      </c>
      <c r="P578" s="204" t="s">
        <v>121</v>
      </c>
      <c r="Q578" s="204" t="s">
        <v>688</v>
      </c>
      <c r="R578" s="204" t="s">
        <v>1893</v>
      </c>
      <c r="S578" s="204" t="s">
        <v>3215</v>
      </c>
    </row>
    <row r="579" spans="1:19" x14ac:dyDescent="0.3">
      <c r="A579" s="204"/>
      <c r="B579" s="204"/>
      <c r="C579" s="204"/>
      <c r="D579" s="204"/>
      <c r="F579" s="204" t="s">
        <v>121</v>
      </c>
      <c r="G579" s="204" t="s">
        <v>677</v>
      </c>
      <c r="H579" s="204" t="s">
        <v>565</v>
      </c>
      <c r="I579" s="204" t="s">
        <v>565</v>
      </c>
      <c r="K579" s="204" t="s">
        <v>121</v>
      </c>
      <c r="L579" s="204" t="s">
        <v>538</v>
      </c>
      <c r="M579" s="204" t="s">
        <v>6929</v>
      </c>
      <c r="N579" s="204" t="s">
        <v>6930</v>
      </c>
      <c r="P579" s="204" t="s">
        <v>121</v>
      </c>
      <c r="Q579" s="204" t="s">
        <v>690</v>
      </c>
      <c r="R579" s="204" t="s">
        <v>821</v>
      </c>
      <c r="S579" s="204" t="s">
        <v>821</v>
      </c>
    </row>
    <row r="580" spans="1:19" x14ac:dyDescent="0.3">
      <c r="A580" s="204"/>
      <c r="B580" s="204"/>
      <c r="C580" s="204"/>
      <c r="D580" s="204"/>
      <c r="F580" s="204" t="s">
        <v>121</v>
      </c>
      <c r="G580" s="204" t="s">
        <v>543</v>
      </c>
      <c r="H580" s="204" t="s">
        <v>1916</v>
      </c>
      <c r="I580" s="204" t="s">
        <v>6075</v>
      </c>
      <c r="K580" s="204" t="s">
        <v>121</v>
      </c>
      <c r="L580" s="204" t="s">
        <v>756</v>
      </c>
      <c r="M580" s="204" t="s">
        <v>863</v>
      </c>
      <c r="N580" s="204" t="s">
        <v>1067</v>
      </c>
      <c r="P580" s="204" t="s">
        <v>121</v>
      </c>
      <c r="Q580" s="204" t="s">
        <v>541</v>
      </c>
      <c r="R580" s="204" t="s">
        <v>4585</v>
      </c>
      <c r="S580" s="204" t="s">
        <v>5527</v>
      </c>
    </row>
    <row r="581" spans="1:19" x14ac:dyDescent="0.3">
      <c r="A581" s="204"/>
      <c r="B581" s="204"/>
      <c r="C581" s="204"/>
      <c r="D581" s="204"/>
      <c r="F581" s="204" t="s">
        <v>121</v>
      </c>
      <c r="G581" s="204" t="s">
        <v>679</v>
      </c>
      <c r="H581" s="204" t="s">
        <v>821</v>
      </c>
      <c r="I581" s="204" t="s">
        <v>2163</v>
      </c>
      <c r="K581" s="204" t="s">
        <v>121</v>
      </c>
      <c r="L581" s="204" t="s">
        <v>758</v>
      </c>
      <c r="M581" s="204" t="s">
        <v>875</v>
      </c>
      <c r="N581" s="204" t="s">
        <v>4156</v>
      </c>
      <c r="P581" s="204" t="s">
        <v>121</v>
      </c>
      <c r="Q581" s="204" t="s">
        <v>693</v>
      </c>
      <c r="R581" s="204" t="s">
        <v>4354</v>
      </c>
      <c r="S581" s="204" t="s">
        <v>7649</v>
      </c>
    </row>
    <row r="582" spans="1:19" x14ac:dyDescent="0.3">
      <c r="A582" s="204"/>
      <c r="B582" s="204"/>
      <c r="C582" s="204"/>
      <c r="D582" s="204"/>
      <c r="F582" s="204" t="s">
        <v>121</v>
      </c>
      <c r="G582" s="204" t="s">
        <v>681</v>
      </c>
      <c r="H582" s="204" t="s">
        <v>567</v>
      </c>
      <c r="I582" s="204" t="s">
        <v>909</v>
      </c>
      <c r="K582" s="204" t="s">
        <v>121</v>
      </c>
      <c r="L582" s="204" t="s">
        <v>760</v>
      </c>
      <c r="M582" s="204" t="s">
        <v>4383</v>
      </c>
      <c r="N582" s="204" t="s">
        <v>6931</v>
      </c>
      <c r="P582" s="204" t="s">
        <v>121</v>
      </c>
      <c r="Q582" s="204" t="s">
        <v>695</v>
      </c>
      <c r="R582" s="204" t="s">
        <v>5533</v>
      </c>
      <c r="S582" s="204" t="s">
        <v>7650</v>
      </c>
    </row>
    <row r="583" spans="1:19" x14ac:dyDescent="0.3">
      <c r="A583" s="204"/>
      <c r="B583" s="204"/>
      <c r="C583" s="204"/>
      <c r="D583" s="204"/>
      <c r="F583" s="204" t="s">
        <v>121</v>
      </c>
      <c r="G583" s="204" t="s">
        <v>683</v>
      </c>
      <c r="H583" s="204" t="s">
        <v>1893</v>
      </c>
      <c r="I583" s="204" t="s">
        <v>2587</v>
      </c>
      <c r="K583" s="204" t="s">
        <v>121</v>
      </c>
      <c r="L583" s="204" t="s">
        <v>762</v>
      </c>
      <c r="M583" s="204" t="s">
        <v>2603</v>
      </c>
      <c r="N583" s="204" t="s">
        <v>3670</v>
      </c>
      <c r="P583" s="204" t="s">
        <v>121</v>
      </c>
      <c r="Q583" s="204" t="s">
        <v>697</v>
      </c>
      <c r="R583" s="204" t="s">
        <v>1521</v>
      </c>
      <c r="S583" s="204" t="s">
        <v>1238</v>
      </c>
    </row>
    <row r="584" spans="1:19" x14ac:dyDescent="0.3">
      <c r="A584" s="204"/>
      <c r="B584" s="204"/>
      <c r="C584" s="204"/>
      <c r="D584" s="204"/>
      <c r="F584" s="204" t="s">
        <v>121</v>
      </c>
      <c r="G584" s="204" t="s">
        <v>542</v>
      </c>
      <c r="H584" s="204" t="s">
        <v>795</v>
      </c>
      <c r="I584" s="204" t="s">
        <v>6076</v>
      </c>
      <c r="K584" s="204" t="s">
        <v>121</v>
      </c>
      <c r="L584" s="204" t="s">
        <v>764</v>
      </c>
      <c r="M584" s="204" t="s">
        <v>1856</v>
      </c>
      <c r="N584" s="204" t="s">
        <v>4406</v>
      </c>
      <c r="P584" s="204" t="s">
        <v>121</v>
      </c>
      <c r="Q584" s="204" t="s">
        <v>699</v>
      </c>
      <c r="R584" s="204" t="s">
        <v>757</v>
      </c>
      <c r="S584" s="204" t="s">
        <v>594</v>
      </c>
    </row>
    <row r="585" spans="1:19" x14ac:dyDescent="0.3">
      <c r="A585" s="204"/>
      <c r="B585" s="204"/>
      <c r="C585" s="204"/>
      <c r="D585" s="204"/>
      <c r="F585" s="204" t="s">
        <v>121</v>
      </c>
      <c r="G585" s="204" t="s">
        <v>686</v>
      </c>
      <c r="H585" s="204" t="s">
        <v>1876</v>
      </c>
      <c r="I585" s="204" t="s">
        <v>3612</v>
      </c>
      <c r="K585" s="204" t="s">
        <v>121</v>
      </c>
      <c r="L585" s="204" t="s">
        <v>766</v>
      </c>
      <c r="M585" s="204" t="s">
        <v>594</v>
      </c>
      <c r="N585" s="204" t="s">
        <v>565</v>
      </c>
      <c r="P585" s="204" t="s">
        <v>121</v>
      </c>
      <c r="Q585" s="204" t="s">
        <v>701</v>
      </c>
      <c r="R585" s="204" t="s">
        <v>952</v>
      </c>
      <c r="S585" s="204" t="s">
        <v>2163</v>
      </c>
    </row>
    <row r="586" spans="1:19" x14ac:dyDescent="0.3">
      <c r="A586" s="204"/>
      <c r="B586" s="204"/>
      <c r="C586" s="204"/>
      <c r="D586" s="204"/>
      <c r="F586" s="204" t="s">
        <v>121</v>
      </c>
      <c r="G586" s="204" t="s">
        <v>688</v>
      </c>
      <c r="H586" s="204" t="s">
        <v>1415</v>
      </c>
      <c r="I586" s="204" t="s">
        <v>801</v>
      </c>
      <c r="K586" s="204" t="s">
        <v>121</v>
      </c>
      <c r="L586" s="204" t="s">
        <v>767</v>
      </c>
      <c r="M586" s="204" t="s">
        <v>594</v>
      </c>
      <c r="N586" s="204" t="s">
        <v>1023</v>
      </c>
      <c r="P586" s="204" t="s">
        <v>121</v>
      </c>
      <c r="Q586" s="204" t="s">
        <v>702</v>
      </c>
      <c r="R586" s="204" t="s">
        <v>594</v>
      </c>
      <c r="S586" s="204" t="s">
        <v>565</v>
      </c>
    </row>
    <row r="587" spans="1:19" x14ac:dyDescent="0.3">
      <c r="A587" s="204"/>
      <c r="B587" s="204"/>
      <c r="C587" s="204"/>
      <c r="D587" s="204"/>
      <c r="F587" s="204" t="s">
        <v>121</v>
      </c>
      <c r="G587" s="204" t="s">
        <v>690</v>
      </c>
      <c r="H587" s="204" t="s">
        <v>994</v>
      </c>
      <c r="I587" s="204" t="s">
        <v>1265</v>
      </c>
      <c r="K587" s="204" t="s">
        <v>121</v>
      </c>
      <c r="L587" s="204" t="s">
        <v>769</v>
      </c>
      <c r="M587" s="204" t="s">
        <v>594</v>
      </c>
      <c r="N587" s="204" t="s">
        <v>594</v>
      </c>
      <c r="P587" s="204" t="s">
        <v>121</v>
      </c>
      <c r="Q587" s="204" t="s">
        <v>703</v>
      </c>
      <c r="R587" s="204" t="s">
        <v>565</v>
      </c>
      <c r="S587" s="204" t="s">
        <v>565</v>
      </c>
    </row>
    <row r="588" spans="1:19" x14ac:dyDescent="0.3">
      <c r="A588" s="204"/>
      <c r="B588" s="204"/>
      <c r="C588" s="204"/>
      <c r="D588" s="204"/>
      <c r="F588" s="204" t="s">
        <v>121</v>
      </c>
      <c r="G588" s="204" t="s">
        <v>541</v>
      </c>
      <c r="H588" s="204" t="s">
        <v>6077</v>
      </c>
      <c r="I588" s="204" t="s">
        <v>6078</v>
      </c>
      <c r="K588" s="204" t="s">
        <v>121</v>
      </c>
      <c r="L588" s="204" t="s">
        <v>771</v>
      </c>
      <c r="M588" s="204" t="s">
        <v>565</v>
      </c>
      <c r="N588" s="204" t="s">
        <v>565</v>
      </c>
      <c r="P588" s="204" t="s">
        <v>121</v>
      </c>
      <c r="Q588" s="204" t="s">
        <v>704</v>
      </c>
      <c r="R588" s="204" t="s">
        <v>821</v>
      </c>
      <c r="S588" s="204" t="s">
        <v>885</v>
      </c>
    </row>
    <row r="589" spans="1:19" x14ac:dyDescent="0.3">
      <c r="A589" s="204"/>
      <c r="B589" s="204"/>
      <c r="C589" s="204"/>
      <c r="D589" s="204"/>
      <c r="F589" s="204" t="s">
        <v>121</v>
      </c>
      <c r="G589" s="204" t="s">
        <v>693</v>
      </c>
      <c r="H589" s="204" t="s">
        <v>5144</v>
      </c>
      <c r="I589" s="204" t="s">
        <v>3033</v>
      </c>
      <c r="K589" s="204" t="s">
        <v>121</v>
      </c>
      <c r="L589" s="204" t="s">
        <v>537</v>
      </c>
      <c r="M589" s="204" t="s">
        <v>6932</v>
      </c>
      <c r="N589" s="204" t="s">
        <v>6933</v>
      </c>
      <c r="P589" s="204" t="s">
        <v>121</v>
      </c>
      <c r="Q589" s="204" t="s">
        <v>705</v>
      </c>
      <c r="R589" s="204" t="s">
        <v>1310</v>
      </c>
      <c r="S589" s="204" t="s">
        <v>7651</v>
      </c>
    </row>
    <row r="590" spans="1:19" x14ac:dyDescent="0.3">
      <c r="A590" s="204"/>
      <c r="B590" s="204"/>
      <c r="C590" s="204"/>
      <c r="D590" s="204"/>
      <c r="F590" s="204" t="s">
        <v>121</v>
      </c>
      <c r="G590" s="204" t="s">
        <v>695</v>
      </c>
      <c r="H590" s="204" t="s">
        <v>5287</v>
      </c>
      <c r="I590" s="204" t="s">
        <v>6079</v>
      </c>
      <c r="K590" s="204" t="s">
        <v>121</v>
      </c>
      <c r="L590" s="204" t="s">
        <v>774</v>
      </c>
      <c r="M590" s="204" t="s">
        <v>565</v>
      </c>
      <c r="N590" s="204" t="s">
        <v>565</v>
      </c>
      <c r="P590" s="204" t="s">
        <v>121</v>
      </c>
      <c r="Q590" s="204" t="s">
        <v>707</v>
      </c>
      <c r="R590" s="204" t="s">
        <v>1020</v>
      </c>
      <c r="S590" s="204" t="s">
        <v>2037</v>
      </c>
    </row>
    <row r="591" spans="1:19" x14ac:dyDescent="0.3">
      <c r="A591" s="204"/>
      <c r="B591" s="204"/>
      <c r="C591" s="204"/>
      <c r="D591" s="204"/>
      <c r="F591" s="204" t="s">
        <v>121</v>
      </c>
      <c r="G591" s="204" t="s">
        <v>697</v>
      </c>
      <c r="H591" s="204" t="s">
        <v>6080</v>
      </c>
      <c r="I591" s="204" t="s">
        <v>3026</v>
      </c>
      <c r="K591" s="204" t="s">
        <v>121</v>
      </c>
      <c r="L591" s="204" t="s">
        <v>778</v>
      </c>
      <c r="M591" s="204" t="s">
        <v>565</v>
      </c>
      <c r="N591" s="204" t="s">
        <v>565</v>
      </c>
      <c r="P591" s="204" t="s">
        <v>121</v>
      </c>
      <c r="Q591" s="204" t="s">
        <v>709</v>
      </c>
      <c r="R591" s="204" t="s">
        <v>1121</v>
      </c>
      <c r="S591" s="204" t="s">
        <v>594</v>
      </c>
    </row>
    <row r="592" spans="1:19" x14ac:dyDescent="0.3">
      <c r="A592" s="204"/>
      <c r="B592" s="204"/>
      <c r="C592" s="204"/>
      <c r="D592" s="204"/>
      <c r="F592" s="204" t="s">
        <v>121</v>
      </c>
      <c r="G592" s="204" t="s">
        <v>699</v>
      </c>
      <c r="H592" s="204" t="s">
        <v>1376</v>
      </c>
      <c r="I592" s="204" t="s">
        <v>1757</v>
      </c>
      <c r="K592" s="204" t="s">
        <v>121</v>
      </c>
      <c r="L592" s="204" t="s">
        <v>780</v>
      </c>
      <c r="M592" s="204" t="s">
        <v>624</v>
      </c>
      <c r="N592" s="204" t="s">
        <v>594</v>
      </c>
      <c r="P592" s="204" t="s">
        <v>121</v>
      </c>
      <c r="Q592" s="204" t="s">
        <v>586</v>
      </c>
      <c r="R592" s="204" t="s">
        <v>1639</v>
      </c>
      <c r="S592" s="204" t="s">
        <v>7652</v>
      </c>
    </row>
    <row r="593" spans="1:19" x14ac:dyDescent="0.3">
      <c r="A593" s="204"/>
      <c r="B593" s="204"/>
      <c r="C593" s="204"/>
      <c r="D593" s="204"/>
      <c r="F593" s="204" t="s">
        <v>121</v>
      </c>
      <c r="G593" s="204" t="s">
        <v>701</v>
      </c>
      <c r="H593" s="204" t="s">
        <v>4294</v>
      </c>
      <c r="I593" s="204" t="s">
        <v>4192</v>
      </c>
      <c r="K593" s="204" t="s">
        <v>121</v>
      </c>
      <c r="L593" s="204" t="s">
        <v>782</v>
      </c>
      <c r="M593" s="204" t="s">
        <v>565</v>
      </c>
      <c r="N593" s="204" t="s">
        <v>565</v>
      </c>
      <c r="P593" s="204" t="s">
        <v>121</v>
      </c>
      <c r="Q593" s="204" t="s">
        <v>540</v>
      </c>
      <c r="R593" s="204" t="s">
        <v>7653</v>
      </c>
      <c r="S593" s="204" t="s">
        <v>7654</v>
      </c>
    </row>
    <row r="594" spans="1:19" x14ac:dyDescent="0.3">
      <c r="A594" s="204"/>
      <c r="B594" s="204"/>
      <c r="C594" s="204"/>
      <c r="D594" s="204"/>
      <c r="F594" s="204" t="s">
        <v>121</v>
      </c>
      <c r="G594" s="204" t="s">
        <v>702</v>
      </c>
      <c r="H594" s="204" t="s">
        <v>624</v>
      </c>
      <c r="I594" s="204" t="s">
        <v>863</v>
      </c>
      <c r="K594" s="204" t="s">
        <v>121</v>
      </c>
      <c r="L594" s="204" t="s">
        <v>783</v>
      </c>
      <c r="M594" s="204" t="s">
        <v>565</v>
      </c>
      <c r="N594" s="204" t="s">
        <v>565</v>
      </c>
      <c r="P594" s="204" t="s">
        <v>121</v>
      </c>
      <c r="Q594" s="204" t="s">
        <v>371</v>
      </c>
      <c r="R594" s="204" t="s">
        <v>7655</v>
      </c>
      <c r="S594" s="204" t="s">
        <v>7656</v>
      </c>
    </row>
    <row r="595" spans="1:19" x14ac:dyDescent="0.3">
      <c r="A595" s="204"/>
      <c r="B595" s="204"/>
      <c r="C595" s="204"/>
      <c r="D595" s="204"/>
      <c r="F595" s="204" t="s">
        <v>121</v>
      </c>
      <c r="G595" s="204" t="s">
        <v>703</v>
      </c>
      <c r="H595" s="204" t="s">
        <v>594</v>
      </c>
      <c r="I595" s="204" t="s">
        <v>624</v>
      </c>
      <c r="K595" s="204" t="s">
        <v>121</v>
      </c>
      <c r="L595" s="204" t="s">
        <v>784</v>
      </c>
      <c r="M595" s="204" t="s">
        <v>821</v>
      </c>
      <c r="N595" s="204" t="s">
        <v>1863</v>
      </c>
      <c r="P595" s="204" t="s">
        <v>121</v>
      </c>
      <c r="Q595" s="204" t="s">
        <v>715</v>
      </c>
      <c r="R595" s="204" t="s">
        <v>5868</v>
      </c>
      <c r="S595" s="204" t="s">
        <v>6340</v>
      </c>
    </row>
    <row r="596" spans="1:19" x14ac:dyDescent="0.3">
      <c r="A596" s="204"/>
      <c r="B596" s="204"/>
      <c r="C596" s="204"/>
      <c r="D596" s="204"/>
      <c r="F596" s="204" t="s">
        <v>121</v>
      </c>
      <c r="G596" s="204" t="s">
        <v>704</v>
      </c>
      <c r="H596" s="204" t="s">
        <v>2641</v>
      </c>
      <c r="I596" s="204" t="s">
        <v>5991</v>
      </c>
      <c r="K596" s="204" t="s">
        <v>121</v>
      </c>
      <c r="L596" s="204" t="s">
        <v>786</v>
      </c>
      <c r="M596" s="204" t="s">
        <v>1145</v>
      </c>
      <c r="N596" s="204" t="s">
        <v>1337</v>
      </c>
      <c r="P596" s="204" t="s">
        <v>121</v>
      </c>
      <c r="Q596" s="204" t="s">
        <v>717</v>
      </c>
      <c r="R596" s="204" t="s">
        <v>1010</v>
      </c>
      <c r="S596" s="204" t="s">
        <v>3448</v>
      </c>
    </row>
    <row r="597" spans="1:19" x14ac:dyDescent="0.3">
      <c r="A597" s="204"/>
      <c r="B597" s="204"/>
      <c r="C597" s="204"/>
      <c r="D597" s="204"/>
      <c r="F597" s="204" t="s">
        <v>121</v>
      </c>
      <c r="G597" s="204" t="s">
        <v>705</v>
      </c>
      <c r="H597" s="204" t="s">
        <v>567</v>
      </c>
      <c r="I597" s="204" t="s">
        <v>5370</v>
      </c>
      <c r="K597" s="204" t="s">
        <v>121</v>
      </c>
      <c r="L597" s="204" t="s">
        <v>788</v>
      </c>
      <c r="M597" s="204" t="s">
        <v>946</v>
      </c>
      <c r="N597" s="204" t="s">
        <v>1696</v>
      </c>
      <c r="P597" s="204" t="s">
        <v>121</v>
      </c>
      <c r="Q597" s="204" t="s">
        <v>719</v>
      </c>
      <c r="R597" s="204" t="s">
        <v>594</v>
      </c>
      <c r="S597" s="204" t="s">
        <v>1145</v>
      </c>
    </row>
    <row r="598" spans="1:19" x14ac:dyDescent="0.3">
      <c r="A598" s="204"/>
      <c r="B598" s="204"/>
      <c r="C598" s="204"/>
      <c r="D598" s="204"/>
      <c r="F598" s="204" t="s">
        <v>121</v>
      </c>
      <c r="G598" s="204" t="s">
        <v>707</v>
      </c>
      <c r="H598" s="204" t="s">
        <v>836</v>
      </c>
      <c r="I598" s="204" t="s">
        <v>987</v>
      </c>
      <c r="K598" s="204" t="s">
        <v>121</v>
      </c>
      <c r="L598" s="204" t="s">
        <v>790</v>
      </c>
      <c r="M598" s="204" t="s">
        <v>946</v>
      </c>
      <c r="N598" s="204" t="s">
        <v>1121</v>
      </c>
      <c r="P598" s="204" t="s">
        <v>121</v>
      </c>
      <c r="Q598" s="204" t="s">
        <v>720</v>
      </c>
      <c r="R598" s="204" t="s">
        <v>1844</v>
      </c>
      <c r="S598" s="204" t="s">
        <v>698</v>
      </c>
    </row>
    <row r="599" spans="1:19" x14ac:dyDescent="0.3">
      <c r="A599" s="204"/>
      <c r="B599" s="204"/>
      <c r="C599" s="204"/>
      <c r="D599" s="204"/>
      <c r="F599" s="204" t="s">
        <v>121</v>
      </c>
      <c r="G599" s="204" t="s">
        <v>709</v>
      </c>
      <c r="H599" s="204" t="s">
        <v>1193</v>
      </c>
      <c r="I599" s="204" t="s">
        <v>1337</v>
      </c>
      <c r="K599" s="204" t="s">
        <v>121</v>
      </c>
      <c r="L599" s="204" t="s">
        <v>792</v>
      </c>
      <c r="M599" s="204" t="s">
        <v>852</v>
      </c>
      <c r="N599" s="204" t="s">
        <v>1878</v>
      </c>
      <c r="P599" s="204" t="s">
        <v>121</v>
      </c>
      <c r="Q599" s="204" t="s">
        <v>722</v>
      </c>
      <c r="R599" s="204" t="s">
        <v>992</v>
      </c>
      <c r="S599" s="204" t="s">
        <v>4515</v>
      </c>
    </row>
    <row r="600" spans="1:19" x14ac:dyDescent="0.3">
      <c r="A600" s="204"/>
      <c r="B600" s="204"/>
      <c r="C600" s="204"/>
      <c r="D600" s="204"/>
      <c r="F600" s="204" t="s">
        <v>121</v>
      </c>
      <c r="G600" s="204" t="s">
        <v>586</v>
      </c>
      <c r="H600" s="204" t="s">
        <v>2494</v>
      </c>
      <c r="I600" s="204" t="s">
        <v>2411</v>
      </c>
      <c r="K600" s="204" t="s">
        <v>121</v>
      </c>
      <c r="L600" s="204" t="s">
        <v>794</v>
      </c>
      <c r="M600" s="204" t="s">
        <v>952</v>
      </c>
      <c r="N600" s="204" t="s">
        <v>2163</v>
      </c>
      <c r="P600" s="204" t="s">
        <v>121</v>
      </c>
      <c r="Q600" s="204" t="s">
        <v>724</v>
      </c>
      <c r="R600" s="204" t="s">
        <v>1611</v>
      </c>
      <c r="S600" s="204" t="s">
        <v>4291</v>
      </c>
    </row>
    <row r="601" spans="1:19" x14ac:dyDescent="0.3">
      <c r="A601" s="204"/>
      <c r="B601" s="204"/>
      <c r="C601" s="204"/>
      <c r="D601" s="204"/>
      <c r="F601" s="204" t="s">
        <v>121</v>
      </c>
      <c r="G601" s="204" t="s">
        <v>540</v>
      </c>
      <c r="H601" s="204" t="s">
        <v>6081</v>
      </c>
      <c r="I601" s="204" t="s">
        <v>6082</v>
      </c>
      <c r="K601" s="204" t="s">
        <v>121</v>
      </c>
      <c r="L601" s="204" t="s">
        <v>796</v>
      </c>
      <c r="M601" s="204" t="s">
        <v>1161</v>
      </c>
      <c r="N601" s="204" t="s">
        <v>4474</v>
      </c>
      <c r="P601" s="204" t="s">
        <v>121</v>
      </c>
      <c r="Q601" s="204" t="s">
        <v>726</v>
      </c>
      <c r="R601" s="204" t="s">
        <v>1504</v>
      </c>
      <c r="S601" s="204" t="s">
        <v>7657</v>
      </c>
    </row>
    <row r="602" spans="1:19" x14ac:dyDescent="0.3">
      <c r="A602" s="204"/>
      <c r="B602" s="204"/>
      <c r="C602" s="204"/>
      <c r="D602" s="204"/>
      <c r="F602" s="204" t="s">
        <v>121</v>
      </c>
      <c r="G602" s="204" t="s">
        <v>371</v>
      </c>
      <c r="H602" s="204" t="s">
        <v>6083</v>
      </c>
      <c r="I602" s="204" t="s">
        <v>6084</v>
      </c>
      <c r="K602" s="204" t="s">
        <v>121</v>
      </c>
      <c r="L602" s="204" t="s">
        <v>798</v>
      </c>
      <c r="M602" s="204" t="s">
        <v>777</v>
      </c>
      <c r="N602" s="204" t="s">
        <v>4343</v>
      </c>
      <c r="P602" s="204" t="s">
        <v>121</v>
      </c>
      <c r="Q602" s="204" t="s">
        <v>728</v>
      </c>
      <c r="R602" s="204" t="s">
        <v>3967</v>
      </c>
      <c r="S602" s="204" t="s">
        <v>7658</v>
      </c>
    </row>
    <row r="603" spans="1:19" x14ac:dyDescent="0.3">
      <c r="A603" s="204"/>
      <c r="B603" s="204"/>
      <c r="C603" s="204"/>
      <c r="D603" s="204"/>
      <c r="F603" s="204" t="s">
        <v>121</v>
      </c>
      <c r="G603" s="204" t="s">
        <v>714</v>
      </c>
      <c r="H603" s="204" t="s">
        <v>594</v>
      </c>
      <c r="I603" s="204" t="s">
        <v>624</v>
      </c>
      <c r="K603" s="204" t="s">
        <v>121</v>
      </c>
      <c r="L603" s="204" t="s">
        <v>800</v>
      </c>
      <c r="M603" s="204" t="s">
        <v>885</v>
      </c>
      <c r="N603" s="204" t="s">
        <v>1876</v>
      </c>
      <c r="P603" s="204" t="s">
        <v>121</v>
      </c>
      <c r="Q603" s="204" t="s">
        <v>730</v>
      </c>
      <c r="R603" s="204" t="s">
        <v>4613</v>
      </c>
      <c r="S603" s="204" t="s">
        <v>5628</v>
      </c>
    </row>
    <row r="604" spans="1:19" x14ac:dyDescent="0.3">
      <c r="A604" s="204"/>
      <c r="B604" s="204"/>
      <c r="C604" s="204"/>
      <c r="D604" s="204"/>
      <c r="F604" s="204" t="s">
        <v>121</v>
      </c>
      <c r="G604" s="204" t="s">
        <v>1041</v>
      </c>
      <c r="H604" s="204" t="s">
        <v>594</v>
      </c>
      <c r="I604" s="204" t="s">
        <v>594</v>
      </c>
      <c r="K604" s="204" t="s">
        <v>121</v>
      </c>
      <c r="L604" s="204" t="s">
        <v>803</v>
      </c>
      <c r="M604" s="204" t="s">
        <v>861</v>
      </c>
      <c r="N604" s="204" t="s">
        <v>843</v>
      </c>
      <c r="P604" s="204" t="s">
        <v>121</v>
      </c>
      <c r="Q604" s="204" t="s">
        <v>539</v>
      </c>
      <c r="R604" s="204" t="s">
        <v>7659</v>
      </c>
      <c r="S604" s="204" t="s">
        <v>7660</v>
      </c>
    </row>
    <row r="605" spans="1:19" x14ac:dyDescent="0.3">
      <c r="A605" s="204"/>
      <c r="B605" s="204"/>
      <c r="C605" s="204"/>
      <c r="D605" s="204"/>
      <c r="F605" s="204" t="s">
        <v>121</v>
      </c>
      <c r="G605" s="204" t="s">
        <v>715</v>
      </c>
      <c r="H605" s="204" t="s">
        <v>4133</v>
      </c>
      <c r="I605" s="204" t="s">
        <v>3068</v>
      </c>
      <c r="K605" s="204" t="s">
        <v>121</v>
      </c>
      <c r="L605" s="204" t="s">
        <v>805</v>
      </c>
      <c r="M605" s="204" t="s">
        <v>624</v>
      </c>
      <c r="N605" s="204" t="s">
        <v>1498</v>
      </c>
      <c r="P605" s="204" t="s">
        <v>121</v>
      </c>
      <c r="Q605" s="204" t="s">
        <v>733</v>
      </c>
      <c r="R605" s="204" t="s">
        <v>1121</v>
      </c>
      <c r="S605" s="204" t="s">
        <v>4416</v>
      </c>
    </row>
    <row r="606" spans="1:19" x14ac:dyDescent="0.3">
      <c r="A606" s="204"/>
      <c r="B606" s="204"/>
      <c r="C606" s="204"/>
      <c r="D606" s="204"/>
      <c r="F606" s="204" t="s">
        <v>121</v>
      </c>
      <c r="G606" s="204" t="s">
        <v>717</v>
      </c>
      <c r="H606" s="204" t="s">
        <v>2045</v>
      </c>
      <c r="I606" s="204" t="s">
        <v>6085</v>
      </c>
      <c r="K606" s="204" t="s">
        <v>121</v>
      </c>
      <c r="L606" s="204" t="s">
        <v>807</v>
      </c>
      <c r="M606" s="204" t="s">
        <v>821</v>
      </c>
      <c r="N606" s="204" t="s">
        <v>1183</v>
      </c>
      <c r="P606" s="204" t="s">
        <v>121</v>
      </c>
      <c r="Q606" s="204" t="s">
        <v>735</v>
      </c>
      <c r="R606" s="204" t="s">
        <v>842</v>
      </c>
      <c r="S606" s="204" t="s">
        <v>7661</v>
      </c>
    </row>
    <row r="607" spans="1:19" x14ac:dyDescent="0.3">
      <c r="A607" s="204"/>
      <c r="B607" s="204"/>
      <c r="C607" s="204"/>
      <c r="D607" s="204"/>
      <c r="F607" s="204" t="s">
        <v>121</v>
      </c>
      <c r="G607" s="204" t="s">
        <v>719</v>
      </c>
      <c r="H607" s="204" t="s">
        <v>594</v>
      </c>
      <c r="I607" s="204" t="s">
        <v>594</v>
      </c>
      <c r="K607" s="204" t="s">
        <v>121</v>
      </c>
      <c r="L607" s="204" t="s">
        <v>809</v>
      </c>
      <c r="M607" s="204" t="s">
        <v>861</v>
      </c>
      <c r="N607" s="204" t="s">
        <v>1271</v>
      </c>
      <c r="P607" s="204" t="s">
        <v>121</v>
      </c>
      <c r="Q607" s="204" t="s">
        <v>737</v>
      </c>
      <c r="R607" s="204" t="s">
        <v>2691</v>
      </c>
      <c r="S607" s="204" t="s">
        <v>7662</v>
      </c>
    </row>
    <row r="608" spans="1:19" x14ac:dyDescent="0.3">
      <c r="A608" s="204"/>
      <c r="B608" s="204"/>
      <c r="C608" s="204"/>
      <c r="D608" s="204"/>
      <c r="F608" s="204" t="s">
        <v>121</v>
      </c>
      <c r="G608" s="204" t="s">
        <v>720</v>
      </c>
      <c r="H608" s="204" t="s">
        <v>892</v>
      </c>
      <c r="I608" s="204" t="s">
        <v>5222</v>
      </c>
      <c r="K608" s="204" t="s">
        <v>121</v>
      </c>
      <c r="L608" s="204" t="s">
        <v>811</v>
      </c>
      <c r="M608" s="204" t="s">
        <v>565</v>
      </c>
      <c r="N608" s="204" t="s">
        <v>565</v>
      </c>
      <c r="P608" s="204" t="s">
        <v>121</v>
      </c>
      <c r="Q608" s="204" t="s">
        <v>739</v>
      </c>
      <c r="R608" s="204" t="s">
        <v>4529</v>
      </c>
      <c r="S608" s="204" t="s">
        <v>7663</v>
      </c>
    </row>
    <row r="609" spans="1:19" x14ac:dyDescent="0.3">
      <c r="A609" s="204"/>
      <c r="B609" s="204"/>
      <c r="C609" s="204"/>
      <c r="D609" s="204"/>
      <c r="F609" s="204" t="s">
        <v>121</v>
      </c>
      <c r="G609" s="204" t="s">
        <v>722</v>
      </c>
      <c r="H609" s="204" t="s">
        <v>885</v>
      </c>
      <c r="I609" s="204" t="s">
        <v>4320</v>
      </c>
      <c r="K609" s="204" t="s">
        <v>121</v>
      </c>
      <c r="L609" s="204" t="s">
        <v>813</v>
      </c>
      <c r="M609" s="204" t="s">
        <v>6311</v>
      </c>
      <c r="N609" s="204" t="s">
        <v>6934</v>
      </c>
      <c r="P609" s="204" t="s">
        <v>121</v>
      </c>
      <c r="Q609" s="204" t="s">
        <v>741</v>
      </c>
      <c r="R609" s="204" t="s">
        <v>3542</v>
      </c>
      <c r="S609" s="204" t="s">
        <v>7664</v>
      </c>
    </row>
    <row r="610" spans="1:19" x14ac:dyDescent="0.3">
      <c r="A610" s="204"/>
      <c r="B610" s="204"/>
      <c r="C610" s="204"/>
      <c r="D610" s="204"/>
      <c r="F610" s="204" t="s">
        <v>121</v>
      </c>
      <c r="G610" s="204" t="s">
        <v>724</v>
      </c>
      <c r="H610" s="204" t="s">
        <v>1399</v>
      </c>
      <c r="I610" s="204" t="s">
        <v>6086</v>
      </c>
      <c r="K610" s="204" t="s">
        <v>121</v>
      </c>
      <c r="L610" s="204" t="s">
        <v>815</v>
      </c>
      <c r="M610" s="204" t="s">
        <v>565</v>
      </c>
      <c r="N610" s="204" t="s">
        <v>565</v>
      </c>
      <c r="P610" s="204" t="s">
        <v>121</v>
      </c>
      <c r="Q610" s="204" t="s">
        <v>743</v>
      </c>
      <c r="R610" s="204" t="s">
        <v>5918</v>
      </c>
      <c r="S610" s="204" t="s">
        <v>7665</v>
      </c>
    </row>
    <row r="611" spans="1:19" x14ac:dyDescent="0.3">
      <c r="A611" s="204"/>
      <c r="B611" s="204"/>
      <c r="C611" s="204"/>
      <c r="D611" s="204"/>
      <c r="F611" s="204" t="s">
        <v>121</v>
      </c>
      <c r="G611" s="204" t="s">
        <v>726</v>
      </c>
      <c r="H611" s="204" t="s">
        <v>5625</v>
      </c>
      <c r="I611" s="204" t="s">
        <v>6087</v>
      </c>
      <c r="K611" s="204" t="s">
        <v>121</v>
      </c>
      <c r="L611" s="204" t="s">
        <v>816</v>
      </c>
      <c r="M611" s="204" t="s">
        <v>2836</v>
      </c>
      <c r="N611" s="204" t="s">
        <v>6935</v>
      </c>
      <c r="P611" s="204" t="s">
        <v>121</v>
      </c>
      <c r="Q611" s="204" t="s">
        <v>745</v>
      </c>
      <c r="R611" s="204" t="s">
        <v>2893</v>
      </c>
      <c r="S611" s="204" t="s">
        <v>7666</v>
      </c>
    </row>
    <row r="612" spans="1:19" x14ac:dyDescent="0.3">
      <c r="A612" s="204"/>
      <c r="B612" s="204"/>
      <c r="C612" s="204"/>
      <c r="D612" s="204"/>
      <c r="F612" s="204" t="s">
        <v>121</v>
      </c>
      <c r="G612" s="204" t="s">
        <v>728</v>
      </c>
      <c r="H612" s="204" t="s">
        <v>1961</v>
      </c>
      <c r="I612" s="204" t="s">
        <v>6088</v>
      </c>
      <c r="K612" s="204" t="s">
        <v>121</v>
      </c>
      <c r="L612" s="204" t="s">
        <v>818</v>
      </c>
      <c r="M612" s="204" t="s">
        <v>821</v>
      </c>
      <c r="N612" s="204" t="s">
        <v>3470</v>
      </c>
      <c r="P612" s="204" t="s">
        <v>121</v>
      </c>
      <c r="Q612" s="204" t="s">
        <v>747</v>
      </c>
      <c r="R612" s="204" t="s">
        <v>3788</v>
      </c>
      <c r="S612" s="204" t="s">
        <v>7667</v>
      </c>
    </row>
    <row r="613" spans="1:19" x14ac:dyDescent="0.3">
      <c r="A613" s="204"/>
      <c r="B613" s="204"/>
      <c r="C613" s="204"/>
      <c r="D613" s="204"/>
      <c r="F613" s="204" t="s">
        <v>121</v>
      </c>
      <c r="G613" s="204" t="s">
        <v>730</v>
      </c>
      <c r="H613" s="204" t="s">
        <v>2452</v>
      </c>
      <c r="I613" s="204" t="s">
        <v>4669</v>
      </c>
      <c r="K613" s="204" t="s">
        <v>121</v>
      </c>
      <c r="L613" s="204" t="s">
        <v>820</v>
      </c>
      <c r="M613" s="204" t="s">
        <v>565</v>
      </c>
      <c r="N613" s="204" t="s">
        <v>565</v>
      </c>
      <c r="P613" s="204" t="s">
        <v>121</v>
      </c>
      <c r="Q613" s="204" t="s">
        <v>749</v>
      </c>
      <c r="R613" s="204" t="s">
        <v>4222</v>
      </c>
      <c r="S613" s="204" t="s">
        <v>7668</v>
      </c>
    </row>
    <row r="614" spans="1:19" x14ac:dyDescent="0.3">
      <c r="A614" s="204"/>
      <c r="B614" s="204"/>
      <c r="C614" s="204"/>
      <c r="D614" s="204"/>
      <c r="F614" s="204" t="s">
        <v>121</v>
      </c>
      <c r="G614" s="204" t="s">
        <v>539</v>
      </c>
      <c r="H614" s="204" t="s">
        <v>6089</v>
      </c>
      <c r="I614" s="204" t="s">
        <v>6090</v>
      </c>
      <c r="K614" s="204" t="s">
        <v>121</v>
      </c>
      <c r="L614" s="204" t="s">
        <v>822</v>
      </c>
      <c r="M614" s="204" t="s">
        <v>3569</v>
      </c>
      <c r="N614" s="204" t="s">
        <v>6936</v>
      </c>
      <c r="P614" s="204" t="s">
        <v>121</v>
      </c>
      <c r="Q614" s="204" t="s">
        <v>751</v>
      </c>
      <c r="R614" s="204" t="s">
        <v>4182</v>
      </c>
      <c r="S614" s="204" t="s">
        <v>7669</v>
      </c>
    </row>
    <row r="615" spans="1:19" x14ac:dyDescent="0.3">
      <c r="A615" s="204"/>
      <c r="B615" s="204"/>
      <c r="C615" s="204"/>
      <c r="D615" s="204"/>
      <c r="F615" s="204" t="s">
        <v>121</v>
      </c>
      <c r="G615" s="204" t="s">
        <v>733</v>
      </c>
      <c r="H615" s="204" t="s">
        <v>946</v>
      </c>
      <c r="I615" s="204" t="s">
        <v>1661</v>
      </c>
      <c r="K615" s="204" t="s">
        <v>121</v>
      </c>
      <c r="L615" s="204" t="s">
        <v>332</v>
      </c>
      <c r="M615" s="204" t="s">
        <v>6937</v>
      </c>
      <c r="N615" s="204" t="s">
        <v>6938</v>
      </c>
      <c r="P615" s="204" t="s">
        <v>121</v>
      </c>
      <c r="Q615" s="204" t="s">
        <v>753</v>
      </c>
      <c r="R615" s="204" t="s">
        <v>7670</v>
      </c>
      <c r="S615" s="204" t="s">
        <v>7671</v>
      </c>
    </row>
    <row r="616" spans="1:19" x14ac:dyDescent="0.3">
      <c r="A616" s="204"/>
      <c r="B616" s="204"/>
      <c r="C616" s="204"/>
      <c r="D616" s="204"/>
      <c r="F616" s="204" t="s">
        <v>121</v>
      </c>
      <c r="G616" s="204" t="s">
        <v>735</v>
      </c>
      <c r="H616" s="204" t="s">
        <v>4245</v>
      </c>
      <c r="I616" s="204" t="s">
        <v>6091</v>
      </c>
      <c r="K616" s="204" t="s">
        <v>121</v>
      </c>
      <c r="L616" s="204" t="s">
        <v>331</v>
      </c>
      <c r="M616" s="204" t="s">
        <v>6939</v>
      </c>
      <c r="N616" s="204" t="s">
        <v>6940</v>
      </c>
      <c r="P616" s="204" t="s">
        <v>121</v>
      </c>
      <c r="Q616" s="204" t="s">
        <v>538</v>
      </c>
      <c r="R616" s="204" t="s">
        <v>7672</v>
      </c>
      <c r="S616" s="204" t="s">
        <v>7673</v>
      </c>
    </row>
    <row r="617" spans="1:19" x14ac:dyDescent="0.3">
      <c r="A617" s="204"/>
      <c r="B617" s="204"/>
      <c r="C617" s="204"/>
      <c r="D617" s="204"/>
      <c r="F617" s="204" t="s">
        <v>121</v>
      </c>
      <c r="G617" s="204" t="s">
        <v>737</v>
      </c>
      <c r="H617" s="204" t="s">
        <v>2256</v>
      </c>
      <c r="I617" s="204" t="s">
        <v>5370</v>
      </c>
      <c r="K617" s="204" t="s">
        <v>121</v>
      </c>
      <c r="L617" s="204" t="s">
        <v>330</v>
      </c>
      <c r="M617" s="204" t="s">
        <v>1033</v>
      </c>
      <c r="N617" s="204" t="s">
        <v>6941</v>
      </c>
      <c r="P617" s="204" t="s">
        <v>121</v>
      </c>
      <c r="Q617" s="204" t="s">
        <v>756</v>
      </c>
      <c r="R617" s="204" t="s">
        <v>881</v>
      </c>
      <c r="S617" s="204" t="s">
        <v>1303</v>
      </c>
    </row>
    <row r="618" spans="1:19" x14ac:dyDescent="0.3">
      <c r="A618" s="204"/>
      <c r="B618" s="204"/>
      <c r="C618" s="204"/>
      <c r="D618" s="204"/>
      <c r="F618" s="204" t="s">
        <v>121</v>
      </c>
      <c r="G618" s="204" t="s">
        <v>739</v>
      </c>
      <c r="H618" s="204" t="s">
        <v>4516</v>
      </c>
      <c r="I618" s="204" t="s">
        <v>6092</v>
      </c>
      <c r="K618" s="204" t="s">
        <v>121</v>
      </c>
      <c r="L618" s="204" t="s">
        <v>329</v>
      </c>
      <c r="M618" s="204" t="s">
        <v>6942</v>
      </c>
      <c r="N618" s="204" t="s">
        <v>6943</v>
      </c>
      <c r="P618" s="204" t="s">
        <v>121</v>
      </c>
      <c r="Q618" s="204" t="s">
        <v>758</v>
      </c>
      <c r="R618" s="204" t="s">
        <v>5087</v>
      </c>
      <c r="S618" s="204" t="s">
        <v>7674</v>
      </c>
    </row>
    <row r="619" spans="1:19" x14ac:dyDescent="0.3">
      <c r="A619" s="204"/>
      <c r="B619" s="204"/>
      <c r="C619" s="204"/>
      <c r="D619" s="204"/>
      <c r="F619" s="204" t="s">
        <v>121</v>
      </c>
      <c r="G619" s="204" t="s">
        <v>741</v>
      </c>
      <c r="H619" s="204" t="s">
        <v>1075</v>
      </c>
      <c r="I619" s="204" t="s">
        <v>6093</v>
      </c>
      <c r="K619" s="204" t="s">
        <v>121</v>
      </c>
      <c r="L619" s="204" t="s">
        <v>328</v>
      </c>
      <c r="M619" s="204" t="s">
        <v>565</v>
      </c>
      <c r="N619" s="204" t="s">
        <v>565</v>
      </c>
      <c r="P619" s="204" t="s">
        <v>121</v>
      </c>
      <c r="Q619" s="204" t="s">
        <v>760</v>
      </c>
      <c r="R619" s="204" t="s">
        <v>7675</v>
      </c>
      <c r="S619" s="204" t="s">
        <v>7676</v>
      </c>
    </row>
    <row r="620" spans="1:19" x14ac:dyDescent="0.3">
      <c r="A620" s="204"/>
      <c r="B620" s="204"/>
      <c r="C620" s="204"/>
      <c r="D620" s="204"/>
      <c r="F620" s="204" t="s">
        <v>121</v>
      </c>
      <c r="G620" s="204" t="s">
        <v>743</v>
      </c>
      <c r="H620" s="204" t="s">
        <v>6094</v>
      </c>
      <c r="I620" s="204" t="s">
        <v>6095</v>
      </c>
      <c r="K620" s="204" t="s">
        <v>121</v>
      </c>
      <c r="L620" s="204" t="s">
        <v>324</v>
      </c>
      <c r="M620" s="204" t="s">
        <v>1931</v>
      </c>
      <c r="N620" s="204" t="s">
        <v>6944</v>
      </c>
      <c r="P620" s="204" t="s">
        <v>121</v>
      </c>
      <c r="Q620" s="204" t="s">
        <v>762</v>
      </c>
      <c r="R620" s="204" t="s">
        <v>1742</v>
      </c>
      <c r="S620" s="204" t="s">
        <v>7677</v>
      </c>
    </row>
    <row r="621" spans="1:19" x14ac:dyDescent="0.3">
      <c r="A621" s="204"/>
      <c r="B621" s="204"/>
      <c r="C621" s="204"/>
      <c r="D621" s="204"/>
      <c r="F621" s="204" t="s">
        <v>121</v>
      </c>
      <c r="G621" s="204" t="s">
        <v>745</v>
      </c>
      <c r="H621" s="204" t="s">
        <v>1863</v>
      </c>
      <c r="I621" s="204" t="s">
        <v>3317</v>
      </c>
      <c r="K621" s="204" t="s">
        <v>121</v>
      </c>
      <c r="L621" s="204" t="s">
        <v>830</v>
      </c>
      <c r="M621" s="204" t="s">
        <v>594</v>
      </c>
      <c r="N621" s="204" t="s">
        <v>567</v>
      </c>
      <c r="P621" s="204" t="s">
        <v>121</v>
      </c>
      <c r="Q621" s="204" t="s">
        <v>764</v>
      </c>
      <c r="R621" s="204" t="s">
        <v>3277</v>
      </c>
      <c r="S621" s="204" t="s">
        <v>7678</v>
      </c>
    </row>
    <row r="622" spans="1:19" x14ac:dyDescent="0.3">
      <c r="A622" s="204"/>
      <c r="B622" s="204"/>
      <c r="C622" s="204"/>
      <c r="D622" s="204"/>
      <c r="F622" s="204" t="s">
        <v>121</v>
      </c>
      <c r="G622" s="204" t="s">
        <v>747</v>
      </c>
      <c r="H622" s="204" t="s">
        <v>1279</v>
      </c>
      <c r="I622" s="204" t="s">
        <v>6096</v>
      </c>
      <c r="K622" s="204" t="s">
        <v>121</v>
      </c>
      <c r="L622" s="204" t="s">
        <v>831</v>
      </c>
      <c r="M622" s="204" t="s">
        <v>624</v>
      </c>
      <c r="N622" s="204" t="s">
        <v>952</v>
      </c>
      <c r="P622" s="204" t="s">
        <v>121</v>
      </c>
      <c r="Q622" s="204" t="s">
        <v>766</v>
      </c>
      <c r="R622" s="204" t="s">
        <v>863</v>
      </c>
      <c r="S622" s="204" t="s">
        <v>565</v>
      </c>
    </row>
    <row r="623" spans="1:19" x14ac:dyDescent="0.3">
      <c r="A623" s="204"/>
      <c r="B623" s="204"/>
      <c r="C623" s="204"/>
      <c r="D623" s="204"/>
      <c r="F623" s="204" t="s">
        <v>121</v>
      </c>
      <c r="G623" s="204" t="s">
        <v>749</v>
      </c>
      <c r="H623" s="204" t="s">
        <v>1918</v>
      </c>
      <c r="I623" s="204" t="s">
        <v>6097</v>
      </c>
      <c r="K623" s="204" t="s">
        <v>121</v>
      </c>
      <c r="L623" s="204" t="s">
        <v>832</v>
      </c>
      <c r="M623" s="204" t="s">
        <v>821</v>
      </c>
      <c r="N623" s="204" t="s">
        <v>1067</v>
      </c>
      <c r="P623" s="204" t="s">
        <v>121</v>
      </c>
      <c r="Q623" s="204" t="s">
        <v>767</v>
      </c>
      <c r="R623" s="204" t="s">
        <v>624</v>
      </c>
      <c r="S623" s="204" t="s">
        <v>1145</v>
      </c>
    </row>
    <row r="624" spans="1:19" x14ac:dyDescent="0.3">
      <c r="A624" s="204"/>
      <c r="B624" s="204"/>
      <c r="C624" s="204"/>
      <c r="D624" s="204"/>
      <c r="F624" s="204" t="s">
        <v>121</v>
      </c>
      <c r="G624" s="204" t="s">
        <v>751</v>
      </c>
      <c r="H624" s="204" t="s">
        <v>866</v>
      </c>
      <c r="I624" s="204" t="s">
        <v>5987</v>
      </c>
      <c r="K624" s="204" t="s">
        <v>121</v>
      </c>
      <c r="L624" s="204" t="s">
        <v>536</v>
      </c>
      <c r="M624" s="204" t="s">
        <v>2162</v>
      </c>
      <c r="N624" s="204" t="s">
        <v>678</v>
      </c>
      <c r="P624" s="204" t="s">
        <v>121</v>
      </c>
      <c r="Q624" s="204" t="s">
        <v>769</v>
      </c>
      <c r="R624" s="204" t="s">
        <v>680</v>
      </c>
      <c r="S624" s="204" t="s">
        <v>5322</v>
      </c>
    </row>
    <row r="625" spans="1:19" x14ac:dyDescent="0.3">
      <c r="A625" s="204"/>
      <c r="B625" s="204"/>
      <c r="C625" s="204"/>
      <c r="D625" s="204"/>
      <c r="F625" s="204" t="s">
        <v>121</v>
      </c>
      <c r="G625" s="204" t="s">
        <v>753</v>
      </c>
      <c r="H625" s="204" t="s">
        <v>6098</v>
      </c>
      <c r="I625" s="204" t="s">
        <v>6099</v>
      </c>
      <c r="K625" s="204" t="s">
        <v>121</v>
      </c>
      <c r="L625" s="204" t="s">
        <v>586</v>
      </c>
      <c r="M625" s="204" t="s">
        <v>2162</v>
      </c>
      <c r="N625" s="204" t="s">
        <v>678</v>
      </c>
      <c r="P625" s="204" t="s">
        <v>121</v>
      </c>
      <c r="Q625" s="204" t="s">
        <v>537</v>
      </c>
      <c r="R625" s="204" t="s">
        <v>7679</v>
      </c>
      <c r="S625" s="204" t="s">
        <v>7680</v>
      </c>
    </row>
    <row r="626" spans="1:19" x14ac:dyDescent="0.3">
      <c r="A626" s="204"/>
      <c r="B626" s="204"/>
      <c r="C626" s="204"/>
      <c r="D626" s="204"/>
      <c r="F626" s="204" t="s">
        <v>121</v>
      </c>
      <c r="G626" s="204" t="s">
        <v>538</v>
      </c>
      <c r="H626" s="204" t="s">
        <v>6100</v>
      </c>
      <c r="I626" s="204" t="s">
        <v>6101</v>
      </c>
      <c r="K626" s="204" t="s">
        <v>123</v>
      </c>
      <c r="L626" s="204" t="s">
        <v>554</v>
      </c>
      <c r="M626" s="204" t="s">
        <v>3613</v>
      </c>
      <c r="N626" s="204" t="s">
        <v>6946</v>
      </c>
      <c r="P626" s="204" t="s">
        <v>121</v>
      </c>
      <c r="Q626" s="204" t="s">
        <v>774</v>
      </c>
      <c r="R626" s="204" t="s">
        <v>952</v>
      </c>
      <c r="S626" s="204" t="s">
        <v>946</v>
      </c>
    </row>
    <row r="627" spans="1:19" x14ac:dyDescent="0.3">
      <c r="A627" s="204"/>
      <c r="B627" s="204"/>
      <c r="C627" s="204"/>
      <c r="D627" s="204"/>
      <c r="F627" s="204" t="s">
        <v>121</v>
      </c>
      <c r="G627" s="204" t="s">
        <v>756</v>
      </c>
      <c r="H627" s="204" t="s">
        <v>863</v>
      </c>
      <c r="I627" s="204" t="s">
        <v>885</v>
      </c>
      <c r="K627" s="204" t="s">
        <v>123</v>
      </c>
      <c r="L627" s="204" t="s">
        <v>564</v>
      </c>
      <c r="M627" s="204" t="s">
        <v>565</v>
      </c>
      <c r="N627" s="204" t="s">
        <v>565</v>
      </c>
      <c r="P627" s="204" t="s">
        <v>121</v>
      </c>
      <c r="Q627" s="204" t="s">
        <v>776</v>
      </c>
      <c r="R627" s="204" t="s">
        <v>594</v>
      </c>
      <c r="S627" s="204" t="s">
        <v>1079</v>
      </c>
    </row>
    <row r="628" spans="1:19" x14ac:dyDescent="0.3">
      <c r="A628" s="204"/>
      <c r="B628" s="204"/>
      <c r="C628" s="204"/>
      <c r="D628" s="204"/>
      <c r="F628" s="204" t="s">
        <v>121</v>
      </c>
      <c r="G628" s="204" t="s">
        <v>758</v>
      </c>
      <c r="H628" s="204" t="s">
        <v>4438</v>
      </c>
      <c r="I628" s="204" t="s">
        <v>6102</v>
      </c>
      <c r="K628" s="204" t="s">
        <v>123</v>
      </c>
      <c r="L628" s="204" t="s">
        <v>566</v>
      </c>
      <c r="M628" s="204" t="s">
        <v>565</v>
      </c>
      <c r="N628" s="204" t="s">
        <v>565</v>
      </c>
      <c r="P628" s="204" t="s">
        <v>121</v>
      </c>
      <c r="Q628" s="204" t="s">
        <v>778</v>
      </c>
      <c r="R628" s="204" t="s">
        <v>6903</v>
      </c>
      <c r="S628" s="204" t="s">
        <v>7681</v>
      </c>
    </row>
    <row r="629" spans="1:19" x14ac:dyDescent="0.3">
      <c r="A629" s="204"/>
      <c r="B629" s="204"/>
      <c r="C629" s="204"/>
      <c r="D629" s="204"/>
      <c r="F629" s="204" t="s">
        <v>121</v>
      </c>
      <c r="G629" s="204" t="s">
        <v>760</v>
      </c>
      <c r="H629" s="204" t="s">
        <v>6103</v>
      </c>
      <c r="I629" s="204" t="s">
        <v>6104</v>
      </c>
      <c r="K629" s="204" t="s">
        <v>123</v>
      </c>
      <c r="L629" s="204" t="s">
        <v>570</v>
      </c>
      <c r="M629" s="204" t="s">
        <v>565</v>
      </c>
      <c r="N629" s="204" t="s">
        <v>565</v>
      </c>
      <c r="P629" s="204" t="s">
        <v>121</v>
      </c>
      <c r="Q629" s="204" t="s">
        <v>780</v>
      </c>
      <c r="R629" s="204" t="s">
        <v>5322</v>
      </c>
      <c r="S629" s="204" t="s">
        <v>7682</v>
      </c>
    </row>
    <row r="630" spans="1:19" x14ac:dyDescent="0.3">
      <c r="A630" s="204"/>
      <c r="B630" s="204"/>
      <c r="C630" s="204"/>
      <c r="D630" s="204"/>
      <c r="F630" s="204" t="s">
        <v>121</v>
      </c>
      <c r="G630" s="204" t="s">
        <v>762</v>
      </c>
      <c r="H630" s="204" t="s">
        <v>4445</v>
      </c>
      <c r="I630" s="204" t="s">
        <v>6105</v>
      </c>
      <c r="K630" s="204" t="s">
        <v>123</v>
      </c>
      <c r="L630" s="204" t="s">
        <v>572</v>
      </c>
      <c r="M630" s="204" t="s">
        <v>565</v>
      </c>
      <c r="N630" s="204" t="s">
        <v>565</v>
      </c>
      <c r="P630" s="204" t="s">
        <v>121</v>
      </c>
      <c r="Q630" s="204" t="s">
        <v>782</v>
      </c>
      <c r="R630" s="204" t="s">
        <v>565</v>
      </c>
      <c r="S630" s="204" t="s">
        <v>565</v>
      </c>
    </row>
    <row r="631" spans="1:19" x14ac:dyDescent="0.3">
      <c r="A631" s="204"/>
      <c r="B631" s="204"/>
      <c r="C631" s="204"/>
      <c r="D631" s="204"/>
      <c r="F631" s="204" t="s">
        <v>121</v>
      </c>
      <c r="G631" s="204" t="s">
        <v>764</v>
      </c>
      <c r="H631" s="204" t="s">
        <v>2013</v>
      </c>
      <c r="I631" s="204" t="s">
        <v>5580</v>
      </c>
      <c r="K631" s="204" t="s">
        <v>123</v>
      </c>
      <c r="L631" s="204" t="s">
        <v>574</v>
      </c>
      <c r="M631" s="204" t="s">
        <v>863</v>
      </c>
      <c r="N631" s="204" t="s">
        <v>863</v>
      </c>
      <c r="P631" s="204" t="s">
        <v>121</v>
      </c>
      <c r="Q631" s="204" t="s">
        <v>783</v>
      </c>
      <c r="R631" s="204" t="s">
        <v>1234</v>
      </c>
      <c r="S631" s="204" t="s">
        <v>1576</v>
      </c>
    </row>
    <row r="632" spans="1:19" x14ac:dyDescent="0.3">
      <c r="A632" s="204"/>
      <c r="B632" s="204"/>
      <c r="C632" s="204"/>
      <c r="D632" s="204"/>
      <c r="F632" s="204" t="s">
        <v>121</v>
      </c>
      <c r="G632" s="204" t="s">
        <v>766</v>
      </c>
      <c r="H632" s="204" t="s">
        <v>881</v>
      </c>
      <c r="I632" s="204" t="s">
        <v>1560</v>
      </c>
      <c r="K632" s="204" t="s">
        <v>123</v>
      </c>
      <c r="L632" s="204" t="s">
        <v>576</v>
      </c>
      <c r="M632" s="204" t="s">
        <v>565</v>
      </c>
      <c r="N632" s="204" t="s">
        <v>565</v>
      </c>
      <c r="P632" s="204" t="s">
        <v>121</v>
      </c>
      <c r="Q632" s="204" t="s">
        <v>784</v>
      </c>
      <c r="R632" s="204" t="s">
        <v>3986</v>
      </c>
      <c r="S632" s="204" t="s">
        <v>5560</v>
      </c>
    </row>
    <row r="633" spans="1:19" x14ac:dyDescent="0.3">
      <c r="A633" s="204"/>
      <c r="B633" s="204"/>
      <c r="C633" s="204"/>
      <c r="D633" s="204"/>
      <c r="F633" s="204" t="s">
        <v>121</v>
      </c>
      <c r="G633" s="204" t="s">
        <v>767</v>
      </c>
      <c r="H633" s="204" t="s">
        <v>4245</v>
      </c>
      <c r="I633" s="204" t="s">
        <v>3296</v>
      </c>
      <c r="K633" s="204" t="s">
        <v>123</v>
      </c>
      <c r="L633" s="204" t="s">
        <v>578</v>
      </c>
      <c r="M633" s="204" t="s">
        <v>565</v>
      </c>
      <c r="N633" s="204" t="s">
        <v>565</v>
      </c>
      <c r="P633" s="204" t="s">
        <v>121</v>
      </c>
      <c r="Q633" s="204" t="s">
        <v>786</v>
      </c>
      <c r="R633" s="204" t="s">
        <v>7683</v>
      </c>
      <c r="S633" s="204" t="s">
        <v>7684</v>
      </c>
    </row>
    <row r="634" spans="1:19" x14ac:dyDescent="0.3">
      <c r="A634" s="204"/>
      <c r="B634" s="204"/>
      <c r="C634" s="204"/>
      <c r="D634" s="204"/>
      <c r="F634" s="204" t="s">
        <v>121</v>
      </c>
      <c r="G634" s="204" t="s">
        <v>769</v>
      </c>
      <c r="H634" s="204" t="s">
        <v>2154</v>
      </c>
      <c r="I634" s="204" t="s">
        <v>1326</v>
      </c>
      <c r="K634" s="204" t="s">
        <v>123</v>
      </c>
      <c r="L634" s="204" t="s">
        <v>580</v>
      </c>
      <c r="M634" s="204" t="s">
        <v>691</v>
      </c>
      <c r="N634" s="204" t="s">
        <v>943</v>
      </c>
      <c r="P634" s="204" t="s">
        <v>121</v>
      </c>
      <c r="Q634" s="204" t="s">
        <v>788</v>
      </c>
      <c r="R634" s="204" t="s">
        <v>892</v>
      </c>
      <c r="S634" s="204" t="s">
        <v>4600</v>
      </c>
    </row>
    <row r="635" spans="1:19" x14ac:dyDescent="0.3">
      <c r="A635" s="204"/>
      <c r="B635" s="204"/>
      <c r="C635" s="204"/>
      <c r="D635" s="204"/>
      <c r="F635" s="204" t="s">
        <v>121</v>
      </c>
      <c r="G635" s="204" t="s">
        <v>771</v>
      </c>
      <c r="H635" s="204" t="s">
        <v>881</v>
      </c>
      <c r="I635" s="204" t="s">
        <v>4294</v>
      </c>
      <c r="K635" s="204" t="s">
        <v>123</v>
      </c>
      <c r="L635" s="204" t="s">
        <v>582</v>
      </c>
      <c r="M635" s="204" t="s">
        <v>565</v>
      </c>
      <c r="N635" s="204" t="s">
        <v>565</v>
      </c>
      <c r="P635" s="204" t="s">
        <v>121</v>
      </c>
      <c r="Q635" s="204" t="s">
        <v>790</v>
      </c>
      <c r="R635" s="204" t="s">
        <v>1074</v>
      </c>
      <c r="S635" s="204" t="s">
        <v>7685</v>
      </c>
    </row>
    <row r="636" spans="1:19" x14ac:dyDescent="0.3">
      <c r="A636" s="204"/>
      <c r="B636" s="204"/>
      <c r="C636" s="204"/>
      <c r="D636" s="204"/>
      <c r="F636" s="204" t="s">
        <v>121</v>
      </c>
      <c r="G636" s="204" t="s">
        <v>537</v>
      </c>
      <c r="H636" s="204" t="s">
        <v>6106</v>
      </c>
      <c r="I636" s="204" t="s">
        <v>6107</v>
      </c>
      <c r="K636" s="204" t="s">
        <v>123</v>
      </c>
      <c r="L636" s="204" t="s">
        <v>584</v>
      </c>
      <c r="M636" s="204" t="s">
        <v>1832</v>
      </c>
      <c r="N636" s="204" t="s">
        <v>6947</v>
      </c>
      <c r="P636" s="204" t="s">
        <v>121</v>
      </c>
      <c r="Q636" s="204" t="s">
        <v>792</v>
      </c>
      <c r="R636" s="204" t="s">
        <v>861</v>
      </c>
      <c r="S636" s="204" t="s">
        <v>734</v>
      </c>
    </row>
    <row r="637" spans="1:19" x14ac:dyDescent="0.3">
      <c r="A637" s="204"/>
      <c r="B637" s="204"/>
      <c r="C637" s="204"/>
      <c r="D637" s="204"/>
      <c r="F637" s="204" t="s">
        <v>121</v>
      </c>
      <c r="G637" s="204" t="s">
        <v>774</v>
      </c>
      <c r="H637" s="204" t="s">
        <v>1807</v>
      </c>
      <c r="I637" s="204" t="s">
        <v>2002</v>
      </c>
      <c r="K637" s="204" t="s">
        <v>123</v>
      </c>
      <c r="L637" s="204" t="s">
        <v>586</v>
      </c>
      <c r="M637" s="204" t="s">
        <v>1599</v>
      </c>
      <c r="N637" s="204" t="s">
        <v>6948</v>
      </c>
      <c r="P637" s="204" t="s">
        <v>121</v>
      </c>
      <c r="Q637" s="204" t="s">
        <v>794</v>
      </c>
      <c r="R637" s="204" t="s">
        <v>1145</v>
      </c>
      <c r="S637" s="204" t="s">
        <v>1763</v>
      </c>
    </row>
    <row r="638" spans="1:19" x14ac:dyDescent="0.3">
      <c r="A638" s="204"/>
      <c r="B638" s="204"/>
      <c r="C638" s="204"/>
      <c r="D638" s="204"/>
      <c r="F638" s="204" t="s">
        <v>121</v>
      </c>
      <c r="G638" s="204" t="s">
        <v>776</v>
      </c>
      <c r="H638" s="204" t="s">
        <v>777</v>
      </c>
      <c r="I638" s="204" t="s">
        <v>1121</v>
      </c>
      <c r="K638" s="204" t="s">
        <v>123</v>
      </c>
      <c r="L638" s="204" t="s">
        <v>553</v>
      </c>
      <c r="M638" s="204" t="s">
        <v>6949</v>
      </c>
      <c r="N638" s="204" t="s">
        <v>6950</v>
      </c>
      <c r="P638" s="204" t="s">
        <v>121</v>
      </c>
      <c r="Q638" s="204" t="s">
        <v>796</v>
      </c>
      <c r="R638" s="204" t="s">
        <v>845</v>
      </c>
      <c r="S638" s="204" t="s">
        <v>7686</v>
      </c>
    </row>
    <row r="639" spans="1:19" x14ac:dyDescent="0.3">
      <c r="A639" s="204"/>
      <c r="B639" s="204"/>
      <c r="C639" s="204"/>
      <c r="D639" s="204"/>
      <c r="F639" s="204" t="s">
        <v>121</v>
      </c>
      <c r="G639" s="204" t="s">
        <v>778</v>
      </c>
      <c r="H639" s="204" t="s">
        <v>2812</v>
      </c>
      <c r="I639" s="204" t="s">
        <v>4512</v>
      </c>
      <c r="K639" s="204" t="s">
        <v>123</v>
      </c>
      <c r="L639" s="204" t="s">
        <v>589</v>
      </c>
      <c r="M639" s="204" t="s">
        <v>3479</v>
      </c>
      <c r="N639" s="204" t="s">
        <v>6951</v>
      </c>
      <c r="P639" s="204" t="s">
        <v>121</v>
      </c>
      <c r="Q639" s="204" t="s">
        <v>798</v>
      </c>
      <c r="R639" s="204" t="s">
        <v>674</v>
      </c>
      <c r="S639" s="204" t="s">
        <v>4309</v>
      </c>
    </row>
    <row r="640" spans="1:19" x14ac:dyDescent="0.3">
      <c r="A640" s="204"/>
      <c r="B640" s="204"/>
      <c r="C640" s="204"/>
      <c r="D640" s="204"/>
      <c r="F640" s="204" t="s">
        <v>121</v>
      </c>
      <c r="G640" s="204" t="s">
        <v>780</v>
      </c>
      <c r="H640" s="204" t="s">
        <v>1915</v>
      </c>
      <c r="I640" s="204" t="s">
        <v>2506</v>
      </c>
      <c r="K640" s="204" t="s">
        <v>123</v>
      </c>
      <c r="L640" s="204" t="s">
        <v>591</v>
      </c>
      <c r="M640" s="204" t="s">
        <v>1393</v>
      </c>
      <c r="N640" s="204" t="s">
        <v>6952</v>
      </c>
      <c r="P640" s="204" t="s">
        <v>121</v>
      </c>
      <c r="Q640" s="204" t="s">
        <v>800</v>
      </c>
      <c r="R640" s="204" t="s">
        <v>1339</v>
      </c>
      <c r="S640" s="204" t="s">
        <v>4925</v>
      </c>
    </row>
    <row r="641" spans="1:19" x14ac:dyDescent="0.3">
      <c r="A641" s="204"/>
      <c r="B641" s="204"/>
      <c r="C641" s="204"/>
      <c r="D641" s="204"/>
      <c r="F641" s="204" t="s">
        <v>121</v>
      </c>
      <c r="G641" s="204" t="s">
        <v>782</v>
      </c>
      <c r="H641" s="204" t="s">
        <v>594</v>
      </c>
      <c r="I641" s="204" t="s">
        <v>565</v>
      </c>
      <c r="K641" s="204" t="s">
        <v>123</v>
      </c>
      <c r="L641" s="204" t="s">
        <v>599</v>
      </c>
      <c r="M641" s="204" t="s">
        <v>863</v>
      </c>
      <c r="N641" s="204" t="s">
        <v>1098</v>
      </c>
      <c r="P641" s="204" t="s">
        <v>121</v>
      </c>
      <c r="Q641" s="204" t="s">
        <v>802</v>
      </c>
      <c r="R641" s="204" t="s">
        <v>565</v>
      </c>
      <c r="S641" s="204" t="s">
        <v>565</v>
      </c>
    </row>
    <row r="642" spans="1:19" x14ac:dyDescent="0.3">
      <c r="A642" s="204"/>
      <c r="B642" s="204"/>
      <c r="C642" s="204"/>
      <c r="D642" s="204"/>
      <c r="F642" s="204" t="s">
        <v>121</v>
      </c>
      <c r="G642" s="204" t="s">
        <v>784</v>
      </c>
      <c r="H642" s="204" t="s">
        <v>938</v>
      </c>
      <c r="I642" s="204" t="s">
        <v>1777</v>
      </c>
      <c r="K642" s="204" t="s">
        <v>123</v>
      </c>
      <c r="L642" s="204" t="s">
        <v>601</v>
      </c>
      <c r="M642" s="204" t="s">
        <v>2154</v>
      </c>
      <c r="N642" s="204" t="s">
        <v>6953</v>
      </c>
      <c r="P642" s="204" t="s">
        <v>121</v>
      </c>
      <c r="Q642" s="204" t="s">
        <v>803</v>
      </c>
      <c r="R642" s="204" t="s">
        <v>3650</v>
      </c>
      <c r="S642" s="204" t="s">
        <v>7687</v>
      </c>
    </row>
    <row r="643" spans="1:19" x14ac:dyDescent="0.3">
      <c r="A643" s="204"/>
      <c r="B643" s="204"/>
      <c r="C643" s="204"/>
      <c r="D643" s="204"/>
      <c r="F643" s="204" t="s">
        <v>121</v>
      </c>
      <c r="G643" s="204" t="s">
        <v>786</v>
      </c>
      <c r="H643" s="204" t="s">
        <v>1916</v>
      </c>
      <c r="I643" s="204" t="s">
        <v>6108</v>
      </c>
      <c r="K643" s="204" t="s">
        <v>123</v>
      </c>
      <c r="L643" s="204" t="s">
        <v>2074</v>
      </c>
      <c r="M643" s="204" t="s">
        <v>863</v>
      </c>
      <c r="N643" s="204" t="s">
        <v>6954</v>
      </c>
      <c r="P643" s="204" t="s">
        <v>121</v>
      </c>
      <c r="Q643" s="204" t="s">
        <v>805</v>
      </c>
      <c r="R643" s="204" t="s">
        <v>652</v>
      </c>
      <c r="S643" s="204" t="s">
        <v>1892</v>
      </c>
    </row>
    <row r="644" spans="1:19" x14ac:dyDescent="0.3">
      <c r="A644" s="204"/>
      <c r="B644" s="204"/>
      <c r="C644" s="204"/>
      <c r="D644" s="204"/>
      <c r="F644" s="204" t="s">
        <v>121</v>
      </c>
      <c r="G644" s="204" t="s">
        <v>788</v>
      </c>
      <c r="H644" s="204" t="s">
        <v>2193</v>
      </c>
      <c r="I644" s="204" t="s">
        <v>1037</v>
      </c>
      <c r="K644" s="204" t="s">
        <v>123</v>
      </c>
      <c r="L644" s="204" t="s">
        <v>602</v>
      </c>
      <c r="M644" s="204" t="s">
        <v>863</v>
      </c>
      <c r="N644" s="204" t="s">
        <v>6955</v>
      </c>
      <c r="P644" s="204" t="s">
        <v>121</v>
      </c>
      <c r="Q644" s="204" t="s">
        <v>807</v>
      </c>
      <c r="R644" s="204" t="s">
        <v>2840</v>
      </c>
      <c r="S644" s="204" t="s">
        <v>4379</v>
      </c>
    </row>
    <row r="645" spans="1:19" x14ac:dyDescent="0.3">
      <c r="A645" s="204"/>
      <c r="B645" s="204"/>
      <c r="C645" s="204"/>
      <c r="D645" s="204"/>
      <c r="F645" s="204" t="s">
        <v>121</v>
      </c>
      <c r="G645" s="204" t="s">
        <v>790</v>
      </c>
      <c r="H645" s="204" t="s">
        <v>1317</v>
      </c>
      <c r="I645" s="204" t="s">
        <v>4364</v>
      </c>
      <c r="K645" s="204" t="s">
        <v>123</v>
      </c>
      <c r="L645" s="204" t="s">
        <v>603</v>
      </c>
      <c r="M645" s="204" t="s">
        <v>2016</v>
      </c>
      <c r="N645" s="204" t="s">
        <v>6956</v>
      </c>
      <c r="P645" s="204" t="s">
        <v>121</v>
      </c>
      <c r="Q645" s="204" t="s">
        <v>809</v>
      </c>
      <c r="R645" s="204" t="s">
        <v>991</v>
      </c>
      <c r="S645" s="204" t="s">
        <v>7688</v>
      </c>
    </row>
    <row r="646" spans="1:19" x14ac:dyDescent="0.3">
      <c r="A646" s="204"/>
      <c r="B646" s="204"/>
      <c r="C646" s="204"/>
      <c r="D646" s="204"/>
      <c r="F646" s="204" t="s">
        <v>121</v>
      </c>
      <c r="G646" s="204" t="s">
        <v>792</v>
      </c>
      <c r="H646" s="204" t="s">
        <v>968</v>
      </c>
      <c r="I646" s="204" t="s">
        <v>975</v>
      </c>
      <c r="K646" s="204" t="s">
        <v>123</v>
      </c>
      <c r="L646" s="204" t="s">
        <v>586</v>
      </c>
      <c r="M646" s="204" t="s">
        <v>853</v>
      </c>
      <c r="N646" s="204" t="s">
        <v>1241</v>
      </c>
      <c r="P646" s="204" t="s">
        <v>121</v>
      </c>
      <c r="Q646" s="204" t="s">
        <v>811</v>
      </c>
      <c r="R646" s="204" t="s">
        <v>946</v>
      </c>
      <c r="S646" s="204" t="s">
        <v>1121</v>
      </c>
    </row>
    <row r="647" spans="1:19" x14ac:dyDescent="0.3">
      <c r="A647" s="204"/>
      <c r="B647" s="204"/>
      <c r="C647" s="204"/>
      <c r="D647" s="204"/>
      <c r="F647" s="204" t="s">
        <v>121</v>
      </c>
      <c r="G647" s="204" t="s">
        <v>794</v>
      </c>
      <c r="H647" s="204" t="s">
        <v>1332</v>
      </c>
      <c r="I647" s="204" t="s">
        <v>3649</v>
      </c>
      <c r="K647" s="204" t="s">
        <v>123</v>
      </c>
      <c r="L647" s="204" t="s">
        <v>552</v>
      </c>
      <c r="M647" s="204" t="s">
        <v>6957</v>
      </c>
      <c r="N647" s="204" t="s">
        <v>6958</v>
      </c>
      <c r="P647" s="204" t="s">
        <v>121</v>
      </c>
      <c r="Q647" s="204" t="s">
        <v>813</v>
      </c>
      <c r="R647" s="204" t="s">
        <v>3726</v>
      </c>
      <c r="S647" s="204" t="s">
        <v>7689</v>
      </c>
    </row>
    <row r="648" spans="1:19" x14ac:dyDescent="0.3">
      <c r="A648" s="204"/>
      <c r="B648" s="204"/>
      <c r="C648" s="204"/>
      <c r="D648" s="204"/>
      <c r="F648" s="204" t="s">
        <v>121</v>
      </c>
      <c r="G648" s="204" t="s">
        <v>796</v>
      </c>
      <c r="H648" s="204" t="s">
        <v>4274</v>
      </c>
      <c r="I648" s="204" t="s">
        <v>6109</v>
      </c>
      <c r="K648" s="204" t="s">
        <v>123</v>
      </c>
      <c r="L648" s="204" t="s">
        <v>551</v>
      </c>
      <c r="M648" s="204" t="s">
        <v>4281</v>
      </c>
      <c r="N648" s="204" t="s">
        <v>6959</v>
      </c>
      <c r="P648" s="204" t="s">
        <v>121</v>
      </c>
      <c r="Q648" s="204" t="s">
        <v>815</v>
      </c>
      <c r="R648" s="204" t="s">
        <v>565</v>
      </c>
      <c r="S648" s="204" t="s">
        <v>565</v>
      </c>
    </row>
    <row r="649" spans="1:19" x14ac:dyDescent="0.3">
      <c r="A649" s="204"/>
      <c r="B649" s="204"/>
      <c r="C649" s="204"/>
      <c r="D649" s="204"/>
      <c r="F649" s="204" t="s">
        <v>121</v>
      </c>
      <c r="G649" s="204" t="s">
        <v>798</v>
      </c>
      <c r="H649" s="204" t="s">
        <v>821</v>
      </c>
      <c r="I649" s="204" t="s">
        <v>4318</v>
      </c>
      <c r="K649" s="204" t="s">
        <v>123</v>
      </c>
      <c r="L649" s="204" t="s">
        <v>609</v>
      </c>
      <c r="M649" s="204" t="s">
        <v>565</v>
      </c>
      <c r="N649" s="204" t="s">
        <v>565</v>
      </c>
      <c r="P649" s="204" t="s">
        <v>121</v>
      </c>
      <c r="Q649" s="204" t="s">
        <v>816</v>
      </c>
      <c r="R649" s="204" t="s">
        <v>6521</v>
      </c>
      <c r="S649" s="204" t="s">
        <v>7690</v>
      </c>
    </row>
    <row r="650" spans="1:19" x14ac:dyDescent="0.3">
      <c r="A650" s="204"/>
      <c r="B650" s="204"/>
      <c r="C650" s="204"/>
      <c r="D650" s="204"/>
      <c r="F650" s="204" t="s">
        <v>121</v>
      </c>
      <c r="G650" s="204" t="s">
        <v>800</v>
      </c>
      <c r="H650" s="204" t="s">
        <v>1969</v>
      </c>
      <c r="I650" s="204" t="s">
        <v>1015</v>
      </c>
      <c r="K650" s="204" t="s">
        <v>123</v>
      </c>
      <c r="L650" s="204" t="s">
        <v>611</v>
      </c>
      <c r="M650" s="204" t="s">
        <v>4281</v>
      </c>
      <c r="N650" s="204" t="s">
        <v>6959</v>
      </c>
      <c r="P650" s="204" t="s">
        <v>121</v>
      </c>
      <c r="Q650" s="204" t="s">
        <v>818</v>
      </c>
      <c r="R650" s="204" t="s">
        <v>5868</v>
      </c>
      <c r="S650" s="204" t="s">
        <v>7691</v>
      </c>
    </row>
    <row r="651" spans="1:19" x14ac:dyDescent="0.3">
      <c r="A651" s="204"/>
      <c r="B651" s="204"/>
      <c r="C651" s="204"/>
      <c r="D651" s="204"/>
      <c r="F651" s="204" t="s">
        <v>121</v>
      </c>
      <c r="G651" s="204" t="s">
        <v>802</v>
      </c>
      <c r="H651" s="204" t="s">
        <v>565</v>
      </c>
      <c r="I651" s="204" t="s">
        <v>565</v>
      </c>
      <c r="K651" s="204" t="s">
        <v>123</v>
      </c>
      <c r="L651" s="204" t="s">
        <v>586</v>
      </c>
      <c r="M651" s="204" t="s">
        <v>565</v>
      </c>
      <c r="N651" s="204" t="s">
        <v>565</v>
      </c>
      <c r="P651" s="204" t="s">
        <v>121</v>
      </c>
      <c r="Q651" s="204" t="s">
        <v>820</v>
      </c>
      <c r="R651" s="204" t="s">
        <v>946</v>
      </c>
      <c r="S651" s="204" t="s">
        <v>852</v>
      </c>
    </row>
    <row r="652" spans="1:19" x14ac:dyDescent="0.3">
      <c r="A652" s="204"/>
      <c r="B652" s="204"/>
      <c r="C652" s="204"/>
      <c r="D652" s="204"/>
      <c r="F652" s="204" t="s">
        <v>121</v>
      </c>
      <c r="G652" s="204" t="s">
        <v>803</v>
      </c>
      <c r="H652" s="204" t="s">
        <v>1074</v>
      </c>
      <c r="I652" s="204" t="s">
        <v>3656</v>
      </c>
      <c r="K652" s="204" t="s">
        <v>123</v>
      </c>
      <c r="L652" s="204" t="s">
        <v>550</v>
      </c>
      <c r="M652" s="204" t="s">
        <v>1772</v>
      </c>
      <c r="N652" s="204" t="s">
        <v>6960</v>
      </c>
      <c r="P652" s="204" t="s">
        <v>121</v>
      </c>
      <c r="Q652" s="204" t="s">
        <v>961</v>
      </c>
      <c r="R652" s="204" t="s">
        <v>946</v>
      </c>
      <c r="S652" s="204" t="s">
        <v>594</v>
      </c>
    </row>
    <row r="653" spans="1:19" x14ac:dyDescent="0.3">
      <c r="A653" s="204"/>
      <c r="B653" s="204"/>
      <c r="C653" s="204"/>
      <c r="D653" s="204"/>
      <c r="F653" s="204" t="s">
        <v>121</v>
      </c>
      <c r="G653" s="204" t="s">
        <v>805</v>
      </c>
      <c r="H653" s="204" t="s">
        <v>652</v>
      </c>
      <c r="I653" s="204" t="s">
        <v>3485</v>
      </c>
      <c r="K653" s="204" t="s">
        <v>123</v>
      </c>
      <c r="L653" s="204" t="s">
        <v>614</v>
      </c>
      <c r="M653" s="204" t="s">
        <v>565</v>
      </c>
      <c r="N653" s="204" t="s">
        <v>565</v>
      </c>
      <c r="P653" s="204" t="s">
        <v>121</v>
      </c>
      <c r="Q653" s="204" t="s">
        <v>822</v>
      </c>
      <c r="R653" s="204" t="s">
        <v>5047</v>
      </c>
      <c r="S653" s="204" t="s">
        <v>7692</v>
      </c>
    </row>
    <row r="654" spans="1:19" x14ac:dyDescent="0.3">
      <c r="A654" s="204"/>
      <c r="B654" s="204"/>
      <c r="C654" s="204"/>
      <c r="D654" s="204"/>
      <c r="F654" s="204" t="s">
        <v>121</v>
      </c>
      <c r="G654" s="204" t="s">
        <v>807</v>
      </c>
      <c r="H654" s="204" t="s">
        <v>1119</v>
      </c>
      <c r="I654" s="204" t="s">
        <v>873</v>
      </c>
      <c r="K654" s="204" t="s">
        <v>123</v>
      </c>
      <c r="L654" s="204" t="s">
        <v>616</v>
      </c>
      <c r="M654" s="204" t="s">
        <v>565</v>
      </c>
      <c r="N654" s="204" t="s">
        <v>565</v>
      </c>
      <c r="P654" s="204" t="s">
        <v>121</v>
      </c>
      <c r="Q654" s="204" t="s">
        <v>332</v>
      </c>
      <c r="R654" s="204" t="s">
        <v>1242</v>
      </c>
      <c r="S654" s="204" t="s">
        <v>7693</v>
      </c>
    </row>
    <row r="655" spans="1:19" x14ac:dyDescent="0.3">
      <c r="A655" s="204"/>
      <c r="B655" s="204"/>
      <c r="C655" s="204"/>
      <c r="D655" s="204"/>
      <c r="F655" s="204" t="s">
        <v>121</v>
      </c>
      <c r="G655" s="204" t="s">
        <v>809</v>
      </c>
      <c r="H655" s="204" t="s">
        <v>2284</v>
      </c>
      <c r="I655" s="204" t="s">
        <v>1032</v>
      </c>
      <c r="K655" s="204" t="s">
        <v>123</v>
      </c>
      <c r="L655" s="204" t="s">
        <v>617</v>
      </c>
      <c r="M655" s="204" t="s">
        <v>565</v>
      </c>
      <c r="N655" s="204" t="s">
        <v>565</v>
      </c>
      <c r="P655" s="204" t="s">
        <v>121</v>
      </c>
      <c r="Q655" s="204" t="s">
        <v>331</v>
      </c>
      <c r="R655" s="204" t="s">
        <v>4546</v>
      </c>
      <c r="S655" s="204" t="s">
        <v>7694</v>
      </c>
    </row>
    <row r="656" spans="1:19" x14ac:dyDescent="0.3">
      <c r="A656" s="204"/>
      <c r="B656" s="204"/>
      <c r="C656" s="204"/>
      <c r="D656" s="204"/>
      <c r="F656" s="204" t="s">
        <v>121</v>
      </c>
      <c r="G656" s="204" t="s">
        <v>811</v>
      </c>
      <c r="H656" s="204" t="s">
        <v>594</v>
      </c>
      <c r="I656" s="204" t="s">
        <v>594</v>
      </c>
      <c r="K656" s="204" t="s">
        <v>123</v>
      </c>
      <c r="L656" s="204" t="s">
        <v>618</v>
      </c>
      <c r="M656" s="204" t="s">
        <v>1772</v>
      </c>
      <c r="N656" s="204" t="s">
        <v>6960</v>
      </c>
      <c r="P656" s="204" t="s">
        <v>121</v>
      </c>
      <c r="Q656" s="204" t="s">
        <v>330</v>
      </c>
      <c r="R656" s="204" t="s">
        <v>4133</v>
      </c>
      <c r="S656" s="204" t="s">
        <v>7695</v>
      </c>
    </row>
    <row r="657" spans="1:19" x14ac:dyDescent="0.3">
      <c r="A657" s="204"/>
      <c r="B657" s="204"/>
      <c r="C657" s="204"/>
      <c r="D657" s="204"/>
      <c r="F657" s="204" t="s">
        <v>121</v>
      </c>
      <c r="G657" s="204" t="s">
        <v>813</v>
      </c>
      <c r="H657" s="204" t="s">
        <v>6110</v>
      </c>
      <c r="I657" s="204" t="s">
        <v>6111</v>
      </c>
      <c r="K657" s="204" t="s">
        <v>123</v>
      </c>
      <c r="L657" s="204" t="s">
        <v>586</v>
      </c>
      <c r="M657" s="204" t="s">
        <v>565</v>
      </c>
      <c r="N657" s="204" t="s">
        <v>565</v>
      </c>
      <c r="P657" s="204" t="s">
        <v>121</v>
      </c>
      <c r="Q657" s="204" t="s">
        <v>329</v>
      </c>
      <c r="R657" s="204" t="s">
        <v>7696</v>
      </c>
      <c r="S657" s="204" t="s">
        <v>7697</v>
      </c>
    </row>
    <row r="658" spans="1:19" x14ac:dyDescent="0.3">
      <c r="A658" s="204"/>
      <c r="B658" s="204"/>
      <c r="C658" s="204"/>
      <c r="D658" s="204"/>
      <c r="F658" s="204" t="s">
        <v>121</v>
      </c>
      <c r="G658" s="204" t="s">
        <v>815</v>
      </c>
      <c r="H658" s="204" t="s">
        <v>594</v>
      </c>
      <c r="I658" s="204" t="s">
        <v>952</v>
      </c>
      <c r="K658" s="204" t="s">
        <v>123</v>
      </c>
      <c r="L658" s="204" t="s">
        <v>549</v>
      </c>
      <c r="M658" s="204" t="s">
        <v>1611</v>
      </c>
      <c r="N658" s="204" t="s">
        <v>6961</v>
      </c>
      <c r="P658" s="204" t="s">
        <v>121</v>
      </c>
      <c r="Q658" s="204" t="s">
        <v>328</v>
      </c>
      <c r="R658" s="204" t="s">
        <v>828</v>
      </c>
      <c r="S658" s="204" t="s">
        <v>7698</v>
      </c>
    </row>
    <row r="659" spans="1:19" x14ac:dyDescent="0.3">
      <c r="A659" s="204"/>
      <c r="B659" s="204"/>
      <c r="C659" s="204"/>
      <c r="D659" s="204"/>
      <c r="F659" s="204" t="s">
        <v>121</v>
      </c>
      <c r="G659" s="204" t="s">
        <v>816</v>
      </c>
      <c r="H659" s="204" t="s">
        <v>1337</v>
      </c>
      <c r="I659" s="204" t="s">
        <v>6112</v>
      </c>
      <c r="K659" s="204" t="s">
        <v>123</v>
      </c>
      <c r="L659" s="204" t="s">
        <v>625</v>
      </c>
      <c r="M659" s="204" t="s">
        <v>565</v>
      </c>
      <c r="N659" s="204" t="s">
        <v>565</v>
      </c>
      <c r="P659" s="204" t="s">
        <v>121</v>
      </c>
      <c r="Q659" s="204" t="s">
        <v>324</v>
      </c>
      <c r="R659" s="204" t="s">
        <v>848</v>
      </c>
      <c r="S659" s="204" t="s">
        <v>7699</v>
      </c>
    </row>
    <row r="660" spans="1:19" x14ac:dyDescent="0.3">
      <c r="A660" s="204"/>
      <c r="B660" s="204"/>
      <c r="C660" s="204"/>
      <c r="D660" s="204"/>
      <c r="F660" s="204" t="s">
        <v>121</v>
      </c>
      <c r="G660" s="204" t="s">
        <v>818</v>
      </c>
      <c r="H660" s="204" t="s">
        <v>1193</v>
      </c>
      <c r="I660" s="204" t="s">
        <v>1261</v>
      </c>
      <c r="K660" s="204" t="s">
        <v>123</v>
      </c>
      <c r="L660" s="204" t="s">
        <v>1237</v>
      </c>
      <c r="M660" s="204" t="s">
        <v>565</v>
      </c>
      <c r="N660" s="204" t="s">
        <v>565</v>
      </c>
      <c r="P660" s="204" t="s">
        <v>121</v>
      </c>
      <c r="Q660" s="204" t="s">
        <v>830</v>
      </c>
      <c r="R660" s="204" t="s">
        <v>1539</v>
      </c>
      <c r="S660" s="204" t="s">
        <v>5006</v>
      </c>
    </row>
    <row r="661" spans="1:19" x14ac:dyDescent="0.3">
      <c r="A661" s="204"/>
      <c r="B661" s="204"/>
      <c r="C661" s="204"/>
      <c r="D661" s="204"/>
      <c r="F661" s="204" t="s">
        <v>121</v>
      </c>
      <c r="G661" s="204" t="s">
        <v>820</v>
      </c>
      <c r="H661" s="204" t="s">
        <v>594</v>
      </c>
      <c r="I661" s="204" t="s">
        <v>863</v>
      </c>
      <c r="K661" s="204" t="s">
        <v>123</v>
      </c>
      <c r="L661" s="204" t="s">
        <v>629</v>
      </c>
      <c r="M661" s="204" t="s">
        <v>1906</v>
      </c>
      <c r="N661" s="204" t="s">
        <v>6962</v>
      </c>
      <c r="P661" s="204" t="s">
        <v>121</v>
      </c>
      <c r="Q661" s="204" t="s">
        <v>831</v>
      </c>
      <c r="R661" s="204" t="s">
        <v>624</v>
      </c>
      <c r="S661" s="204" t="s">
        <v>565</v>
      </c>
    </row>
    <row r="662" spans="1:19" x14ac:dyDescent="0.3">
      <c r="A662" s="204"/>
      <c r="B662" s="204"/>
      <c r="C662" s="204"/>
      <c r="D662" s="204"/>
      <c r="F662" s="204" t="s">
        <v>121</v>
      </c>
      <c r="G662" s="204" t="s">
        <v>822</v>
      </c>
      <c r="H662" s="204" t="s">
        <v>1531</v>
      </c>
      <c r="I662" s="204" t="s">
        <v>6113</v>
      </c>
      <c r="K662" s="204" t="s">
        <v>123</v>
      </c>
      <c r="L662" s="204" t="s">
        <v>633</v>
      </c>
      <c r="M662" s="204" t="s">
        <v>777</v>
      </c>
      <c r="N662" s="204" t="s">
        <v>1216</v>
      </c>
      <c r="P662" s="204" t="s">
        <v>121</v>
      </c>
      <c r="Q662" s="204" t="s">
        <v>832</v>
      </c>
      <c r="R662" s="204" t="s">
        <v>2036</v>
      </c>
      <c r="S662" s="204" t="s">
        <v>7700</v>
      </c>
    </row>
    <row r="663" spans="1:19" x14ac:dyDescent="0.3">
      <c r="A663" s="204"/>
      <c r="B663" s="204"/>
      <c r="C663" s="204"/>
      <c r="D663" s="204"/>
      <c r="F663" s="204" t="s">
        <v>121</v>
      </c>
      <c r="G663" s="204" t="s">
        <v>332</v>
      </c>
      <c r="H663" s="204" t="s">
        <v>4009</v>
      </c>
      <c r="I663" s="204" t="s">
        <v>6114</v>
      </c>
      <c r="K663" s="204" t="s">
        <v>123</v>
      </c>
      <c r="L663" s="204" t="s">
        <v>586</v>
      </c>
      <c r="M663" s="204" t="s">
        <v>621</v>
      </c>
      <c r="N663" s="204" t="s">
        <v>3551</v>
      </c>
      <c r="P663" s="204" t="s">
        <v>121</v>
      </c>
      <c r="Q663" s="204" t="s">
        <v>536</v>
      </c>
      <c r="R663" s="204" t="s">
        <v>7701</v>
      </c>
      <c r="S663" s="204" t="s">
        <v>3766</v>
      </c>
    </row>
    <row r="664" spans="1:19" x14ac:dyDescent="0.3">
      <c r="A664" s="204"/>
      <c r="B664" s="204"/>
      <c r="C664" s="204"/>
      <c r="D664" s="204"/>
      <c r="F664" s="204" t="s">
        <v>121</v>
      </c>
      <c r="G664" s="204" t="s">
        <v>331</v>
      </c>
      <c r="H664" s="204" t="s">
        <v>4559</v>
      </c>
      <c r="I664" s="204" t="s">
        <v>6115</v>
      </c>
      <c r="K664" s="204" t="s">
        <v>123</v>
      </c>
      <c r="L664" s="204" t="s">
        <v>548</v>
      </c>
      <c r="M664" s="204" t="s">
        <v>2256</v>
      </c>
      <c r="N664" s="204" t="s">
        <v>905</v>
      </c>
      <c r="P664" s="204" t="s">
        <v>121</v>
      </c>
      <c r="Q664" s="204" t="s">
        <v>586</v>
      </c>
      <c r="R664" s="204" t="s">
        <v>7701</v>
      </c>
      <c r="S664" s="204" t="s">
        <v>3766</v>
      </c>
    </row>
    <row r="665" spans="1:19" x14ac:dyDescent="0.3">
      <c r="A665" s="204"/>
      <c r="B665" s="204"/>
      <c r="C665" s="204"/>
      <c r="D665" s="204"/>
      <c r="F665" s="204" t="s">
        <v>121</v>
      </c>
      <c r="G665" s="204" t="s">
        <v>330</v>
      </c>
      <c r="H665" s="204" t="s">
        <v>4118</v>
      </c>
      <c r="I665" s="204" t="s">
        <v>3667</v>
      </c>
      <c r="K665" s="204" t="s">
        <v>123</v>
      </c>
      <c r="L665" s="204" t="s">
        <v>637</v>
      </c>
      <c r="M665" s="204" t="s">
        <v>1013</v>
      </c>
      <c r="N665" s="204" t="s">
        <v>852</v>
      </c>
      <c r="P665" s="204" t="s">
        <v>123</v>
      </c>
      <c r="Q665" s="204" t="s">
        <v>554</v>
      </c>
      <c r="R665" s="204" t="s">
        <v>6811</v>
      </c>
      <c r="S665" s="204" t="s">
        <v>7703</v>
      </c>
    </row>
    <row r="666" spans="1:19" x14ac:dyDescent="0.3">
      <c r="A666" s="204"/>
      <c r="B666" s="204"/>
      <c r="C666" s="204"/>
      <c r="D666" s="204"/>
      <c r="F666" s="204" t="s">
        <v>121</v>
      </c>
      <c r="G666" s="204" t="s">
        <v>329</v>
      </c>
      <c r="H666" s="204" t="s">
        <v>6116</v>
      </c>
      <c r="I666" s="204" t="s">
        <v>6117</v>
      </c>
      <c r="K666" s="204" t="s">
        <v>123</v>
      </c>
      <c r="L666" s="204" t="s">
        <v>639</v>
      </c>
      <c r="M666" s="204" t="s">
        <v>757</v>
      </c>
      <c r="N666" s="204" t="s">
        <v>2083</v>
      </c>
      <c r="P666" s="204" t="s">
        <v>123</v>
      </c>
      <c r="Q666" s="204" t="s">
        <v>564</v>
      </c>
      <c r="R666" s="204" t="s">
        <v>946</v>
      </c>
      <c r="S666" s="204" t="s">
        <v>1959</v>
      </c>
    </row>
    <row r="667" spans="1:19" x14ac:dyDescent="0.3">
      <c r="A667" s="204"/>
      <c r="B667" s="204"/>
      <c r="C667" s="204"/>
      <c r="D667" s="204"/>
      <c r="F667" s="204" t="s">
        <v>121</v>
      </c>
      <c r="G667" s="204" t="s">
        <v>328</v>
      </c>
      <c r="H667" s="204" t="s">
        <v>594</v>
      </c>
      <c r="I667" s="204" t="s">
        <v>565</v>
      </c>
      <c r="K667" s="204" t="s">
        <v>123</v>
      </c>
      <c r="L667" s="204" t="s">
        <v>641</v>
      </c>
      <c r="M667" s="204" t="s">
        <v>565</v>
      </c>
      <c r="N667" s="204" t="s">
        <v>565</v>
      </c>
      <c r="P667" s="204" t="s">
        <v>123</v>
      </c>
      <c r="Q667" s="204" t="s">
        <v>566</v>
      </c>
      <c r="R667" s="204" t="s">
        <v>881</v>
      </c>
      <c r="S667" s="204" t="s">
        <v>2615</v>
      </c>
    </row>
    <row r="668" spans="1:19" x14ac:dyDescent="0.3">
      <c r="A668" s="204"/>
      <c r="B668" s="204"/>
      <c r="C668" s="204"/>
      <c r="D668" s="204"/>
      <c r="F668" s="204" t="s">
        <v>121</v>
      </c>
      <c r="G668" s="204" t="s">
        <v>324</v>
      </c>
      <c r="H668" s="204" t="s">
        <v>6118</v>
      </c>
      <c r="I668" s="204" t="s">
        <v>6119</v>
      </c>
      <c r="K668" s="204" t="s">
        <v>123</v>
      </c>
      <c r="L668" s="204" t="s">
        <v>643</v>
      </c>
      <c r="M668" s="204" t="s">
        <v>1013</v>
      </c>
      <c r="N668" s="204" t="s">
        <v>1808</v>
      </c>
      <c r="P668" s="204" t="s">
        <v>123</v>
      </c>
      <c r="Q668" s="204" t="s">
        <v>568</v>
      </c>
      <c r="R668" s="204" t="s">
        <v>594</v>
      </c>
      <c r="S668" s="204" t="s">
        <v>906</v>
      </c>
    </row>
    <row r="669" spans="1:19" x14ac:dyDescent="0.3">
      <c r="A669" s="204"/>
      <c r="B669" s="204"/>
      <c r="C669" s="204"/>
      <c r="D669" s="204"/>
      <c r="F669" s="204" t="s">
        <v>121</v>
      </c>
      <c r="G669" s="204" t="s">
        <v>830</v>
      </c>
      <c r="H669" s="204" t="s">
        <v>624</v>
      </c>
      <c r="I669" s="204" t="s">
        <v>1691</v>
      </c>
      <c r="K669" s="204" t="s">
        <v>123</v>
      </c>
      <c r="L669" s="204" t="s">
        <v>586</v>
      </c>
      <c r="M669" s="204" t="s">
        <v>1671</v>
      </c>
      <c r="N669" s="204" t="s">
        <v>3454</v>
      </c>
      <c r="P669" s="204" t="s">
        <v>123</v>
      </c>
      <c r="Q669" s="204" t="s">
        <v>570</v>
      </c>
      <c r="R669" s="204" t="s">
        <v>3542</v>
      </c>
      <c r="S669" s="204" t="s">
        <v>7704</v>
      </c>
    </row>
    <row r="670" spans="1:19" x14ac:dyDescent="0.3">
      <c r="A670" s="204"/>
      <c r="B670" s="204"/>
      <c r="C670" s="204"/>
      <c r="D670" s="204"/>
      <c r="F670" s="204" t="s">
        <v>121</v>
      </c>
      <c r="G670" s="204" t="s">
        <v>831</v>
      </c>
      <c r="H670" s="204" t="s">
        <v>624</v>
      </c>
      <c r="I670" s="204" t="s">
        <v>565</v>
      </c>
      <c r="K670" s="204" t="s">
        <v>123</v>
      </c>
      <c r="L670" s="204" t="s">
        <v>547</v>
      </c>
      <c r="M670" s="204" t="s">
        <v>5350</v>
      </c>
      <c r="N670" s="204" t="s">
        <v>1121</v>
      </c>
      <c r="P670" s="204" t="s">
        <v>123</v>
      </c>
      <c r="Q670" s="204" t="s">
        <v>572</v>
      </c>
      <c r="R670" s="204" t="s">
        <v>1013</v>
      </c>
      <c r="S670" s="204" t="s">
        <v>2896</v>
      </c>
    </row>
    <row r="671" spans="1:19" x14ac:dyDescent="0.3">
      <c r="A671" s="204"/>
      <c r="B671" s="204"/>
      <c r="C671" s="204"/>
      <c r="D671" s="204"/>
      <c r="F671" s="204" t="s">
        <v>121</v>
      </c>
      <c r="G671" s="204" t="s">
        <v>832</v>
      </c>
      <c r="H671" s="204" t="s">
        <v>2023</v>
      </c>
      <c r="I671" s="204" t="s">
        <v>6120</v>
      </c>
      <c r="K671" s="204" t="s">
        <v>123</v>
      </c>
      <c r="L671" s="204" t="s">
        <v>647</v>
      </c>
      <c r="M671" s="204" t="s">
        <v>915</v>
      </c>
      <c r="N671" s="204" t="s">
        <v>821</v>
      </c>
      <c r="P671" s="204" t="s">
        <v>123</v>
      </c>
      <c r="Q671" s="204" t="s">
        <v>574</v>
      </c>
      <c r="R671" s="204" t="s">
        <v>3368</v>
      </c>
      <c r="S671" s="204" t="s">
        <v>7705</v>
      </c>
    </row>
    <row r="672" spans="1:19" x14ac:dyDescent="0.3">
      <c r="A672" s="204"/>
      <c r="B672" s="204"/>
      <c r="C672" s="204"/>
      <c r="D672" s="204"/>
      <c r="F672" s="204" t="s">
        <v>121</v>
      </c>
      <c r="G672" s="204" t="s">
        <v>536</v>
      </c>
      <c r="H672" s="204" t="s">
        <v>5199</v>
      </c>
      <c r="I672" s="204" t="s">
        <v>6121</v>
      </c>
      <c r="K672" s="204" t="s">
        <v>123</v>
      </c>
      <c r="L672" s="204" t="s">
        <v>649</v>
      </c>
      <c r="M672" s="204" t="s">
        <v>1161</v>
      </c>
      <c r="N672" s="204" t="s">
        <v>946</v>
      </c>
      <c r="P672" s="204" t="s">
        <v>123</v>
      </c>
      <c r="Q672" s="204" t="s">
        <v>576</v>
      </c>
      <c r="R672" s="204" t="s">
        <v>2154</v>
      </c>
      <c r="S672" s="204" t="s">
        <v>3726</v>
      </c>
    </row>
    <row r="673" spans="1:19" x14ac:dyDescent="0.3">
      <c r="A673" s="204"/>
      <c r="B673" s="204"/>
      <c r="C673" s="204"/>
      <c r="D673" s="204"/>
      <c r="F673" s="204" t="s">
        <v>121</v>
      </c>
      <c r="G673" s="204" t="s">
        <v>586</v>
      </c>
      <c r="H673" s="204" t="s">
        <v>5199</v>
      </c>
      <c r="I673" s="204" t="s">
        <v>6121</v>
      </c>
      <c r="K673" s="204" t="s">
        <v>123</v>
      </c>
      <c r="L673" s="204" t="s">
        <v>651</v>
      </c>
      <c r="M673" s="204" t="s">
        <v>594</v>
      </c>
      <c r="N673" s="204" t="s">
        <v>594</v>
      </c>
      <c r="P673" s="204" t="s">
        <v>123</v>
      </c>
      <c r="Q673" s="204" t="s">
        <v>578</v>
      </c>
      <c r="R673" s="204" t="s">
        <v>941</v>
      </c>
      <c r="S673" s="204" t="s">
        <v>5752</v>
      </c>
    </row>
    <row r="674" spans="1:19" x14ac:dyDescent="0.3">
      <c r="A674" s="204"/>
      <c r="B674" s="204"/>
      <c r="C674" s="204"/>
      <c r="D674" s="204"/>
      <c r="F674" s="204" t="s">
        <v>123</v>
      </c>
      <c r="G674" s="204" t="s">
        <v>554</v>
      </c>
      <c r="H674" s="204" t="s">
        <v>6123</v>
      </c>
      <c r="I674" s="204" t="s">
        <v>6124</v>
      </c>
      <c r="K674" s="204" t="s">
        <v>123</v>
      </c>
      <c r="L674" s="204" t="s">
        <v>653</v>
      </c>
      <c r="M674" s="204" t="s">
        <v>565</v>
      </c>
      <c r="N674" s="204" t="s">
        <v>565</v>
      </c>
      <c r="P674" s="204" t="s">
        <v>123</v>
      </c>
      <c r="Q674" s="204" t="s">
        <v>580</v>
      </c>
      <c r="R674" s="204" t="s">
        <v>624</v>
      </c>
      <c r="S674" s="204" t="s">
        <v>952</v>
      </c>
    </row>
    <row r="675" spans="1:19" x14ac:dyDescent="0.3">
      <c r="A675" s="204"/>
      <c r="B675" s="204"/>
      <c r="C675" s="204"/>
      <c r="D675" s="204"/>
      <c r="F675" s="204" t="s">
        <v>123</v>
      </c>
      <c r="G675" s="204" t="s">
        <v>564</v>
      </c>
      <c r="H675" s="204" t="s">
        <v>565</v>
      </c>
      <c r="I675" s="204" t="s">
        <v>565</v>
      </c>
      <c r="K675" s="204" t="s">
        <v>123</v>
      </c>
      <c r="L675" s="204" t="s">
        <v>655</v>
      </c>
      <c r="M675" s="204" t="s">
        <v>594</v>
      </c>
      <c r="N675" s="204" t="s">
        <v>565</v>
      </c>
      <c r="P675" s="204" t="s">
        <v>123</v>
      </c>
      <c r="Q675" s="204" t="s">
        <v>2829</v>
      </c>
      <c r="R675" s="204" t="s">
        <v>863</v>
      </c>
      <c r="S675" s="204" t="s">
        <v>968</v>
      </c>
    </row>
    <row r="676" spans="1:19" x14ac:dyDescent="0.3">
      <c r="A676" s="204"/>
      <c r="B676" s="204"/>
      <c r="C676" s="204"/>
      <c r="D676" s="204"/>
      <c r="F676" s="204" t="s">
        <v>123</v>
      </c>
      <c r="G676" s="204" t="s">
        <v>566</v>
      </c>
      <c r="H676" s="204" t="s">
        <v>2163</v>
      </c>
      <c r="I676" s="204" t="s">
        <v>4318</v>
      </c>
      <c r="K676" s="204" t="s">
        <v>123</v>
      </c>
      <c r="L676" s="204" t="s">
        <v>657</v>
      </c>
      <c r="M676" s="204" t="s">
        <v>565</v>
      </c>
      <c r="N676" s="204" t="s">
        <v>565</v>
      </c>
      <c r="P676" s="204" t="s">
        <v>123</v>
      </c>
      <c r="Q676" s="204" t="s">
        <v>582</v>
      </c>
      <c r="R676" s="204" t="s">
        <v>4367</v>
      </c>
      <c r="S676" s="204" t="s">
        <v>7706</v>
      </c>
    </row>
    <row r="677" spans="1:19" x14ac:dyDescent="0.3">
      <c r="A677" s="204"/>
      <c r="B677" s="204"/>
      <c r="C677" s="204"/>
      <c r="D677" s="204"/>
      <c r="F677" s="204" t="s">
        <v>123</v>
      </c>
      <c r="G677" s="204" t="s">
        <v>568</v>
      </c>
      <c r="H677" s="204" t="s">
        <v>852</v>
      </c>
      <c r="I677" s="204" t="s">
        <v>6125</v>
      </c>
      <c r="K677" s="204" t="s">
        <v>123</v>
      </c>
      <c r="L677" s="204" t="s">
        <v>546</v>
      </c>
      <c r="M677" s="204" t="s">
        <v>2086</v>
      </c>
      <c r="N677" s="204" t="s">
        <v>5776</v>
      </c>
      <c r="P677" s="204" t="s">
        <v>123</v>
      </c>
      <c r="Q677" s="204" t="s">
        <v>584</v>
      </c>
      <c r="R677" s="204" t="s">
        <v>1116</v>
      </c>
      <c r="S677" s="204" t="s">
        <v>6190</v>
      </c>
    </row>
    <row r="678" spans="1:19" x14ac:dyDescent="0.3">
      <c r="A678" s="204"/>
      <c r="B678" s="204"/>
      <c r="C678" s="204"/>
      <c r="D678" s="204"/>
      <c r="F678" s="204" t="s">
        <v>123</v>
      </c>
      <c r="G678" s="204" t="s">
        <v>570</v>
      </c>
      <c r="H678" s="204" t="s">
        <v>4902</v>
      </c>
      <c r="I678" s="204" t="s">
        <v>6126</v>
      </c>
      <c r="K678" s="204" t="s">
        <v>123</v>
      </c>
      <c r="L678" s="204" t="s">
        <v>660</v>
      </c>
      <c r="M678" s="204" t="s">
        <v>565</v>
      </c>
      <c r="N678" s="204" t="s">
        <v>565</v>
      </c>
      <c r="P678" s="204" t="s">
        <v>123</v>
      </c>
      <c r="Q678" s="204" t="s">
        <v>586</v>
      </c>
      <c r="R678" s="204" t="s">
        <v>6427</v>
      </c>
      <c r="S678" s="204" t="s">
        <v>7707</v>
      </c>
    </row>
    <row r="679" spans="1:19" x14ac:dyDescent="0.3">
      <c r="A679" s="204"/>
      <c r="B679" s="204"/>
      <c r="C679" s="204"/>
      <c r="D679" s="204"/>
      <c r="F679" s="204" t="s">
        <v>123</v>
      </c>
      <c r="G679" s="204" t="s">
        <v>572</v>
      </c>
      <c r="H679" s="204" t="s">
        <v>1860</v>
      </c>
      <c r="I679" s="204" t="s">
        <v>6127</v>
      </c>
      <c r="K679" s="204" t="s">
        <v>123</v>
      </c>
      <c r="L679" s="204" t="s">
        <v>662</v>
      </c>
      <c r="M679" s="204" t="s">
        <v>946</v>
      </c>
      <c r="N679" s="204" t="s">
        <v>1145</v>
      </c>
      <c r="P679" s="204" t="s">
        <v>123</v>
      </c>
      <c r="Q679" s="204" t="s">
        <v>553</v>
      </c>
      <c r="R679" s="204" t="s">
        <v>4371</v>
      </c>
      <c r="S679" s="204" t="s">
        <v>7708</v>
      </c>
    </row>
    <row r="680" spans="1:19" x14ac:dyDescent="0.3">
      <c r="A680" s="204"/>
      <c r="B680" s="204"/>
      <c r="C680" s="204"/>
      <c r="D680" s="204"/>
      <c r="F680" s="204" t="s">
        <v>123</v>
      </c>
      <c r="G680" s="204" t="s">
        <v>574</v>
      </c>
      <c r="H680" s="204" t="s">
        <v>1446</v>
      </c>
      <c r="I680" s="204" t="s">
        <v>6128</v>
      </c>
      <c r="K680" s="204" t="s">
        <v>123</v>
      </c>
      <c r="L680" s="204" t="s">
        <v>664</v>
      </c>
      <c r="M680" s="204" t="s">
        <v>2840</v>
      </c>
      <c r="N680" s="204" t="s">
        <v>6004</v>
      </c>
      <c r="P680" s="204" t="s">
        <v>123</v>
      </c>
      <c r="Q680" s="204" t="s">
        <v>589</v>
      </c>
      <c r="R680" s="204" t="s">
        <v>949</v>
      </c>
      <c r="S680" s="204" t="s">
        <v>718</v>
      </c>
    </row>
    <row r="681" spans="1:19" x14ac:dyDescent="0.3">
      <c r="A681" s="204"/>
      <c r="B681" s="204"/>
      <c r="C681" s="204"/>
      <c r="D681" s="204"/>
      <c r="F681" s="204" t="s">
        <v>123</v>
      </c>
      <c r="G681" s="204" t="s">
        <v>576</v>
      </c>
      <c r="H681" s="204" t="s">
        <v>1802</v>
      </c>
      <c r="I681" s="204" t="s">
        <v>3346</v>
      </c>
      <c r="K681" s="204" t="s">
        <v>123</v>
      </c>
      <c r="L681" s="204" t="s">
        <v>545</v>
      </c>
      <c r="M681" s="204" t="s">
        <v>6395</v>
      </c>
      <c r="N681" s="204" t="s">
        <v>5602</v>
      </c>
      <c r="P681" s="204" t="s">
        <v>123</v>
      </c>
      <c r="Q681" s="204" t="s">
        <v>591</v>
      </c>
      <c r="R681" s="204" t="s">
        <v>4294</v>
      </c>
      <c r="S681" s="204" t="s">
        <v>7709</v>
      </c>
    </row>
    <row r="682" spans="1:19" x14ac:dyDescent="0.3">
      <c r="A682" s="204"/>
      <c r="B682" s="204"/>
      <c r="C682" s="204"/>
      <c r="D682" s="204"/>
      <c r="F682" s="204" t="s">
        <v>123</v>
      </c>
      <c r="G682" s="204" t="s">
        <v>578</v>
      </c>
      <c r="H682" s="204" t="s">
        <v>1393</v>
      </c>
      <c r="I682" s="204" t="s">
        <v>977</v>
      </c>
      <c r="K682" s="204" t="s">
        <v>123</v>
      </c>
      <c r="L682" s="204" t="s">
        <v>667</v>
      </c>
      <c r="M682" s="204" t="s">
        <v>565</v>
      </c>
      <c r="N682" s="204" t="s">
        <v>565</v>
      </c>
      <c r="P682" s="204" t="s">
        <v>123</v>
      </c>
      <c r="Q682" s="204" t="s">
        <v>593</v>
      </c>
      <c r="R682" s="204" t="s">
        <v>757</v>
      </c>
      <c r="S682" s="204" t="s">
        <v>757</v>
      </c>
    </row>
    <row r="683" spans="1:19" x14ac:dyDescent="0.3">
      <c r="A683" s="204"/>
      <c r="B683" s="204"/>
      <c r="C683" s="204"/>
      <c r="D683" s="204"/>
      <c r="F683" s="204" t="s">
        <v>123</v>
      </c>
      <c r="G683" s="204" t="s">
        <v>580</v>
      </c>
      <c r="H683" s="204" t="s">
        <v>1893</v>
      </c>
      <c r="I683" s="204" t="s">
        <v>1338</v>
      </c>
      <c r="K683" s="204" t="s">
        <v>123</v>
      </c>
      <c r="L683" s="204" t="s">
        <v>668</v>
      </c>
      <c r="M683" s="204" t="s">
        <v>565</v>
      </c>
      <c r="N683" s="204" t="s">
        <v>565</v>
      </c>
      <c r="P683" s="204" t="s">
        <v>123</v>
      </c>
      <c r="Q683" s="204" t="s">
        <v>595</v>
      </c>
      <c r="R683" s="204" t="s">
        <v>565</v>
      </c>
      <c r="S683" s="204" t="s">
        <v>565</v>
      </c>
    </row>
    <row r="684" spans="1:19" x14ac:dyDescent="0.3">
      <c r="A684" s="204"/>
      <c r="B684" s="204"/>
      <c r="C684" s="204"/>
      <c r="D684" s="204"/>
      <c r="F684" s="204" t="s">
        <v>123</v>
      </c>
      <c r="G684" s="204" t="s">
        <v>582</v>
      </c>
      <c r="H684" s="204" t="s">
        <v>1860</v>
      </c>
      <c r="I684" s="204" t="s">
        <v>1799</v>
      </c>
      <c r="K684" s="204" t="s">
        <v>123</v>
      </c>
      <c r="L684" s="204" t="s">
        <v>670</v>
      </c>
      <c r="M684" s="204" t="s">
        <v>1897</v>
      </c>
      <c r="N684" s="204" t="s">
        <v>3380</v>
      </c>
      <c r="P684" s="204" t="s">
        <v>123</v>
      </c>
      <c r="Q684" s="204" t="s">
        <v>597</v>
      </c>
      <c r="R684" s="204" t="s">
        <v>2163</v>
      </c>
      <c r="S684" s="204" t="s">
        <v>1008</v>
      </c>
    </row>
    <row r="685" spans="1:19" x14ac:dyDescent="0.3">
      <c r="A685" s="204"/>
      <c r="B685" s="204"/>
      <c r="C685" s="204"/>
      <c r="D685" s="204"/>
      <c r="F685" s="204" t="s">
        <v>123</v>
      </c>
      <c r="G685" s="204" t="s">
        <v>584</v>
      </c>
      <c r="H685" s="204" t="s">
        <v>994</v>
      </c>
      <c r="I685" s="204" t="s">
        <v>806</v>
      </c>
      <c r="K685" s="204" t="s">
        <v>123</v>
      </c>
      <c r="L685" s="204" t="s">
        <v>672</v>
      </c>
      <c r="M685" s="204" t="s">
        <v>1145</v>
      </c>
      <c r="N685" s="204" t="s">
        <v>2689</v>
      </c>
      <c r="P685" s="204" t="s">
        <v>123</v>
      </c>
      <c r="Q685" s="204" t="s">
        <v>599</v>
      </c>
      <c r="R685" s="204" t="s">
        <v>1626</v>
      </c>
      <c r="S685" s="204" t="s">
        <v>4621</v>
      </c>
    </row>
    <row r="686" spans="1:19" x14ac:dyDescent="0.3">
      <c r="A686" s="204"/>
      <c r="B686" s="204"/>
      <c r="C686" s="204"/>
      <c r="D686" s="204"/>
      <c r="F686" s="204" t="s">
        <v>123</v>
      </c>
      <c r="G686" s="204" t="s">
        <v>586</v>
      </c>
      <c r="H686" s="204" t="s">
        <v>6129</v>
      </c>
      <c r="I686" s="204" t="s">
        <v>6130</v>
      </c>
      <c r="K686" s="204" t="s">
        <v>123</v>
      </c>
      <c r="L686" s="204" t="s">
        <v>544</v>
      </c>
      <c r="M686" s="204" t="s">
        <v>1635</v>
      </c>
      <c r="N686" s="204" t="s">
        <v>6963</v>
      </c>
      <c r="P686" s="204" t="s">
        <v>123</v>
      </c>
      <c r="Q686" s="204" t="s">
        <v>603</v>
      </c>
      <c r="R686" s="204" t="s">
        <v>4104</v>
      </c>
      <c r="S686" s="204" t="s">
        <v>7710</v>
      </c>
    </row>
    <row r="687" spans="1:19" x14ac:dyDescent="0.3">
      <c r="A687" s="204"/>
      <c r="B687" s="204"/>
      <c r="C687" s="204"/>
      <c r="D687" s="204"/>
      <c r="F687" s="204" t="s">
        <v>123</v>
      </c>
      <c r="G687" s="204" t="s">
        <v>553</v>
      </c>
      <c r="H687" s="204" t="s">
        <v>3918</v>
      </c>
      <c r="I687" s="204" t="s">
        <v>6131</v>
      </c>
      <c r="K687" s="204" t="s">
        <v>123</v>
      </c>
      <c r="L687" s="204" t="s">
        <v>675</v>
      </c>
      <c r="M687" s="204" t="s">
        <v>946</v>
      </c>
      <c r="N687" s="204" t="s">
        <v>4349</v>
      </c>
      <c r="P687" s="204" t="s">
        <v>123</v>
      </c>
      <c r="Q687" s="204" t="s">
        <v>586</v>
      </c>
      <c r="R687" s="204" t="s">
        <v>691</v>
      </c>
      <c r="S687" s="204" t="s">
        <v>4952</v>
      </c>
    </row>
    <row r="688" spans="1:19" x14ac:dyDescent="0.3">
      <c r="A688" s="204"/>
      <c r="B688" s="204"/>
      <c r="C688" s="204"/>
      <c r="D688" s="204"/>
      <c r="F688" s="204" t="s">
        <v>123</v>
      </c>
      <c r="G688" s="204" t="s">
        <v>589</v>
      </c>
      <c r="H688" s="204" t="s">
        <v>1992</v>
      </c>
      <c r="I688" s="204" t="s">
        <v>915</v>
      </c>
      <c r="K688" s="204" t="s">
        <v>123</v>
      </c>
      <c r="L688" s="204" t="s">
        <v>676</v>
      </c>
      <c r="M688" s="204" t="s">
        <v>581</v>
      </c>
      <c r="N688" s="204" t="s">
        <v>6964</v>
      </c>
      <c r="P688" s="204" t="s">
        <v>123</v>
      </c>
      <c r="Q688" s="204" t="s">
        <v>552</v>
      </c>
      <c r="R688" s="204" t="s">
        <v>7711</v>
      </c>
      <c r="S688" s="204" t="s">
        <v>7712</v>
      </c>
    </row>
    <row r="689" spans="1:19" x14ac:dyDescent="0.3">
      <c r="A689" s="204"/>
      <c r="B689" s="204"/>
      <c r="C689" s="204"/>
      <c r="D689" s="204"/>
      <c r="F689" s="204" t="s">
        <v>123</v>
      </c>
      <c r="G689" s="204" t="s">
        <v>591</v>
      </c>
      <c r="H689" s="204" t="s">
        <v>2812</v>
      </c>
      <c r="I689" s="204" t="s">
        <v>6132</v>
      </c>
      <c r="K689" s="204" t="s">
        <v>123</v>
      </c>
      <c r="L689" s="204" t="s">
        <v>677</v>
      </c>
      <c r="M689" s="204" t="s">
        <v>565</v>
      </c>
      <c r="N689" s="204" t="s">
        <v>565</v>
      </c>
      <c r="P689" s="204" t="s">
        <v>123</v>
      </c>
      <c r="Q689" s="204" t="s">
        <v>551</v>
      </c>
      <c r="R689" s="204" t="s">
        <v>1939</v>
      </c>
      <c r="S689" s="204" t="s">
        <v>7713</v>
      </c>
    </row>
    <row r="690" spans="1:19" x14ac:dyDescent="0.3">
      <c r="A690" s="204"/>
      <c r="B690" s="204"/>
      <c r="C690" s="204"/>
      <c r="D690" s="204"/>
      <c r="F690" s="204" t="s">
        <v>123</v>
      </c>
      <c r="G690" s="204" t="s">
        <v>593</v>
      </c>
      <c r="H690" s="204" t="s">
        <v>863</v>
      </c>
      <c r="I690" s="204" t="s">
        <v>594</v>
      </c>
      <c r="K690" s="204" t="s">
        <v>123</v>
      </c>
      <c r="L690" s="204" t="s">
        <v>543</v>
      </c>
      <c r="M690" s="204" t="s">
        <v>4318</v>
      </c>
      <c r="N690" s="204" t="s">
        <v>915</v>
      </c>
      <c r="P690" s="204" t="s">
        <v>123</v>
      </c>
      <c r="Q690" s="204" t="s">
        <v>609</v>
      </c>
      <c r="R690" s="204" t="s">
        <v>594</v>
      </c>
      <c r="S690" s="204" t="s">
        <v>946</v>
      </c>
    </row>
    <row r="691" spans="1:19" x14ac:dyDescent="0.3">
      <c r="A691" s="204"/>
      <c r="B691" s="204"/>
      <c r="C691" s="204"/>
      <c r="D691" s="204"/>
      <c r="F691" s="204" t="s">
        <v>123</v>
      </c>
      <c r="G691" s="204" t="s">
        <v>595</v>
      </c>
      <c r="H691" s="204" t="s">
        <v>1939</v>
      </c>
      <c r="I691" s="204" t="s">
        <v>6133</v>
      </c>
      <c r="K691" s="204" t="s">
        <v>123</v>
      </c>
      <c r="L691" s="204" t="s">
        <v>679</v>
      </c>
      <c r="M691" s="204" t="s">
        <v>624</v>
      </c>
      <c r="N691" s="204" t="s">
        <v>861</v>
      </c>
      <c r="P691" s="204" t="s">
        <v>123</v>
      </c>
      <c r="Q691" s="204" t="s">
        <v>611</v>
      </c>
      <c r="R691" s="204" t="s">
        <v>1161</v>
      </c>
      <c r="S691" s="204" t="s">
        <v>4415</v>
      </c>
    </row>
    <row r="692" spans="1:19" x14ac:dyDescent="0.3">
      <c r="A692" s="204"/>
      <c r="B692" s="204"/>
      <c r="C692" s="204"/>
      <c r="D692" s="204"/>
      <c r="F692" s="204" t="s">
        <v>123</v>
      </c>
      <c r="G692" s="204" t="s">
        <v>597</v>
      </c>
      <c r="H692" s="204" t="s">
        <v>1420</v>
      </c>
      <c r="I692" s="204" t="s">
        <v>1216</v>
      </c>
      <c r="K692" s="204" t="s">
        <v>123</v>
      </c>
      <c r="L692" s="204" t="s">
        <v>681</v>
      </c>
      <c r="M692" s="204" t="s">
        <v>1684</v>
      </c>
      <c r="N692" s="204" t="s">
        <v>723</v>
      </c>
      <c r="P692" s="204" t="s">
        <v>123</v>
      </c>
      <c r="Q692" s="204" t="s">
        <v>586</v>
      </c>
      <c r="R692" s="204" t="s">
        <v>594</v>
      </c>
      <c r="S692" s="204" t="s">
        <v>1959</v>
      </c>
    </row>
    <row r="693" spans="1:19" x14ac:dyDescent="0.3">
      <c r="A693" s="204"/>
      <c r="B693" s="204"/>
      <c r="C693" s="204"/>
      <c r="D693" s="204"/>
      <c r="F693" s="204" t="s">
        <v>123</v>
      </c>
      <c r="G693" s="204" t="s">
        <v>599</v>
      </c>
      <c r="H693" s="204" t="s">
        <v>2193</v>
      </c>
      <c r="I693" s="204" t="s">
        <v>674</v>
      </c>
      <c r="K693" s="204" t="s">
        <v>123</v>
      </c>
      <c r="L693" s="204" t="s">
        <v>683</v>
      </c>
      <c r="M693" s="204" t="s">
        <v>565</v>
      </c>
      <c r="N693" s="204" t="s">
        <v>565</v>
      </c>
      <c r="P693" s="204" t="s">
        <v>123</v>
      </c>
      <c r="Q693" s="204" t="s">
        <v>550</v>
      </c>
      <c r="R693" s="204" t="s">
        <v>4118</v>
      </c>
      <c r="S693" s="204" t="s">
        <v>7714</v>
      </c>
    </row>
    <row r="694" spans="1:19" x14ac:dyDescent="0.3">
      <c r="A694" s="204"/>
      <c r="B694" s="204"/>
      <c r="C694" s="204"/>
      <c r="D694" s="204"/>
      <c r="F694" s="204" t="s">
        <v>123</v>
      </c>
      <c r="G694" s="204" t="s">
        <v>601</v>
      </c>
      <c r="H694" s="204" t="s">
        <v>594</v>
      </c>
      <c r="I694" s="204" t="s">
        <v>621</v>
      </c>
      <c r="K694" s="204" t="s">
        <v>123</v>
      </c>
      <c r="L694" s="204" t="s">
        <v>542</v>
      </c>
      <c r="M694" s="204" t="s">
        <v>1145</v>
      </c>
      <c r="N694" s="204" t="s">
        <v>2045</v>
      </c>
      <c r="P694" s="204" t="s">
        <v>123</v>
      </c>
      <c r="Q694" s="204" t="s">
        <v>614</v>
      </c>
      <c r="R694" s="204" t="s">
        <v>565</v>
      </c>
      <c r="S694" s="204" t="s">
        <v>565</v>
      </c>
    </row>
    <row r="695" spans="1:19" x14ac:dyDescent="0.3">
      <c r="A695" s="204"/>
      <c r="B695" s="204"/>
      <c r="C695" s="204"/>
      <c r="D695" s="204"/>
      <c r="F695" s="204" t="s">
        <v>123</v>
      </c>
      <c r="G695" s="204" t="s">
        <v>602</v>
      </c>
      <c r="H695" s="204" t="s">
        <v>565</v>
      </c>
      <c r="I695" s="204" t="s">
        <v>565</v>
      </c>
      <c r="K695" s="204" t="s">
        <v>123</v>
      </c>
      <c r="L695" s="204" t="s">
        <v>686</v>
      </c>
      <c r="M695" s="204" t="s">
        <v>861</v>
      </c>
      <c r="N695" s="204" t="s">
        <v>1387</v>
      </c>
      <c r="P695" s="204" t="s">
        <v>123</v>
      </c>
      <c r="Q695" s="204" t="s">
        <v>615</v>
      </c>
      <c r="R695" s="204" t="s">
        <v>2384</v>
      </c>
      <c r="S695" s="204" t="s">
        <v>1142</v>
      </c>
    </row>
    <row r="696" spans="1:19" x14ac:dyDescent="0.3">
      <c r="A696" s="204"/>
      <c r="B696" s="204"/>
      <c r="C696" s="204"/>
      <c r="D696" s="204"/>
      <c r="F696" s="204" t="s">
        <v>123</v>
      </c>
      <c r="G696" s="204" t="s">
        <v>603</v>
      </c>
      <c r="H696" s="204" t="s">
        <v>857</v>
      </c>
      <c r="I696" s="204" t="s">
        <v>6134</v>
      </c>
      <c r="K696" s="204" t="s">
        <v>123</v>
      </c>
      <c r="L696" s="204" t="s">
        <v>688</v>
      </c>
      <c r="M696" s="204" t="s">
        <v>565</v>
      </c>
      <c r="N696" s="204" t="s">
        <v>565</v>
      </c>
      <c r="P696" s="204" t="s">
        <v>123</v>
      </c>
      <c r="Q696" s="204" t="s">
        <v>616</v>
      </c>
      <c r="R696" s="204" t="s">
        <v>565</v>
      </c>
      <c r="S696" s="204" t="s">
        <v>565</v>
      </c>
    </row>
    <row r="697" spans="1:19" x14ac:dyDescent="0.3">
      <c r="A697" s="204"/>
      <c r="B697" s="204"/>
      <c r="C697" s="204"/>
      <c r="D697" s="204"/>
      <c r="F697" s="204" t="s">
        <v>123</v>
      </c>
      <c r="G697" s="204" t="s">
        <v>586</v>
      </c>
      <c r="H697" s="204" t="s">
        <v>1157</v>
      </c>
      <c r="I697" s="204" t="s">
        <v>3309</v>
      </c>
      <c r="K697" s="204" t="s">
        <v>123</v>
      </c>
      <c r="L697" s="204" t="s">
        <v>690</v>
      </c>
      <c r="M697" s="204" t="s">
        <v>863</v>
      </c>
      <c r="N697" s="204" t="s">
        <v>885</v>
      </c>
      <c r="P697" s="204" t="s">
        <v>123</v>
      </c>
      <c r="Q697" s="204" t="s">
        <v>617</v>
      </c>
      <c r="R697" s="204" t="s">
        <v>863</v>
      </c>
      <c r="S697" s="204" t="s">
        <v>2163</v>
      </c>
    </row>
    <row r="698" spans="1:19" x14ac:dyDescent="0.3">
      <c r="A698" s="204"/>
      <c r="B698" s="204"/>
      <c r="C698" s="204"/>
      <c r="D698" s="204"/>
      <c r="F698" s="204" t="s">
        <v>123</v>
      </c>
      <c r="G698" s="204" t="s">
        <v>552</v>
      </c>
      <c r="H698" s="204" t="s">
        <v>6135</v>
      </c>
      <c r="I698" s="204" t="s">
        <v>6136</v>
      </c>
      <c r="K698" s="204" t="s">
        <v>123</v>
      </c>
      <c r="L698" s="204" t="s">
        <v>541</v>
      </c>
      <c r="M698" s="204" t="s">
        <v>1151</v>
      </c>
      <c r="N698" s="204" t="s">
        <v>6965</v>
      </c>
      <c r="P698" s="204" t="s">
        <v>123</v>
      </c>
      <c r="Q698" s="204" t="s">
        <v>618</v>
      </c>
      <c r="R698" s="204" t="s">
        <v>2812</v>
      </c>
      <c r="S698" s="204" t="s">
        <v>1337</v>
      </c>
    </row>
    <row r="699" spans="1:19" x14ac:dyDescent="0.3">
      <c r="A699" s="204"/>
      <c r="B699" s="204"/>
      <c r="C699" s="204"/>
      <c r="D699" s="204"/>
      <c r="F699" s="204" t="s">
        <v>123</v>
      </c>
      <c r="G699" s="204" t="s">
        <v>551</v>
      </c>
      <c r="H699" s="204" t="s">
        <v>1851</v>
      </c>
      <c r="I699" s="204" t="s">
        <v>6137</v>
      </c>
      <c r="K699" s="204" t="s">
        <v>123</v>
      </c>
      <c r="L699" s="204" t="s">
        <v>693</v>
      </c>
      <c r="M699" s="204" t="s">
        <v>4458</v>
      </c>
      <c r="N699" s="204" t="s">
        <v>2788</v>
      </c>
      <c r="P699" s="204" t="s">
        <v>123</v>
      </c>
      <c r="Q699" s="204" t="s">
        <v>620</v>
      </c>
      <c r="R699" s="204" t="s">
        <v>777</v>
      </c>
      <c r="S699" s="204" t="s">
        <v>881</v>
      </c>
    </row>
    <row r="700" spans="1:19" x14ac:dyDescent="0.3">
      <c r="A700" s="204"/>
      <c r="B700" s="204"/>
      <c r="C700" s="204"/>
      <c r="D700" s="204"/>
      <c r="F700" s="204" t="s">
        <v>123</v>
      </c>
      <c r="G700" s="204" t="s">
        <v>608</v>
      </c>
      <c r="H700" s="204" t="s">
        <v>565</v>
      </c>
      <c r="I700" s="204" t="s">
        <v>565</v>
      </c>
      <c r="K700" s="204" t="s">
        <v>123</v>
      </c>
      <c r="L700" s="204" t="s">
        <v>695</v>
      </c>
      <c r="M700" s="204" t="s">
        <v>3630</v>
      </c>
      <c r="N700" s="204" t="s">
        <v>2295</v>
      </c>
      <c r="P700" s="204" t="s">
        <v>123</v>
      </c>
      <c r="Q700" s="204" t="s">
        <v>586</v>
      </c>
      <c r="R700" s="204" t="s">
        <v>881</v>
      </c>
      <c r="S700" s="204" t="s">
        <v>680</v>
      </c>
    </row>
    <row r="701" spans="1:19" x14ac:dyDescent="0.3">
      <c r="A701" s="204"/>
      <c r="B701" s="204"/>
      <c r="C701" s="204"/>
      <c r="D701" s="204"/>
      <c r="F701" s="204" t="s">
        <v>123</v>
      </c>
      <c r="G701" s="204" t="s">
        <v>609</v>
      </c>
      <c r="H701" s="204" t="s">
        <v>757</v>
      </c>
      <c r="I701" s="204" t="s">
        <v>1125</v>
      </c>
      <c r="K701" s="204" t="s">
        <v>123</v>
      </c>
      <c r="L701" s="204" t="s">
        <v>697</v>
      </c>
      <c r="M701" s="204" t="s">
        <v>952</v>
      </c>
      <c r="N701" s="204" t="s">
        <v>757</v>
      </c>
      <c r="P701" s="204" t="s">
        <v>123</v>
      </c>
      <c r="Q701" s="204" t="s">
        <v>549</v>
      </c>
      <c r="R701" s="204" t="s">
        <v>2016</v>
      </c>
      <c r="S701" s="204" t="s">
        <v>7251</v>
      </c>
    </row>
    <row r="702" spans="1:19" x14ac:dyDescent="0.3">
      <c r="A702" s="204"/>
      <c r="B702" s="204"/>
      <c r="C702" s="204"/>
      <c r="D702" s="204"/>
      <c r="F702" s="204" t="s">
        <v>123</v>
      </c>
      <c r="G702" s="204" t="s">
        <v>611</v>
      </c>
      <c r="H702" s="204" t="s">
        <v>2806</v>
      </c>
      <c r="I702" s="204" t="s">
        <v>3293</v>
      </c>
      <c r="K702" s="204" t="s">
        <v>123</v>
      </c>
      <c r="L702" s="204" t="s">
        <v>699</v>
      </c>
      <c r="M702" s="204" t="s">
        <v>952</v>
      </c>
      <c r="N702" s="204" t="s">
        <v>565</v>
      </c>
      <c r="P702" s="204" t="s">
        <v>123</v>
      </c>
      <c r="Q702" s="204" t="s">
        <v>623</v>
      </c>
      <c r="R702" s="204" t="s">
        <v>594</v>
      </c>
      <c r="S702" s="204" t="s">
        <v>821</v>
      </c>
    </row>
    <row r="703" spans="1:19" x14ac:dyDescent="0.3">
      <c r="A703" s="204"/>
      <c r="B703" s="204"/>
      <c r="C703" s="204"/>
      <c r="D703" s="204"/>
      <c r="F703" s="204" t="s">
        <v>123</v>
      </c>
      <c r="G703" s="204" t="s">
        <v>586</v>
      </c>
      <c r="H703" s="204" t="s">
        <v>565</v>
      </c>
      <c r="I703" s="204" t="s">
        <v>565</v>
      </c>
      <c r="K703" s="204" t="s">
        <v>123</v>
      </c>
      <c r="L703" s="204" t="s">
        <v>701</v>
      </c>
      <c r="M703" s="204" t="s">
        <v>952</v>
      </c>
      <c r="N703" s="204" t="s">
        <v>885</v>
      </c>
      <c r="P703" s="204" t="s">
        <v>123</v>
      </c>
      <c r="Q703" s="204" t="s">
        <v>625</v>
      </c>
      <c r="R703" s="204" t="s">
        <v>875</v>
      </c>
      <c r="S703" s="204" t="s">
        <v>1234</v>
      </c>
    </row>
    <row r="704" spans="1:19" x14ac:dyDescent="0.3">
      <c r="A704" s="204"/>
      <c r="B704" s="204"/>
      <c r="C704" s="204"/>
      <c r="D704" s="204"/>
      <c r="F704" s="204" t="s">
        <v>123</v>
      </c>
      <c r="G704" s="204" t="s">
        <v>550</v>
      </c>
      <c r="H704" s="204" t="s">
        <v>1581</v>
      </c>
      <c r="I704" s="204" t="s">
        <v>975</v>
      </c>
      <c r="K704" s="204" t="s">
        <v>123</v>
      </c>
      <c r="L704" s="204" t="s">
        <v>702</v>
      </c>
      <c r="M704" s="204" t="s">
        <v>565</v>
      </c>
      <c r="N704" s="204" t="s">
        <v>565</v>
      </c>
      <c r="P704" s="204" t="s">
        <v>123</v>
      </c>
      <c r="Q704" s="204" t="s">
        <v>1237</v>
      </c>
      <c r="R704" s="204" t="s">
        <v>565</v>
      </c>
      <c r="S704" s="204" t="s">
        <v>565</v>
      </c>
    </row>
    <row r="705" spans="1:19" x14ac:dyDescent="0.3">
      <c r="A705" s="204"/>
      <c r="B705" s="204"/>
      <c r="C705" s="204"/>
      <c r="D705" s="204"/>
      <c r="F705" s="204" t="s">
        <v>123</v>
      </c>
      <c r="G705" s="204" t="s">
        <v>614</v>
      </c>
      <c r="H705" s="204" t="s">
        <v>565</v>
      </c>
      <c r="I705" s="204" t="s">
        <v>565</v>
      </c>
      <c r="K705" s="204" t="s">
        <v>123</v>
      </c>
      <c r="L705" s="204" t="s">
        <v>703</v>
      </c>
      <c r="M705" s="204" t="s">
        <v>565</v>
      </c>
      <c r="N705" s="204" t="s">
        <v>565</v>
      </c>
      <c r="P705" s="204" t="s">
        <v>123</v>
      </c>
      <c r="Q705" s="204" t="s">
        <v>627</v>
      </c>
      <c r="R705" s="204" t="s">
        <v>624</v>
      </c>
      <c r="S705" s="204" t="s">
        <v>3384</v>
      </c>
    </row>
    <row r="706" spans="1:19" x14ac:dyDescent="0.3">
      <c r="A706" s="204"/>
      <c r="B706" s="204"/>
      <c r="C706" s="204"/>
      <c r="D706" s="204"/>
      <c r="F706" s="204" t="s">
        <v>123</v>
      </c>
      <c r="G706" s="204" t="s">
        <v>615</v>
      </c>
      <c r="H706" s="204" t="s">
        <v>565</v>
      </c>
      <c r="I706" s="204" t="s">
        <v>565</v>
      </c>
      <c r="K706" s="204" t="s">
        <v>123</v>
      </c>
      <c r="L706" s="204" t="s">
        <v>704</v>
      </c>
      <c r="M706" s="204" t="s">
        <v>565</v>
      </c>
      <c r="N706" s="204" t="s">
        <v>565</v>
      </c>
      <c r="P706" s="204" t="s">
        <v>123</v>
      </c>
      <c r="Q706" s="204" t="s">
        <v>629</v>
      </c>
      <c r="R706" s="204" t="s">
        <v>4438</v>
      </c>
      <c r="S706" s="204" t="s">
        <v>7636</v>
      </c>
    </row>
    <row r="707" spans="1:19" x14ac:dyDescent="0.3">
      <c r="A707" s="204"/>
      <c r="B707" s="204"/>
      <c r="C707" s="204"/>
      <c r="D707" s="204"/>
      <c r="F707" s="204" t="s">
        <v>123</v>
      </c>
      <c r="G707" s="204" t="s">
        <v>616</v>
      </c>
      <c r="H707" s="204" t="s">
        <v>594</v>
      </c>
      <c r="I707" s="204" t="s">
        <v>1766</v>
      </c>
      <c r="K707" s="204" t="s">
        <v>123</v>
      </c>
      <c r="L707" s="204" t="s">
        <v>705</v>
      </c>
      <c r="M707" s="204" t="s">
        <v>565</v>
      </c>
      <c r="N707" s="204" t="s">
        <v>565</v>
      </c>
      <c r="P707" s="204" t="s">
        <v>123</v>
      </c>
      <c r="Q707" s="204" t="s">
        <v>631</v>
      </c>
      <c r="R707" s="204" t="s">
        <v>565</v>
      </c>
      <c r="S707" s="204" t="s">
        <v>565</v>
      </c>
    </row>
    <row r="708" spans="1:19" x14ac:dyDescent="0.3">
      <c r="A708" s="204"/>
      <c r="B708" s="204"/>
      <c r="C708" s="204"/>
      <c r="D708" s="204"/>
      <c r="F708" s="204" t="s">
        <v>123</v>
      </c>
      <c r="G708" s="204" t="s">
        <v>617</v>
      </c>
      <c r="H708" s="204" t="s">
        <v>946</v>
      </c>
      <c r="I708" s="204" t="s">
        <v>946</v>
      </c>
      <c r="K708" s="204" t="s">
        <v>123</v>
      </c>
      <c r="L708" s="204" t="s">
        <v>707</v>
      </c>
      <c r="M708" s="204" t="s">
        <v>2086</v>
      </c>
      <c r="N708" s="204" t="s">
        <v>6966</v>
      </c>
      <c r="P708" s="204" t="s">
        <v>123</v>
      </c>
      <c r="Q708" s="204" t="s">
        <v>633</v>
      </c>
      <c r="R708" s="204" t="s">
        <v>955</v>
      </c>
      <c r="S708" s="204" t="s">
        <v>3254</v>
      </c>
    </row>
    <row r="709" spans="1:19" x14ac:dyDescent="0.3">
      <c r="A709" s="204"/>
      <c r="B709" s="204"/>
      <c r="C709" s="204"/>
      <c r="D709" s="204"/>
      <c r="F709" s="204" t="s">
        <v>123</v>
      </c>
      <c r="G709" s="204" t="s">
        <v>618</v>
      </c>
      <c r="H709" s="204" t="s">
        <v>843</v>
      </c>
      <c r="I709" s="204" t="s">
        <v>1138</v>
      </c>
      <c r="K709" s="204" t="s">
        <v>123</v>
      </c>
      <c r="L709" s="204" t="s">
        <v>709</v>
      </c>
      <c r="M709" s="204" t="s">
        <v>565</v>
      </c>
      <c r="N709" s="204" t="s">
        <v>565</v>
      </c>
      <c r="P709" s="204" t="s">
        <v>123</v>
      </c>
      <c r="Q709" s="204" t="s">
        <v>586</v>
      </c>
      <c r="R709" s="204" t="s">
        <v>842</v>
      </c>
      <c r="S709" s="204" t="s">
        <v>7715</v>
      </c>
    </row>
    <row r="710" spans="1:19" x14ac:dyDescent="0.3">
      <c r="A710" s="204"/>
      <c r="B710" s="204"/>
      <c r="C710" s="204"/>
      <c r="D710" s="204"/>
      <c r="F710" s="204" t="s">
        <v>123</v>
      </c>
      <c r="G710" s="204" t="s">
        <v>620</v>
      </c>
      <c r="H710" s="204" t="s">
        <v>565</v>
      </c>
      <c r="I710" s="204" t="s">
        <v>565</v>
      </c>
      <c r="K710" s="204" t="s">
        <v>123</v>
      </c>
      <c r="L710" s="204" t="s">
        <v>586</v>
      </c>
      <c r="M710" s="204" t="s">
        <v>3986</v>
      </c>
      <c r="N710" s="204" t="s">
        <v>6967</v>
      </c>
      <c r="P710" s="204" t="s">
        <v>123</v>
      </c>
      <c r="Q710" s="204" t="s">
        <v>548</v>
      </c>
      <c r="R710" s="204" t="s">
        <v>3134</v>
      </c>
      <c r="S710" s="204" t="s">
        <v>7716</v>
      </c>
    </row>
    <row r="711" spans="1:19" x14ac:dyDescent="0.3">
      <c r="A711" s="204"/>
      <c r="B711" s="204"/>
      <c r="C711" s="204"/>
      <c r="D711" s="204"/>
      <c r="F711" s="204" t="s">
        <v>123</v>
      </c>
      <c r="G711" s="204" t="s">
        <v>586</v>
      </c>
      <c r="H711" s="204" t="s">
        <v>863</v>
      </c>
      <c r="I711" s="204" t="s">
        <v>594</v>
      </c>
      <c r="K711" s="204" t="s">
        <v>123</v>
      </c>
      <c r="L711" s="204" t="s">
        <v>540</v>
      </c>
      <c r="M711" s="204" t="s">
        <v>6968</v>
      </c>
      <c r="N711" s="204" t="s">
        <v>6969</v>
      </c>
      <c r="P711" s="204" t="s">
        <v>123</v>
      </c>
      <c r="Q711" s="204" t="s">
        <v>637</v>
      </c>
      <c r="R711" s="204" t="s">
        <v>4544</v>
      </c>
      <c r="S711" s="204" t="s">
        <v>3787</v>
      </c>
    </row>
    <row r="712" spans="1:19" x14ac:dyDescent="0.3">
      <c r="A712" s="204"/>
      <c r="B712" s="204"/>
      <c r="C712" s="204"/>
      <c r="D712" s="204"/>
      <c r="F712" s="204" t="s">
        <v>123</v>
      </c>
      <c r="G712" s="204" t="s">
        <v>549</v>
      </c>
      <c r="H712" s="204" t="s">
        <v>6138</v>
      </c>
      <c r="I712" s="204" t="s">
        <v>6139</v>
      </c>
      <c r="K712" s="204" t="s">
        <v>123</v>
      </c>
      <c r="L712" s="204" t="s">
        <v>371</v>
      </c>
      <c r="M712" s="204" t="s">
        <v>6970</v>
      </c>
      <c r="N712" s="204" t="s">
        <v>6971</v>
      </c>
      <c r="P712" s="204" t="s">
        <v>123</v>
      </c>
      <c r="Q712" s="204" t="s">
        <v>639</v>
      </c>
      <c r="R712" s="204" t="s">
        <v>1303</v>
      </c>
      <c r="S712" s="204" t="s">
        <v>5370</v>
      </c>
    </row>
    <row r="713" spans="1:19" x14ac:dyDescent="0.3">
      <c r="A713" s="204"/>
      <c r="B713" s="204"/>
      <c r="C713" s="204"/>
      <c r="D713" s="204"/>
      <c r="F713" s="204" t="s">
        <v>123</v>
      </c>
      <c r="G713" s="204" t="s">
        <v>623</v>
      </c>
      <c r="H713" s="204" t="s">
        <v>812</v>
      </c>
      <c r="I713" s="204" t="s">
        <v>2163</v>
      </c>
      <c r="K713" s="204" t="s">
        <v>123</v>
      </c>
      <c r="L713" s="204" t="s">
        <v>714</v>
      </c>
      <c r="M713" s="204" t="s">
        <v>594</v>
      </c>
      <c r="N713" s="204" t="s">
        <v>565</v>
      </c>
      <c r="P713" s="204" t="s">
        <v>123</v>
      </c>
      <c r="Q713" s="204" t="s">
        <v>641</v>
      </c>
      <c r="R713" s="204" t="s">
        <v>594</v>
      </c>
      <c r="S713" s="204" t="s">
        <v>1420</v>
      </c>
    </row>
    <row r="714" spans="1:19" x14ac:dyDescent="0.3">
      <c r="A714" s="204"/>
      <c r="B714" s="204"/>
      <c r="C714" s="204"/>
      <c r="D714" s="204"/>
      <c r="F714" s="204" t="s">
        <v>123</v>
      </c>
      <c r="G714" s="204" t="s">
        <v>625</v>
      </c>
      <c r="H714" s="204" t="s">
        <v>1605</v>
      </c>
      <c r="I714" s="204" t="s">
        <v>1747</v>
      </c>
      <c r="K714" s="204" t="s">
        <v>123</v>
      </c>
      <c r="L714" s="204" t="s">
        <v>1041</v>
      </c>
      <c r="M714" s="204" t="s">
        <v>1700</v>
      </c>
      <c r="N714" s="204" t="s">
        <v>6972</v>
      </c>
      <c r="P714" s="204" t="s">
        <v>123</v>
      </c>
      <c r="Q714" s="204" t="s">
        <v>643</v>
      </c>
      <c r="R714" s="204" t="s">
        <v>900</v>
      </c>
      <c r="S714" s="204" t="s">
        <v>4318</v>
      </c>
    </row>
    <row r="715" spans="1:19" x14ac:dyDescent="0.3">
      <c r="A715" s="204"/>
      <c r="B715" s="204"/>
      <c r="C715" s="204"/>
      <c r="D715" s="204"/>
      <c r="F715" s="204" t="s">
        <v>123</v>
      </c>
      <c r="G715" s="204" t="s">
        <v>1237</v>
      </c>
      <c r="H715" s="204" t="s">
        <v>565</v>
      </c>
      <c r="I715" s="204" t="s">
        <v>565</v>
      </c>
      <c r="K715" s="204" t="s">
        <v>123</v>
      </c>
      <c r="L715" s="204" t="s">
        <v>715</v>
      </c>
      <c r="M715" s="204" t="s">
        <v>4116</v>
      </c>
      <c r="N715" s="204" t="s">
        <v>6973</v>
      </c>
      <c r="P715" s="204" t="s">
        <v>123</v>
      </c>
      <c r="Q715" s="204" t="s">
        <v>586</v>
      </c>
      <c r="R715" s="204" t="s">
        <v>4042</v>
      </c>
      <c r="S715" s="204" t="s">
        <v>4056</v>
      </c>
    </row>
    <row r="716" spans="1:19" x14ac:dyDescent="0.3">
      <c r="A716" s="204"/>
      <c r="B716" s="204"/>
      <c r="C716" s="204"/>
      <c r="D716" s="204"/>
      <c r="F716" s="204" t="s">
        <v>123</v>
      </c>
      <c r="G716" s="204" t="s">
        <v>627</v>
      </c>
      <c r="H716" s="204" t="s">
        <v>952</v>
      </c>
      <c r="I716" s="204" t="s">
        <v>1167</v>
      </c>
      <c r="K716" s="204" t="s">
        <v>123</v>
      </c>
      <c r="L716" s="204" t="s">
        <v>717</v>
      </c>
      <c r="M716" s="204" t="s">
        <v>594</v>
      </c>
      <c r="N716" s="204" t="s">
        <v>1420</v>
      </c>
      <c r="P716" s="204" t="s">
        <v>123</v>
      </c>
      <c r="Q716" s="204" t="s">
        <v>547</v>
      </c>
      <c r="R716" s="204" t="s">
        <v>2025</v>
      </c>
      <c r="S716" s="204" t="s">
        <v>6021</v>
      </c>
    </row>
    <row r="717" spans="1:19" x14ac:dyDescent="0.3">
      <c r="A717" s="204"/>
      <c r="B717" s="204"/>
      <c r="C717" s="204"/>
      <c r="D717" s="204"/>
      <c r="F717" s="204" t="s">
        <v>123</v>
      </c>
      <c r="G717" s="204" t="s">
        <v>629</v>
      </c>
      <c r="H717" s="204" t="s">
        <v>6140</v>
      </c>
      <c r="I717" s="204" t="s">
        <v>6141</v>
      </c>
      <c r="K717" s="204" t="s">
        <v>123</v>
      </c>
      <c r="L717" s="204" t="s">
        <v>719</v>
      </c>
      <c r="M717" s="204" t="s">
        <v>992</v>
      </c>
      <c r="N717" s="204" t="s">
        <v>6974</v>
      </c>
      <c r="P717" s="204" t="s">
        <v>123</v>
      </c>
      <c r="Q717" s="204" t="s">
        <v>647</v>
      </c>
      <c r="R717" s="204" t="s">
        <v>812</v>
      </c>
      <c r="S717" s="204" t="s">
        <v>2083</v>
      </c>
    </row>
    <row r="718" spans="1:19" x14ac:dyDescent="0.3">
      <c r="A718" s="204"/>
      <c r="B718" s="204"/>
      <c r="C718" s="204"/>
      <c r="D718" s="204"/>
      <c r="F718" s="204" t="s">
        <v>123</v>
      </c>
      <c r="G718" s="204" t="s">
        <v>631</v>
      </c>
      <c r="H718" s="204" t="s">
        <v>1832</v>
      </c>
      <c r="I718" s="204" t="s">
        <v>621</v>
      </c>
      <c r="K718" s="204" t="s">
        <v>123</v>
      </c>
      <c r="L718" s="204" t="s">
        <v>720</v>
      </c>
      <c r="M718" s="204" t="s">
        <v>885</v>
      </c>
      <c r="N718" s="204" t="s">
        <v>4033</v>
      </c>
      <c r="P718" s="204" t="s">
        <v>123</v>
      </c>
      <c r="Q718" s="204" t="s">
        <v>649</v>
      </c>
      <c r="R718" s="204" t="s">
        <v>777</v>
      </c>
      <c r="S718" s="204" t="s">
        <v>1863</v>
      </c>
    </row>
    <row r="719" spans="1:19" x14ac:dyDescent="0.3">
      <c r="A719" s="204"/>
      <c r="B719" s="204"/>
      <c r="C719" s="204"/>
      <c r="D719" s="204"/>
      <c r="F719" s="204" t="s">
        <v>123</v>
      </c>
      <c r="G719" s="204" t="s">
        <v>633</v>
      </c>
      <c r="H719" s="204" t="s">
        <v>6142</v>
      </c>
      <c r="I719" s="204" t="s">
        <v>6143</v>
      </c>
      <c r="K719" s="204" t="s">
        <v>123</v>
      </c>
      <c r="L719" s="204" t="s">
        <v>722</v>
      </c>
      <c r="M719" s="204" t="s">
        <v>1363</v>
      </c>
      <c r="N719" s="204" t="s">
        <v>6975</v>
      </c>
      <c r="P719" s="204" t="s">
        <v>123</v>
      </c>
      <c r="Q719" s="204" t="s">
        <v>651</v>
      </c>
      <c r="R719" s="204" t="s">
        <v>863</v>
      </c>
      <c r="S719" s="204" t="s">
        <v>821</v>
      </c>
    </row>
    <row r="720" spans="1:19" x14ac:dyDescent="0.3">
      <c r="A720" s="204"/>
      <c r="B720" s="204"/>
      <c r="C720" s="204"/>
      <c r="D720" s="204"/>
      <c r="F720" s="204" t="s">
        <v>123</v>
      </c>
      <c r="G720" s="204" t="s">
        <v>586</v>
      </c>
      <c r="H720" s="204" t="s">
        <v>4329</v>
      </c>
      <c r="I720" s="204" t="s">
        <v>6144</v>
      </c>
      <c r="K720" s="204" t="s">
        <v>123</v>
      </c>
      <c r="L720" s="204" t="s">
        <v>724</v>
      </c>
      <c r="M720" s="204" t="s">
        <v>1594</v>
      </c>
      <c r="N720" s="204" t="s">
        <v>6976</v>
      </c>
      <c r="P720" s="204" t="s">
        <v>123</v>
      </c>
      <c r="Q720" s="204" t="s">
        <v>653</v>
      </c>
      <c r="R720" s="204" t="s">
        <v>1832</v>
      </c>
      <c r="S720" s="204" t="s">
        <v>2580</v>
      </c>
    </row>
    <row r="721" spans="1:19" x14ac:dyDescent="0.3">
      <c r="A721" s="204"/>
      <c r="B721" s="204"/>
      <c r="C721" s="204"/>
      <c r="D721" s="204"/>
      <c r="F721" s="204" t="s">
        <v>123</v>
      </c>
      <c r="G721" s="204" t="s">
        <v>548</v>
      </c>
      <c r="H721" s="204" t="s">
        <v>6145</v>
      </c>
      <c r="I721" s="204" t="s">
        <v>6146</v>
      </c>
      <c r="K721" s="204" t="s">
        <v>123</v>
      </c>
      <c r="L721" s="204" t="s">
        <v>726</v>
      </c>
      <c r="M721" s="204" t="s">
        <v>6977</v>
      </c>
      <c r="N721" s="204" t="s">
        <v>6978</v>
      </c>
      <c r="P721" s="204" t="s">
        <v>123</v>
      </c>
      <c r="Q721" s="204" t="s">
        <v>655</v>
      </c>
      <c r="R721" s="204" t="s">
        <v>674</v>
      </c>
      <c r="S721" s="204" t="s">
        <v>1322</v>
      </c>
    </row>
    <row r="722" spans="1:19" x14ac:dyDescent="0.3">
      <c r="A722" s="204"/>
      <c r="B722" s="204"/>
      <c r="C722" s="204"/>
      <c r="D722" s="204"/>
      <c r="F722" s="204" t="s">
        <v>123</v>
      </c>
      <c r="G722" s="204" t="s">
        <v>637</v>
      </c>
      <c r="H722" s="204" t="s">
        <v>1274</v>
      </c>
      <c r="I722" s="204" t="s">
        <v>6147</v>
      </c>
      <c r="K722" s="204" t="s">
        <v>123</v>
      </c>
      <c r="L722" s="204" t="s">
        <v>728</v>
      </c>
      <c r="M722" s="204" t="s">
        <v>1120</v>
      </c>
      <c r="N722" s="204" t="s">
        <v>6979</v>
      </c>
      <c r="P722" s="204" t="s">
        <v>123</v>
      </c>
      <c r="Q722" s="204" t="s">
        <v>657</v>
      </c>
      <c r="R722" s="204" t="s">
        <v>1832</v>
      </c>
      <c r="S722" s="204" t="s">
        <v>1944</v>
      </c>
    </row>
    <row r="723" spans="1:19" x14ac:dyDescent="0.3">
      <c r="A723" s="204"/>
      <c r="B723" s="204"/>
      <c r="C723" s="204"/>
      <c r="D723" s="204"/>
      <c r="F723" s="204" t="s">
        <v>123</v>
      </c>
      <c r="G723" s="204" t="s">
        <v>639</v>
      </c>
      <c r="H723" s="204" t="s">
        <v>1797</v>
      </c>
      <c r="I723" s="204" t="s">
        <v>6148</v>
      </c>
      <c r="K723" s="204" t="s">
        <v>123</v>
      </c>
      <c r="L723" s="204" t="s">
        <v>730</v>
      </c>
      <c r="M723" s="204" t="s">
        <v>4651</v>
      </c>
      <c r="N723" s="204" t="s">
        <v>6980</v>
      </c>
      <c r="P723" s="204" t="s">
        <v>123</v>
      </c>
      <c r="Q723" s="204" t="s">
        <v>546</v>
      </c>
      <c r="R723" s="204" t="s">
        <v>1675</v>
      </c>
      <c r="S723" s="204" t="s">
        <v>7717</v>
      </c>
    </row>
    <row r="724" spans="1:19" x14ac:dyDescent="0.3">
      <c r="A724" s="204"/>
      <c r="B724" s="204"/>
      <c r="C724" s="204"/>
      <c r="D724" s="204"/>
      <c r="F724" s="204" t="s">
        <v>123</v>
      </c>
      <c r="G724" s="204" t="s">
        <v>641</v>
      </c>
      <c r="H724" s="204" t="s">
        <v>885</v>
      </c>
      <c r="I724" s="204" t="s">
        <v>1498</v>
      </c>
      <c r="K724" s="204" t="s">
        <v>123</v>
      </c>
      <c r="L724" s="204" t="s">
        <v>539</v>
      </c>
      <c r="M724" s="204" t="s">
        <v>6981</v>
      </c>
      <c r="N724" s="204" t="s">
        <v>6982</v>
      </c>
      <c r="P724" s="204" t="s">
        <v>123</v>
      </c>
      <c r="Q724" s="204" t="s">
        <v>660</v>
      </c>
      <c r="R724" s="204" t="s">
        <v>565</v>
      </c>
      <c r="S724" s="204" t="s">
        <v>565</v>
      </c>
    </row>
    <row r="725" spans="1:19" x14ac:dyDescent="0.3">
      <c r="A725" s="204"/>
      <c r="B725" s="204"/>
      <c r="C725" s="204"/>
      <c r="D725" s="204"/>
      <c r="F725" s="204" t="s">
        <v>123</v>
      </c>
      <c r="G725" s="204" t="s">
        <v>643</v>
      </c>
      <c r="H725" s="204" t="s">
        <v>1981</v>
      </c>
      <c r="I725" s="204" t="s">
        <v>3402</v>
      </c>
      <c r="K725" s="204" t="s">
        <v>123</v>
      </c>
      <c r="L725" s="204" t="s">
        <v>733</v>
      </c>
      <c r="M725" s="204" t="s">
        <v>565</v>
      </c>
      <c r="N725" s="204" t="s">
        <v>565</v>
      </c>
      <c r="P725" s="204" t="s">
        <v>123</v>
      </c>
      <c r="Q725" s="204" t="s">
        <v>662</v>
      </c>
      <c r="R725" s="204" t="s">
        <v>2898</v>
      </c>
      <c r="S725" s="204" t="s">
        <v>4252</v>
      </c>
    </row>
    <row r="726" spans="1:19" x14ac:dyDescent="0.3">
      <c r="A726" s="204"/>
      <c r="B726" s="204"/>
      <c r="C726" s="204"/>
      <c r="D726" s="204"/>
      <c r="F726" s="204" t="s">
        <v>123</v>
      </c>
      <c r="G726" s="204" t="s">
        <v>586</v>
      </c>
      <c r="H726" s="204" t="s">
        <v>6149</v>
      </c>
      <c r="I726" s="204" t="s">
        <v>2973</v>
      </c>
      <c r="K726" s="204" t="s">
        <v>123</v>
      </c>
      <c r="L726" s="204" t="s">
        <v>735</v>
      </c>
      <c r="M726" s="204" t="s">
        <v>757</v>
      </c>
      <c r="N726" s="204" t="s">
        <v>1193</v>
      </c>
      <c r="P726" s="204" t="s">
        <v>123</v>
      </c>
      <c r="Q726" s="204" t="s">
        <v>664</v>
      </c>
      <c r="R726" s="204" t="s">
        <v>1393</v>
      </c>
      <c r="S726" s="204" t="s">
        <v>7718</v>
      </c>
    </row>
    <row r="727" spans="1:19" x14ac:dyDescent="0.3">
      <c r="A727" s="204"/>
      <c r="B727" s="204"/>
      <c r="C727" s="204"/>
      <c r="D727" s="204"/>
      <c r="F727" s="204" t="s">
        <v>123</v>
      </c>
      <c r="G727" s="204" t="s">
        <v>547</v>
      </c>
      <c r="H727" s="204" t="s">
        <v>6150</v>
      </c>
      <c r="I727" s="204" t="s">
        <v>6151</v>
      </c>
      <c r="K727" s="204" t="s">
        <v>123</v>
      </c>
      <c r="L727" s="204" t="s">
        <v>737</v>
      </c>
      <c r="M727" s="204" t="s">
        <v>885</v>
      </c>
      <c r="N727" s="204" t="s">
        <v>6983</v>
      </c>
      <c r="P727" s="204" t="s">
        <v>123</v>
      </c>
      <c r="Q727" s="204" t="s">
        <v>545</v>
      </c>
      <c r="R727" s="204" t="s">
        <v>7719</v>
      </c>
      <c r="S727" s="204" t="s">
        <v>7720</v>
      </c>
    </row>
    <row r="728" spans="1:19" x14ac:dyDescent="0.3">
      <c r="A728" s="204"/>
      <c r="B728" s="204"/>
      <c r="C728" s="204"/>
      <c r="D728" s="204"/>
      <c r="F728" s="204" t="s">
        <v>123</v>
      </c>
      <c r="G728" s="204" t="s">
        <v>647</v>
      </c>
      <c r="H728" s="204" t="s">
        <v>1527</v>
      </c>
      <c r="I728" s="204" t="s">
        <v>882</v>
      </c>
      <c r="K728" s="204" t="s">
        <v>123</v>
      </c>
      <c r="L728" s="204" t="s">
        <v>739</v>
      </c>
      <c r="M728" s="204" t="s">
        <v>821</v>
      </c>
      <c r="N728" s="204" t="s">
        <v>845</v>
      </c>
      <c r="P728" s="204" t="s">
        <v>123</v>
      </c>
      <c r="Q728" s="204" t="s">
        <v>667</v>
      </c>
      <c r="R728" s="204" t="s">
        <v>946</v>
      </c>
      <c r="S728" s="204" t="s">
        <v>565</v>
      </c>
    </row>
    <row r="729" spans="1:19" x14ac:dyDescent="0.3">
      <c r="A729" s="204"/>
      <c r="B729" s="204"/>
      <c r="C729" s="204"/>
      <c r="D729" s="204"/>
      <c r="F729" s="204" t="s">
        <v>123</v>
      </c>
      <c r="G729" s="204" t="s">
        <v>649</v>
      </c>
      <c r="H729" s="204" t="s">
        <v>6152</v>
      </c>
      <c r="I729" s="204" t="s">
        <v>6153</v>
      </c>
      <c r="K729" s="204" t="s">
        <v>123</v>
      </c>
      <c r="L729" s="204" t="s">
        <v>743</v>
      </c>
      <c r="M729" s="204" t="s">
        <v>1795</v>
      </c>
      <c r="N729" s="204" t="s">
        <v>4432</v>
      </c>
      <c r="P729" s="204" t="s">
        <v>123</v>
      </c>
      <c r="Q729" s="204" t="s">
        <v>668</v>
      </c>
      <c r="R729" s="204" t="s">
        <v>689</v>
      </c>
      <c r="S729" s="204" t="s">
        <v>7721</v>
      </c>
    </row>
    <row r="730" spans="1:19" x14ac:dyDescent="0.3">
      <c r="A730" s="204"/>
      <c r="B730" s="204"/>
      <c r="C730" s="204"/>
      <c r="D730" s="204"/>
      <c r="F730" s="204" t="s">
        <v>123</v>
      </c>
      <c r="G730" s="204" t="s">
        <v>651</v>
      </c>
      <c r="H730" s="204" t="s">
        <v>777</v>
      </c>
      <c r="I730" s="204" t="s">
        <v>1145</v>
      </c>
      <c r="K730" s="204" t="s">
        <v>123</v>
      </c>
      <c r="L730" s="204" t="s">
        <v>745</v>
      </c>
      <c r="M730" s="204" t="s">
        <v>812</v>
      </c>
      <c r="N730" s="204" t="s">
        <v>1212</v>
      </c>
      <c r="P730" s="204" t="s">
        <v>123</v>
      </c>
      <c r="Q730" s="204" t="s">
        <v>670</v>
      </c>
      <c r="R730" s="204" t="s">
        <v>7722</v>
      </c>
      <c r="S730" s="204" t="s">
        <v>7723</v>
      </c>
    </row>
    <row r="731" spans="1:19" x14ac:dyDescent="0.3">
      <c r="A731" s="204"/>
      <c r="B731" s="204"/>
      <c r="C731" s="204"/>
      <c r="D731" s="204"/>
      <c r="F731" s="204" t="s">
        <v>123</v>
      </c>
      <c r="G731" s="204" t="s">
        <v>653</v>
      </c>
      <c r="H731" s="204" t="s">
        <v>1193</v>
      </c>
      <c r="I731" s="204" t="s">
        <v>4342</v>
      </c>
      <c r="K731" s="204" t="s">
        <v>123</v>
      </c>
      <c r="L731" s="204" t="s">
        <v>747</v>
      </c>
      <c r="M731" s="204" t="s">
        <v>6984</v>
      </c>
      <c r="N731" s="204" t="s">
        <v>6985</v>
      </c>
      <c r="P731" s="204" t="s">
        <v>123</v>
      </c>
      <c r="Q731" s="204" t="s">
        <v>672</v>
      </c>
      <c r="R731" s="204" t="s">
        <v>1860</v>
      </c>
      <c r="S731" s="204" t="s">
        <v>4948</v>
      </c>
    </row>
    <row r="732" spans="1:19" x14ac:dyDescent="0.3">
      <c r="A732" s="204"/>
      <c r="B732" s="204"/>
      <c r="C732" s="204"/>
      <c r="D732" s="204"/>
      <c r="F732" s="204" t="s">
        <v>123</v>
      </c>
      <c r="G732" s="204" t="s">
        <v>655</v>
      </c>
      <c r="H732" s="204" t="s">
        <v>1067</v>
      </c>
      <c r="I732" s="204" t="s">
        <v>2936</v>
      </c>
      <c r="K732" s="204" t="s">
        <v>123</v>
      </c>
      <c r="L732" s="204" t="s">
        <v>749</v>
      </c>
      <c r="M732" s="204" t="s">
        <v>992</v>
      </c>
      <c r="N732" s="204" t="s">
        <v>1486</v>
      </c>
      <c r="P732" s="204" t="s">
        <v>123</v>
      </c>
      <c r="Q732" s="204" t="s">
        <v>544</v>
      </c>
      <c r="R732" s="204" t="s">
        <v>1013</v>
      </c>
      <c r="S732" s="204" t="s">
        <v>1799</v>
      </c>
    </row>
    <row r="733" spans="1:19" x14ac:dyDescent="0.3">
      <c r="A733" s="204"/>
      <c r="B733" s="204"/>
      <c r="C733" s="204"/>
      <c r="D733" s="204"/>
      <c r="F733" s="204" t="s">
        <v>123</v>
      </c>
      <c r="G733" s="204" t="s">
        <v>657</v>
      </c>
      <c r="H733" s="204" t="s">
        <v>2086</v>
      </c>
      <c r="I733" s="204" t="s">
        <v>1317</v>
      </c>
      <c r="K733" s="204" t="s">
        <v>123</v>
      </c>
      <c r="L733" s="204" t="s">
        <v>751</v>
      </c>
      <c r="M733" s="204" t="s">
        <v>3210</v>
      </c>
      <c r="N733" s="204" t="s">
        <v>612</v>
      </c>
      <c r="P733" s="204" t="s">
        <v>123</v>
      </c>
      <c r="Q733" s="204" t="s">
        <v>675</v>
      </c>
      <c r="R733" s="204" t="s">
        <v>565</v>
      </c>
      <c r="S733" s="204" t="s">
        <v>565</v>
      </c>
    </row>
    <row r="734" spans="1:19" x14ac:dyDescent="0.3">
      <c r="A734" s="204"/>
      <c r="B734" s="204"/>
      <c r="C734" s="204"/>
      <c r="D734" s="204"/>
      <c r="F734" s="204" t="s">
        <v>123</v>
      </c>
      <c r="G734" s="204" t="s">
        <v>546</v>
      </c>
      <c r="H734" s="204" t="s">
        <v>4087</v>
      </c>
      <c r="I734" s="204" t="s">
        <v>3593</v>
      </c>
      <c r="K734" s="204" t="s">
        <v>123</v>
      </c>
      <c r="L734" s="204" t="s">
        <v>753</v>
      </c>
      <c r="M734" s="204" t="s">
        <v>6986</v>
      </c>
      <c r="N734" s="204" t="s">
        <v>6987</v>
      </c>
      <c r="P734" s="204" t="s">
        <v>123</v>
      </c>
      <c r="Q734" s="204" t="s">
        <v>676</v>
      </c>
      <c r="R734" s="204" t="s">
        <v>861</v>
      </c>
      <c r="S734" s="204" t="s">
        <v>4739</v>
      </c>
    </row>
    <row r="735" spans="1:19" x14ac:dyDescent="0.3">
      <c r="A735" s="204"/>
      <c r="B735" s="204"/>
      <c r="C735" s="204"/>
      <c r="D735" s="204"/>
      <c r="F735" s="204" t="s">
        <v>123</v>
      </c>
      <c r="G735" s="204" t="s">
        <v>660</v>
      </c>
      <c r="H735" s="204" t="s">
        <v>565</v>
      </c>
      <c r="I735" s="204" t="s">
        <v>565</v>
      </c>
      <c r="K735" s="204" t="s">
        <v>123</v>
      </c>
      <c r="L735" s="204" t="s">
        <v>538</v>
      </c>
      <c r="M735" s="204" t="s">
        <v>2465</v>
      </c>
      <c r="N735" s="204" t="s">
        <v>6988</v>
      </c>
      <c r="P735" s="204" t="s">
        <v>123</v>
      </c>
      <c r="Q735" s="204" t="s">
        <v>893</v>
      </c>
      <c r="R735" s="204" t="s">
        <v>565</v>
      </c>
      <c r="S735" s="204" t="s">
        <v>565</v>
      </c>
    </row>
    <row r="736" spans="1:19" x14ac:dyDescent="0.3">
      <c r="A736" s="204"/>
      <c r="B736" s="204"/>
      <c r="C736" s="204"/>
      <c r="D736" s="204"/>
      <c r="F736" s="204" t="s">
        <v>123</v>
      </c>
      <c r="G736" s="204" t="s">
        <v>662</v>
      </c>
      <c r="H736" s="204" t="s">
        <v>3507</v>
      </c>
      <c r="I736" s="204" t="s">
        <v>3612</v>
      </c>
      <c r="K736" s="204" t="s">
        <v>123</v>
      </c>
      <c r="L736" s="204" t="s">
        <v>756</v>
      </c>
      <c r="M736" s="204" t="s">
        <v>565</v>
      </c>
      <c r="N736" s="204" t="s">
        <v>565</v>
      </c>
      <c r="P736" s="204" t="s">
        <v>123</v>
      </c>
      <c r="Q736" s="204" t="s">
        <v>677</v>
      </c>
      <c r="R736" s="204" t="s">
        <v>594</v>
      </c>
      <c r="S736" s="204" t="s">
        <v>624</v>
      </c>
    </row>
    <row r="737" spans="1:19" x14ac:dyDescent="0.3">
      <c r="A737" s="204"/>
      <c r="B737" s="204"/>
      <c r="C737" s="204"/>
      <c r="D737" s="204"/>
      <c r="F737" s="204" t="s">
        <v>123</v>
      </c>
      <c r="G737" s="204" t="s">
        <v>664</v>
      </c>
      <c r="H737" s="204" t="s">
        <v>1863</v>
      </c>
      <c r="I737" s="204" t="s">
        <v>4385</v>
      </c>
      <c r="K737" s="204" t="s">
        <v>123</v>
      </c>
      <c r="L737" s="204" t="s">
        <v>758</v>
      </c>
      <c r="M737" s="204" t="s">
        <v>852</v>
      </c>
      <c r="N737" s="204" t="s">
        <v>6989</v>
      </c>
      <c r="P737" s="204" t="s">
        <v>123</v>
      </c>
      <c r="Q737" s="204" t="s">
        <v>543</v>
      </c>
      <c r="R737" s="204" t="s">
        <v>1826</v>
      </c>
      <c r="S737" s="204" t="s">
        <v>7724</v>
      </c>
    </row>
    <row r="738" spans="1:19" x14ac:dyDescent="0.3">
      <c r="A738" s="204"/>
      <c r="B738" s="204"/>
      <c r="C738" s="204"/>
      <c r="D738" s="204"/>
      <c r="F738" s="204" t="s">
        <v>123</v>
      </c>
      <c r="G738" s="204" t="s">
        <v>545</v>
      </c>
      <c r="H738" s="204" t="s">
        <v>4517</v>
      </c>
      <c r="I738" s="204" t="s">
        <v>6154</v>
      </c>
      <c r="K738" s="204" t="s">
        <v>123</v>
      </c>
      <c r="L738" s="204" t="s">
        <v>760</v>
      </c>
      <c r="M738" s="204" t="s">
        <v>1072</v>
      </c>
      <c r="N738" s="204" t="s">
        <v>6990</v>
      </c>
      <c r="P738" s="204" t="s">
        <v>123</v>
      </c>
      <c r="Q738" s="204" t="s">
        <v>679</v>
      </c>
      <c r="R738" s="204" t="s">
        <v>624</v>
      </c>
      <c r="S738" s="204" t="s">
        <v>1832</v>
      </c>
    </row>
    <row r="739" spans="1:19" x14ac:dyDescent="0.3">
      <c r="A739" s="204"/>
      <c r="B739" s="204"/>
      <c r="C739" s="204"/>
      <c r="D739" s="204"/>
      <c r="F739" s="204" t="s">
        <v>123</v>
      </c>
      <c r="G739" s="204" t="s">
        <v>667</v>
      </c>
      <c r="H739" s="204" t="s">
        <v>861</v>
      </c>
      <c r="I739" s="204" t="s">
        <v>821</v>
      </c>
      <c r="K739" s="204" t="s">
        <v>123</v>
      </c>
      <c r="L739" s="204" t="s">
        <v>762</v>
      </c>
      <c r="M739" s="204" t="s">
        <v>853</v>
      </c>
      <c r="N739" s="204" t="s">
        <v>6991</v>
      </c>
      <c r="P739" s="204" t="s">
        <v>123</v>
      </c>
      <c r="Q739" s="204" t="s">
        <v>681</v>
      </c>
      <c r="R739" s="204" t="s">
        <v>1332</v>
      </c>
      <c r="S739" s="204" t="s">
        <v>7725</v>
      </c>
    </row>
    <row r="740" spans="1:19" x14ac:dyDescent="0.3">
      <c r="A740" s="204"/>
      <c r="B740" s="204"/>
      <c r="C740" s="204"/>
      <c r="D740" s="204"/>
      <c r="F740" s="204" t="s">
        <v>123</v>
      </c>
      <c r="G740" s="204" t="s">
        <v>668</v>
      </c>
      <c r="H740" s="204" t="s">
        <v>1145</v>
      </c>
      <c r="I740" s="204" t="s">
        <v>6155</v>
      </c>
      <c r="K740" s="204" t="s">
        <v>123</v>
      </c>
      <c r="L740" s="204" t="s">
        <v>764</v>
      </c>
      <c r="M740" s="204" t="s">
        <v>1307</v>
      </c>
      <c r="N740" s="204" t="s">
        <v>4647</v>
      </c>
      <c r="P740" s="204" t="s">
        <v>123</v>
      </c>
      <c r="Q740" s="204" t="s">
        <v>683</v>
      </c>
      <c r="R740" s="204" t="s">
        <v>1281</v>
      </c>
      <c r="S740" s="204" t="s">
        <v>3296</v>
      </c>
    </row>
    <row r="741" spans="1:19" x14ac:dyDescent="0.3">
      <c r="A741" s="204"/>
      <c r="B741" s="204"/>
      <c r="C741" s="204"/>
      <c r="D741" s="204"/>
      <c r="F741" s="204" t="s">
        <v>123</v>
      </c>
      <c r="G741" s="204" t="s">
        <v>670</v>
      </c>
      <c r="H741" s="204" t="s">
        <v>1576</v>
      </c>
      <c r="I741" s="204" t="s">
        <v>2530</v>
      </c>
      <c r="K741" s="204" t="s">
        <v>123</v>
      </c>
      <c r="L741" s="204" t="s">
        <v>766</v>
      </c>
      <c r="M741" s="204" t="s">
        <v>863</v>
      </c>
      <c r="N741" s="204" t="s">
        <v>594</v>
      </c>
      <c r="P741" s="204" t="s">
        <v>123</v>
      </c>
      <c r="Q741" s="204" t="s">
        <v>542</v>
      </c>
      <c r="R741" s="204" t="s">
        <v>1253</v>
      </c>
      <c r="S741" s="204" t="s">
        <v>4058</v>
      </c>
    </row>
    <row r="742" spans="1:19" x14ac:dyDescent="0.3">
      <c r="A742" s="204"/>
      <c r="B742" s="204"/>
      <c r="C742" s="204"/>
      <c r="D742" s="204"/>
      <c r="F742" s="204" t="s">
        <v>123</v>
      </c>
      <c r="G742" s="204" t="s">
        <v>672</v>
      </c>
      <c r="H742" s="204" t="s">
        <v>6156</v>
      </c>
      <c r="I742" s="204" t="s">
        <v>6157</v>
      </c>
      <c r="K742" s="204" t="s">
        <v>123</v>
      </c>
      <c r="L742" s="204" t="s">
        <v>767</v>
      </c>
      <c r="M742" s="204" t="s">
        <v>594</v>
      </c>
      <c r="N742" s="204" t="s">
        <v>642</v>
      </c>
      <c r="P742" s="204" t="s">
        <v>123</v>
      </c>
      <c r="Q742" s="204" t="s">
        <v>686</v>
      </c>
      <c r="R742" s="204" t="s">
        <v>2604</v>
      </c>
      <c r="S742" s="204" t="s">
        <v>2025</v>
      </c>
    </row>
    <row r="743" spans="1:19" x14ac:dyDescent="0.3">
      <c r="A743" s="204"/>
      <c r="B743" s="204"/>
      <c r="C743" s="204"/>
      <c r="D743" s="204"/>
      <c r="F743" s="204" t="s">
        <v>123</v>
      </c>
      <c r="G743" s="204" t="s">
        <v>544</v>
      </c>
      <c r="H743" s="204" t="s">
        <v>624</v>
      </c>
      <c r="I743" s="204" t="s">
        <v>1034</v>
      </c>
      <c r="K743" s="204" t="s">
        <v>123</v>
      </c>
      <c r="L743" s="204" t="s">
        <v>769</v>
      </c>
      <c r="M743" s="204" t="s">
        <v>594</v>
      </c>
      <c r="N743" s="204" t="s">
        <v>821</v>
      </c>
      <c r="P743" s="204" t="s">
        <v>123</v>
      </c>
      <c r="Q743" s="204" t="s">
        <v>688</v>
      </c>
      <c r="R743" s="204" t="s">
        <v>1119</v>
      </c>
      <c r="S743" s="204" t="s">
        <v>2099</v>
      </c>
    </row>
    <row r="744" spans="1:19" x14ac:dyDescent="0.3">
      <c r="A744" s="204"/>
      <c r="B744" s="204"/>
      <c r="C744" s="204"/>
      <c r="D744" s="204"/>
      <c r="F744" s="204" t="s">
        <v>123</v>
      </c>
      <c r="G744" s="204" t="s">
        <v>675</v>
      </c>
      <c r="H744" s="204" t="s">
        <v>624</v>
      </c>
      <c r="I744" s="204" t="s">
        <v>1034</v>
      </c>
      <c r="K744" s="204" t="s">
        <v>123</v>
      </c>
      <c r="L744" s="204" t="s">
        <v>771</v>
      </c>
      <c r="M744" s="204" t="s">
        <v>565</v>
      </c>
      <c r="N744" s="204" t="s">
        <v>565</v>
      </c>
      <c r="P744" s="204" t="s">
        <v>123</v>
      </c>
      <c r="Q744" s="204" t="s">
        <v>690</v>
      </c>
      <c r="R744" s="204" t="s">
        <v>863</v>
      </c>
      <c r="S744" s="204" t="s">
        <v>863</v>
      </c>
    </row>
    <row r="745" spans="1:19" x14ac:dyDescent="0.3">
      <c r="A745" s="204"/>
      <c r="B745" s="204"/>
      <c r="C745" s="204"/>
      <c r="D745" s="204"/>
      <c r="F745" s="204" t="s">
        <v>123</v>
      </c>
      <c r="G745" s="204" t="s">
        <v>676</v>
      </c>
      <c r="H745" s="204" t="s">
        <v>565</v>
      </c>
      <c r="I745" s="204" t="s">
        <v>565</v>
      </c>
      <c r="K745" s="204" t="s">
        <v>123</v>
      </c>
      <c r="L745" s="204" t="s">
        <v>537</v>
      </c>
      <c r="M745" s="204" t="s">
        <v>4412</v>
      </c>
      <c r="N745" s="204" t="s">
        <v>6992</v>
      </c>
      <c r="P745" s="204" t="s">
        <v>123</v>
      </c>
      <c r="Q745" s="204" t="s">
        <v>541</v>
      </c>
      <c r="R745" s="204" t="s">
        <v>5677</v>
      </c>
      <c r="S745" s="204" t="s">
        <v>7726</v>
      </c>
    </row>
    <row r="746" spans="1:19" x14ac:dyDescent="0.3">
      <c r="A746" s="204"/>
      <c r="B746" s="204"/>
      <c r="C746" s="204"/>
      <c r="D746" s="204"/>
      <c r="F746" s="204" t="s">
        <v>123</v>
      </c>
      <c r="G746" s="204" t="s">
        <v>893</v>
      </c>
      <c r="H746" s="204" t="s">
        <v>565</v>
      </c>
      <c r="I746" s="204" t="s">
        <v>565</v>
      </c>
      <c r="K746" s="204" t="s">
        <v>123</v>
      </c>
      <c r="L746" s="204" t="s">
        <v>774</v>
      </c>
      <c r="M746" s="204" t="s">
        <v>565</v>
      </c>
      <c r="N746" s="204" t="s">
        <v>565</v>
      </c>
      <c r="P746" s="204" t="s">
        <v>123</v>
      </c>
      <c r="Q746" s="204" t="s">
        <v>693</v>
      </c>
      <c r="R746" s="204" t="s">
        <v>2191</v>
      </c>
      <c r="S746" s="204" t="s">
        <v>1211</v>
      </c>
    </row>
    <row r="747" spans="1:19" x14ac:dyDescent="0.3">
      <c r="A747" s="204"/>
      <c r="B747" s="204"/>
      <c r="C747" s="204"/>
      <c r="D747" s="204"/>
      <c r="F747" s="204" t="s">
        <v>123</v>
      </c>
      <c r="G747" s="204" t="s">
        <v>677</v>
      </c>
      <c r="H747" s="204" t="s">
        <v>565</v>
      </c>
      <c r="I747" s="204" t="s">
        <v>565</v>
      </c>
      <c r="K747" s="204" t="s">
        <v>123</v>
      </c>
      <c r="L747" s="204" t="s">
        <v>776</v>
      </c>
      <c r="M747" s="204" t="s">
        <v>565</v>
      </c>
      <c r="N747" s="204" t="s">
        <v>565</v>
      </c>
      <c r="P747" s="204" t="s">
        <v>123</v>
      </c>
      <c r="Q747" s="204" t="s">
        <v>695</v>
      </c>
      <c r="R747" s="204" t="s">
        <v>4851</v>
      </c>
      <c r="S747" s="204" t="s">
        <v>7727</v>
      </c>
    </row>
    <row r="748" spans="1:19" x14ac:dyDescent="0.3">
      <c r="A748" s="204"/>
      <c r="B748" s="204"/>
      <c r="C748" s="204"/>
      <c r="D748" s="204"/>
      <c r="F748" s="204" t="s">
        <v>123</v>
      </c>
      <c r="G748" s="204" t="s">
        <v>543</v>
      </c>
      <c r="H748" s="204" t="s">
        <v>1581</v>
      </c>
      <c r="I748" s="204" t="s">
        <v>3880</v>
      </c>
      <c r="K748" s="204" t="s">
        <v>123</v>
      </c>
      <c r="L748" s="204" t="s">
        <v>778</v>
      </c>
      <c r="M748" s="204" t="s">
        <v>565</v>
      </c>
      <c r="N748" s="204" t="s">
        <v>565</v>
      </c>
      <c r="P748" s="204" t="s">
        <v>123</v>
      </c>
      <c r="Q748" s="204" t="s">
        <v>697</v>
      </c>
      <c r="R748" s="204" t="s">
        <v>642</v>
      </c>
      <c r="S748" s="204" t="s">
        <v>1446</v>
      </c>
    </row>
    <row r="749" spans="1:19" x14ac:dyDescent="0.3">
      <c r="A749" s="204"/>
      <c r="B749" s="204"/>
      <c r="C749" s="204"/>
      <c r="D749" s="204"/>
      <c r="F749" s="204" t="s">
        <v>123</v>
      </c>
      <c r="G749" s="204" t="s">
        <v>679</v>
      </c>
      <c r="H749" s="204" t="s">
        <v>863</v>
      </c>
      <c r="I749" s="204" t="s">
        <v>952</v>
      </c>
      <c r="K749" s="204" t="s">
        <v>123</v>
      </c>
      <c r="L749" s="204" t="s">
        <v>780</v>
      </c>
      <c r="M749" s="204" t="s">
        <v>594</v>
      </c>
      <c r="N749" s="204" t="s">
        <v>565</v>
      </c>
      <c r="P749" s="204" t="s">
        <v>123</v>
      </c>
      <c r="Q749" s="204" t="s">
        <v>699</v>
      </c>
      <c r="R749" s="204" t="s">
        <v>885</v>
      </c>
      <c r="S749" s="204" t="s">
        <v>946</v>
      </c>
    </row>
    <row r="750" spans="1:19" x14ac:dyDescent="0.3">
      <c r="A750" s="204"/>
      <c r="B750" s="204"/>
      <c r="C750" s="204"/>
      <c r="D750" s="204"/>
      <c r="F750" s="204" t="s">
        <v>123</v>
      </c>
      <c r="G750" s="204" t="s">
        <v>681</v>
      </c>
      <c r="H750" s="204" t="s">
        <v>1599</v>
      </c>
      <c r="I750" s="204" t="s">
        <v>4671</v>
      </c>
      <c r="K750" s="204" t="s">
        <v>123</v>
      </c>
      <c r="L750" s="204" t="s">
        <v>782</v>
      </c>
      <c r="M750" s="204" t="s">
        <v>565</v>
      </c>
      <c r="N750" s="204" t="s">
        <v>565</v>
      </c>
      <c r="P750" s="204" t="s">
        <v>123</v>
      </c>
      <c r="Q750" s="204" t="s">
        <v>701</v>
      </c>
      <c r="R750" s="204" t="s">
        <v>812</v>
      </c>
      <c r="S750" s="204" t="s">
        <v>2193</v>
      </c>
    </row>
    <row r="751" spans="1:19" x14ac:dyDescent="0.3">
      <c r="A751" s="204"/>
      <c r="B751" s="204"/>
      <c r="C751" s="204"/>
      <c r="D751" s="204"/>
      <c r="F751" s="204" t="s">
        <v>123</v>
      </c>
      <c r="G751" s="204" t="s">
        <v>683</v>
      </c>
      <c r="H751" s="204" t="s">
        <v>994</v>
      </c>
      <c r="I751" s="204" t="s">
        <v>4176</v>
      </c>
      <c r="K751" s="204" t="s">
        <v>123</v>
      </c>
      <c r="L751" s="204" t="s">
        <v>783</v>
      </c>
      <c r="M751" s="204" t="s">
        <v>565</v>
      </c>
      <c r="N751" s="204" t="s">
        <v>565</v>
      </c>
      <c r="P751" s="204" t="s">
        <v>123</v>
      </c>
      <c r="Q751" s="204" t="s">
        <v>702</v>
      </c>
      <c r="R751" s="204" t="s">
        <v>565</v>
      </c>
      <c r="S751" s="204" t="s">
        <v>565</v>
      </c>
    </row>
    <row r="752" spans="1:19" x14ac:dyDescent="0.3">
      <c r="A752" s="204"/>
      <c r="B752" s="204"/>
      <c r="C752" s="204"/>
      <c r="D752" s="204"/>
      <c r="F752" s="204" t="s">
        <v>123</v>
      </c>
      <c r="G752" s="204" t="s">
        <v>542</v>
      </c>
      <c r="H752" s="204" t="s">
        <v>4087</v>
      </c>
      <c r="I752" s="204" t="s">
        <v>4406</v>
      </c>
      <c r="K752" s="204" t="s">
        <v>123</v>
      </c>
      <c r="L752" s="204" t="s">
        <v>784</v>
      </c>
      <c r="M752" s="204" t="s">
        <v>885</v>
      </c>
      <c r="N752" s="204" t="s">
        <v>869</v>
      </c>
      <c r="P752" s="204" t="s">
        <v>123</v>
      </c>
      <c r="Q752" s="204" t="s">
        <v>703</v>
      </c>
      <c r="R752" s="204" t="s">
        <v>565</v>
      </c>
      <c r="S752" s="204" t="s">
        <v>565</v>
      </c>
    </row>
    <row r="753" spans="1:19" x14ac:dyDescent="0.3">
      <c r="A753" s="204"/>
      <c r="B753" s="204"/>
      <c r="C753" s="204"/>
      <c r="D753" s="204"/>
      <c r="F753" s="204" t="s">
        <v>123</v>
      </c>
      <c r="G753" s="204" t="s">
        <v>686</v>
      </c>
      <c r="H753" s="204" t="s">
        <v>3263</v>
      </c>
      <c r="I753" s="204" t="s">
        <v>1313</v>
      </c>
      <c r="K753" s="204" t="s">
        <v>123</v>
      </c>
      <c r="L753" s="204" t="s">
        <v>786</v>
      </c>
      <c r="M753" s="204" t="s">
        <v>1013</v>
      </c>
      <c r="N753" s="204" t="s">
        <v>2413</v>
      </c>
      <c r="P753" s="204" t="s">
        <v>123</v>
      </c>
      <c r="Q753" s="204" t="s">
        <v>704</v>
      </c>
      <c r="R753" s="204" t="s">
        <v>594</v>
      </c>
      <c r="S753" s="204" t="s">
        <v>565</v>
      </c>
    </row>
    <row r="754" spans="1:19" x14ac:dyDescent="0.3">
      <c r="A754" s="204"/>
      <c r="B754" s="204"/>
      <c r="C754" s="204"/>
      <c r="D754" s="204"/>
      <c r="F754" s="204" t="s">
        <v>123</v>
      </c>
      <c r="G754" s="204" t="s">
        <v>688</v>
      </c>
      <c r="H754" s="204" t="s">
        <v>3107</v>
      </c>
      <c r="I754" s="204" t="s">
        <v>3541</v>
      </c>
      <c r="K754" s="204" t="s">
        <v>123</v>
      </c>
      <c r="L754" s="204" t="s">
        <v>788</v>
      </c>
      <c r="M754" s="204" t="s">
        <v>624</v>
      </c>
      <c r="N754" s="204" t="s">
        <v>1788</v>
      </c>
      <c r="P754" s="204" t="s">
        <v>123</v>
      </c>
      <c r="Q754" s="204" t="s">
        <v>705</v>
      </c>
      <c r="R754" s="204" t="s">
        <v>1232</v>
      </c>
      <c r="S754" s="204" t="s">
        <v>4926</v>
      </c>
    </row>
    <row r="755" spans="1:19" x14ac:dyDescent="0.3">
      <c r="A755" s="204"/>
      <c r="B755" s="204"/>
      <c r="C755" s="204"/>
      <c r="D755" s="204"/>
      <c r="F755" s="204" t="s">
        <v>123</v>
      </c>
      <c r="G755" s="204" t="s">
        <v>690</v>
      </c>
      <c r="H755" s="204" t="s">
        <v>852</v>
      </c>
      <c r="I755" s="204" t="s">
        <v>1155</v>
      </c>
      <c r="K755" s="204" t="s">
        <v>123</v>
      </c>
      <c r="L755" s="204" t="s">
        <v>790</v>
      </c>
      <c r="M755" s="204" t="s">
        <v>863</v>
      </c>
      <c r="N755" s="204" t="s">
        <v>1193</v>
      </c>
      <c r="P755" s="204" t="s">
        <v>123</v>
      </c>
      <c r="Q755" s="204" t="s">
        <v>707</v>
      </c>
      <c r="R755" s="204" t="s">
        <v>1671</v>
      </c>
      <c r="S755" s="204" t="s">
        <v>2060</v>
      </c>
    </row>
    <row r="756" spans="1:19" x14ac:dyDescent="0.3">
      <c r="A756" s="204"/>
      <c r="B756" s="204"/>
      <c r="C756" s="204"/>
      <c r="D756" s="204"/>
      <c r="F756" s="204" t="s">
        <v>123</v>
      </c>
      <c r="G756" s="204" t="s">
        <v>541</v>
      </c>
      <c r="H756" s="204" t="s">
        <v>6158</v>
      </c>
      <c r="I756" s="204" t="s">
        <v>6159</v>
      </c>
      <c r="K756" s="204" t="s">
        <v>123</v>
      </c>
      <c r="L756" s="204" t="s">
        <v>792</v>
      </c>
      <c r="M756" s="204" t="s">
        <v>875</v>
      </c>
      <c r="N756" s="204" t="s">
        <v>3133</v>
      </c>
      <c r="P756" s="204" t="s">
        <v>123</v>
      </c>
      <c r="Q756" s="204" t="s">
        <v>709</v>
      </c>
      <c r="R756" s="204" t="s">
        <v>881</v>
      </c>
      <c r="S756" s="204" t="s">
        <v>1844</v>
      </c>
    </row>
    <row r="757" spans="1:19" x14ac:dyDescent="0.3">
      <c r="A757" s="204"/>
      <c r="B757" s="204"/>
      <c r="C757" s="204"/>
      <c r="D757" s="204"/>
      <c r="F757" s="204" t="s">
        <v>123</v>
      </c>
      <c r="G757" s="204" t="s">
        <v>693</v>
      </c>
      <c r="H757" s="204" t="s">
        <v>6160</v>
      </c>
      <c r="I757" s="204" t="s">
        <v>6161</v>
      </c>
      <c r="K757" s="204" t="s">
        <v>123</v>
      </c>
      <c r="L757" s="204" t="s">
        <v>794</v>
      </c>
      <c r="M757" s="204" t="s">
        <v>757</v>
      </c>
      <c r="N757" s="204" t="s">
        <v>624</v>
      </c>
      <c r="P757" s="204" t="s">
        <v>123</v>
      </c>
      <c r="Q757" s="204" t="s">
        <v>586</v>
      </c>
      <c r="R757" s="204" t="s">
        <v>1485</v>
      </c>
      <c r="S757" s="204" t="s">
        <v>7728</v>
      </c>
    </row>
    <row r="758" spans="1:19" x14ac:dyDescent="0.3">
      <c r="A758" s="204"/>
      <c r="B758" s="204"/>
      <c r="C758" s="204"/>
      <c r="D758" s="204"/>
      <c r="F758" s="204" t="s">
        <v>123</v>
      </c>
      <c r="G758" s="204" t="s">
        <v>695</v>
      </c>
      <c r="H758" s="204" t="s">
        <v>4822</v>
      </c>
      <c r="I758" s="204" t="s">
        <v>6162</v>
      </c>
      <c r="K758" s="204" t="s">
        <v>123</v>
      </c>
      <c r="L758" s="204" t="s">
        <v>796</v>
      </c>
      <c r="M758" s="204" t="s">
        <v>691</v>
      </c>
      <c r="N758" s="204" t="s">
        <v>826</v>
      </c>
      <c r="P758" s="204" t="s">
        <v>123</v>
      </c>
      <c r="Q758" s="204" t="s">
        <v>540</v>
      </c>
      <c r="R758" s="204" t="s">
        <v>7729</v>
      </c>
      <c r="S758" s="204" t="s">
        <v>7730</v>
      </c>
    </row>
    <row r="759" spans="1:19" x14ac:dyDescent="0.3">
      <c r="A759" s="204"/>
      <c r="B759" s="204"/>
      <c r="C759" s="204"/>
      <c r="D759" s="204"/>
      <c r="F759" s="204" t="s">
        <v>123</v>
      </c>
      <c r="G759" s="204" t="s">
        <v>697</v>
      </c>
      <c r="H759" s="204" t="s">
        <v>6163</v>
      </c>
      <c r="I759" s="204" t="s">
        <v>1870</v>
      </c>
      <c r="K759" s="204" t="s">
        <v>123</v>
      </c>
      <c r="L759" s="204" t="s">
        <v>798</v>
      </c>
      <c r="M759" s="204" t="s">
        <v>1013</v>
      </c>
      <c r="N759" s="204" t="s">
        <v>1806</v>
      </c>
      <c r="P759" s="204" t="s">
        <v>123</v>
      </c>
      <c r="Q759" s="204" t="s">
        <v>371</v>
      </c>
      <c r="R759" s="204" t="s">
        <v>7731</v>
      </c>
      <c r="S759" s="204" t="s">
        <v>7732</v>
      </c>
    </row>
    <row r="760" spans="1:19" x14ac:dyDescent="0.3">
      <c r="A760" s="204"/>
      <c r="B760" s="204"/>
      <c r="C760" s="204"/>
      <c r="D760" s="204"/>
      <c r="F760" s="204" t="s">
        <v>123</v>
      </c>
      <c r="G760" s="204" t="s">
        <v>699</v>
      </c>
      <c r="H760" s="204" t="s">
        <v>1474</v>
      </c>
      <c r="I760" s="204" t="s">
        <v>4881</v>
      </c>
      <c r="K760" s="204" t="s">
        <v>123</v>
      </c>
      <c r="L760" s="204" t="s">
        <v>800</v>
      </c>
      <c r="M760" s="204" t="s">
        <v>1013</v>
      </c>
      <c r="N760" s="204" t="s">
        <v>5829</v>
      </c>
      <c r="P760" s="204" t="s">
        <v>123</v>
      </c>
      <c r="Q760" s="204" t="s">
        <v>715</v>
      </c>
      <c r="R760" s="204" t="s">
        <v>2441</v>
      </c>
      <c r="S760" s="204" t="s">
        <v>7733</v>
      </c>
    </row>
    <row r="761" spans="1:19" x14ac:dyDescent="0.3">
      <c r="A761" s="204"/>
      <c r="B761" s="204"/>
      <c r="C761" s="204"/>
      <c r="D761" s="204"/>
      <c r="F761" s="204" t="s">
        <v>123</v>
      </c>
      <c r="G761" s="204" t="s">
        <v>701</v>
      </c>
      <c r="H761" s="204" t="s">
        <v>1525</v>
      </c>
      <c r="I761" s="204" t="s">
        <v>642</v>
      </c>
      <c r="K761" s="204" t="s">
        <v>123</v>
      </c>
      <c r="L761" s="204" t="s">
        <v>803</v>
      </c>
      <c r="M761" s="204" t="s">
        <v>892</v>
      </c>
      <c r="N761" s="204" t="s">
        <v>3190</v>
      </c>
      <c r="P761" s="204" t="s">
        <v>123</v>
      </c>
      <c r="Q761" s="204" t="s">
        <v>717</v>
      </c>
      <c r="R761" s="204" t="s">
        <v>2455</v>
      </c>
      <c r="S761" s="204" t="s">
        <v>4331</v>
      </c>
    </row>
    <row r="762" spans="1:19" x14ac:dyDescent="0.3">
      <c r="A762" s="204"/>
      <c r="B762" s="204"/>
      <c r="C762" s="204"/>
      <c r="D762" s="204"/>
      <c r="F762" s="204" t="s">
        <v>123</v>
      </c>
      <c r="G762" s="204" t="s">
        <v>702</v>
      </c>
      <c r="H762" s="204" t="s">
        <v>565</v>
      </c>
      <c r="I762" s="204" t="s">
        <v>565</v>
      </c>
      <c r="K762" s="204" t="s">
        <v>123</v>
      </c>
      <c r="L762" s="204" t="s">
        <v>805</v>
      </c>
      <c r="M762" s="204" t="s">
        <v>863</v>
      </c>
      <c r="N762" s="204" t="s">
        <v>624</v>
      </c>
      <c r="P762" s="204" t="s">
        <v>123</v>
      </c>
      <c r="Q762" s="204" t="s">
        <v>719</v>
      </c>
      <c r="R762" s="204" t="s">
        <v>565</v>
      </c>
      <c r="S762" s="204" t="s">
        <v>565</v>
      </c>
    </row>
    <row r="763" spans="1:19" x14ac:dyDescent="0.3">
      <c r="A763" s="204"/>
      <c r="B763" s="204"/>
      <c r="C763" s="204"/>
      <c r="D763" s="204"/>
      <c r="F763" s="204" t="s">
        <v>123</v>
      </c>
      <c r="G763" s="204" t="s">
        <v>703</v>
      </c>
      <c r="H763" s="204" t="s">
        <v>594</v>
      </c>
      <c r="I763" s="204" t="s">
        <v>565</v>
      </c>
      <c r="K763" s="204" t="s">
        <v>123</v>
      </c>
      <c r="L763" s="204" t="s">
        <v>807</v>
      </c>
      <c r="M763" s="204" t="s">
        <v>821</v>
      </c>
      <c r="N763" s="204" t="s">
        <v>1844</v>
      </c>
      <c r="P763" s="204" t="s">
        <v>123</v>
      </c>
      <c r="Q763" s="204" t="s">
        <v>720</v>
      </c>
      <c r="R763" s="204" t="s">
        <v>1183</v>
      </c>
      <c r="S763" s="204" t="s">
        <v>848</v>
      </c>
    </row>
    <row r="764" spans="1:19" x14ac:dyDescent="0.3">
      <c r="A764" s="204"/>
      <c r="B764" s="204"/>
      <c r="C764" s="204"/>
      <c r="D764" s="204"/>
      <c r="F764" s="204" t="s">
        <v>123</v>
      </c>
      <c r="G764" s="204" t="s">
        <v>704</v>
      </c>
      <c r="H764" s="204" t="s">
        <v>2254</v>
      </c>
      <c r="I764" s="204" t="s">
        <v>1835</v>
      </c>
      <c r="K764" s="204" t="s">
        <v>123</v>
      </c>
      <c r="L764" s="204" t="s">
        <v>809</v>
      </c>
      <c r="M764" s="204" t="s">
        <v>1013</v>
      </c>
      <c r="N764" s="204" t="s">
        <v>3454</v>
      </c>
      <c r="P764" s="204" t="s">
        <v>123</v>
      </c>
      <c r="Q764" s="204" t="s">
        <v>722</v>
      </c>
      <c r="R764" s="204" t="s">
        <v>875</v>
      </c>
      <c r="S764" s="204" t="s">
        <v>3318</v>
      </c>
    </row>
    <row r="765" spans="1:19" x14ac:dyDescent="0.3">
      <c r="A765" s="204"/>
      <c r="B765" s="204"/>
      <c r="C765" s="204"/>
      <c r="D765" s="204"/>
      <c r="F765" s="204" t="s">
        <v>123</v>
      </c>
      <c r="G765" s="204" t="s">
        <v>705</v>
      </c>
      <c r="H765" s="204" t="s">
        <v>1635</v>
      </c>
      <c r="I765" s="204" t="s">
        <v>4364</v>
      </c>
      <c r="K765" s="204" t="s">
        <v>123</v>
      </c>
      <c r="L765" s="204" t="s">
        <v>811</v>
      </c>
      <c r="M765" s="204" t="s">
        <v>565</v>
      </c>
      <c r="N765" s="204" t="s">
        <v>565</v>
      </c>
      <c r="P765" s="204" t="s">
        <v>123</v>
      </c>
      <c r="Q765" s="204" t="s">
        <v>724</v>
      </c>
      <c r="R765" s="204" t="s">
        <v>2812</v>
      </c>
      <c r="S765" s="204" t="s">
        <v>5422</v>
      </c>
    </row>
    <row r="766" spans="1:19" x14ac:dyDescent="0.3">
      <c r="A766" s="204"/>
      <c r="B766" s="204"/>
      <c r="C766" s="204"/>
      <c r="D766" s="204"/>
      <c r="F766" s="204" t="s">
        <v>123</v>
      </c>
      <c r="G766" s="204" t="s">
        <v>707</v>
      </c>
      <c r="H766" s="204" t="s">
        <v>632</v>
      </c>
      <c r="I766" s="204" t="s">
        <v>6164</v>
      </c>
      <c r="K766" s="204" t="s">
        <v>123</v>
      </c>
      <c r="L766" s="204" t="s">
        <v>813</v>
      </c>
      <c r="M766" s="204" t="s">
        <v>1660</v>
      </c>
      <c r="N766" s="204" t="s">
        <v>6993</v>
      </c>
      <c r="P766" s="204" t="s">
        <v>123</v>
      </c>
      <c r="Q766" s="204" t="s">
        <v>726</v>
      </c>
      <c r="R766" s="204" t="s">
        <v>6003</v>
      </c>
      <c r="S766" s="204" t="s">
        <v>7734</v>
      </c>
    </row>
    <row r="767" spans="1:19" x14ac:dyDescent="0.3">
      <c r="A767" s="204"/>
      <c r="B767" s="204"/>
      <c r="C767" s="204"/>
      <c r="D767" s="204"/>
      <c r="F767" s="204" t="s">
        <v>123</v>
      </c>
      <c r="G767" s="204" t="s">
        <v>709</v>
      </c>
      <c r="H767" s="204" t="s">
        <v>1906</v>
      </c>
      <c r="I767" s="204" t="s">
        <v>1525</v>
      </c>
      <c r="K767" s="204" t="s">
        <v>123</v>
      </c>
      <c r="L767" s="204" t="s">
        <v>816</v>
      </c>
      <c r="M767" s="204" t="s">
        <v>579</v>
      </c>
      <c r="N767" s="204" t="s">
        <v>6994</v>
      </c>
      <c r="P767" s="204" t="s">
        <v>123</v>
      </c>
      <c r="Q767" s="204" t="s">
        <v>728</v>
      </c>
      <c r="R767" s="204" t="s">
        <v>1084</v>
      </c>
      <c r="S767" s="204" t="s">
        <v>4845</v>
      </c>
    </row>
    <row r="768" spans="1:19" x14ac:dyDescent="0.3">
      <c r="A768" s="204"/>
      <c r="B768" s="204"/>
      <c r="C768" s="204"/>
      <c r="D768" s="204"/>
      <c r="F768" s="204" t="s">
        <v>123</v>
      </c>
      <c r="G768" s="204" t="s">
        <v>586</v>
      </c>
      <c r="H768" s="204" t="s">
        <v>4322</v>
      </c>
      <c r="I768" s="204" t="s">
        <v>6165</v>
      </c>
      <c r="K768" s="204" t="s">
        <v>123</v>
      </c>
      <c r="L768" s="204" t="s">
        <v>818</v>
      </c>
      <c r="M768" s="204" t="s">
        <v>952</v>
      </c>
      <c r="N768" s="204" t="s">
        <v>1999</v>
      </c>
      <c r="P768" s="204" t="s">
        <v>123</v>
      </c>
      <c r="Q768" s="204" t="s">
        <v>730</v>
      </c>
      <c r="R768" s="204" t="s">
        <v>1017</v>
      </c>
      <c r="S768" s="204" t="s">
        <v>7735</v>
      </c>
    </row>
    <row r="769" spans="1:19" x14ac:dyDescent="0.3">
      <c r="A769" s="204"/>
      <c r="B769" s="204"/>
      <c r="C769" s="204"/>
      <c r="D769" s="204"/>
      <c r="F769" s="204" t="s">
        <v>123</v>
      </c>
      <c r="G769" s="204" t="s">
        <v>540</v>
      </c>
      <c r="H769" s="204" t="s">
        <v>2406</v>
      </c>
      <c r="I769" s="204" t="s">
        <v>6166</v>
      </c>
      <c r="K769" s="204" t="s">
        <v>123</v>
      </c>
      <c r="L769" s="204" t="s">
        <v>820</v>
      </c>
      <c r="M769" s="204" t="s">
        <v>565</v>
      </c>
      <c r="N769" s="204" t="s">
        <v>565</v>
      </c>
      <c r="P769" s="204" t="s">
        <v>123</v>
      </c>
      <c r="Q769" s="204" t="s">
        <v>539</v>
      </c>
      <c r="R769" s="204" t="s">
        <v>7736</v>
      </c>
      <c r="S769" s="204" t="s">
        <v>7737</v>
      </c>
    </row>
    <row r="770" spans="1:19" x14ac:dyDescent="0.3">
      <c r="A770" s="204"/>
      <c r="B770" s="204"/>
      <c r="C770" s="204"/>
      <c r="D770" s="204"/>
      <c r="F770" s="204" t="s">
        <v>123</v>
      </c>
      <c r="G770" s="204" t="s">
        <v>371</v>
      </c>
      <c r="H770" s="204" t="s">
        <v>2287</v>
      </c>
      <c r="I770" s="204" t="s">
        <v>6167</v>
      </c>
      <c r="K770" s="204" t="s">
        <v>123</v>
      </c>
      <c r="L770" s="204" t="s">
        <v>822</v>
      </c>
      <c r="M770" s="204" t="s">
        <v>3509</v>
      </c>
      <c r="N770" s="204" t="s">
        <v>6995</v>
      </c>
      <c r="P770" s="204" t="s">
        <v>123</v>
      </c>
      <c r="Q770" s="204" t="s">
        <v>733</v>
      </c>
      <c r="R770" s="204" t="s">
        <v>1121</v>
      </c>
      <c r="S770" s="204" t="s">
        <v>7738</v>
      </c>
    </row>
    <row r="771" spans="1:19" x14ac:dyDescent="0.3">
      <c r="A771" s="204"/>
      <c r="B771" s="204"/>
      <c r="C771" s="204"/>
      <c r="D771" s="204"/>
      <c r="F771" s="204" t="s">
        <v>123</v>
      </c>
      <c r="G771" s="204" t="s">
        <v>714</v>
      </c>
      <c r="H771" s="204" t="s">
        <v>863</v>
      </c>
      <c r="I771" s="204" t="s">
        <v>624</v>
      </c>
      <c r="K771" s="204" t="s">
        <v>123</v>
      </c>
      <c r="L771" s="204" t="s">
        <v>332</v>
      </c>
      <c r="M771" s="204" t="s">
        <v>6996</v>
      </c>
      <c r="N771" s="204" t="s">
        <v>6997</v>
      </c>
      <c r="P771" s="204" t="s">
        <v>123</v>
      </c>
      <c r="Q771" s="204" t="s">
        <v>735</v>
      </c>
      <c r="R771" s="204" t="s">
        <v>1308</v>
      </c>
      <c r="S771" s="204" t="s">
        <v>7739</v>
      </c>
    </row>
    <row r="772" spans="1:19" x14ac:dyDescent="0.3">
      <c r="A772" s="204"/>
      <c r="B772" s="204"/>
      <c r="C772" s="204"/>
      <c r="D772" s="204"/>
      <c r="F772" s="204" t="s">
        <v>123</v>
      </c>
      <c r="G772" s="204" t="s">
        <v>1041</v>
      </c>
      <c r="H772" s="204" t="s">
        <v>594</v>
      </c>
      <c r="I772" s="204" t="s">
        <v>594</v>
      </c>
      <c r="K772" s="204" t="s">
        <v>123</v>
      </c>
      <c r="L772" s="204" t="s">
        <v>331</v>
      </c>
      <c r="M772" s="204" t="s">
        <v>2839</v>
      </c>
      <c r="N772" s="204" t="s">
        <v>6998</v>
      </c>
      <c r="P772" s="204" t="s">
        <v>123</v>
      </c>
      <c r="Q772" s="204" t="s">
        <v>737</v>
      </c>
      <c r="R772" s="204" t="s">
        <v>2052</v>
      </c>
      <c r="S772" s="204" t="s">
        <v>7740</v>
      </c>
    </row>
    <row r="773" spans="1:19" x14ac:dyDescent="0.3">
      <c r="A773" s="204"/>
      <c r="B773" s="204"/>
      <c r="C773" s="204"/>
      <c r="D773" s="204"/>
      <c r="F773" s="204" t="s">
        <v>123</v>
      </c>
      <c r="G773" s="204" t="s">
        <v>715</v>
      </c>
      <c r="H773" s="204" t="s">
        <v>4254</v>
      </c>
      <c r="I773" s="204" t="s">
        <v>4348</v>
      </c>
      <c r="K773" s="204" t="s">
        <v>123</v>
      </c>
      <c r="L773" s="204" t="s">
        <v>330</v>
      </c>
      <c r="M773" s="204" t="s">
        <v>1525</v>
      </c>
      <c r="N773" s="204" t="s">
        <v>6999</v>
      </c>
      <c r="P773" s="204" t="s">
        <v>123</v>
      </c>
      <c r="Q773" s="204" t="s">
        <v>739</v>
      </c>
      <c r="R773" s="204" t="s">
        <v>1537</v>
      </c>
      <c r="S773" s="204" t="s">
        <v>7741</v>
      </c>
    </row>
    <row r="774" spans="1:19" x14ac:dyDescent="0.3">
      <c r="A774" s="204"/>
      <c r="B774" s="204"/>
      <c r="C774" s="204"/>
      <c r="D774" s="204"/>
      <c r="F774" s="204" t="s">
        <v>123</v>
      </c>
      <c r="G774" s="204" t="s">
        <v>717</v>
      </c>
      <c r="H774" s="204" t="s">
        <v>2157</v>
      </c>
      <c r="I774" s="204" t="s">
        <v>873</v>
      </c>
      <c r="K774" s="204" t="s">
        <v>123</v>
      </c>
      <c r="L774" s="204" t="s">
        <v>329</v>
      </c>
      <c r="M774" s="204" t="s">
        <v>7000</v>
      </c>
      <c r="N774" s="204" t="s">
        <v>7001</v>
      </c>
      <c r="P774" s="204" t="s">
        <v>123</v>
      </c>
      <c r="Q774" s="204" t="s">
        <v>741</v>
      </c>
      <c r="R774" s="204" t="s">
        <v>1594</v>
      </c>
      <c r="S774" s="204" t="s">
        <v>7742</v>
      </c>
    </row>
    <row r="775" spans="1:19" x14ac:dyDescent="0.3">
      <c r="A775" s="204"/>
      <c r="B775" s="204"/>
      <c r="C775" s="204"/>
      <c r="D775" s="204"/>
      <c r="F775" s="204" t="s">
        <v>123</v>
      </c>
      <c r="G775" s="204" t="s">
        <v>719</v>
      </c>
      <c r="H775" s="204" t="s">
        <v>863</v>
      </c>
      <c r="I775" s="204" t="s">
        <v>861</v>
      </c>
      <c r="K775" s="204" t="s">
        <v>123</v>
      </c>
      <c r="L775" s="204" t="s">
        <v>328</v>
      </c>
      <c r="M775" s="204" t="s">
        <v>565</v>
      </c>
      <c r="N775" s="204" t="s">
        <v>565</v>
      </c>
      <c r="P775" s="204" t="s">
        <v>123</v>
      </c>
      <c r="Q775" s="204" t="s">
        <v>743</v>
      </c>
      <c r="R775" s="204" t="s">
        <v>1160</v>
      </c>
      <c r="S775" s="204" t="s">
        <v>7743</v>
      </c>
    </row>
    <row r="776" spans="1:19" x14ac:dyDescent="0.3">
      <c r="A776" s="204"/>
      <c r="B776" s="204"/>
      <c r="C776" s="204"/>
      <c r="D776" s="204"/>
      <c r="F776" s="204" t="s">
        <v>123</v>
      </c>
      <c r="G776" s="204" t="s">
        <v>720</v>
      </c>
      <c r="H776" s="204" t="s">
        <v>2163</v>
      </c>
      <c r="I776" s="204" t="s">
        <v>4337</v>
      </c>
      <c r="K776" s="204" t="s">
        <v>123</v>
      </c>
      <c r="L776" s="204" t="s">
        <v>324</v>
      </c>
      <c r="M776" s="204" t="s">
        <v>2254</v>
      </c>
      <c r="N776" s="204" t="s">
        <v>7002</v>
      </c>
      <c r="P776" s="204" t="s">
        <v>123</v>
      </c>
      <c r="Q776" s="204" t="s">
        <v>745</v>
      </c>
      <c r="R776" s="204" t="s">
        <v>1307</v>
      </c>
      <c r="S776" s="204" t="s">
        <v>7744</v>
      </c>
    </row>
    <row r="777" spans="1:19" x14ac:dyDescent="0.3">
      <c r="A777" s="204"/>
      <c r="B777" s="204"/>
      <c r="C777" s="204"/>
      <c r="D777" s="204"/>
      <c r="F777" s="204" t="s">
        <v>123</v>
      </c>
      <c r="G777" s="204" t="s">
        <v>722</v>
      </c>
      <c r="H777" s="204" t="s">
        <v>946</v>
      </c>
      <c r="I777" s="204" t="s">
        <v>2603</v>
      </c>
      <c r="K777" s="204" t="s">
        <v>123</v>
      </c>
      <c r="L777" s="204" t="s">
        <v>830</v>
      </c>
      <c r="M777" s="204" t="s">
        <v>863</v>
      </c>
      <c r="N777" s="204" t="s">
        <v>1605</v>
      </c>
      <c r="P777" s="204" t="s">
        <v>123</v>
      </c>
      <c r="Q777" s="204" t="s">
        <v>747</v>
      </c>
      <c r="R777" s="204" t="s">
        <v>1564</v>
      </c>
      <c r="S777" s="204" t="s">
        <v>7745</v>
      </c>
    </row>
    <row r="778" spans="1:19" x14ac:dyDescent="0.3">
      <c r="A778" s="204"/>
      <c r="B778" s="204"/>
      <c r="C778" s="204"/>
      <c r="D778" s="204"/>
      <c r="F778" s="204" t="s">
        <v>123</v>
      </c>
      <c r="G778" s="204" t="s">
        <v>724</v>
      </c>
      <c r="H778" s="204" t="s">
        <v>2052</v>
      </c>
      <c r="I778" s="204" t="s">
        <v>6168</v>
      </c>
      <c r="K778" s="204" t="s">
        <v>123</v>
      </c>
      <c r="L778" s="204" t="s">
        <v>831</v>
      </c>
      <c r="M778" s="204" t="s">
        <v>594</v>
      </c>
      <c r="N778" s="204" t="s">
        <v>594</v>
      </c>
      <c r="P778" s="204" t="s">
        <v>123</v>
      </c>
      <c r="Q778" s="204" t="s">
        <v>749</v>
      </c>
      <c r="R778" s="204" t="s">
        <v>1654</v>
      </c>
      <c r="S778" s="204" t="s">
        <v>7746</v>
      </c>
    </row>
    <row r="779" spans="1:19" x14ac:dyDescent="0.3">
      <c r="A779" s="204"/>
      <c r="B779" s="204"/>
      <c r="C779" s="204"/>
      <c r="D779" s="204"/>
      <c r="F779" s="204" t="s">
        <v>123</v>
      </c>
      <c r="G779" s="204" t="s">
        <v>726</v>
      </c>
      <c r="H779" s="204" t="s">
        <v>1068</v>
      </c>
      <c r="I779" s="204" t="s">
        <v>6169</v>
      </c>
      <c r="K779" s="204" t="s">
        <v>123</v>
      </c>
      <c r="L779" s="204" t="s">
        <v>832</v>
      </c>
      <c r="M779" s="204" t="s">
        <v>821</v>
      </c>
      <c r="N779" s="204" t="s">
        <v>4245</v>
      </c>
      <c r="P779" s="204" t="s">
        <v>123</v>
      </c>
      <c r="Q779" s="204" t="s">
        <v>751</v>
      </c>
      <c r="R779" s="204" t="s">
        <v>1672</v>
      </c>
      <c r="S779" s="204" t="s">
        <v>4692</v>
      </c>
    </row>
    <row r="780" spans="1:19" x14ac:dyDescent="0.3">
      <c r="A780" s="204"/>
      <c r="B780" s="204"/>
      <c r="C780" s="204"/>
      <c r="D780" s="204"/>
      <c r="F780" s="204" t="s">
        <v>123</v>
      </c>
      <c r="G780" s="204" t="s">
        <v>728</v>
      </c>
      <c r="H780" s="204" t="s">
        <v>4340</v>
      </c>
      <c r="I780" s="204" t="s">
        <v>6170</v>
      </c>
      <c r="K780" s="204" t="s">
        <v>123</v>
      </c>
      <c r="L780" s="204" t="s">
        <v>536</v>
      </c>
      <c r="M780" s="204" t="s">
        <v>2020</v>
      </c>
      <c r="N780" s="204" t="s">
        <v>7003</v>
      </c>
      <c r="P780" s="204" t="s">
        <v>123</v>
      </c>
      <c r="Q780" s="204" t="s">
        <v>753</v>
      </c>
      <c r="R780" s="204" t="s">
        <v>7747</v>
      </c>
      <c r="S780" s="204" t="s">
        <v>7748</v>
      </c>
    </row>
    <row r="781" spans="1:19" x14ac:dyDescent="0.3">
      <c r="A781" s="204"/>
      <c r="B781" s="204"/>
      <c r="C781" s="204"/>
      <c r="D781" s="204"/>
      <c r="F781" s="204" t="s">
        <v>123</v>
      </c>
      <c r="G781" s="204" t="s">
        <v>730</v>
      </c>
      <c r="H781" s="204" t="s">
        <v>1003</v>
      </c>
      <c r="I781" s="204" t="s">
        <v>6171</v>
      </c>
      <c r="K781" s="204" t="s">
        <v>123</v>
      </c>
      <c r="L781" s="204" t="s">
        <v>586</v>
      </c>
      <c r="M781" s="204" t="s">
        <v>2020</v>
      </c>
      <c r="N781" s="204" t="s">
        <v>7003</v>
      </c>
      <c r="P781" s="204" t="s">
        <v>123</v>
      </c>
      <c r="Q781" s="204" t="s">
        <v>538</v>
      </c>
      <c r="R781" s="204" t="s">
        <v>7749</v>
      </c>
      <c r="S781" s="204" t="s">
        <v>7750</v>
      </c>
    </row>
    <row r="782" spans="1:19" x14ac:dyDescent="0.3">
      <c r="A782" s="204"/>
      <c r="B782" s="204"/>
      <c r="C782" s="204"/>
      <c r="D782" s="204"/>
      <c r="F782" s="204" t="s">
        <v>123</v>
      </c>
      <c r="G782" s="204" t="s">
        <v>539</v>
      </c>
      <c r="H782" s="204" t="s">
        <v>6172</v>
      </c>
      <c r="I782" s="204" t="s">
        <v>6173</v>
      </c>
      <c r="K782" s="204" t="s">
        <v>124</v>
      </c>
      <c r="L782" s="204" t="s">
        <v>554</v>
      </c>
      <c r="M782" s="204" t="s">
        <v>2018</v>
      </c>
      <c r="N782" s="204" t="s">
        <v>7005</v>
      </c>
      <c r="P782" s="204" t="s">
        <v>123</v>
      </c>
      <c r="Q782" s="204" t="s">
        <v>756</v>
      </c>
      <c r="R782" s="204" t="s">
        <v>757</v>
      </c>
      <c r="S782" s="204" t="s">
        <v>852</v>
      </c>
    </row>
    <row r="783" spans="1:19" x14ac:dyDescent="0.3">
      <c r="A783" s="204"/>
      <c r="B783" s="204"/>
      <c r="C783" s="204"/>
      <c r="D783" s="204"/>
      <c r="F783" s="204" t="s">
        <v>123</v>
      </c>
      <c r="G783" s="204" t="s">
        <v>733</v>
      </c>
      <c r="H783" s="204" t="s">
        <v>946</v>
      </c>
      <c r="I783" s="204" t="s">
        <v>2020</v>
      </c>
      <c r="K783" s="204" t="s">
        <v>124</v>
      </c>
      <c r="L783" s="204" t="s">
        <v>564</v>
      </c>
      <c r="M783" s="204" t="s">
        <v>565</v>
      </c>
      <c r="N783" s="204" t="s">
        <v>565</v>
      </c>
      <c r="P783" s="204" t="s">
        <v>123</v>
      </c>
      <c r="Q783" s="204" t="s">
        <v>758</v>
      </c>
      <c r="R783" s="204" t="s">
        <v>7751</v>
      </c>
      <c r="S783" s="204" t="s">
        <v>7752</v>
      </c>
    </row>
    <row r="784" spans="1:19" x14ac:dyDescent="0.3">
      <c r="A784" s="204"/>
      <c r="B784" s="204"/>
      <c r="C784" s="204"/>
      <c r="D784" s="204"/>
      <c r="F784" s="204" t="s">
        <v>123</v>
      </c>
      <c r="G784" s="204" t="s">
        <v>735</v>
      </c>
      <c r="H784" s="204" t="s">
        <v>691</v>
      </c>
      <c r="I784" s="204" t="s">
        <v>6163</v>
      </c>
      <c r="K784" s="204" t="s">
        <v>124</v>
      </c>
      <c r="L784" s="204" t="s">
        <v>566</v>
      </c>
      <c r="M784" s="204" t="s">
        <v>565</v>
      </c>
      <c r="N784" s="204" t="s">
        <v>565</v>
      </c>
      <c r="P784" s="204" t="s">
        <v>123</v>
      </c>
      <c r="Q784" s="204" t="s">
        <v>760</v>
      </c>
      <c r="R784" s="204" t="s">
        <v>7753</v>
      </c>
      <c r="S784" s="204" t="s">
        <v>7754</v>
      </c>
    </row>
    <row r="785" spans="1:19" x14ac:dyDescent="0.3">
      <c r="A785" s="204"/>
      <c r="B785" s="204"/>
      <c r="C785" s="204"/>
      <c r="D785" s="204"/>
      <c r="F785" s="204" t="s">
        <v>123</v>
      </c>
      <c r="G785" s="204" t="s">
        <v>737</v>
      </c>
      <c r="H785" s="204" t="s">
        <v>1193</v>
      </c>
      <c r="I785" s="204" t="s">
        <v>5001</v>
      </c>
      <c r="K785" s="204" t="s">
        <v>124</v>
      </c>
      <c r="L785" s="204" t="s">
        <v>570</v>
      </c>
      <c r="M785" s="204" t="s">
        <v>565</v>
      </c>
      <c r="N785" s="204" t="s">
        <v>565</v>
      </c>
      <c r="P785" s="204" t="s">
        <v>123</v>
      </c>
      <c r="Q785" s="204" t="s">
        <v>762</v>
      </c>
      <c r="R785" s="204" t="s">
        <v>5991</v>
      </c>
      <c r="S785" s="204" t="s">
        <v>7755</v>
      </c>
    </row>
    <row r="786" spans="1:19" x14ac:dyDescent="0.3">
      <c r="A786" s="204"/>
      <c r="B786" s="204"/>
      <c r="C786" s="204"/>
      <c r="D786" s="204"/>
      <c r="F786" s="204" t="s">
        <v>123</v>
      </c>
      <c r="G786" s="204" t="s">
        <v>739</v>
      </c>
      <c r="H786" s="204" t="s">
        <v>6174</v>
      </c>
      <c r="I786" s="204" t="s">
        <v>6175</v>
      </c>
      <c r="K786" s="204" t="s">
        <v>124</v>
      </c>
      <c r="L786" s="204" t="s">
        <v>572</v>
      </c>
      <c r="M786" s="204" t="s">
        <v>565</v>
      </c>
      <c r="N786" s="204" t="s">
        <v>565</v>
      </c>
      <c r="P786" s="204" t="s">
        <v>123</v>
      </c>
      <c r="Q786" s="204" t="s">
        <v>764</v>
      </c>
      <c r="R786" s="204" t="s">
        <v>4378</v>
      </c>
      <c r="S786" s="204" t="s">
        <v>7756</v>
      </c>
    </row>
    <row r="787" spans="1:19" x14ac:dyDescent="0.3">
      <c r="A787" s="204"/>
      <c r="B787" s="204"/>
      <c r="C787" s="204"/>
      <c r="D787" s="204"/>
      <c r="F787" s="204" t="s">
        <v>123</v>
      </c>
      <c r="G787" s="204" t="s">
        <v>741</v>
      </c>
      <c r="H787" s="204" t="s">
        <v>1045</v>
      </c>
      <c r="I787" s="204" t="s">
        <v>6176</v>
      </c>
      <c r="K787" s="204" t="s">
        <v>124</v>
      </c>
      <c r="L787" s="204" t="s">
        <v>574</v>
      </c>
      <c r="M787" s="204" t="s">
        <v>565</v>
      </c>
      <c r="N787" s="204" t="s">
        <v>565</v>
      </c>
      <c r="P787" s="204" t="s">
        <v>123</v>
      </c>
      <c r="Q787" s="204" t="s">
        <v>766</v>
      </c>
      <c r="R787" s="204" t="s">
        <v>863</v>
      </c>
      <c r="S787" s="204" t="s">
        <v>821</v>
      </c>
    </row>
    <row r="788" spans="1:19" x14ac:dyDescent="0.3">
      <c r="A788" s="204"/>
      <c r="B788" s="204"/>
      <c r="C788" s="204"/>
      <c r="D788" s="204"/>
      <c r="F788" s="204" t="s">
        <v>123</v>
      </c>
      <c r="G788" s="204" t="s">
        <v>743</v>
      </c>
      <c r="H788" s="204" t="s">
        <v>3401</v>
      </c>
      <c r="I788" s="204" t="s">
        <v>6177</v>
      </c>
      <c r="K788" s="204" t="s">
        <v>124</v>
      </c>
      <c r="L788" s="204" t="s">
        <v>576</v>
      </c>
      <c r="M788" s="204" t="s">
        <v>565</v>
      </c>
      <c r="N788" s="204" t="s">
        <v>565</v>
      </c>
      <c r="P788" s="204" t="s">
        <v>123</v>
      </c>
      <c r="Q788" s="204" t="s">
        <v>767</v>
      </c>
      <c r="R788" s="204" t="s">
        <v>624</v>
      </c>
      <c r="S788" s="204" t="s">
        <v>2089</v>
      </c>
    </row>
    <row r="789" spans="1:19" x14ac:dyDescent="0.3">
      <c r="A789" s="204"/>
      <c r="B789" s="204"/>
      <c r="C789" s="204"/>
      <c r="D789" s="204"/>
      <c r="F789" s="204" t="s">
        <v>123</v>
      </c>
      <c r="G789" s="204" t="s">
        <v>745</v>
      </c>
      <c r="H789" s="204" t="s">
        <v>4192</v>
      </c>
      <c r="I789" s="204" t="s">
        <v>6178</v>
      </c>
      <c r="K789" s="204" t="s">
        <v>124</v>
      </c>
      <c r="L789" s="204" t="s">
        <v>578</v>
      </c>
      <c r="M789" s="204" t="s">
        <v>565</v>
      </c>
      <c r="N789" s="204" t="s">
        <v>565</v>
      </c>
      <c r="P789" s="204" t="s">
        <v>123</v>
      </c>
      <c r="Q789" s="204" t="s">
        <v>769</v>
      </c>
      <c r="R789" s="204" t="s">
        <v>1013</v>
      </c>
      <c r="S789" s="204" t="s">
        <v>3460</v>
      </c>
    </row>
    <row r="790" spans="1:19" x14ac:dyDescent="0.3">
      <c r="A790" s="204"/>
      <c r="B790" s="204"/>
      <c r="C790" s="204"/>
      <c r="D790" s="204"/>
      <c r="F790" s="204" t="s">
        <v>123</v>
      </c>
      <c r="G790" s="204" t="s">
        <v>747</v>
      </c>
      <c r="H790" s="204" t="s">
        <v>1317</v>
      </c>
      <c r="I790" s="204" t="s">
        <v>6179</v>
      </c>
      <c r="K790" s="204" t="s">
        <v>124</v>
      </c>
      <c r="L790" s="204" t="s">
        <v>580</v>
      </c>
      <c r="M790" s="204" t="s">
        <v>642</v>
      </c>
      <c r="N790" s="204" t="s">
        <v>5532</v>
      </c>
      <c r="P790" s="204" t="s">
        <v>123</v>
      </c>
      <c r="Q790" s="204" t="s">
        <v>771</v>
      </c>
      <c r="R790" s="204" t="s">
        <v>594</v>
      </c>
      <c r="S790" s="204" t="s">
        <v>863</v>
      </c>
    </row>
    <row r="791" spans="1:19" x14ac:dyDescent="0.3">
      <c r="A791" s="204"/>
      <c r="B791" s="204"/>
      <c r="C791" s="204"/>
      <c r="D791" s="204"/>
      <c r="F791" s="204" t="s">
        <v>123</v>
      </c>
      <c r="G791" s="204" t="s">
        <v>749</v>
      </c>
      <c r="H791" s="204" t="s">
        <v>4114</v>
      </c>
      <c r="I791" s="204" t="s">
        <v>6180</v>
      </c>
      <c r="K791" s="204" t="s">
        <v>124</v>
      </c>
      <c r="L791" s="204" t="s">
        <v>582</v>
      </c>
      <c r="M791" s="204" t="s">
        <v>594</v>
      </c>
      <c r="N791" s="204" t="s">
        <v>594</v>
      </c>
      <c r="P791" s="204" t="s">
        <v>123</v>
      </c>
      <c r="Q791" s="204" t="s">
        <v>537</v>
      </c>
      <c r="R791" s="204" t="s">
        <v>7757</v>
      </c>
      <c r="S791" s="204" t="s">
        <v>7758</v>
      </c>
    </row>
    <row r="792" spans="1:19" x14ac:dyDescent="0.3">
      <c r="A792" s="204"/>
      <c r="B792" s="204"/>
      <c r="C792" s="204"/>
      <c r="D792" s="204"/>
      <c r="F792" s="204" t="s">
        <v>123</v>
      </c>
      <c r="G792" s="204" t="s">
        <v>751</v>
      </c>
      <c r="H792" s="204" t="s">
        <v>791</v>
      </c>
      <c r="I792" s="204" t="s">
        <v>6181</v>
      </c>
      <c r="K792" s="204" t="s">
        <v>124</v>
      </c>
      <c r="L792" s="204" t="s">
        <v>584</v>
      </c>
      <c r="M792" s="204" t="s">
        <v>861</v>
      </c>
      <c r="N792" s="204" t="s">
        <v>2015</v>
      </c>
      <c r="P792" s="204" t="s">
        <v>123</v>
      </c>
      <c r="Q792" s="204" t="s">
        <v>774</v>
      </c>
      <c r="R792" s="204" t="s">
        <v>881</v>
      </c>
      <c r="S792" s="204" t="s">
        <v>624</v>
      </c>
    </row>
    <row r="793" spans="1:19" x14ac:dyDescent="0.3">
      <c r="A793" s="204"/>
      <c r="B793" s="204"/>
      <c r="C793" s="204"/>
      <c r="D793" s="204"/>
      <c r="F793" s="204" t="s">
        <v>123</v>
      </c>
      <c r="G793" s="204" t="s">
        <v>753</v>
      </c>
      <c r="H793" s="204" t="s">
        <v>6182</v>
      </c>
      <c r="I793" s="204" t="s">
        <v>6183</v>
      </c>
      <c r="K793" s="204" t="s">
        <v>124</v>
      </c>
      <c r="L793" s="204" t="s">
        <v>586</v>
      </c>
      <c r="M793" s="204" t="s">
        <v>1942</v>
      </c>
      <c r="N793" s="204" t="s">
        <v>7006</v>
      </c>
      <c r="P793" s="204" t="s">
        <v>123</v>
      </c>
      <c r="Q793" s="204" t="s">
        <v>776</v>
      </c>
      <c r="R793" s="204" t="s">
        <v>565</v>
      </c>
      <c r="S793" s="204" t="s">
        <v>565</v>
      </c>
    </row>
    <row r="794" spans="1:19" x14ac:dyDescent="0.3">
      <c r="A794" s="204"/>
      <c r="B794" s="204"/>
      <c r="C794" s="204"/>
      <c r="D794" s="204"/>
      <c r="F794" s="204" t="s">
        <v>123</v>
      </c>
      <c r="G794" s="204" t="s">
        <v>538</v>
      </c>
      <c r="H794" s="204" t="s">
        <v>6184</v>
      </c>
      <c r="I794" s="204" t="s">
        <v>6185</v>
      </c>
      <c r="K794" s="204" t="s">
        <v>124</v>
      </c>
      <c r="L794" s="204" t="s">
        <v>553</v>
      </c>
      <c r="M794" s="204" t="s">
        <v>4605</v>
      </c>
      <c r="N794" s="204" t="s">
        <v>7007</v>
      </c>
      <c r="P794" s="204" t="s">
        <v>123</v>
      </c>
      <c r="Q794" s="204" t="s">
        <v>778</v>
      </c>
      <c r="R794" s="204" t="s">
        <v>7759</v>
      </c>
      <c r="S794" s="204" t="s">
        <v>7760</v>
      </c>
    </row>
    <row r="795" spans="1:19" x14ac:dyDescent="0.3">
      <c r="A795" s="204"/>
      <c r="B795" s="204"/>
      <c r="C795" s="204"/>
      <c r="D795" s="204"/>
      <c r="F795" s="204" t="s">
        <v>123</v>
      </c>
      <c r="G795" s="204" t="s">
        <v>756</v>
      </c>
      <c r="H795" s="204" t="s">
        <v>863</v>
      </c>
      <c r="I795" s="204" t="s">
        <v>861</v>
      </c>
      <c r="K795" s="204" t="s">
        <v>124</v>
      </c>
      <c r="L795" s="204" t="s">
        <v>589</v>
      </c>
      <c r="M795" s="204" t="s">
        <v>1033</v>
      </c>
      <c r="N795" s="204" t="s">
        <v>5676</v>
      </c>
      <c r="P795" s="204" t="s">
        <v>123</v>
      </c>
      <c r="Q795" s="204" t="s">
        <v>780</v>
      </c>
      <c r="R795" s="204" t="s">
        <v>1392</v>
      </c>
      <c r="S795" s="204" t="s">
        <v>5703</v>
      </c>
    </row>
    <row r="796" spans="1:19" x14ac:dyDescent="0.3">
      <c r="A796" s="204"/>
      <c r="B796" s="204"/>
      <c r="C796" s="204"/>
      <c r="D796" s="204"/>
      <c r="F796" s="204" t="s">
        <v>123</v>
      </c>
      <c r="G796" s="204" t="s">
        <v>758</v>
      </c>
      <c r="H796" s="204" t="s">
        <v>1227</v>
      </c>
      <c r="I796" s="204" t="s">
        <v>4912</v>
      </c>
      <c r="K796" s="204" t="s">
        <v>124</v>
      </c>
      <c r="L796" s="204" t="s">
        <v>591</v>
      </c>
      <c r="M796" s="204" t="s">
        <v>710</v>
      </c>
      <c r="N796" s="204" t="s">
        <v>7008</v>
      </c>
      <c r="P796" s="204" t="s">
        <v>123</v>
      </c>
      <c r="Q796" s="204" t="s">
        <v>782</v>
      </c>
      <c r="R796" s="204" t="s">
        <v>594</v>
      </c>
      <c r="S796" s="204" t="s">
        <v>565</v>
      </c>
    </row>
    <row r="797" spans="1:19" x14ac:dyDescent="0.3">
      <c r="A797" s="204"/>
      <c r="B797" s="204"/>
      <c r="C797" s="204"/>
      <c r="D797" s="204"/>
      <c r="F797" s="204" t="s">
        <v>123</v>
      </c>
      <c r="G797" s="204" t="s">
        <v>760</v>
      </c>
      <c r="H797" s="204" t="s">
        <v>6186</v>
      </c>
      <c r="I797" s="204" t="s">
        <v>6187</v>
      </c>
      <c r="K797" s="204" t="s">
        <v>124</v>
      </c>
      <c r="L797" s="204" t="s">
        <v>597</v>
      </c>
      <c r="M797" s="204" t="s">
        <v>565</v>
      </c>
      <c r="N797" s="204" t="s">
        <v>565</v>
      </c>
      <c r="P797" s="204" t="s">
        <v>123</v>
      </c>
      <c r="Q797" s="204" t="s">
        <v>783</v>
      </c>
      <c r="R797" s="204" t="s">
        <v>1167</v>
      </c>
      <c r="S797" s="204" t="s">
        <v>4546</v>
      </c>
    </row>
    <row r="798" spans="1:19" x14ac:dyDescent="0.3">
      <c r="A798" s="204"/>
      <c r="B798" s="204"/>
      <c r="C798" s="204"/>
      <c r="D798" s="204"/>
      <c r="F798" s="204" t="s">
        <v>123</v>
      </c>
      <c r="G798" s="204" t="s">
        <v>762</v>
      </c>
      <c r="H798" s="204" t="s">
        <v>687</v>
      </c>
      <c r="I798" s="204" t="s">
        <v>6188</v>
      </c>
      <c r="K798" s="204" t="s">
        <v>124</v>
      </c>
      <c r="L798" s="204" t="s">
        <v>599</v>
      </c>
      <c r="M798" s="204" t="s">
        <v>594</v>
      </c>
      <c r="N798" s="204" t="s">
        <v>565</v>
      </c>
      <c r="P798" s="204" t="s">
        <v>123</v>
      </c>
      <c r="Q798" s="204" t="s">
        <v>784</v>
      </c>
      <c r="R798" s="204" t="s">
        <v>2254</v>
      </c>
      <c r="S798" s="204" t="s">
        <v>3463</v>
      </c>
    </row>
    <row r="799" spans="1:19" x14ac:dyDescent="0.3">
      <c r="A799" s="204"/>
      <c r="B799" s="204"/>
      <c r="C799" s="204"/>
      <c r="D799" s="204"/>
      <c r="F799" s="204" t="s">
        <v>123</v>
      </c>
      <c r="G799" s="204" t="s">
        <v>764</v>
      </c>
      <c r="H799" s="204" t="s">
        <v>4628</v>
      </c>
      <c r="I799" s="204" t="s">
        <v>6189</v>
      </c>
      <c r="K799" s="204" t="s">
        <v>124</v>
      </c>
      <c r="L799" s="204" t="s">
        <v>601</v>
      </c>
      <c r="M799" s="204" t="s">
        <v>2154</v>
      </c>
      <c r="N799" s="204" t="s">
        <v>7009</v>
      </c>
      <c r="P799" s="204" t="s">
        <v>123</v>
      </c>
      <c r="Q799" s="204" t="s">
        <v>786</v>
      </c>
      <c r="R799" s="204" t="s">
        <v>7761</v>
      </c>
      <c r="S799" s="204" t="s">
        <v>7762</v>
      </c>
    </row>
    <row r="800" spans="1:19" x14ac:dyDescent="0.3">
      <c r="A800" s="204"/>
      <c r="B800" s="204"/>
      <c r="C800" s="204"/>
      <c r="D800" s="204"/>
      <c r="F800" s="204" t="s">
        <v>123</v>
      </c>
      <c r="G800" s="204" t="s">
        <v>766</v>
      </c>
      <c r="H800" s="204" t="s">
        <v>952</v>
      </c>
      <c r="I800" s="204" t="s">
        <v>1635</v>
      </c>
      <c r="K800" s="204" t="s">
        <v>124</v>
      </c>
      <c r="L800" s="204" t="s">
        <v>2074</v>
      </c>
      <c r="M800" s="204" t="s">
        <v>624</v>
      </c>
      <c r="N800" s="204" t="s">
        <v>7010</v>
      </c>
      <c r="P800" s="204" t="s">
        <v>123</v>
      </c>
      <c r="Q800" s="204" t="s">
        <v>788</v>
      </c>
      <c r="R800" s="204" t="s">
        <v>1145</v>
      </c>
      <c r="S800" s="204" t="s">
        <v>1010</v>
      </c>
    </row>
    <row r="801" spans="1:19" x14ac:dyDescent="0.3">
      <c r="A801" s="204"/>
      <c r="B801" s="204"/>
      <c r="C801" s="204"/>
      <c r="D801" s="204"/>
      <c r="F801" s="204" t="s">
        <v>123</v>
      </c>
      <c r="G801" s="204" t="s">
        <v>767</v>
      </c>
      <c r="H801" s="204" t="s">
        <v>1312</v>
      </c>
      <c r="I801" s="204" t="s">
        <v>4541</v>
      </c>
      <c r="K801" s="204" t="s">
        <v>124</v>
      </c>
      <c r="L801" s="204" t="s">
        <v>602</v>
      </c>
      <c r="M801" s="204" t="s">
        <v>863</v>
      </c>
      <c r="N801" s="204" t="s">
        <v>7011</v>
      </c>
      <c r="P801" s="204" t="s">
        <v>123</v>
      </c>
      <c r="Q801" s="204" t="s">
        <v>790</v>
      </c>
      <c r="R801" s="204" t="s">
        <v>992</v>
      </c>
      <c r="S801" s="204" t="s">
        <v>4295</v>
      </c>
    </row>
    <row r="802" spans="1:19" x14ac:dyDescent="0.3">
      <c r="A802" s="204"/>
      <c r="B802" s="204"/>
      <c r="C802" s="204"/>
      <c r="D802" s="204"/>
      <c r="F802" s="204" t="s">
        <v>123</v>
      </c>
      <c r="G802" s="204" t="s">
        <v>769</v>
      </c>
      <c r="H802" s="204" t="s">
        <v>1844</v>
      </c>
      <c r="I802" s="204" t="s">
        <v>4067</v>
      </c>
      <c r="K802" s="204" t="s">
        <v>124</v>
      </c>
      <c r="L802" s="204" t="s">
        <v>603</v>
      </c>
      <c r="M802" s="204" t="s">
        <v>1949</v>
      </c>
      <c r="N802" s="204" t="s">
        <v>7012</v>
      </c>
      <c r="P802" s="204" t="s">
        <v>123</v>
      </c>
      <c r="Q802" s="204" t="s">
        <v>792</v>
      </c>
      <c r="R802" s="204" t="s">
        <v>952</v>
      </c>
      <c r="S802" s="204" t="s">
        <v>812</v>
      </c>
    </row>
    <row r="803" spans="1:19" x14ac:dyDescent="0.3">
      <c r="A803" s="204"/>
      <c r="B803" s="204"/>
      <c r="C803" s="204"/>
      <c r="D803" s="204"/>
      <c r="F803" s="204" t="s">
        <v>123</v>
      </c>
      <c r="G803" s="204" t="s">
        <v>771</v>
      </c>
      <c r="H803" s="204" t="s">
        <v>885</v>
      </c>
      <c r="I803" s="204" t="s">
        <v>2372</v>
      </c>
      <c r="K803" s="204" t="s">
        <v>124</v>
      </c>
      <c r="L803" s="204" t="s">
        <v>586</v>
      </c>
      <c r="M803" s="204" t="s">
        <v>1281</v>
      </c>
      <c r="N803" s="204" t="s">
        <v>7013</v>
      </c>
      <c r="P803" s="204" t="s">
        <v>123</v>
      </c>
      <c r="Q803" s="204" t="s">
        <v>794</v>
      </c>
      <c r="R803" s="204" t="s">
        <v>1420</v>
      </c>
      <c r="S803" s="204" t="s">
        <v>2025</v>
      </c>
    </row>
    <row r="804" spans="1:19" x14ac:dyDescent="0.3">
      <c r="A804" s="204"/>
      <c r="B804" s="204"/>
      <c r="C804" s="204"/>
      <c r="D804" s="204"/>
      <c r="F804" s="204" t="s">
        <v>123</v>
      </c>
      <c r="G804" s="204" t="s">
        <v>537</v>
      </c>
      <c r="H804" s="204" t="s">
        <v>6190</v>
      </c>
      <c r="I804" s="204" t="s">
        <v>6191</v>
      </c>
      <c r="K804" s="204" t="s">
        <v>124</v>
      </c>
      <c r="L804" s="204" t="s">
        <v>552</v>
      </c>
      <c r="M804" s="204" t="s">
        <v>7014</v>
      </c>
      <c r="N804" s="204" t="s">
        <v>7015</v>
      </c>
      <c r="P804" s="204" t="s">
        <v>123</v>
      </c>
      <c r="Q804" s="204" t="s">
        <v>796</v>
      </c>
      <c r="R804" s="204" t="s">
        <v>4251</v>
      </c>
      <c r="S804" s="204" t="s">
        <v>7763</v>
      </c>
    </row>
    <row r="805" spans="1:19" x14ac:dyDescent="0.3">
      <c r="A805" s="204"/>
      <c r="B805" s="204"/>
      <c r="C805" s="204"/>
      <c r="D805" s="204"/>
      <c r="F805" s="204" t="s">
        <v>123</v>
      </c>
      <c r="G805" s="204" t="s">
        <v>774</v>
      </c>
      <c r="H805" s="204" t="s">
        <v>1893</v>
      </c>
      <c r="I805" s="204" t="s">
        <v>4401</v>
      </c>
      <c r="K805" s="204" t="s">
        <v>124</v>
      </c>
      <c r="L805" s="204" t="s">
        <v>551</v>
      </c>
      <c r="M805" s="204" t="s">
        <v>1116</v>
      </c>
      <c r="N805" s="204" t="s">
        <v>854</v>
      </c>
      <c r="P805" s="204" t="s">
        <v>123</v>
      </c>
      <c r="Q805" s="204" t="s">
        <v>798</v>
      </c>
      <c r="R805" s="204" t="s">
        <v>1498</v>
      </c>
      <c r="S805" s="204" t="s">
        <v>3486</v>
      </c>
    </row>
    <row r="806" spans="1:19" x14ac:dyDescent="0.3">
      <c r="A806" s="204"/>
      <c r="B806" s="204"/>
      <c r="C806" s="204"/>
      <c r="D806" s="204"/>
      <c r="F806" s="204" t="s">
        <v>123</v>
      </c>
      <c r="G806" s="204" t="s">
        <v>776</v>
      </c>
      <c r="H806" s="204" t="s">
        <v>2086</v>
      </c>
      <c r="I806" s="204" t="s">
        <v>992</v>
      </c>
      <c r="K806" s="204" t="s">
        <v>124</v>
      </c>
      <c r="L806" s="204" t="s">
        <v>609</v>
      </c>
      <c r="M806" s="204" t="s">
        <v>565</v>
      </c>
      <c r="N806" s="204" t="s">
        <v>565</v>
      </c>
      <c r="P806" s="204" t="s">
        <v>123</v>
      </c>
      <c r="Q806" s="204" t="s">
        <v>800</v>
      </c>
      <c r="R806" s="204" t="s">
        <v>1270</v>
      </c>
      <c r="S806" s="204" t="s">
        <v>3686</v>
      </c>
    </row>
    <row r="807" spans="1:19" x14ac:dyDescent="0.3">
      <c r="A807" s="204"/>
      <c r="B807" s="204"/>
      <c r="C807" s="204"/>
      <c r="D807" s="204"/>
      <c r="F807" s="204" t="s">
        <v>123</v>
      </c>
      <c r="G807" s="204" t="s">
        <v>778</v>
      </c>
      <c r="H807" s="204" t="s">
        <v>1238</v>
      </c>
      <c r="I807" s="204" t="s">
        <v>4335</v>
      </c>
      <c r="K807" s="204" t="s">
        <v>124</v>
      </c>
      <c r="L807" s="204" t="s">
        <v>611</v>
      </c>
      <c r="M807" s="204" t="s">
        <v>1116</v>
      </c>
      <c r="N807" s="204" t="s">
        <v>854</v>
      </c>
      <c r="P807" s="204" t="s">
        <v>123</v>
      </c>
      <c r="Q807" s="204" t="s">
        <v>802</v>
      </c>
      <c r="R807" s="204" t="s">
        <v>565</v>
      </c>
      <c r="S807" s="204" t="s">
        <v>565</v>
      </c>
    </row>
    <row r="808" spans="1:19" x14ac:dyDescent="0.3">
      <c r="A808" s="204"/>
      <c r="B808" s="204"/>
      <c r="C808" s="204"/>
      <c r="D808" s="204"/>
      <c r="F808" s="204" t="s">
        <v>123</v>
      </c>
      <c r="G808" s="204" t="s">
        <v>780</v>
      </c>
      <c r="H808" s="204" t="s">
        <v>2256</v>
      </c>
      <c r="I808" s="204" t="s">
        <v>4671</v>
      </c>
      <c r="K808" s="204" t="s">
        <v>124</v>
      </c>
      <c r="L808" s="204" t="s">
        <v>586</v>
      </c>
      <c r="M808" s="204" t="s">
        <v>565</v>
      </c>
      <c r="N808" s="204" t="s">
        <v>565</v>
      </c>
      <c r="P808" s="204" t="s">
        <v>123</v>
      </c>
      <c r="Q808" s="204" t="s">
        <v>803</v>
      </c>
      <c r="R808" s="204" t="s">
        <v>4483</v>
      </c>
      <c r="S808" s="204" t="s">
        <v>7764</v>
      </c>
    </row>
    <row r="809" spans="1:19" x14ac:dyDescent="0.3">
      <c r="A809" s="204"/>
      <c r="B809" s="204"/>
      <c r="C809" s="204"/>
      <c r="D809" s="204"/>
      <c r="F809" s="204" t="s">
        <v>123</v>
      </c>
      <c r="G809" s="204" t="s">
        <v>782</v>
      </c>
      <c r="H809" s="204" t="s">
        <v>565</v>
      </c>
      <c r="I809" s="204" t="s">
        <v>565</v>
      </c>
      <c r="K809" s="204" t="s">
        <v>124</v>
      </c>
      <c r="L809" s="204" t="s">
        <v>550</v>
      </c>
      <c r="M809" s="204" t="s">
        <v>4301</v>
      </c>
      <c r="N809" s="204" t="s">
        <v>7016</v>
      </c>
      <c r="P809" s="204" t="s">
        <v>123</v>
      </c>
      <c r="Q809" s="204" t="s">
        <v>805</v>
      </c>
      <c r="R809" s="204" t="s">
        <v>1183</v>
      </c>
      <c r="S809" s="204" t="s">
        <v>4261</v>
      </c>
    </row>
    <row r="810" spans="1:19" x14ac:dyDescent="0.3">
      <c r="A810" s="204"/>
      <c r="B810" s="204"/>
      <c r="C810" s="204"/>
      <c r="D810" s="204"/>
      <c r="F810" s="204" t="s">
        <v>123</v>
      </c>
      <c r="G810" s="204" t="s">
        <v>783</v>
      </c>
      <c r="H810" s="204" t="s">
        <v>594</v>
      </c>
      <c r="I810" s="204" t="s">
        <v>821</v>
      </c>
      <c r="K810" s="204" t="s">
        <v>124</v>
      </c>
      <c r="L810" s="204" t="s">
        <v>614</v>
      </c>
      <c r="M810" s="204" t="s">
        <v>565</v>
      </c>
      <c r="N810" s="204" t="s">
        <v>565</v>
      </c>
      <c r="P810" s="204" t="s">
        <v>123</v>
      </c>
      <c r="Q810" s="204" t="s">
        <v>807</v>
      </c>
      <c r="R810" s="204" t="s">
        <v>2384</v>
      </c>
      <c r="S810" s="204" t="s">
        <v>6984</v>
      </c>
    </row>
    <row r="811" spans="1:19" x14ac:dyDescent="0.3">
      <c r="A811" s="204"/>
      <c r="B811" s="204"/>
      <c r="C811" s="204"/>
      <c r="D811" s="204"/>
      <c r="F811" s="204" t="s">
        <v>123</v>
      </c>
      <c r="G811" s="204" t="s">
        <v>784</v>
      </c>
      <c r="H811" s="204" t="s">
        <v>949</v>
      </c>
      <c r="I811" s="204" t="s">
        <v>1313</v>
      </c>
      <c r="K811" s="204" t="s">
        <v>124</v>
      </c>
      <c r="L811" s="204" t="s">
        <v>615</v>
      </c>
      <c r="M811" s="204" t="s">
        <v>565</v>
      </c>
      <c r="N811" s="204" t="s">
        <v>565</v>
      </c>
      <c r="P811" s="204" t="s">
        <v>123</v>
      </c>
      <c r="Q811" s="204" t="s">
        <v>809</v>
      </c>
      <c r="R811" s="204" t="s">
        <v>2525</v>
      </c>
      <c r="S811" s="204" t="s">
        <v>2809</v>
      </c>
    </row>
    <row r="812" spans="1:19" x14ac:dyDescent="0.3">
      <c r="A812" s="204"/>
      <c r="B812" s="204"/>
      <c r="C812" s="204"/>
      <c r="D812" s="204"/>
      <c r="F812" s="204" t="s">
        <v>123</v>
      </c>
      <c r="G812" s="204" t="s">
        <v>786</v>
      </c>
      <c r="H812" s="204" t="s">
        <v>842</v>
      </c>
      <c r="I812" s="204" t="s">
        <v>6192</v>
      </c>
      <c r="K812" s="204" t="s">
        <v>124</v>
      </c>
      <c r="L812" s="204" t="s">
        <v>617</v>
      </c>
      <c r="M812" s="204" t="s">
        <v>565</v>
      </c>
      <c r="N812" s="204" t="s">
        <v>565</v>
      </c>
      <c r="P812" s="204" t="s">
        <v>123</v>
      </c>
      <c r="Q812" s="204" t="s">
        <v>811</v>
      </c>
      <c r="R812" s="204" t="s">
        <v>757</v>
      </c>
      <c r="S812" s="204" t="s">
        <v>1832</v>
      </c>
    </row>
    <row r="813" spans="1:19" x14ac:dyDescent="0.3">
      <c r="A813" s="204"/>
      <c r="B813" s="204"/>
      <c r="C813" s="204"/>
      <c r="D813" s="204"/>
      <c r="F813" s="204" t="s">
        <v>123</v>
      </c>
      <c r="G813" s="204" t="s">
        <v>788</v>
      </c>
      <c r="H813" s="204" t="s">
        <v>1808</v>
      </c>
      <c r="I813" s="204" t="s">
        <v>1999</v>
      </c>
      <c r="K813" s="204" t="s">
        <v>124</v>
      </c>
      <c r="L813" s="204" t="s">
        <v>618</v>
      </c>
      <c r="M813" s="204" t="s">
        <v>1051</v>
      </c>
      <c r="N813" s="204" t="s">
        <v>7017</v>
      </c>
      <c r="P813" s="204" t="s">
        <v>123</v>
      </c>
      <c r="Q813" s="204" t="s">
        <v>813</v>
      </c>
      <c r="R813" s="204" t="s">
        <v>3653</v>
      </c>
      <c r="S813" s="204" t="s">
        <v>7765</v>
      </c>
    </row>
    <row r="814" spans="1:19" x14ac:dyDescent="0.3">
      <c r="A814" s="204"/>
      <c r="B814" s="204"/>
      <c r="C814" s="204"/>
      <c r="D814" s="204"/>
      <c r="F814" s="204" t="s">
        <v>123</v>
      </c>
      <c r="G814" s="204" t="s">
        <v>790</v>
      </c>
      <c r="H814" s="204" t="s">
        <v>3300</v>
      </c>
      <c r="I814" s="204" t="s">
        <v>4690</v>
      </c>
      <c r="K814" s="204" t="s">
        <v>124</v>
      </c>
      <c r="L814" s="204" t="s">
        <v>586</v>
      </c>
      <c r="M814" s="204" t="s">
        <v>594</v>
      </c>
      <c r="N814" s="204" t="s">
        <v>946</v>
      </c>
      <c r="P814" s="204" t="s">
        <v>123</v>
      </c>
      <c r="Q814" s="204" t="s">
        <v>815</v>
      </c>
      <c r="R814" s="204" t="s">
        <v>565</v>
      </c>
      <c r="S814" s="204" t="s">
        <v>565</v>
      </c>
    </row>
    <row r="815" spans="1:19" x14ac:dyDescent="0.3">
      <c r="A815" s="204"/>
      <c r="B815" s="204"/>
      <c r="C815" s="204"/>
      <c r="D815" s="204"/>
      <c r="F815" s="204" t="s">
        <v>123</v>
      </c>
      <c r="G815" s="204" t="s">
        <v>792</v>
      </c>
      <c r="H815" s="204" t="s">
        <v>1010</v>
      </c>
      <c r="I815" s="204" t="s">
        <v>4500</v>
      </c>
      <c r="K815" s="204" t="s">
        <v>124</v>
      </c>
      <c r="L815" s="204" t="s">
        <v>549</v>
      </c>
      <c r="M815" s="204" t="s">
        <v>1605</v>
      </c>
      <c r="N815" s="204" t="s">
        <v>7018</v>
      </c>
      <c r="P815" s="204" t="s">
        <v>123</v>
      </c>
      <c r="Q815" s="204" t="s">
        <v>816</v>
      </c>
      <c r="R815" s="204" t="s">
        <v>7766</v>
      </c>
      <c r="S815" s="204" t="s">
        <v>7767</v>
      </c>
    </row>
    <row r="816" spans="1:19" x14ac:dyDescent="0.3">
      <c r="A816" s="204"/>
      <c r="B816" s="204"/>
      <c r="C816" s="204"/>
      <c r="D816" s="204"/>
      <c r="F816" s="204" t="s">
        <v>123</v>
      </c>
      <c r="G816" s="204" t="s">
        <v>794</v>
      </c>
      <c r="H816" s="204" t="s">
        <v>3368</v>
      </c>
      <c r="I816" s="204" t="s">
        <v>4523</v>
      </c>
      <c r="K816" s="204" t="s">
        <v>124</v>
      </c>
      <c r="L816" s="204" t="s">
        <v>625</v>
      </c>
      <c r="M816" s="204" t="s">
        <v>565</v>
      </c>
      <c r="N816" s="204" t="s">
        <v>565</v>
      </c>
      <c r="P816" s="204" t="s">
        <v>123</v>
      </c>
      <c r="Q816" s="204" t="s">
        <v>818</v>
      </c>
      <c r="R816" s="204" t="s">
        <v>4552</v>
      </c>
      <c r="S816" s="204" t="s">
        <v>7768</v>
      </c>
    </row>
    <row r="817" spans="1:19" x14ac:dyDescent="0.3">
      <c r="A817" s="204"/>
      <c r="B817" s="204"/>
      <c r="C817" s="204"/>
      <c r="D817" s="204"/>
      <c r="F817" s="204" t="s">
        <v>123</v>
      </c>
      <c r="G817" s="204" t="s">
        <v>796</v>
      </c>
      <c r="H817" s="204" t="s">
        <v>1916</v>
      </c>
      <c r="I817" s="204" t="s">
        <v>6193</v>
      </c>
      <c r="K817" s="204" t="s">
        <v>124</v>
      </c>
      <c r="L817" s="204" t="s">
        <v>1237</v>
      </c>
      <c r="M817" s="204" t="s">
        <v>565</v>
      </c>
      <c r="N817" s="204" t="s">
        <v>565</v>
      </c>
      <c r="P817" s="204" t="s">
        <v>123</v>
      </c>
      <c r="Q817" s="204" t="s">
        <v>820</v>
      </c>
      <c r="R817" s="204" t="s">
        <v>946</v>
      </c>
      <c r="S817" s="204" t="s">
        <v>674</v>
      </c>
    </row>
    <row r="818" spans="1:19" x14ac:dyDescent="0.3">
      <c r="A818" s="204"/>
      <c r="B818" s="204"/>
      <c r="C818" s="204"/>
      <c r="D818" s="204"/>
      <c r="F818" s="204" t="s">
        <v>123</v>
      </c>
      <c r="G818" s="204" t="s">
        <v>798</v>
      </c>
      <c r="H818" s="204" t="s">
        <v>757</v>
      </c>
      <c r="I818" s="204" t="s">
        <v>757</v>
      </c>
      <c r="K818" s="204" t="s">
        <v>124</v>
      </c>
      <c r="L818" s="204" t="s">
        <v>629</v>
      </c>
      <c r="M818" s="204" t="s">
        <v>2029</v>
      </c>
      <c r="N818" s="204" t="s">
        <v>7019</v>
      </c>
      <c r="P818" s="204" t="s">
        <v>123</v>
      </c>
      <c r="Q818" s="204" t="s">
        <v>961</v>
      </c>
      <c r="R818" s="204" t="s">
        <v>624</v>
      </c>
      <c r="S818" s="204" t="s">
        <v>594</v>
      </c>
    </row>
    <row r="819" spans="1:19" x14ac:dyDescent="0.3">
      <c r="A819" s="204"/>
      <c r="B819" s="204"/>
      <c r="C819" s="204"/>
      <c r="D819" s="204"/>
      <c r="F819" s="204" t="s">
        <v>123</v>
      </c>
      <c r="G819" s="204" t="s">
        <v>800</v>
      </c>
      <c r="H819" s="204" t="s">
        <v>567</v>
      </c>
      <c r="I819" s="204" t="s">
        <v>2826</v>
      </c>
      <c r="K819" s="204" t="s">
        <v>124</v>
      </c>
      <c r="L819" s="204" t="s">
        <v>631</v>
      </c>
      <c r="M819" s="204" t="s">
        <v>565</v>
      </c>
      <c r="N819" s="204" t="s">
        <v>565</v>
      </c>
      <c r="P819" s="204" t="s">
        <v>123</v>
      </c>
      <c r="Q819" s="204" t="s">
        <v>822</v>
      </c>
      <c r="R819" s="204" t="s">
        <v>1768</v>
      </c>
      <c r="S819" s="204" t="s">
        <v>7769</v>
      </c>
    </row>
    <row r="820" spans="1:19" x14ac:dyDescent="0.3">
      <c r="A820" s="204"/>
      <c r="B820" s="204"/>
      <c r="C820" s="204"/>
      <c r="D820" s="204"/>
      <c r="F820" s="204" t="s">
        <v>123</v>
      </c>
      <c r="G820" s="204" t="s">
        <v>802</v>
      </c>
      <c r="H820" s="204" t="s">
        <v>594</v>
      </c>
      <c r="I820" s="204" t="s">
        <v>594</v>
      </c>
      <c r="K820" s="204" t="s">
        <v>124</v>
      </c>
      <c r="L820" s="204" t="s">
        <v>633</v>
      </c>
      <c r="M820" s="204" t="s">
        <v>2163</v>
      </c>
      <c r="N820" s="204" t="s">
        <v>2749</v>
      </c>
      <c r="P820" s="204" t="s">
        <v>123</v>
      </c>
      <c r="Q820" s="204" t="s">
        <v>332</v>
      </c>
      <c r="R820" s="204" t="s">
        <v>5630</v>
      </c>
      <c r="S820" s="204" t="s">
        <v>7770</v>
      </c>
    </row>
    <row r="821" spans="1:19" x14ac:dyDescent="0.3">
      <c r="A821" s="204"/>
      <c r="B821" s="204"/>
      <c r="C821" s="204"/>
      <c r="D821" s="204"/>
      <c r="F821" s="204" t="s">
        <v>123</v>
      </c>
      <c r="G821" s="204" t="s">
        <v>803</v>
      </c>
      <c r="H821" s="204" t="s">
        <v>1157</v>
      </c>
      <c r="I821" s="204" t="s">
        <v>4385</v>
      </c>
      <c r="K821" s="204" t="s">
        <v>124</v>
      </c>
      <c r="L821" s="204" t="s">
        <v>586</v>
      </c>
      <c r="M821" s="204" t="s">
        <v>2193</v>
      </c>
      <c r="N821" s="204" t="s">
        <v>1524</v>
      </c>
      <c r="P821" s="204" t="s">
        <v>123</v>
      </c>
      <c r="Q821" s="204" t="s">
        <v>331</v>
      </c>
      <c r="R821" s="204" t="s">
        <v>7771</v>
      </c>
      <c r="S821" s="204" t="s">
        <v>7772</v>
      </c>
    </row>
    <row r="822" spans="1:19" x14ac:dyDescent="0.3">
      <c r="A822" s="204"/>
      <c r="B822" s="204"/>
      <c r="C822" s="204"/>
      <c r="D822" s="204"/>
      <c r="F822" s="204" t="s">
        <v>123</v>
      </c>
      <c r="G822" s="204" t="s">
        <v>805</v>
      </c>
      <c r="H822" s="204" t="s">
        <v>1145</v>
      </c>
      <c r="I822" s="204" t="s">
        <v>4590</v>
      </c>
      <c r="K822" s="204" t="s">
        <v>124</v>
      </c>
      <c r="L822" s="204" t="s">
        <v>548</v>
      </c>
      <c r="M822" s="204" t="s">
        <v>1915</v>
      </c>
      <c r="N822" s="204" t="s">
        <v>3645</v>
      </c>
      <c r="P822" s="204" t="s">
        <v>123</v>
      </c>
      <c r="Q822" s="204" t="s">
        <v>330</v>
      </c>
      <c r="R822" s="204" t="s">
        <v>905</v>
      </c>
      <c r="S822" s="204" t="s">
        <v>7773</v>
      </c>
    </row>
    <row r="823" spans="1:19" x14ac:dyDescent="0.3">
      <c r="A823" s="204"/>
      <c r="B823" s="204"/>
      <c r="C823" s="204"/>
      <c r="D823" s="204"/>
      <c r="F823" s="204" t="s">
        <v>123</v>
      </c>
      <c r="G823" s="204" t="s">
        <v>807</v>
      </c>
      <c r="H823" s="204" t="s">
        <v>1167</v>
      </c>
      <c r="I823" s="204" t="s">
        <v>2723</v>
      </c>
      <c r="K823" s="204" t="s">
        <v>124</v>
      </c>
      <c r="L823" s="204" t="s">
        <v>637</v>
      </c>
      <c r="M823" s="204" t="s">
        <v>777</v>
      </c>
      <c r="N823" s="204" t="s">
        <v>1183</v>
      </c>
      <c r="P823" s="204" t="s">
        <v>123</v>
      </c>
      <c r="Q823" s="204" t="s">
        <v>329</v>
      </c>
      <c r="R823" s="204" t="s">
        <v>7774</v>
      </c>
      <c r="S823" s="204" t="s">
        <v>7775</v>
      </c>
    </row>
    <row r="824" spans="1:19" x14ac:dyDescent="0.3">
      <c r="A824" s="204"/>
      <c r="B824" s="204"/>
      <c r="C824" s="204"/>
      <c r="D824" s="204"/>
      <c r="F824" s="204" t="s">
        <v>123</v>
      </c>
      <c r="G824" s="204" t="s">
        <v>809</v>
      </c>
      <c r="H824" s="204" t="s">
        <v>691</v>
      </c>
      <c r="I824" s="204" t="s">
        <v>6194</v>
      </c>
      <c r="K824" s="204" t="s">
        <v>124</v>
      </c>
      <c r="L824" s="204" t="s">
        <v>639</v>
      </c>
      <c r="M824" s="204" t="s">
        <v>821</v>
      </c>
      <c r="N824" s="204" t="s">
        <v>1167</v>
      </c>
      <c r="P824" s="204" t="s">
        <v>123</v>
      </c>
      <c r="Q824" s="204" t="s">
        <v>328</v>
      </c>
      <c r="R824" s="204" t="s">
        <v>865</v>
      </c>
      <c r="S824" s="204" t="s">
        <v>7776</v>
      </c>
    </row>
    <row r="825" spans="1:19" x14ac:dyDescent="0.3">
      <c r="A825" s="204"/>
      <c r="B825" s="204"/>
      <c r="C825" s="204"/>
      <c r="D825" s="204"/>
      <c r="F825" s="204" t="s">
        <v>123</v>
      </c>
      <c r="G825" s="204" t="s">
        <v>811</v>
      </c>
      <c r="H825" s="204" t="s">
        <v>594</v>
      </c>
      <c r="I825" s="204" t="s">
        <v>892</v>
      </c>
      <c r="K825" s="204" t="s">
        <v>124</v>
      </c>
      <c r="L825" s="204" t="s">
        <v>641</v>
      </c>
      <c r="M825" s="204" t="s">
        <v>565</v>
      </c>
      <c r="N825" s="204" t="s">
        <v>565</v>
      </c>
      <c r="P825" s="204" t="s">
        <v>123</v>
      </c>
      <c r="Q825" s="204" t="s">
        <v>324</v>
      </c>
      <c r="R825" s="204" t="s">
        <v>2900</v>
      </c>
      <c r="S825" s="204" t="s">
        <v>7777</v>
      </c>
    </row>
    <row r="826" spans="1:19" x14ac:dyDescent="0.3">
      <c r="A826" s="204"/>
      <c r="B826" s="204"/>
      <c r="C826" s="204"/>
      <c r="D826" s="204"/>
      <c r="F826" s="204" t="s">
        <v>123</v>
      </c>
      <c r="G826" s="204" t="s">
        <v>813</v>
      </c>
      <c r="H826" s="204" t="s">
        <v>6195</v>
      </c>
      <c r="I826" s="204" t="s">
        <v>6196</v>
      </c>
      <c r="K826" s="204" t="s">
        <v>124</v>
      </c>
      <c r="L826" s="204" t="s">
        <v>643</v>
      </c>
      <c r="M826" s="204" t="s">
        <v>661</v>
      </c>
      <c r="N826" s="204" t="s">
        <v>1332</v>
      </c>
      <c r="P826" s="204" t="s">
        <v>123</v>
      </c>
      <c r="Q826" s="204" t="s">
        <v>830</v>
      </c>
      <c r="R826" s="204" t="s">
        <v>1183</v>
      </c>
      <c r="S826" s="204" t="s">
        <v>1884</v>
      </c>
    </row>
    <row r="827" spans="1:19" x14ac:dyDescent="0.3">
      <c r="A827" s="204"/>
      <c r="B827" s="204"/>
      <c r="C827" s="204"/>
      <c r="D827" s="204"/>
      <c r="F827" s="204" t="s">
        <v>123</v>
      </c>
      <c r="G827" s="204" t="s">
        <v>815</v>
      </c>
      <c r="H827" s="204" t="s">
        <v>594</v>
      </c>
      <c r="I827" s="204" t="s">
        <v>624</v>
      </c>
      <c r="K827" s="204" t="s">
        <v>124</v>
      </c>
      <c r="L827" s="204" t="s">
        <v>586</v>
      </c>
      <c r="M827" s="204" t="s">
        <v>828</v>
      </c>
      <c r="N827" s="204" t="s">
        <v>4590</v>
      </c>
      <c r="P827" s="204" t="s">
        <v>123</v>
      </c>
      <c r="Q827" s="204" t="s">
        <v>831</v>
      </c>
      <c r="R827" s="204" t="s">
        <v>821</v>
      </c>
      <c r="S827" s="204" t="s">
        <v>594</v>
      </c>
    </row>
    <row r="828" spans="1:19" x14ac:dyDescent="0.3">
      <c r="A828" s="204"/>
      <c r="B828" s="204"/>
      <c r="C828" s="204"/>
      <c r="D828" s="204"/>
      <c r="F828" s="204" t="s">
        <v>123</v>
      </c>
      <c r="G828" s="204" t="s">
        <v>816</v>
      </c>
      <c r="H828" s="204" t="s">
        <v>4367</v>
      </c>
      <c r="I828" s="204" t="s">
        <v>6197</v>
      </c>
      <c r="K828" s="204" t="s">
        <v>124</v>
      </c>
      <c r="L828" s="204" t="s">
        <v>547</v>
      </c>
      <c r="M828" s="204" t="s">
        <v>4340</v>
      </c>
      <c r="N828" s="204" t="s">
        <v>2083</v>
      </c>
      <c r="P828" s="204" t="s">
        <v>123</v>
      </c>
      <c r="Q828" s="204" t="s">
        <v>832</v>
      </c>
      <c r="R828" s="204" t="s">
        <v>2817</v>
      </c>
      <c r="S828" s="204" t="s">
        <v>7778</v>
      </c>
    </row>
    <row r="829" spans="1:19" x14ac:dyDescent="0.3">
      <c r="A829" s="204"/>
      <c r="B829" s="204"/>
      <c r="C829" s="204"/>
      <c r="D829" s="204"/>
      <c r="F829" s="204" t="s">
        <v>123</v>
      </c>
      <c r="G829" s="204" t="s">
        <v>818</v>
      </c>
      <c r="H829" s="204" t="s">
        <v>906</v>
      </c>
      <c r="I829" s="204" t="s">
        <v>1069</v>
      </c>
      <c r="K829" s="204" t="s">
        <v>124</v>
      </c>
      <c r="L829" s="204" t="s">
        <v>647</v>
      </c>
      <c r="M829" s="204" t="s">
        <v>3909</v>
      </c>
      <c r="N829" s="204" t="s">
        <v>1420</v>
      </c>
      <c r="P829" s="204" t="s">
        <v>123</v>
      </c>
      <c r="Q829" s="204" t="s">
        <v>536</v>
      </c>
      <c r="R829" s="204" t="s">
        <v>7779</v>
      </c>
      <c r="S829" s="204" t="s">
        <v>7780</v>
      </c>
    </row>
    <row r="830" spans="1:19" x14ac:dyDescent="0.3">
      <c r="A830" s="204"/>
      <c r="B830" s="204"/>
      <c r="C830" s="204"/>
      <c r="D830" s="204"/>
      <c r="F830" s="204" t="s">
        <v>123</v>
      </c>
      <c r="G830" s="204" t="s">
        <v>820</v>
      </c>
      <c r="H830" s="204" t="s">
        <v>565</v>
      </c>
      <c r="I830" s="204" t="s">
        <v>565</v>
      </c>
      <c r="K830" s="204" t="s">
        <v>124</v>
      </c>
      <c r="L830" s="204" t="s">
        <v>649</v>
      </c>
      <c r="M830" s="204" t="s">
        <v>2020</v>
      </c>
      <c r="N830" s="204" t="s">
        <v>821</v>
      </c>
      <c r="P830" s="204" t="s">
        <v>123</v>
      </c>
      <c r="Q830" s="204" t="s">
        <v>586</v>
      </c>
      <c r="R830" s="204" t="s">
        <v>7779</v>
      </c>
      <c r="S830" s="204" t="s">
        <v>7780</v>
      </c>
    </row>
    <row r="831" spans="1:19" x14ac:dyDescent="0.3">
      <c r="A831" s="204"/>
      <c r="B831" s="204"/>
      <c r="C831" s="204"/>
      <c r="D831" s="204"/>
      <c r="F831" s="204" t="s">
        <v>123</v>
      </c>
      <c r="G831" s="204" t="s">
        <v>822</v>
      </c>
      <c r="H831" s="204" t="s">
        <v>2112</v>
      </c>
      <c r="I831" s="204" t="s">
        <v>6198</v>
      </c>
      <c r="K831" s="204" t="s">
        <v>124</v>
      </c>
      <c r="L831" s="204" t="s">
        <v>651</v>
      </c>
      <c r="M831" s="204" t="s">
        <v>594</v>
      </c>
      <c r="N831" s="204" t="s">
        <v>1832</v>
      </c>
      <c r="P831" s="204" t="s">
        <v>124</v>
      </c>
      <c r="Q831" s="204" t="s">
        <v>554</v>
      </c>
      <c r="R831" s="204" t="s">
        <v>7782</v>
      </c>
      <c r="S831" s="204" t="s">
        <v>7783</v>
      </c>
    </row>
    <row r="832" spans="1:19" x14ac:dyDescent="0.3">
      <c r="A832" s="204"/>
      <c r="B832" s="204"/>
      <c r="C832" s="204"/>
      <c r="D832" s="204"/>
      <c r="F832" s="204" t="s">
        <v>123</v>
      </c>
      <c r="G832" s="204" t="s">
        <v>332</v>
      </c>
      <c r="H832" s="204" t="s">
        <v>6199</v>
      </c>
      <c r="I832" s="204" t="s">
        <v>253</v>
      </c>
      <c r="K832" s="204" t="s">
        <v>124</v>
      </c>
      <c r="L832" s="204" t="s">
        <v>653</v>
      </c>
      <c r="M832" s="204" t="s">
        <v>624</v>
      </c>
      <c r="N832" s="204" t="s">
        <v>594</v>
      </c>
      <c r="P832" s="204" t="s">
        <v>124</v>
      </c>
      <c r="Q832" s="204" t="s">
        <v>564</v>
      </c>
      <c r="R832" s="204" t="s">
        <v>946</v>
      </c>
      <c r="S832" s="204" t="s">
        <v>1125</v>
      </c>
    </row>
    <row r="833" spans="1:19" x14ac:dyDescent="0.3">
      <c r="A833" s="204"/>
      <c r="B833" s="204"/>
      <c r="C833" s="204"/>
      <c r="D833" s="204"/>
      <c r="F833" s="204" t="s">
        <v>123</v>
      </c>
      <c r="G833" s="204" t="s">
        <v>331</v>
      </c>
      <c r="H833" s="204" t="s">
        <v>1528</v>
      </c>
      <c r="I833" s="204" t="s">
        <v>6200</v>
      </c>
      <c r="K833" s="204" t="s">
        <v>124</v>
      </c>
      <c r="L833" s="204" t="s">
        <v>655</v>
      </c>
      <c r="M833" s="204" t="s">
        <v>594</v>
      </c>
      <c r="N833" s="204" t="s">
        <v>594</v>
      </c>
      <c r="P833" s="204" t="s">
        <v>124</v>
      </c>
      <c r="Q833" s="204" t="s">
        <v>566</v>
      </c>
      <c r="R833" s="204" t="s">
        <v>892</v>
      </c>
      <c r="S833" s="204" t="s">
        <v>3944</v>
      </c>
    </row>
    <row r="834" spans="1:19" x14ac:dyDescent="0.3">
      <c r="A834" s="204"/>
      <c r="B834" s="204"/>
      <c r="C834" s="204"/>
      <c r="D834" s="204"/>
      <c r="F834" s="204" t="s">
        <v>123</v>
      </c>
      <c r="G834" s="204" t="s">
        <v>330</v>
      </c>
      <c r="H834" s="204" t="s">
        <v>723</v>
      </c>
      <c r="I834" s="204" t="s">
        <v>4097</v>
      </c>
      <c r="K834" s="204" t="s">
        <v>124</v>
      </c>
      <c r="L834" s="204" t="s">
        <v>657</v>
      </c>
      <c r="M834" s="204" t="s">
        <v>565</v>
      </c>
      <c r="N834" s="204" t="s">
        <v>565</v>
      </c>
      <c r="P834" s="204" t="s">
        <v>124</v>
      </c>
      <c r="Q834" s="204" t="s">
        <v>568</v>
      </c>
      <c r="R834" s="204" t="s">
        <v>594</v>
      </c>
      <c r="S834" s="204" t="s">
        <v>906</v>
      </c>
    </row>
    <row r="835" spans="1:19" x14ac:dyDescent="0.3">
      <c r="A835" s="204"/>
      <c r="B835" s="204"/>
      <c r="C835" s="204"/>
      <c r="D835" s="204"/>
      <c r="F835" s="204" t="s">
        <v>123</v>
      </c>
      <c r="G835" s="204" t="s">
        <v>329</v>
      </c>
      <c r="H835" s="204" t="s">
        <v>6201</v>
      </c>
      <c r="I835" s="204" t="s">
        <v>6202</v>
      </c>
      <c r="K835" s="204" t="s">
        <v>124</v>
      </c>
      <c r="L835" s="204" t="s">
        <v>546</v>
      </c>
      <c r="M835" s="204" t="s">
        <v>1798</v>
      </c>
      <c r="N835" s="204" t="s">
        <v>5394</v>
      </c>
      <c r="P835" s="204" t="s">
        <v>124</v>
      </c>
      <c r="Q835" s="204" t="s">
        <v>570</v>
      </c>
      <c r="R835" s="204" t="s">
        <v>860</v>
      </c>
      <c r="S835" s="204" t="s">
        <v>7784</v>
      </c>
    </row>
    <row r="836" spans="1:19" x14ac:dyDescent="0.3">
      <c r="A836" s="204"/>
      <c r="B836" s="204"/>
      <c r="C836" s="204"/>
      <c r="D836" s="204"/>
      <c r="F836" s="204" t="s">
        <v>123</v>
      </c>
      <c r="G836" s="204" t="s">
        <v>328</v>
      </c>
      <c r="H836" s="204" t="s">
        <v>624</v>
      </c>
      <c r="I836" s="204" t="s">
        <v>1121</v>
      </c>
      <c r="K836" s="204" t="s">
        <v>124</v>
      </c>
      <c r="L836" s="204" t="s">
        <v>660</v>
      </c>
      <c r="M836" s="204" t="s">
        <v>565</v>
      </c>
      <c r="N836" s="204" t="s">
        <v>565</v>
      </c>
      <c r="P836" s="204" t="s">
        <v>124</v>
      </c>
      <c r="Q836" s="204" t="s">
        <v>572</v>
      </c>
      <c r="R836" s="204" t="s">
        <v>1145</v>
      </c>
      <c r="S836" s="204" t="s">
        <v>3609</v>
      </c>
    </row>
    <row r="837" spans="1:19" x14ac:dyDescent="0.3">
      <c r="A837" s="204"/>
      <c r="B837" s="204"/>
      <c r="C837" s="204"/>
      <c r="D837" s="204"/>
      <c r="F837" s="204" t="s">
        <v>123</v>
      </c>
      <c r="G837" s="204" t="s">
        <v>324</v>
      </c>
      <c r="H837" s="204" t="s">
        <v>5675</v>
      </c>
      <c r="I837" s="204" t="s">
        <v>6203</v>
      </c>
      <c r="K837" s="204" t="s">
        <v>124</v>
      </c>
      <c r="L837" s="204" t="s">
        <v>662</v>
      </c>
      <c r="M837" s="204" t="s">
        <v>757</v>
      </c>
      <c r="N837" s="204" t="s">
        <v>821</v>
      </c>
      <c r="P837" s="204" t="s">
        <v>124</v>
      </c>
      <c r="Q837" s="204" t="s">
        <v>574</v>
      </c>
      <c r="R837" s="204" t="s">
        <v>4294</v>
      </c>
      <c r="S837" s="204" t="s">
        <v>7785</v>
      </c>
    </row>
    <row r="838" spans="1:19" x14ac:dyDescent="0.3">
      <c r="A838" s="204"/>
      <c r="B838" s="204"/>
      <c r="C838" s="204"/>
      <c r="D838" s="204"/>
      <c r="F838" s="204" t="s">
        <v>123</v>
      </c>
      <c r="G838" s="204" t="s">
        <v>830</v>
      </c>
      <c r="H838" s="204" t="s">
        <v>863</v>
      </c>
      <c r="I838" s="204" t="s">
        <v>1352</v>
      </c>
      <c r="K838" s="204" t="s">
        <v>124</v>
      </c>
      <c r="L838" s="204" t="s">
        <v>664</v>
      </c>
      <c r="M838" s="204" t="s">
        <v>2812</v>
      </c>
      <c r="N838" s="204" t="s">
        <v>7020</v>
      </c>
      <c r="P838" s="204" t="s">
        <v>124</v>
      </c>
      <c r="Q838" s="204" t="s">
        <v>576</v>
      </c>
      <c r="R838" s="204" t="s">
        <v>949</v>
      </c>
      <c r="S838" s="204" t="s">
        <v>1613</v>
      </c>
    </row>
    <row r="839" spans="1:19" x14ac:dyDescent="0.3">
      <c r="A839" s="204"/>
      <c r="B839" s="204"/>
      <c r="C839" s="204"/>
      <c r="D839" s="204"/>
      <c r="F839" s="204" t="s">
        <v>123</v>
      </c>
      <c r="G839" s="204" t="s">
        <v>831</v>
      </c>
      <c r="H839" s="204" t="s">
        <v>594</v>
      </c>
      <c r="I839" s="204" t="s">
        <v>946</v>
      </c>
      <c r="K839" s="204" t="s">
        <v>124</v>
      </c>
      <c r="L839" s="204" t="s">
        <v>545</v>
      </c>
      <c r="M839" s="204" t="s">
        <v>3232</v>
      </c>
      <c r="N839" s="204" t="s">
        <v>2687</v>
      </c>
      <c r="P839" s="204" t="s">
        <v>124</v>
      </c>
      <c r="Q839" s="204" t="s">
        <v>578</v>
      </c>
      <c r="R839" s="204" t="s">
        <v>1860</v>
      </c>
      <c r="S839" s="204" t="s">
        <v>4888</v>
      </c>
    </row>
    <row r="840" spans="1:19" x14ac:dyDescent="0.3">
      <c r="A840" s="204"/>
      <c r="B840" s="204"/>
      <c r="C840" s="204"/>
      <c r="D840" s="204"/>
      <c r="F840" s="204" t="s">
        <v>123</v>
      </c>
      <c r="G840" s="204" t="s">
        <v>832</v>
      </c>
      <c r="H840" s="204" t="s">
        <v>723</v>
      </c>
      <c r="I840" s="204" t="s">
        <v>6204</v>
      </c>
      <c r="K840" s="204" t="s">
        <v>124</v>
      </c>
      <c r="L840" s="204" t="s">
        <v>667</v>
      </c>
      <c r="M840" s="204" t="s">
        <v>565</v>
      </c>
      <c r="N840" s="204" t="s">
        <v>565</v>
      </c>
      <c r="P840" s="204" t="s">
        <v>124</v>
      </c>
      <c r="Q840" s="204" t="s">
        <v>580</v>
      </c>
      <c r="R840" s="204" t="s">
        <v>812</v>
      </c>
      <c r="S840" s="204" t="s">
        <v>1415</v>
      </c>
    </row>
    <row r="841" spans="1:19" x14ac:dyDescent="0.3">
      <c r="A841" s="204"/>
      <c r="B841" s="204"/>
      <c r="C841" s="204"/>
      <c r="D841" s="204"/>
      <c r="F841" s="204" t="s">
        <v>123</v>
      </c>
      <c r="G841" s="204" t="s">
        <v>536</v>
      </c>
      <c r="H841" s="204" t="s">
        <v>3652</v>
      </c>
      <c r="I841" s="204" t="s">
        <v>6205</v>
      </c>
      <c r="K841" s="204" t="s">
        <v>124</v>
      </c>
      <c r="L841" s="204" t="s">
        <v>668</v>
      </c>
      <c r="M841" s="204" t="s">
        <v>757</v>
      </c>
      <c r="N841" s="204" t="s">
        <v>968</v>
      </c>
      <c r="P841" s="204" t="s">
        <v>124</v>
      </c>
      <c r="Q841" s="204" t="s">
        <v>2829</v>
      </c>
      <c r="R841" s="204" t="s">
        <v>863</v>
      </c>
      <c r="S841" s="204" t="s">
        <v>968</v>
      </c>
    </row>
    <row r="842" spans="1:19" x14ac:dyDescent="0.3">
      <c r="A842" s="204"/>
      <c r="B842" s="204"/>
      <c r="C842" s="204"/>
      <c r="D842" s="204"/>
      <c r="F842" s="204" t="s">
        <v>123</v>
      </c>
      <c r="G842" s="204" t="s">
        <v>586</v>
      </c>
      <c r="H842" s="204" t="s">
        <v>3652</v>
      </c>
      <c r="I842" s="204" t="s">
        <v>6205</v>
      </c>
      <c r="K842" s="204" t="s">
        <v>124</v>
      </c>
      <c r="L842" s="204" t="s">
        <v>670</v>
      </c>
      <c r="M842" s="204" t="s">
        <v>6369</v>
      </c>
      <c r="N842" s="204" t="s">
        <v>3240</v>
      </c>
      <c r="P842" s="204" t="s">
        <v>124</v>
      </c>
      <c r="Q842" s="204" t="s">
        <v>582</v>
      </c>
      <c r="R842" s="204" t="s">
        <v>3359</v>
      </c>
      <c r="S842" s="204" t="s">
        <v>7786</v>
      </c>
    </row>
    <row r="843" spans="1:19" x14ac:dyDescent="0.3">
      <c r="A843" s="204"/>
      <c r="B843" s="204"/>
      <c r="C843" s="204"/>
      <c r="D843" s="204"/>
      <c r="F843" s="204" t="s">
        <v>124</v>
      </c>
      <c r="G843" s="204" t="s">
        <v>554</v>
      </c>
      <c r="H843" s="204" t="s">
        <v>6016</v>
      </c>
      <c r="I843" s="204" t="s">
        <v>6207</v>
      </c>
      <c r="K843" s="204" t="s">
        <v>124</v>
      </c>
      <c r="L843" s="204" t="s">
        <v>672</v>
      </c>
      <c r="M843" s="204" t="s">
        <v>1119</v>
      </c>
      <c r="N843" s="204" t="s">
        <v>1274</v>
      </c>
      <c r="P843" s="204" t="s">
        <v>124</v>
      </c>
      <c r="Q843" s="204" t="s">
        <v>584</v>
      </c>
      <c r="R843" s="204" t="s">
        <v>2564</v>
      </c>
      <c r="S843" s="204" t="s">
        <v>7787</v>
      </c>
    </row>
    <row r="844" spans="1:19" x14ac:dyDescent="0.3">
      <c r="A844" s="204"/>
      <c r="B844" s="204"/>
      <c r="C844" s="204"/>
      <c r="D844" s="204"/>
      <c r="F844" s="204" t="s">
        <v>124</v>
      </c>
      <c r="G844" s="204" t="s">
        <v>564</v>
      </c>
      <c r="H844" s="204" t="s">
        <v>565</v>
      </c>
      <c r="I844" s="204" t="s">
        <v>565</v>
      </c>
      <c r="K844" s="204" t="s">
        <v>124</v>
      </c>
      <c r="L844" s="204" t="s">
        <v>544</v>
      </c>
      <c r="M844" s="204" t="s">
        <v>1635</v>
      </c>
      <c r="N844" s="204" t="s">
        <v>7021</v>
      </c>
      <c r="P844" s="204" t="s">
        <v>124</v>
      </c>
      <c r="Q844" s="204" t="s">
        <v>586</v>
      </c>
      <c r="R844" s="204" t="s">
        <v>6330</v>
      </c>
      <c r="S844" s="204" t="s">
        <v>7788</v>
      </c>
    </row>
    <row r="845" spans="1:19" x14ac:dyDescent="0.3">
      <c r="A845" s="204"/>
      <c r="B845" s="204"/>
      <c r="C845" s="204"/>
      <c r="D845" s="204"/>
      <c r="F845" s="204" t="s">
        <v>124</v>
      </c>
      <c r="G845" s="204" t="s">
        <v>566</v>
      </c>
      <c r="H845" s="204" t="s">
        <v>1183</v>
      </c>
      <c r="I845" s="204" t="s">
        <v>1568</v>
      </c>
      <c r="K845" s="204" t="s">
        <v>124</v>
      </c>
      <c r="L845" s="204" t="s">
        <v>675</v>
      </c>
      <c r="M845" s="204" t="s">
        <v>812</v>
      </c>
      <c r="N845" s="204" t="s">
        <v>7022</v>
      </c>
      <c r="P845" s="204" t="s">
        <v>124</v>
      </c>
      <c r="Q845" s="204" t="s">
        <v>553</v>
      </c>
      <c r="R845" s="204" t="s">
        <v>4328</v>
      </c>
      <c r="S845" s="204" t="s">
        <v>7789</v>
      </c>
    </row>
    <row r="846" spans="1:19" x14ac:dyDescent="0.3">
      <c r="A846" s="204"/>
      <c r="B846" s="204"/>
      <c r="C846" s="204"/>
      <c r="D846" s="204"/>
      <c r="F846" s="204" t="s">
        <v>124</v>
      </c>
      <c r="G846" s="204" t="s">
        <v>568</v>
      </c>
      <c r="H846" s="204" t="s">
        <v>2083</v>
      </c>
      <c r="I846" s="204" t="s">
        <v>4264</v>
      </c>
      <c r="K846" s="204" t="s">
        <v>124</v>
      </c>
      <c r="L846" s="204" t="s">
        <v>676</v>
      </c>
      <c r="M846" s="204" t="s">
        <v>3514</v>
      </c>
      <c r="N846" s="204" t="s">
        <v>7023</v>
      </c>
      <c r="P846" s="204" t="s">
        <v>124</v>
      </c>
      <c r="Q846" s="204" t="s">
        <v>589</v>
      </c>
      <c r="R846" s="204" t="s">
        <v>1807</v>
      </c>
      <c r="S846" s="204" t="s">
        <v>1659</v>
      </c>
    </row>
    <row r="847" spans="1:19" x14ac:dyDescent="0.3">
      <c r="A847" s="204"/>
      <c r="B847" s="204"/>
      <c r="C847" s="204"/>
      <c r="D847" s="204"/>
      <c r="F847" s="204" t="s">
        <v>124</v>
      </c>
      <c r="G847" s="204" t="s">
        <v>570</v>
      </c>
      <c r="H847" s="204" t="s">
        <v>4249</v>
      </c>
      <c r="I847" s="204" t="s">
        <v>6208</v>
      </c>
      <c r="K847" s="204" t="s">
        <v>124</v>
      </c>
      <c r="L847" s="204" t="s">
        <v>677</v>
      </c>
      <c r="M847" s="204" t="s">
        <v>565</v>
      </c>
      <c r="N847" s="204" t="s">
        <v>565</v>
      </c>
      <c r="P847" s="204" t="s">
        <v>124</v>
      </c>
      <c r="Q847" s="204" t="s">
        <v>591</v>
      </c>
      <c r="R847" s="204" t="s">
        <v>1599</v>
      </c>
      <c r="S847" s="204" t="s">
        <v>7790</v>
      </c>
    </row>
    <row r="848" spans="1:19" x14ac:dyDescent="0.3">
      <c r="A848" s="204"/>
      <c r="B848" s="204"/>
      <c r="C848" s="204"/>
      <c r="D848" s="204"/>
      <c r="F848" s="204" t="s">
        <v>124</v>
      </c>
      <c r="G848" s="204" t="s">
        <v>572</v>
      </c>
      <c r="H848" s="204" t="s">
        <v>1446</v>
      </c>
      <c r="I848" s="204" t="s">
        <v>2136</v>
      </c>
      <c r="K848" s="204" t="s">
        <v>124</v>
      </c>
      <c r="L848" s="204" t="s">
        <v>543</v>
      </c>
      <c r="M848" s="204" t="s">
        <v>1379</v>
      </c>
      <c r="N848" s="204" t="s">
        <v>898</v>
      </c>
      <c r="P848" s="204" t="s">
        <v>124</v>
      </c>
      <c r="Q848" s="204" t="s">
        <v>593</v>
      </c>
      <c r="R848" s="204" t="s">
        <v>594</v>
      </c>
      <c r="S848" s="204" t="s">
        <v>565</v>
      </c>
    </row>
    <row r="849" spans="1:19" x14ac:dyDescent="0.3">
      <c r="A849" s="204"/>
      <c r="B849" s="204"/>
      <c r="C849" s="204"/>
      <c r="D849" s="204"/>
      <c r="F849" s="204" t="s">
        <v>124</v>
      </c>
      <c r="G849" s="204" t="s">
        <v>574</v>
      </c>
      <c r="H849" s="204" t="s">
        <v>991</v>
      </c>
      <c r="I849" s="204" t="s">
        <v>4822</v>
      </c>
      <c r="K849" s="204" t="s">
        <v>124</v>
      </c>
      <c r="L849" s="204" t="s">
        <v>679</v>
      </c>
      <c r="M849" s="204" t="s">
        <v>863</v>
      </c>
      <c r="N849" s="204" t="s">
        <v>661</v>
      </c>
      <c r="P849" s="204" t="s">
        <v>124</v>
      </c>
      <c r="Q849" s="204" t="s">
        <v>595</v>
      </c>
      <c r="R849" s="204" t="s">
        <v>594</v>
      </c>
      <c r="S849" s="204" t="s">
        <v>594</v>
      </c>
    </row>
    <row r="850" spans="1:19" x14ac:dyDescent="0.3">
      <c r="A850" s="204"/>
      <c r="B850" s="204"/>
      <c r="C850" s="204"/>
      <c r="D850" s="204"/>
      <c r="F850" s="204" t="s">
        <v>124</v>
      </c>
      <c r="G850" s="204" t="s">
        <v>576</v>
      </c>
      <c r="H850" s="204" t="s">
        <v>2651</v>
      </c>
      <c r="I850" s="204" t="s">
        <v>6209</v>
      </c>
      <c r="K850" s="204" t="s">
        <v>124</v>
      </c>
      <c r="L850" s="204" t="s">
        <v>681</v>
      </c>
      <c r="M850" s="204" t="s">
        <v>1740</v>
      </c>
      <c r="N850" s="204" t="s">
        <v>4301</v>
      </c>
      <c r="P850" s="204" t="s">
        <v>124</v>
      </c>
      <c r="Q850" s="204" t="s">
        <v>597</v>
      </c>
      <c r="R850" s="204" t="s">
        <v>1844</v>
      </c>
      <c r="S850" s="204" t="s">
        <v>3902</v>
      </c>
    </row>
    <row r="851" spans="1:19" x14ac:dyDescent="0.3">
      <c r="A851" s="204"/>
      <c r="B851" s="204"/>
      <c r="C851" s="204"/>
      <c r="D851" s="204"/>
      <c r="F851" s="204" t="s">
        <v>124</v>
      </c>
      <c r="G851" s="204" t="s">
        <v>578</v>
      </c>
      <c r="H851" s="204" t="s">
        <v>1332</v>
      </c>
      <c r="I851" s="204" t="s">
        <v>944</v>
      </c>
      <c r="K851" s="204" t="s">
        <v>124</v>
      </c>
      <c r="L851" s="204" t="s">
        <v>683</v>
      </c>
      <c r="M851" s="204" t="s">
        <v>863</v>
      </c>
      <c r="N851" s="204" t="s">
        <v>885</v>
      </c>
      <c r="P851" s="204" t="s">
        <v>124</v>
      </c>
      <c r="Q851" s="204" t="s">
        <v>599</v>
      </c>
      <c r="R851" s="204" t="s">
        <v>1915</v>
      </c>
      <c r="S851" s="204" t="s">
        <v>3347</v>
      </c>
    </row>
    <row r="852" spans="1:19" x14ac:dyDescent="0.3">
      <c r="A852" s="204"/>
      <c r="B852" s="204"/>
      <c r="C852" s="204"/>
      <c r="D852" s="204"/>
      <c r="F852" s="204" t="s">
        <v>124</v>
      </c>
      <c r="G852" s="204" t="s">
        <v>580</v>
      </c>
      <c r="H852" s="204" t="s">
        <v>994</v>
      </c>
      <c r="I852" s="204" t="s">
        <v>3368</v>
      </c>
      <c r="K852" s="204" t="s">
        <v>124</v>
      </c>
      <c r="L852" s="204" t="s">
        <v>542</v>
      </c>
      <c r="M852" s="204" t="s">
        <v>1420</v>
      </c>
      <c r="N852" s="204" t="s">
        <v>2284</v>
      </c>
      <c r="P852" s="204" t="s">
        <v>124</v>
      </c>
      <c r="Q852" s="204" t="s">
        <v>601</v>
      </c>
      <c r="R852" s="204" t="s">
        <v>565</v>
      </c>
      <c r="S852" s="204" t="s">
        <v>565</v>
      </c>
    </row>
    <row r="853" spans="1:19" x14ac:dyDescent="0.3">
      <c r="A853" s="204"/>
      <c r="B853" s="204"/>
      <c r="C853" s="204"/>
      <c r="D853" s="204"/>
      <c r="F853" s="204" t="s">
        <v>124</v>
      </c>
      <c r="G853" s="204" t="s">
        <v>582</v>
      </c>
      <c r="H853" s="204" t="s">
        <v>2641</v>
      </c>
      <c r="I853" s="204" t="s">
        <v>1596</v>
      </c>
      <c r="K853" s="204" t="s">
        <v>124</v>
      </c>
      <c r="L853" s="204" t="s">
        <v>686</v>
      </c>
      <c r="M853" s="204" t="s">
        <v>661</v>
      </c>
      <c r="N853" s="204" t="s">
        <v>2603</v>
      </c>
      <c r="P853" s="204" t="s">
        <v>124</v>
      </c>
      <c r="Q853" s="204" t="s">
        <v>602</v>
      </c>
      <c r="R853" s="204" t="s">
        <v>565</v>
      </c>
      <c r="S853" s="204" t="s">
        <v>565</v>
      </c>
    </row>
    <row r="854" spans="1:19" x14ac:dyDescent="0.3">
      <c r="A854" s="204"/>
      <c r="B854" s="204"/>
      <c r="C854" s="204"/>
      <c r="D854" s="204"/>
      <c r="F854" s="204" t="s">
        <v>124</v>
      </c>
      <c r="G854" s="204" t="s">
        <v>584</v>
      </c>
      <c r="H854" s="204" t="s">
        <v>968</v>
      </c>
      <c r="I854" s="204" t="s">
        <v>1975</v>
      </c>
      <c r="K854" s="204" t="s">
        <v>124</v>
      </c>
      <c r="L854" s="204" t="s">
        <v>688</v>
      </c>
      <c r="M854" s="204" t="s">
        <v>565</v>
      </c>
      <c r="N854" s="204" t="s">
        <v>565</v>
      </c>
      <c r="P854" s="204" t="s">
        <v>124</v>
      </c>
      <c r="Q854" s="204" t="s">
        <v>603</v>
      </c>
      <c r="R854" s="204" t="s">
        <v>3944</v>
      </c>
      <c r="S854" s="204" t="s">
        <v>7791</v>
      </c>
    </row>
    <row r="855" spans="1:19" x14ac:dyDescent="0.3">
      <c r="A855" s="204"/>
      <c r="B855" s="204"/>
      <c r="C855" s="204"/>
      <c r="D855" s="204"/>
      <c r="F855" s="204" t="s">
        <v>124</v>
      </c>
      <c r="G855" s="204" t="s">
        <v>586</v>
      </c>
      <c r="H855" s="204" t="s">
        <v>6210</v>
      </c>
      <c r="I855" s="204" t="s">
        <v>6211</v>
      </c>
      <c r="K855" s="204" t="s">
        <v>124</v>
      </c>
      <c r="L855" s="204" t="s">
        <v>690</v>
      </c>
      <c r="M855" s="204" t="s">
        <v>757</v>
      </c>
      <c r="N855" s="204" t="s">
        <v>1832</v>
      </c>
      <c r="P855" s="204" t="s">
        <v>124</v>
      </c>
      <c r="Q855" s="204" t="s">
        <v>586</v>
      </c>
      <c r="R855" s="204" t="s">
        <v>1119</v>
      </c>
      <c r="S855" s="204" t="s">
        <v>3037</v>
      </c>
    </row>
    <row r="856" spans="1:19" x14ac:dyDescent="0.3">
      <c r="A856" s="204"/>
      <c r="B856" s="204"/>
      <c r="C856" s="204"/>
      <c r="D856" s="204"/>
      <c r="F856" s="204" t="s">
        <v>124</v>
      </c>
      <c r="G856" s="204" t="s">
        <v>553</v>
      </c>
      <c r="H856" s="204" t="s">
        <v>940</v>
      </c>
      <c r="I856" s="204" t="s">
        <v>6212</v>
      </c>
      <c r="K856" s="204" t="s">
        <v>124</v>
      </c>
      <c r="L856" s="204" t="s">
        <v>541</v>
      </c>
      <c r="M856" s="204" t="s">
        <v>953</v>
      </c>
      <c r="N856" s="204" t="s">
        <v>7024</v>
      </c>
      <c r="P856" s="204" t="s">
        <v>124</v>
      </c>
      <c r="Q856" s="204" t="s">
        <v>552</v>
      </c>
      <c r="R856" s="204" t="s">
        <v>7792</v>
      </c>
      <c r="S856" s="204" t="s">
        <v>7793</v>
      </c>
    </row>
    <row r="857" spans="1:19" x14ac:dyDescent="0.3">
      <c r="A857" s="204"/>
      <c r="B857" s="204"/>
      <c r="C857" s="204"/>
      <c r="D857" s="204"/>
      <c r="F857" s="204" t="s">
        <v>124</v>
      </c>
      <c r="G857" s="204" t="s">
        <v>589</v>
      </c>
      <c r="H857" s="204" t="s">
        <v>2256</v>
      </c>
      <c r="I857" s="204" t="s">
        <v>4356</v>
      </c>
      <c r="K857" s="204" t="s">
        <v>124</v>
      </c>
      <c r="L857" s="204" t="s">
        <v>693</v>
      </c>
      <c r="M857" s="204" t="s">
        <v>4325</v>
      </c>
      <c r="N857" s="204" t="s">
        <v>5673</v>
      </c>
      <c r="P857" s="204" t="s">
        <v>124</v>
      </c>
      <c r="Q857" s="204" t="s">
        <v>551</v>
      </c>
      <c r="R857" s="204" t="s">
        <v>1079</v>
      </c>
      <c r="S857" s="204" t="s">
        <v>4601</v>
      </c>
    </row>
    <row r="858" spans="1:19" x14ac:dyDescent="0.3">
      <c r="A858" s="204"/>
      <c r="B858" s="204"/>
      <c r="C858" s="204"/>
      <c r="D858" s="204"/>
      <c r="F858" s="204" t="s">
        <v>124</v>
      </c>
      <c r="G858" s="204" t="s">
        <v>591</v>
      </c>
      <c r="H858" s="204" t="s">
        <v>2029</v>
      </c>
      <c r="I858" s="204" t="s">
        <v>6213</v>
      </c>
      <c r="K858" s="204" t="s">
        <v>124</v>
      </c>
      <c r="L858" s="204" t="s">
        <v>695</v>
      </c>
      <c r="M858" s="204" t="s">
        <v>1336</v>
      </c>
      <c r="N858" s="204" t="s">
        <v>7025</v>
      </c>
      <c r="P858" s="204" t="s">
        <v>124</v>
      </c>
      <c r="Q858" s="204" t="s">
        <v>608</v>
      </c>
      <c r="R858" s="204" t="s">
        <v>565</v>
      </c>
      <c r="S858" s="204" t="s">
        <v>565</v>
      </c>
    </row>
    <row r="859" spans="1:19" x14ac:dyDescent="0.3">
      <c r="A859" s="204"/>
      <c r="B859" s="204"/>
      <c r="C859" s="204"/>
      <c r="D859" s="204"/>
      <c r="F859" s="204" t="s">
        <v>124</v>
      </c>
      <c r="G859" s="204" t="s">
        <v>593</v>
      </c>
      <c r="H859" s="204" t="s">
        <v>952</v>
      </c>
      <c r="I859" s="204" t="s">
        <v>863</v>
      </c>
      <c r="K859" s="204" t="s">
        <v>124</v>
      </c>
      <c r="L859" s="204" t="s">
        <v>697</v>
      </c>
      <c r="M859" s="204" t="s">
        <v>1013</v>
      </c>
      <c r="N859" s="204" t="s">
        <v>624</v>
      </c>
      <c r="P859" s="204" t="s">
        <v>124</v>
      </c>
      <c r="Q859" s="204" t="s">
        <v>609</v>
      </c>
      <c r="R859" s="204" t="s">
        <v>863</v>
      </c>
      <c r="S859" s="204" t="s">
        <v>1281</v>
      </c>
    </row>
    <row r="860" spans="1:19" x14ac:dyDescent="0.3">
      <c r="A860" s="204"/>
      <c r="B860" s="204"/>
      <c r="C860" s="204"/>
      <c r="D860" s="204"/>
      <c r="F860" s="204" t="s">
        <v>124</v>
      </c>
      <c r="G860" s="204" t="s">
        <v>595</v>
      </c>
      <c r="H860" s="204" t="s">
        <v>900</v>
      </c>
      <c r="I860" s="204" t="s">
        <v>6128</v>
      </c>
      <c r="K860" s="204" t="s">
        <v>124</v>
      </c>
      <c r="L860" s="204" t="s">
        <v>699</v>
      </c>
      <c r="M860" s="204" t="s">
        <v>861</v>
      </c>
      <c r="N860" s="204" t="s">
        <v>565</v>
      </c>
      <c r="P860" s="204" t="s">
        <v>124</v>
      </c>
      <c r="Q860" s="204" t="s">
        <v>611</v>
      </c>
      <c r="R860" s="204" t="s">
        <v>710</v>
      </c>
      <c r="S860" s="204" t="s">
        <v>2705</v>
      </c>
    </row>
    <row r="861" spans="1:19" x14ac:dyDescent="0.3">
      <c r="A861" s="204"/>
      <c r="B861" s="204"/>
      <c r="C861" s="204"/>
      <c r="D861" s="204"/>
      <c r="F861" s="204" t="s">
        <v>124</v>
      </c>
      <c r="G861" s="204" t="s">
        <v>597</v>
      </c>
      <c r="H861" s="204" t="s">
        <v>1121</v>
      </c>
      <c r="I861" s="204" t="s">
        <v>1700</v>
      </c>
      <c r="K861" s="204" t="s">
        <v>124</v>
      </c>
      <c r="L861" s="204" t="s">
        <v>701</v>
      </c>
      <c r="M861" s="204" t="s">
        <v>946</v>
      </c>
      <c r="N861" s="204" t="s">
        <v>881</v>
      </c>
      <c r="P861" s="204" t="s">
        <v>124</v>
      </c>
      <c r="Q861" s="204" t="s">
        <v>586</v>
      </c>
      <c r="R861" s="204" t="s">
        <v>565</v>
      </c>
      <c r="S861" s="204" t="s">
        <v>565</v>
      </c>
    </row>
    <row r="862" spans="1:19" x14ac:dyDescent="0.3">
      <c r="A862" s="204"/>
      <c r="B862" s="204"/>
      <c r="C862" s="204"/>
      <c r="D862" s="204"/>
      <c r="F862" s="204" t="s">
        <v>124</v>
      </c>
      <c r="G862" s="204" t="s">
        <v>599</v>
      </c>
      <c r="H862" s="204" t="s">
        <v>1539</v>
      </c>
      <c r="I862" s="204" t="s">
        <v>1481</v>
      </c>
      <c r="K862" s="204" t="s">
        <v>124</v>
      </c>
      <c r="L862" s="204" t="s">
        <v>702</v>
      </c>
      <c r="M862" s="204" t="s">
        <v>565</v>
      </c>
      <c r="N862" s="204" t="s">
        <v>565</v>
      </c>
      <c r="P862" s="204" t="s">
        <v>124</v>
      </c>
      <c r="Q862" s="204" t="s">
        <v>550</v>
      </c>
      <c r="R862" s="204" t="s">
        <v>2485</v>
      </c>
      <c r="S862" s="204" t="s">
        <v>3432</v>
      </c>
    </row>
    <row r="863" spans="1:19" x14ac:dyDescent="0.3">
      <c r="A863" s="204"/>
      <c r="B863" s="204"/>
      <c r="C863" s="204"/>
      <c r="D863" s="204"/>
      <c r="F863" s="204" t="s">
        <v>124</v>
      </c>
      <c r="G863" s="204" t="s">
        <v>601</v>
      </c>
      <c r="H863" s="204" t="s">
        <v>565</v>
      </c>
      <c r="I863" s="204" t="s">
        <v>565</v>
      </c>
      <c r="K863" s="204" t="s">
        <v>124</v>
      </c>
      <c r="L863" s="204" t="s">
        <v>703</v>
      </c>
      <c r="M863" s="204" t="s">
        <v>565</v>
      </c>
      <c r="N863" s="204" t="s">
        <v>565</v>
      </c>
      <c r="P863" s="204" t="s">
        <v>124</v>
      </c>
      <c r="Q863" s="204" t="s">
        <v>614</v>
      </c>
      <c r="R863" s="204" t="s">
        <v>565</v>
      </c>
      <c r="S863" s="204" t="s">
        <v>565</v>
      </c>
    </row>
    <row r="864" spans="1:19" x14ac:dyDescent="0.3">
      <c r="A864" s="204"/>
      <c r="B864" s="204"/>
      <c r="C864" s="204"/>
      <c r="D864" s="204"/>
      <c r="F864" s="204" t="s">
        <v>124</v>
      </c>
      <c r="G864" s="204" t="s">
        <v>602</v>
      </c>
      <c r="H864" s="204" t="s">
        <v>565</v>
      </c>
      <c r="I864" s="204" t="s">
        <v>565</v>
      </c>
      <c r="K864" s="204" t="s">
        <v>124</v>
      </c>
      <c r="L864" s="204" t="s">
        <v>704</v>
      </c>
      <c r="M864" s="204" t="s">
        <v>565</v>
      </c>
      <c r="N864" s="204" t="s">
        <v>565</v>
      </c>
      <c r="P864" s="204" t="s">
        <v>124</v>
      </c>
      <c r="Q864" s="204" t="s">
        <v>615</v>
      </c>
      <c r="R864" s="204" t="s">
        <v>1863</v>
      </c>
      <c r="S864" s="204" t="s">
        <v>5969</v>
      </c>
    </row>
    <row r="865" spans="1:19" x14ac:dyDescent="0.3">
      <c r="A865" s="204"/>
      <c r="B865" s="204"/>
      <c r="C865" s="204"/>
      <c r="D865" s="204"/>
      <c r="F865" s="204" t="s">
        <v>124</v>
      </c>
      <c r="G865" s="204" t="s">
        <v>603</v>
      </c>
      <c r="H865" s="204" t="s">
        <v>3062</v>
      </c>
      <c r="I865" s="204" t="s">
        <v>6214</v>
      </c>
      <c r="K865" s="204" t="s">
        <v>124</v>
      </c>
      <c r="L865" s="204" t="s">
        <v>705</v>
      </c>
      <c r="M865" s="204" t="s">
        <v>565</v>
      </c>
      <c r="N865" s="204" t="s">
        <v>565</v>
      </c>
      <c r="P865" s="204" t="s">
        <v>124</v>
      </c>
      <c r="Q865" s="204" t="s">
        <v>616</v>
      </c>
      <c r="R865" s="204" t="s">
        <v>565</v>
      </c>
      <c r="S865" s="204" t="s">
        <v>565</v>
      </c>
    </row>
    <row r="866" spans="1:19" x14ac:dyDescent="0.3">
      <c r="A866" s="204"/>
      <c r="B866" s="204"/>
      <c r="C866" s="204"/>
      <c r="D866" s="204"/>
      <c r="F866" s="204" t="s">
        <v>124</v>
      </c>
      <c r="G866" s="204" t="s">
        <v>586</v>
      </c>
      <c r="H866" s="204" t="s">
        <v>1906</v>
      </c>
      <c r="I866" s="204" t="s">
        <v>6215</v>
      </c>
      <c r="K866" s="204" t="s">
        <v>124</v>
      </c>
      <c r="L866" s="204" t="s">
        <v>707</v>
      </c>
      <c r="M866" s="204" t="s">
        <v>1348</v>
      </c>
      <c r="N866" s="204" t="s">
        <v>1384</v>
      </c>
      <c r="P866" s="204" t="s">
        <v>124</v>
      </c>
      <c r="Q866" s="204" t="s">
        <v>617</v>
      </c>
      <c r="R866" s="204" t="s">
        <v>863</v>
      </c>
      <c r="S866" s="204" t="s">
        <v>1498</v>
      </c>
    </row>
    <row r="867" spans="1:19" x14ac:dyDescent="0.3">
      <c r="A867" s="204"/>
      <c r="B867" s="204"/>
      <c r="C867" s="204"/>
      <c r="D867" s="204"/>
      <c r="F867" s="204" t="s">
        <v>124</v>
      </c>
      <c r="G867" s="204" t="s">
        <v>552</v>
      </c>
      <c r="H867" s="204" t="s">
        <v>6216</v>
      </c>
      <c r="I867" s="204" t="s">
        <v>6217</v>
      </c>
      <c r="K867" s="204" t="s">
        <v>124</v>
      </c>
      <c r="L867" s="204" t="s">
        <v>709</v>
      </c>
      <c r="M867" s="204" t="s">
        <v>863</v>
      </c>
      <c r="N867" s="204" t="s">
        <v>885</v>
      </c>
      <c r="P867" s="204" t="s">
        <v>124</v>
      </c>
      <c r="Q867" s="204" t="s">
        <v>618</v>
      </c>
      <c r="R867" s="204" t="s">
        <v>1863</v>
      </c>
      <c r="S867" s="204" t="s">
        <v>2564</v>
      </c>
    </row>
    <row r="868" spans="1:19" x14ac:dyDescent="0.3">
      <c r="A868" s="204"/>
      <c r="B868" s="204"/>
      <c r="C868" s="204"/>
      <c r="D868" s="204"/>
      <c r="F868" s="204" t="s">
        <v>124</v>
      </c>
      <c r="G868" s="204" t="s">
        <v>551</v>
      </c>
      <c r="H868" s="204" t="s">
        <v>2840</v>
      </c>
      <c r="I868" s="204" t="s">
        <v>6218</v>
      </c>
      <c r="K868" s="204" t="s">
        <v>124</v>
      </c>
      <c r="L868" s="204" t="s">
        <v>586</v>
      </c>
      <c r="M868" s="204" t="s">
        <v>3986</v>
      </c>
      <c r="N868" s="204" t="s">
        <v>5556</v>
      </c>
      <c r="P868" s="204" t="s">
        <v>124</v>
      </c>
      <c r="Q868" s="204" t="s">
        <v>620</v>
      </c>
      <c r="R868" s="204" t="s">
        <v>621</v>
      </c>
      <c r="S868" s="204" t="s">
        <v>853</v>
      </c>
    </row>
    <row r="869" spans="1:19" x14ac:dyDescent="0.3">
      <c r="A869" s="204"/>
      <c r="B869" s="204"/>
      <c r="C869" s="204"/>
      <c r="D869" s="204"/>
      <c r="F869" s="204" t="s">
        <v>124</v>
      </c>
      <c r="G869" s="204" t="s">
        <v>608</v>
      </c>
      <c r="H869" s="204" t="s">
        <v>565</v>
      </c>
      <c r="I869" s="204" t="s">
        <v>565</v>
      </c>
      <c r="K869" s="204" t="s">
        <v>124</v>
      </c>
      <c r="L869" s="204" t="s">
        <v>540</v>
      </c>
      <c r="M869" s="204" t="s">
        <v>7026</v>
      </c>
      <c r="N869" s="204" t="s">
        <v>7027</v>
      </c>
      <c r="P869" s="204" t="s">
        <v>124</v>
      </c>
      <c r="Q869" s="204" t="s">
        <v>586</v>
      </c>
      <c r="R869" s="204" t="s">
        <v>1832</v>
      </c>
      <c r="S869" s="204" t="s">
        <v>1013</v>
      </c>
    </row>
    <row r="870" spans="1:19" x14ac:dyDescent="0.3">
      <c r="A870" s="204"/>
      <c r="B870" s="204"/>
      <c r="C870" s="204"/>
      <c r="D870" s="204"/>
      <c r="F870" s="204" t="s">
        <v>124</v>
      </c>
      <c r="G870" s="204" t="s">
        <v>609</v>
      </c>
      <c r="H870" s="204" t="s">
        <v>624</v>
      </c>
      <c r="I870" s="204" t="s">
        <v>1611</v>
      </c>
      <c r="K870" s="204" t="s">
        <v>124</v>
      </c>
      <c r="L870" s="204" t="s">
        <v>371</v>
      </c>
      <c r="M870" s="204" t="s">
        <v>7028</v>
      </c>
      <c r="N870" s="204" t="s">
        <v>7029</v>
      </c>
      <c r="P870" s="204" t="s">
        <v>124</v>
      </c>
      <c r="Q870" s="204" t="s">
        <v>549</v>
      </c>
      <c r="R870" s="204" t="s">
        <v>6461</v>
      </c>
      <c r="S870" s="204" t="s">
        <v>7794</v>
      </c>
    </row>
    <row r="871" spans="1:19" x14ac:dyDescent="0.3">
      <c r="A871" s="204"/>
      <c r="B871" s="204"/>
      <c r="C871" s="204"/>
      <c r="D871" s="204"/>
      <c r="F871" s="204" t="s">
        <v>124</v>
      </c>
      <c r="G871" s="204" t="s">
        <v>611</v>
      </c>
      <c r="H871" s="204" t="s">
        <v>938</v>
      </c>
      <c r="I871" s="204" t="s">
        <v>4417</v>
      </c>
      <c r="K871" s="204" t="s">
        <v>124</v>
      </c>
      <c r="L871" s="204" t="s">
        <v>714</v>
      </c>
      <c r="M871" s="204" t="s">
        <v>594</v>
      </c>
      <c r="N871" s="204" t="s">
        <v>565</v>
      </c>
      <c r="P871" s="204" t="s">
        <v>124</v>
      </c>
      <c r="Q871" s="204" t="s">
        <v>623</v>
      </c>
      <c r="R871" s="204" t="s">
        <v>594</v>
      </c>
      <c r="S871" s="204" t="s">
        <v>565</v>
      </c>
    </row>
    <row r="872" spans="1:19" x14ac:dyDescent="0.3">
      <c r="A872" s="204"/>
      <c r="B872" s="204"/>
      <c r="C872" s="204"/>
      <c r="D872" s="204"/>
      <c r="F872" s="204" t="s">
        <v>124</v>
      </c>
      <c r="G872" s="204" t="s">
        <v>586</v>
      </c>
      <c r="H872" s="204" t="s">
        <v>565</v>
      </c>
      <c r="I872" s="204" t="s">
        <v>565</v>
      </c>
      <c r="K872" s="204" t="s">
        <v>124</v>
      </c>
      <c r="L872" s="204" t="s">
        <v>1041</v>
      </c>
      <c r="M872" s="204" t="s">
        <v>3986</v>
      </c>
      <c r="N872" s="204" t="s">
        <v>7030</v>
      </c>
      <c r="P872" s="204" t="s">
        <v>124</v>
      </c>
      <c r="Q872" s="204" t="s">
        <v>625</v>
      </c>
      <c r="R872" s="204" t="s">
        <v>1234</v>
      </c>
      <c r="S872" s="204" t="s">
        <v>2790</v>
      </c>
    </row>
    <row r="873" spans="1:19" x14ac:dyDescent="0.3">
      <c r="A873" s="204"/>
      <c r="B873" s="204"/>
      <c r="C873" s="204"/>
      <c r="D873" s="204"/>
      <c r="F873" s="204" t="s">
        <v>124</v>
      </c>
      <c r="G873" s="204" t="s">
        <v>550</v>
      </c>
      <c r="H873" s="204" t="s">
        <v>1265</v>
      </c>
      <c r="I873" s="204" t="s">
        <v>2158</v>
      </c>
      <c r="K873" s="204" t="s">
        <v>124</v>
      </c>
      <c r="L873" s="204" t="s">
        <v>715</v>
      </c>
      <c r="M873" s="204" t="s">
        <v>7031</v>
      </c>
      <c r="N873" s="204" t="s">
        <v>7032</v>
      </c>
      <c r="P873" s="204" t="s">
        <v>124</v>
      </c>
      <c r="Q873" s="204" t="s">
        <v>1237</v>
      </c>
      <c r="R873" s="204" t="s">
        <v>565</v>
      </c>
      <c r="S873" s="204" t="s">
        <v>565</v>
      </c>
    </row>
    <row r="874" spans="1:19" x14ac:dyDescent="0.3">
      <c r="A874" s="204"/>
      <c r="B874" s="204"/>
      <c r="C874" s="204"/>
      <c r="D874" s="204"/>
      <c r="F874" s="204" t="s">
        <v>124</v>
      </c>
      <c r="G874" s="204" t="s">
        <v>614</v>
      </c>
      <c r="H874" s="204" t="s">
        <v>565</v>
      </c>
      <c r="I874" s="204" t="s">
        <v>565</v>
      </c>
      <c r="K874" s="204" t="s">
        <v>124</v>
      </c>
      <c r="L874" s="204" t="s">
        <v>717</v>
      </c>
      <c r="M874" s="204" t="s">
        <v>863</v>
      </c>
      <c r="N874" s="204" t="s">
        <v>565</v>
      </c>
      <c r="P874" s="204" t="s">
        <v>124</v>
      </c>
      <c r="Q874" s="204" t="s">
        <v>627</v>
      </c>
      <c r="R874" s="204" t="s">
        <v>757</v>
      </c>
      <c r="S874" s="204" t="s">
        <v>4192</v>
      </c>
    </row>
    <row r="875" spans="1:19" x14ac:dyDescent="0.3">
      <c r="A875" s="204"/>
      <c r="B875" s="204"/>
      <c r="C875" s="204"/>
      <c r="D875" s="204"/>
      <c r="F875" s="204" t="s">
        <v>124</v>
      </c>
      <c r="G875" s="204" t="s">
        <v>615</v>
      </c>
      <c r="H875" s="204" t="s">
        <v>863</v>
      </c>
      <c r="I875" s="204" t="s">
        <v>1145</v>
      </c>
      <c r="K875" s="204" t="s">
        <v>124</v>
      </c>
      <c r="L875" s="204" t="s">
        <v>719</v>
      </c>
      <c r="M875" s="204" t="s">
        <v>1498</v>
      </c>
      <c r="N875" s="204" t="s">
        <v>7033</v>
      </c>
      <c r="P875" s="204" t="s">
        <v>124</v>
      </c>
      <c r="Q875" s="204" t="s">
        <v>629</v>
      </c>
      <c r="R875" s="204" t="s">
        <v>4446</v>
      </c>
      <c r="S875" s="204" t="s">
        <v>924</v>
      </c>
    </row>
    <row r="876" spans="1:19" x14ac:dyDescent="0.3">
      <c r="A876" s="204"/>
      <c r="B876" s="204"/>
      <c r="C876" s="204"/>
      <c r="D876" s="204"/>
      <c r="F876" s="204" t="s">
        <v>124</v>
      </c>
      <c r="G876" s="204" t="s">
        <v>616</v>
      </c>
      <c r="H876" s="204" t="s">
        <v>624</v>
      </c>
      <c r="I876" s="204" t="s">
        <v>2768</v>
      </c>
      <c r="K876" s="204" t="s">
        <v>124</v>
      </c>
      <c r="L876" s="204" t="s">
        <v>720</v>
      </c>
      <c r="M876" s="204" t="s">
        <v>952</v>
      </c>
      <c r="N876" s="204" t="s">
        <v>1319</v>
      </c>
      <c r="P876" s="204" t="s">
        <v>124</v>
      </c>
      <c r="Q876" s="204" t="s">
        <v>631</v>
      </c>
      <c r="R876" s="204" t="s">
        <v>594</v>
      </c>
      <c r="S876" s="204" t="s">
        <v>594</v>
      </c>
    </row>
    <row r="877" spans="1:19" x14ac:dyDescent="0.3">
      <c r="A877" s="204"/>
      <c r="B877" s="204"/>
      <c r="C877" s="204"/>
      <c r="D877" s="204"/>
      <c r="F877" s="204" t="s">
        <v>124</v>
      </c>
      <c r="G877" s="204" t="s">
        <v>617</v>
      </c>
      <c r="H877" s="204" t="s">
        <v>863</v>
      </c>
      <c r="I877" s="204" t="s">
        <v>1145</v>
      </c>
      <c r="K877" s="204" t="s">
        <v>124</v>
      </c>
      <c r="L877" s="204" t="s">
        <v>722</v>
      </c>
      <c r="M877" s="204" t="s">
        <v>956</v>
      </c>
      <c r="N877" s="204" t="s">
        <v>7034</v>
      </c>
      <c r="P877" s="204" t="s">
        <v>124</v>
      </c>
      <c r="Q877" s="204" t="s">
        <v>633</v>
      </c>
      <c r="R877" s="204" t="s">
        <v>2348</v>
      </c>
      <c r="S877" s="204" t="s">
        <v>7795</v>
      </c>
    </row>
    <row r="878" spans="1:19" x14ac:dyDescent="0.3">
      <c r="A878" s="204"/>
      <c r="B878" s="204"/>
      <c r="C878" s="204"/>
      <c r="D878" s="204"/>
      <c r="F878" s="204" t="s">
        <v>124</v>
      </c>
      <c r="G878" s="204" t="s">
        <v>618</v>
      </c>
      <c r="H878" s="204" t="s">
        <v>1274</v>
      </c>
      <c r="I878" s="204" t="s">
        <v>5220</v>
      </c>
      <c r="K878" s="204" t="s">
        <v>124</v>
      </c>
      <c r="L878" s="204" t="s">
        <v>724</v>
      </c>
      <c r="M878" s="204" t="s">
        <v>1077</v>
      </c>
      <c r="N878" s="204" t="s">
        <v>3724</v>
      </c>
      <c r="P878" s="204" t="s">
        <v>124</v>
      </c>
      <c r="Q878" s="204" t="s">
        <v>586</v>
      </c>
      <c r="R878" s="204" t="s">
        <v>3470</v>
      </c>
      <c r="S878" s="204" t="s">
        <v>5777</v>
      </c>
    </row>
    <row r="879" spans="1:19" x14ac:dyDescent="0.3">
      <c r="A879" s="204"/>
      <c r="B879" s="204"/>
      <c r="C879" s="204"/>
      <c r="D879" s="204"/>
      <c r="F879" s="204" t="s">
        <v>124</v>
      </c>
      <c r="G879" s="204" t="s">
        <v>620</v>
      </c>
      <c r="H879" s="204" t="s">
        <v>821</v>
      </c>
      <c r="I879" s="204" t="s">
        <v>812</v>
      </c>
      <c r="K879" s="204" t="s">
        <v>124</v>
      </c>
      <c r="L879" s="204" t="s">
        <v>726</v>
      </c>
      <c r="M879" s="204" t="s">
        <v>1741</v>
      </c>
      <c r="N879" s="204" t="s">
        <v>7035</v>
      </c>
      <c r="P879" s="204" t="s">
        <v>124</v>
      </c>
      <c r="Q879" s="204" t="s">
        <v>548</v>
      </c>
      <c r="R879" s="204" t="s">
        <v>2992</v>
      </c>
      <c r="S879" s="204" t="s">
        <v>7796</v>
      </c>
    </row>
    <row r="880" spans="1:19" x14ac:dyDescent="0.3">
      <c r="A880" s="204"/>
      <c r="B880" s="204"/>
      <c r="C880" s="204"/>
      <c r="D880" s="204"/>
      <c r="F880" s="204" t="s">
        <v>124</v>
      </c>
      <c r="G880" s="204" t="s">
        <v>586</v>
      </c>
      <c r="H880" s="204" t="s">
        <v>946</v>
      </c>
      <c r="I880" s="204" t="s">
        <v>821</v>
      </c>
      <c r="K880" s="204" t="s">
        <v>124</v>
      </c>
      <c r="L880" s="204" t="s">
        <v>728</v>
      </c>
      <c r="M880" s="204" t="s">
        <v>1034</v>
      </c>
      <c r="N880" s="204" t="s">
        <v>7036</v>
      </c>
      <c r="P880" s="204" t="s">
        <v>124</v>
      </c>
      <c r="Q880" s="204" t="s">
        <v>637</v>
      </c>
      <c r="R880" s="204" t="s">
        <v>2900</v>
      </c>
      <c r="S880" s="204" t="s">
        <v>6547</v>
      </c>
    </row>
    <row r="881" spans="1:19" x14ac:dyDescent="0.3">
      <c r="A881" s="204"/>
      <c r="B881" s="204"/>
      <c r="C881" s="204"/>
      <c r="D881" s="204"/>
      <c r="F881" s="204" t="s">
        <v>124</v>
      </c>
      <c r="G881" s="204" t="s">
        <v>549</v>
      </c>
      <c r="H881" s="204" t="s">
        <v>6219</v>
      </c>
      <c r="I881" s="204" t="s">
        <v>6220</v>
      </c>
      <c r="K881" s="204" t="s">
        <v>124</v>
      </c>
      <c r="L881" s="204" t="s">
        <v>730</v>
      </c>
      <c r="M881" s="204" t="s">
        <v>3509</v>
      </c>
      <c r="N881" s="204" t="s">
        <v>7037</v>
      </c>
      <c r="P881" s="204" t="s">
        <v>124</v>
      </c>
      <c r="Q881" s="204" t="s">
        <v>639</v>
      </c>
      <c r="R881" s="204" t="s">
        <v>2689</v>
      </c>
      <c r="S881" s="204" t="s">
        <v>7797</v>
      </c>
    </row>
    <row r="882" spans="1:19" x14ac:dyDescent="0.3">
      <c r="A882" s="204"/>
      <c r="B882" s="204"/>
      <c r="C882" s="204"/>
      <c r="D882" s="204"/>
      <c r="F882" s="204" t="s">
        <v>124</v>
      </c>
      <c r="G882" s="204" t="s">
        <v>623</v>
      </c>
      <c r="H882" s="204" t="s">
        <v>946</v>
      </c>
      <c r="I882" s="204" t="s">
        <v>885</v>
      </c>
      <c r="K882" s="204" t="s">
        <v>124</v>
      </c>
      <c r="L882" s="204" t="s">
        <v>539</v>
      </c>
      <c r="M882" s="204" t="s">
        <v>7038</v>
      </c>
      <c r="N882" s="204" t="s">
        <v>7039</v>
      </c>
      <c r="P882" s="204" t="s">
        <v>124</v>
      </c>
      <c r="Q882" s="204" t="s">
        <v>641</v>
      </c>
      <c r="R882" s="204" t="s">
        <v>952</v>
      </c>
      <c r="S882" s="204" t="s">
        <v>1183</v>
      </c>
    </row>
    <row r="883" spans="1:19" x14ac:dyDescent="0.3">
      <c r="A883" s="204"/>
      <c r="B883" s="204"/>
      <c r="C883" s="204"/>
      <c r="D883" s="204"/>
      <c r="F883" s="204" t="s">
        <v>124</v>
      </c>
      <c r="G883" s="204" t="s">
        <v>625</v>
      </c>
      <c r="H883" s="204" t="s">
        <v>2017</v>
      </c>
      <c r="I883" s="204" t="s">
        <v>6221</v>
      </c>
      <c r="K883" s="204" t="s">
        <v>124</v>
      </c>
      <c r="L883" s="204" t="s">
        <v>733</v>
      </c>
      <c r="M883" s="204" t="s">
        <v>565</v>
      </c>
      <c r="N883" s="204" t="s">
        <v>565</v>
      </c>
      <c r="P883" s="204" t="s">
        <v>124</v>
      </c>
      <c r="Q883" s="204" t="s">
        <v>643</v>
      </c>
      <c r="R883" s="204" t="s">
        <v>4245</v>
      </c>
      <c r="S883" s="204" t="s">
        <v>1691</v>
      </c>
    </row>
    <row r="884" spans="1:19" x14ac:dyDescent="0.3">
      <c r="A884" s="204"/>
      <c r="B884" s="204"/>
      <c r="C884" s="204"/>
      <c r="D884" s="204"/>
      <c r="F884" s="204" t="s">
        <v>124</v>
      </c>
      <c r="G884" s="204" t="s">
        <v>1237</v>
      </c>
      <c r="H884" s="204" t="s">
        <v>565</v>
      </c>
      <c r="I884" s="204" t="s">
        <v>565</v>
      </c>
      <c r="K884" s="204" t="s">
        <v>124</v>
      </c>
      <c r="L884" s="204" t="s">
        <v>735</v>
      </c>
      <c r="M884" s="204" t="s">
        <v>821</v>
      </c>
      <c r="N884" s="204" t="s">
        <v>1472</v>
      </c>
      <c r="P884" s="204" t="s">
        <v>124</v>
      </c>
      <c r="Q884" s="204" t="s">
        <v>586</v>
      </c>
      <c r="R884" s="204" t="s">
        <v>4325</v>
      </c>
      <c r="S884" s="204" t="s">
        <v>6429</v>
      </c>
    </row>
    <row r="885" spans="1:19" x14ac:dyDescent="0.3">
      <c r="A885" s="204"/>
      <c r="B885" s="204"/>
      <c r="C885" s="204"/>
      <c r="D885" s="204"/>
      <c r="F885" s="204" t="s">
        <v>124</v>
      </c>
      <c r="G885" s="204" t="s">
        <v>627</v>
      </c>
      <c r="H885" s="204" t="s">
        <v>821</v>
      </c>
      <c r="I885" s="204" t="s">
        <v>1080</v>
      </c>
      <c r="K885" s="204" t="s">
        <v>124</v>
      </c>
      <c r="L885" s="204" t="s">
        <v>737</v>
      </c>
      <c r="M885" s="204" t="s">
        <v>885</v>
      </c>
      <c r="N885" s="204" t="s">
        <v>7040</v>
      </c>
      <c r="P885" s="204" t="s">
        <v>124</v>
      </c>
      <c r="Q885" s="204" t="s">
        <v>547</v>
      </c>
      <c r="R885" s="204" t="s">
        <v>1718</v>
      </c>
      <c r="S885" s="204" t="s">
        <v>1535</v>
      </c>
    </row>
    <row r="886" spans="1:19" x14ac:dyDescent="0.3">
      <c r="A886" s="204"/>
      <c r="B886" s="204"/>
      <c r="C886" s="204"/>
      <c r="D886" s="204"/>
      <c r="F886" s="204" t="s">
        <v>124</v>
      </c>
      <c r="G886" s="204" t="s">
        <v>629</v>
      </c>
      <c r="H886" s="204" t="s">
        <v>2819</v>
      </c>
      <c r="I886" s="204" t="s">
        <v>5077</v>
      </c>
      <c r="K886" s="204" t="s">
        <v>124</v>
      </c>
      <c r="L886" s="204" t="s">
        <v>739</v>
      </c>
      <c r="M886" s="204" t="s">
        <v>1013</v>
      </c>
      <c r="N886" s="204" t="s">
        <v>1930</v>
      </c>
      <c r="P886" s="204" t="s">
        <v>124</v>
      </c>
      <c r="Q886" s="204" t="s">
        <v>647</v>
      </c>
      <c r="R886" s="204" t="s">
        <v>885</v>
      </c>
      <c r="S886" s="204" t="s">
        <v>2193</v>
      </c>
    </row>
    <row r="887" spans="1:19" x14ac:dyDescent="0.3">
      <c r="A887" s="204"/>
      <c r="B887" s="204"/>
      <c r="C887" s="204"/>
      <c r="D887" s="204"/>
      <c r="F887" s="204" t="s">
        <v>124</v>
      </c>
      <c r="G887" s="204" t="s">
        <v>631</v>
      </c>
      <c r="H887" s="204" t="s">
        <v>1832</v>
      </c>
      <c r="I887" s="204" t="s">
        <v>1183</v>
      </c>
      <c r="K887" s="204" t="s">
        <v>124</v>
      </c>
      <c r="L887" s="204" t="s">
        <v>741</v>
      </c>
      <c r="M887" s="204" t="s">
        <v>594</v>
      </c>
      <c r="N887" s="204" t="s">
        <v>565</v>
      </c>
      <c r="P887" s="204" t="s">
        <v>124</v>
      </c>
      <c r="Q887" s="204" t="s">
        <v>649</v>
      </c>
      <c r="R887" s="204" t="s">
        <v>892</v>
      </c>
      <c r="S887" s="204" t="s">
        <v>1037</v>
      </c>
    </row>
    <row r="888" spans="1:19" x14ac:dyDescent="0.3">
      <c r="A888" s="204"/>
      <c r="B888" s="204"/>
      <c r="C888" s="204"/>
      <c r="D888" s="204"/>
      <c r="F888" s="204" t="s">
        <v>124</v>
      </c>
      <c r="G888" s="204" t="s">
        <v>633</v>
      </c>
      <c r="H888" s="204" t="s">
        <v>4796</v>
      </c>
      <c r="I888" s="204" t="s">
        <v>6222</v>
      </c>
      <c r="K888" s="204" t="s">
        <v>124</v>
      </c>
      <c r="L888" s="204" t="s">
        <v>743</v>
      </c>
      <c r="M888" s="204" t="s">
        <v>1375</v>
      </c>
      <c r="N888" s="204" t="s">
        <v>7041</v>
      </c>
      <c r="P888" s="204" t="s">
        <v>124</v>
      </c>
      <c r="Q888" s="204" t="s">
        <v>651</v>
      </c>
      <c r="R888" s="204" t="s">
        <v>565</v>
      </c>
      <c r="S888" s="204" t="s">
        <v>565</v>
      </c>
    </row>
    <row r="889" spans="1:19" x14ac:dyDescent="0.3">
      <c r="A889" s="204"/>
      <c r="B889" s="204"/>
      <c r="C889" s="204"/>
      <c r="D889" s="204"/>
      <c r="F889" s="204" t="s">
        <v>124</v>
      </c>
      <c r="G889" s="204" t="s">
        <v>586</v>
      </c>
      <c r="H889" s="204" t="s">
        <v>3087</v>
      </c>
      <c r="I889" s="204" t="s">
        <v>6223</v>
      </c>
      <c r="K889" s="204" t="s">
        <v>124</v>
      </c>
      <c r="L889" s="204" t="s">
        <v>745</v>
      </c>
      <c r="M889" s="204" t="s">
        <v>1121</v>
      </c>
      <c r="N889" s="204" t="s">
        <v>4462</v>
      </c>
      <c r="P889" s="204" t="s">
        <v>124</v>
      </c>
      <c r="Q889" s="204" t="s">
        <v>653</v>
      </c>
      <c r="R889" s="204" t="s">
        <v>661</v>
      </c>
      <c r="S889" s="204" t="s">
        <v>600</v>
      </c>
    </row>
    <row r="890" spans="1:19" x14ac:dyDescent="0.3">
      <c r="A890" s="204"/>
      <c r="B890" s="204"/>
      <c r="C890" s="204"/>
      <c r="D890" s="204"/>
      <c r="F890" s="204" t="s">
        <v>124</v>
      </c>
      <c r="G890" s="204" t="s">
        <v>548</v>
      </c>
      <c r="H890" s="204" t="s">
        <v>6224</v>
      </c>
      <c r="I890" s="204" t="s">
        <v>6225</v>
      </c>
      <c r="K890" s="204" t="s">
        <v>124</v>
      </c>
      <c r="L890" s="204" t="s">
        <v>747</v>
      </c>
      <c r="M890" s="204" t="s">
        <v>4516</v>
      </c>
      <c r="N890" s="204" t="s">
        <v>7042</v>
      </c>
      <c r="P890" s="204" t="s">
        <v>124</v>
      </c>
      <c r="Q890" s="204" t="s">
        <v>655</v>
      </c>
      <c r="R890" s="204" t="s">
        <v>875</v>
      </c>
      <c r="S890" s="204" t="s">
        <v>638</v>
      </c>
    </row>
    <row r="891" spans="1:19" x14ac:dyDescent="0.3">
      <c r="A891" s="204"/>
      <c r="B891" s="204"/>
      <c r="C891" s="204"/>
      <c r="D891" s="204"/>
      <c r="F891" s="204" t="s">
        <v>124</v>
      </c>
      <c r="G891" s="204" t="s">
        <v>637</v>
      </c>
      <c r="H891" s="204" t="s">
        <v>723</v>
      </c>
      <c r="I891" s="204" t="s">
        <v>1643</v>
      </c>
      <c r="K891" s="204" t="s">
        <v>124</v>
      </c>
      <c r="L891" s="204" t="s">
        <v>749</v>
      </c>
      <c r="M891" s="204" t="s">
        <v>1281</v>
      </c>
      <c r="N891" s="204" t="s">
        <v>4491</v>
      </c>
      <c r="P891" s="204" t="s">
        <v>124</v>
      </c>
      <c r="Q891" s="204" t="s">
        <v>657</v>
      </c>
      <c r="R891" s="204" t="s">
        <v>2163</v>
      </c>
      <c r="S891" s="204" t="s">
        <v>1505</v>
      </c>
    </row>
    <row r="892" spans="1:19" x14ac:dyDescent="0.3">
      <c r="A892" s="204"/>
      <c r="B892" s="204"/>
      <c r="C892" s="204"/>
      <c r="D892" s="204"/>
      <c r="F892" s="204" t="s">
        <v>124</v>
      </c>
      <c r="G892" s="204" t="s">
        <v>639</v>
      </c>
      <c r="H892" s="204" t="s">
        <v>1696</v>
      </c>
      <c r="I892" s="204" t="s">
        <v>6226</v>
      </c>
      <c r="K892" s="204" t="s">
        <v>124</v>
      </c>
      <c r="L892" s="204" t="s">
        <v>751</v>
      </c>
      <c r="M892" s="204" t="s">
        <v>6314</v>
      </c>
      <c r="N892" s="204" t="s">
        <v>1012</v>
      </c>
      <c r="P892" s="204" t="s">
        <v>124</v>
      </c>
      <c r="Q892" s="204" t="s">
        <v>546</v>
      </c>
      <c r="R892" s="204" t="s">
        <v>1379</v>
      </c>
      <c r="S892" s="204" t="s">
        <v>4397</v>
      </c>
    </row>
    <row r="893" spans="1:19" x14ac:dyDescent="0.3">
      <c r="A893" s="204"/>
      <c r="B893" s="204"/>
      <c r="C893" s="204"/>
      <c r="D893" s="204"/>
      <c r="F893" s="204" t="s">
        <v>124</v>
      </c>
      <c r="G893" s="204" t="s">
        <v>641</v>
      </c>
      <c r="H893" s="204" t="s">
        <v>885</v>
      </c>
      <c r="I893" s="204" t="s">
        <v>968</v>
      </c>
      <c r="K893" s="204" t="s">
        <v>124</v>
      </c>
      <c r="L893" s="204" t="s">
        <v>753</v>
      </c>
      <c r="M893" s="204" t="s">
        <v>4290</v>
      </c>
      <c r="N893" s="204" t="s">
        <v>7043</v>
      </c>
      <c r="P893" s="204" t="s">
        <v>124</v>
      </c>
      <c r="Q893" s="204" t="s">
        <v>660</v>
      </c>
      <c r="R893" s="204" t="s">
        <v>594</v>
      </c>
      <c r="S893" s="204" t="s">
        <v>624</v>
      </c>
    </row>
    <row r="894" spans="1:19" x14ac:dyDescent="0.3">
      <c r="A894" s="204"/>
      <c r="B894" s="204"/>
      <c r="C894" s="204"/>
      <c r="D894" s="204"/>
      <c r="F894" s="204" t="s">
        <v>124</v>
      </c>
      <c r="G894" s="204" t="s">
        <v>643</v>
      </c>
      <c r="H894" s="204" t="s">
        <v>3944</v>
      </c>
      <c r="I894" s="204" t="s">
        <v>4263</v>
      </c>
      <c r="K894" s="204" t="s">
        <v>124</v>
      </c>
      <c r="L894" s="204" t="s">
        <v>538</v>
      </c>
      <c r="M894" s="204" t="s">
        <v>4478</v>
      </c>
      <c r="N894" s="204" t="s">
        <v>7044</v>
      </c>
      <c r="P894" s="204" t="s">
        <v>124</v>
      </c>
      <c r="Q894" s="204" t="s">
        <v>662</v>
      </c>
      <c r="R894" s="204" t="s">
        <v>1931</v>
      </c>
      <c r="S894" s="204" t="s">
        <v>3788</v>
      </c>
    </row>
    <row r="895" spans="1:19" x14ac:dyDescent="0.3">
      <c r="A895" s="204"/>
      <c r="B895" s="204"/>
      <c r="C895" s="204"/>
      <c r="D895" s="204"/>
      <c r="F895" s="204" t="s">
        <v>124</v>
      </c>
      <c r="G895" s="204" t="s">
        <v>586</v>
      </c>
      <c r="H895" s="204" t="s">
        <v>6227</v>
      </c>
      <c r="I895" s="204" t="s">
        <v>6228</v>
      </c>
      <c r="K895" s="204" t="s">
        <v>124</v>
      </c>
      <c r="L895" s="204" t="s">
        <v>756</v>
      </c>
      <c r="M895" s="204" t="s">
        <v>594</v>
      </c>
      <c r="N895" s="204" t="s">
        <v>594</v>
      </c>
      <c r="P895" s="204" t="s">
        <v>124</v>
      </c>
      <c r="Q895" s="204" t="s">
        <v>664</v>
      </c>
      <c r="R895" s="204" t="s">
        <v>2284</v>
      </c>
      <c r="S895" s="204" t="s">
        <v>4048</v>
      </c>
    </row>
    <row r="896" spans="1:19" x14ac:dyDescent="0.3">
      <c r="A896" s="204"/>
      <c r="B896" s="204"/>
      <c r="C896" s="204"/>
      <c r="D896" s="204"/>
      <c r="F896" s="204" t="s">
        <v>124</v>
      </c>
      <c r="G896" s="204" t="s">
        <v>547</v>
      </c>
      <c r="H896" s="204" t="s">
        <v>6229</v>
      </c>
      <c r="I896" s="204" t="s">
        <v>6230</v>
      </c>
      <c r="K896" s="204" t="s">
        <v>124</v>
      </c>
      <c r="L896" s="204" t="s">
        <v>758</v>
      </c>
      <c r="M896" s="204" t="s">
        <v>1481</v>
      </c>
      <c r="N896" s="204" t="s">
        <v>6811</v>
      </c>
      <c r="P896" s="204" t="s">
        <v>124</v>
      </c>
      <c r="Q896" s="204" t="s">
        <v>545</v>
      </c>
      <c r="R896" s="204" t="s">
        <v>6795</v>
      </c>
      <c r="S896" s="204" t="s">
        <v>7798</v>
      </c>
    </row>
    <row r="897" spans="1:19" x14ac:dyDescent="0.3">
      <c r="A897" s="204"/>
      <c r="B897" s="204"/>
      <c r="C897" s="204"/>
      <c r="D897" s="204"/>
      <c r="F897" s="204" t="s">
        <v>124</v>
      </c>
      <c r="G897" s="204" t="s">
        <v>647</v>
      </c>
      <c r="H897" s="204" t="s">
        <v>4404</v>
      </c>
      <c r="I897" s="204" t="s">
        <v>619</v>
      </c>
      <c r="K897" s="204" t="s">
        <v>124</v>
      </c>
      <c r="L897" s="204" t="s">
        <v>760</v>
      </c>
      <c r="M897" s="204" t="s">
        <v>7045</v>
      </c>
      <c r="N897" s="204" t="s">
        <v>7046</v>
      </c>
      <c r="P897" s="204" t="s">
        <v>124</v>
      </c>
      <c r="Q897" s="204" t="s">
        <v>667</v>
      </c>
      <c r="R897" s="204" t="s">
        <v>821</v>
      </c>
      <c r="S897" s="204" t="s">
        <v>624</v>
      </c>
    </row>
    <row r="898" spans="1:19" x14ac:dyDescent="0.3">
      <c r="A898" s="204"/>
      <c r="B898" s="204"/>
      <c r="C898" s="204"/>
      <c r="D898" s="204"/>
      <c r="F898" s="204" t="s">
        <v>124</v>
      </c>
      <c r="G898" s="204" t="s">
        <v>649</v>
      </c>
      <c r="H898" s="204" t="s">
        <v>5798</v>
      </c>
      <c r="I898" s="204" t="s">
        <v>5206</v>
      </c>
      <c r="K898" s="204" t="s">
        <v>124</v>
      </c>
      <c r="L898" s="204" t="s">
        <v>762</v>
      </c>
      <c r="M898" s="204" t="s">
        <v>992</v>
      </c>
      <c r="N898" s="204" t="s">
        <v>7047</v>
      </c>
      <c r="P898" s="204" t="s">
        <v>124</v>
      </c>
      <c r="Q898" s="204" t="s">
        <v>668</v>
      </c>
      <c r="R898" s="204" t="s">
        <v>3729</v>
      </c>
      <c r="S898" s="204" t="s">
        <v>7799</v>
      </c>
    </row>
    <row r="899" spans="1:19" x14ac:dyDescent="0.3">
      <c r="A899" s="204"/>
      <c r="B899" s="204"/>
      <c r="C899" s="204"/>
      <c r="D899" s="204"/>
      <c r="F899" s="204" t="s">
        <v>124</v>
      </c>
      <c r="G899" s="204" t="s">
        <v>651</v>
      </c>
      <c r="H899" s="204" t="s">
        <v>621</v>
      </c>
      <c r="I899" s="204" t="s">
        <v>777</v>
      </c>
      <c r="K899" s="204" t="s">
        <v>124</v>
      </c>
      <c r="L899" s="204" t="s">
        <v>764</v>
      </c>
      <c r="M899" s="204" t="s">
        <v>1661</v>
      </c>
      <c r="N899" s="204" t="s">
        <v>1918</v>
      </c>
      <c r="P899" s="204" t="s">
        <v>124</v>
      </c>
      <c r="Q899" s="204" t="s">
        <v>670</v>
      </c>
      <c r="R899" s="204" t="s">
        <v>1712</v>
      </c>
      <c r="S899" s="204" t="s">
        <v>2279</v>
      </c>
    </row>
    <row r="900" spans="1:19" x14ac:dyDescent="0.3">
      <c r="A900" s="204"/>
      <c r="B900" s="204"/>
      <c r="C900" s="204"/>
      <c r="D900" s="204"/>
      <c r="F900" s="204" t="s">
        <v>124</v>
      </c>
      <c r="G900" s="204" t="s">
        <v>653</v>
      </c>
      <c r="H900" s="204" t="s">
        <v>1415</v>
      </c>
      <c r="I900" s="204" t="s">
        <v>2124</v>
      </c>
      <c r="K900" s="204" t="s">
        <v>124</v>
      </c>
      <c r="L900" s="204" t="s">
        <v>766</v>
      </c>
      <c r="M900" s="204" t="s">
        <v>594</v>
      </c>
      <c r="N900" s="204" t="s">
        <v>661</v>
      </c>
      <c r="P900" s="204" t="s">
        <v>124</v>
      </c>
      <c r="Q900" s="204" t="s">
        <v>672</v>
      </c>
      <c r="R900" s="204" t="s">
        <v>1635</v>
      </c>
      <c r="S900" s="204" t="s">
        <v>1699</v>
      </c>
    </row>
    <row r="901" spans="1:19" x14ac:dyDescent="0.3">
      <c r="A901" s="204"/>
      <c r="B901" s="204"/>
      <c r="C901" s="204"/>
      <c r="D901" s="204"/>
      <c r="F901" s="204" t="s">
        <v>124</v>
      </c>
      <c r="G901" s="204" t="s">
        <v>655</v>
      </c>
      <c r="H901" s="204" t="s">
        <v>1161</v>
      </c>
      <c r="I901" s="204" t="s">
        <v>6231</v>
      </c>
      <c r="K901" s="204" t="s">
        <v>124</v>
      </c>
      <c r="L901" s="204" t="s">
        <v>767</v>
      </c>
      <c r="M901" s="204" t="s">
        <v>863</v>
      </c>
      <c r="N901" s="204" t="s">
        <v>1882</v>
      </c>
      <c r="P901" s="204" t="s">
        <v>124</v>
      </c>
      <c r="Q901" s="204" t="s">
        <v>544</v>
      </c>
      <c r="R901" s="204" t="s">
        <v>680</v>
      </c>
      <c r="S901" s="204" t="s">
        <v>1784</v>
      </c>
    </row>
    <row r="902" spans="1:19" x14ac:dyDescent="0.3">
      <c r="A902" s="204"/>
      <c r="B902" s="204"/>
      <c r="C902" s="204"/>
      <c r="D902" s="204"/>
      <c r="F902" s="204" t="s">
        <v>124</v>
      </c>
      <c r="G902" s="204" t="s">
        <v>657</v>
      </c>
      <c r="H902" s="204" t="s">
        <v>642</v>
      </c>
      <c r="I902" s="204" t="s">
        <v>4338</v>
      </c>
      <c r="K902" s="204" t="s">
        <v>124</v>
      </c>
      <c r="L902" s="204" t="s">
        <v>769</v>
      </c>
      <c r="M902" s="204" t="s">
        <v>624</v>
      </c>
      <c r="N902" s="204" t="s">
        <v>821</v>
      </c>
      <c r="P902" s="204" t="s">
        <v>124</v>
      </c>
      <c r="Q902" s="204" t="s">
        <v>675</v>
      </c>
      <c r="R902" s="204" t="s">
        <v>565</v>
      </c>
      <c r="S902" s="204" t="s">
        <v>565</v>
      </c>
    </row>
    <row r="903" spans="1:19" x14ac:dyDescent="0.3">
      <c r="A903" s="204"/>
      <c r="B903" s="204"/>
      <c r="C903" s="204"/>
      <c r="D903" s="204"/>
      <c r="F903" s="204" t="s">
        <v>124</v>
      </c>
      <c r="G903" s="204" t="s">
        <v>546</v>
      </c>
      <c r="H903" s="204" t="s">
        <v>1793</v>
      </c>
      <c r="I903" s="204" t="s">
        <v>993</v>
      </c>
      <c r="K903" s="204" t="s">
        <v>124</v>
      </c>
      <c r="L903" s="204" t="s">
        <v>771</v>
      </c>
      <c r="M903" s="204" t="s">
        <v>565</v>
      </c>
      <c r="N903" s="204" t="s">
        <v>565</v>
      </c>
      <c r="P903" s="204" t="s">
        <v>124</v>
      </c>
      <c r="Q903" s="204" t="s">
        <v>676</v>
      </c>
      <c r="R903" s="204" t="s">
        <v>680</v>
      </c>
      <c r="S903" s="204" t="s">
        <v>1784</v>
      </c>
    </row>
    <row r="904" spans="1:19" x14ac:dyDescent="0.3">
      <c r="A904" s="204"/>
      <c r="B904" s="204"/>
      <c r="C904" s="204"/>
      <c r="D904" s="204"/>
      <c r="F904" s="204" t="s">
        <v>124</v>
      </c>
      <c r="G904" s="204" t="s">
        <v>660</v>
      </c>
      <c r="H904" s="204" t="s">
        <v>624</v>
      </c>
      <c r="I904" s="204" t="s">
        <v>865</v>
      </c>
      <c r="K904" s="204" t="s">
        <v>124</v>
      </c>
      <c r="L904" s="204" t="s">
        <v>537</v>
      </c>
      <c r="M904" s="204" t="s">
        <v>4989</v>
      </c>
      <c r="N904" s="204" t="s">
        <v>7048</v>
      </c>
      <c r="P904" s="204" t="s">
        <v>124</v>
      </c>
      <c r="Q904" s="204" t="s">
        <v>893</v>
      </c>
      <c r="R904" s="204" t="s">
        <v>565</v>
      </c>
      <c r="S904" s="204" t="s">
        <v>565</v>
      </c>
    </row>
    <row r="905" spans="1:19" x14ac:dyDescent="0.3">
      <c r="A905" s="204"/>
      <c r="B905" s="204"/>
      <c r="C905" s="204"/>
      <c r="D905" s="204"/>
      <c r="F905" s="204" t="s">
        <v>124</v>
      </c>
      <c r="G905" s="204" t="s">
        <v>662</v>
      </c>
      <c r="H905" s="204" t="s">
        <v>3967</v>
      </c>
      <c r="I905" s="204" t="s">
        <v>4213</v>
      </c>
      <c r="K905" s="204" t="s">
        <v>124</v>
      </c>
      <c r="L905" s="204" t="s">
        <v>774</v>
      </c>
      <c r="M905" s="204" t="s">
        <v>565</v>
      </c>
      <c r="N905" s="204" t="s">
        <v>565</v>
      </c>
      <c r="P905" s="204" t="s">
        <v>124</v>
      </c>
      <c r="Q905" s="204" t="s">
        <v>677</v>
      </c>
      <c r="R905" s="204" t="s">
        <v>565</v>
      </c>
      <c r="S905" s="204" t="s">
        <v>565</v>
      </c>
    </row>
    <row r="906" spans="1:19" x14ac:dyDescent="0.3">
      <c r="A906" s="204"/>
      <c r="B906" s="204"/>
      <c r="C906" s="204"/>
      <c r="D906" s="204"/>
      <c r="F906" s="204" t="s">
        <v>124</v>
      </c>
      <c r="G906" s="204" t="s">
        <v>664</v>
      </c>
      <c r="H906" s="204" t="s">
        <v>710</v>
      </c>
      <c r="I906" s="204" t="s">
        <v>2358</v>
      </c>
      <c r="K906" s="204" t="s">
        <v>124</v>
      </c>
      <c r="L906" s="204" t="s">
        <v>776</v>
      </c>
      <c r="M906" s="204" t="s">
        <v>565</v>
      </c>
      <c r="N906" s="204" t="s">
        <v>565</v>
      </c>
      <c r="P906" s="204" t="s">
        <v>124</v>
      </c>
      <c r="Q906" s="204" t="s">
        <v>543</v>
      </c>
      <c r="R906" s="204" t="s">
        <v>1487</v>
      </c>
      <c r="S906" s="204" t="s">
        <v>4815</v>
      </c>
    </row>
    <row r="907" spans="1:19" x14ac:dyDescent="0.3">
      <c r="A907" s="204"/>
      <c r="B907" s="204"/>
      <c r="C907" s="204"/>
      <c r="D907" s="204"/>
      <c r="F907" s="204" t="s">
        <v>124</v>
      </c>
      <c r="G907" s="204" t="s">
        <v>545</v>
      </c>
      <c r="H907" s="204" t="s">
        <v>6232</v>
      </c>
      <c r="I907" s="204" t="s">
        <v>6233</v>
      </c>
      <c r="K907" s="204" t="s">
        <v>124</v>
      </c>
      <c r="L907" s="204" t="s">
        <v>778</v>
      </c>
      <c r="M907" s="204" t="s">
        <v>565</v>
      </c>
      <c r="N907" s="204" t="s">
        <v>565</v>
      </c>
      <c r="P907" s="204" t="s">
        <v>124</v>
      </c>
      <c r="Q907" s="204" t="s">
        <v>679</v>
      </c>
      <c r="R907" s="204" t="s">
        <v>594</v>
      </c>
      <c r="S907" s="204" t="s">
        <v>1420</v>
      </c>
    </row>
    <row r="908" spans="1:19" x14ac:dyDescent="0.3">
      <c r="A908" s="204"/>
      <c r="B908" s="204"/>
      <c r="C908" s="204"/>
      <c r="D908" s="204"/>
      <c r="F908" s="204" t="s">
        <v>124</v>
      </c>
      <c r="G908" s="204" t="s">
        <v>667</v>
      </c>
      <c r="H908" s="204" t="s">
        <v>946</v>
      </c>
      <c r="I908" s="204" t="s">
        <v>863</v>
      </c>
      <c r="K908" s="204" t="s">
        <v>124</v>
      </c>
      <c r="L908" s="204" t="s">
        <v>783</v>
      </c>
      <c r="M908" s="204" t="s">
        <v>565</v>
      </c>
      <c r="N908" s="204" t="s">
        <v>565</v>
      </c>
      <c r="P908" s="204" t="s">
        <v>124</v>
      </c>
      <c r="Q908" s="204" t="s">
        <v>681</v>
      </c>
      <c r="R908" s="204" t="s">
        <v>1338</v>
      </c>
      <c r="S908" s="204" t="s">
        <v>7800</v>
      </c>
    </row>
    <row r="909" spans="1:19" x14ac:dyDescent="0.3">
      <c r="A909" s="204"/>
      <c r="B909" s="204"/>
      <c r="C909" s="204"/>
      <c r="D909" s="204"/>
      <c r="F909" s="204" t="s">
        <v>124</v>
      </c>
      <c r="G909" s="204" t="s">
        <v>668</v>
      </c>
      <c r="H909" s="204" t="s">
        <v>777</v>
      </c>
      <c r="I909" s="204" t="s">
        <v>3550</v>
      </c>
      <c r="K909" s="204" t="s">
        <v>124</v>
      </c>
      <c r="L909" s="204" t="s">
        <v>784</v>
      </c>
      <c r="M909" s="204" t="s">
        <v>757</v>
      </c>
      <c r="N909" s="204" t="s">
        <v>1498</v>
      </c>
      <c r="P909" s="204" t="s">
        <v>124</v>
      </c>
      <c r="Q909" s="204" t="s">
        <v>683</v>
      </c>
      <c r="R909" s="204" t="s">
        <v>1020</v>
      </c>
      <c r="S909" s="204" t="s">
        <v>4299</v>
      </c>
    </row>
    <row r="910" spans="1:19" x14ac:dyDescent="0.3">
      <c r="A910" s="204"/>
      <c r="B910" s="204"/>
      <c r="C910" s="204"/>
      <c r="D910" s="204"/>
      <c r="F910" s="204" t="s">
        <v>124</v>
      </c>
      <c r="G910" s="204" t="s">
        <v>670</v>
      </c>
      <c r="H910" s="204" t="s">
        <v>2099</v>
      </c>
      <c r="I910" s="204" t="s">
        <v>6234</v>
      </c>
      <c r="K910" s="204" t="s">
        <v>124</v>
      </c>
      <c r="L910" s="204" t="s">
        <v>786</v>
      </c>
      <c r="M910" s="204" t="s">
        <v>1145</v>
      </c>
      <c r="N910" s="204" t="s">
        <v>1307</v>
      </c>
      <c r="P910" s="204" t="s">
        <v>124</v>
      </c>
      <c r="Q910" s="204" t="s">
        <v>542</v>
      </c>
      <c r="R910" s="204" t="s">
        <v>4087</v>
      </c>
      <c r="S910" s="204" t="s">
        <v>4364</v>
      </c>
    </row>
    <row r="911" spans="1:19" x14ac:dyDescent="0.3">
      <c r="A911" s="204"/>
      <c r="B911" s="204"/>
      <c r="C911" s="204"/>
      <c r="D911" s="204"/>
      <c r="F911" s="204" t="s">
        <v>124</v>
      </c>
      <c r="G911" s="204" t="s">
        <v>672</v>
      </c>
      <c r="H911" s="204" t="s">
        <v>1117</v>
      </c>
      <c r="I911" s="204" t="s">
        <v>6235</v>
      </c>
      <c r="K911" s="204" t="s">
        <v>124</v>
      </c>
      <c r="L911" s="204" t="s">
        <v>788</v>
      </c>
      <c r="M911" s="204" t="s">
        <v>594</v>
      </c>
      <c r="N911" s="204" t="s">
        <v>1498</v>
      </c>
      <c r="P911" s="204" t="s">
        <v>124</v>
      </c>
      <c r="Q911" s="204" t="s">
        <v>686</v>
      </c>
      <c r="R911" s="204" t="s">
        <v>1384</v>
      </c>
      <c r="S911" s="204" t="s">
        <v>1700</v>
      </c>
    </row>
    <row r="912" spans="1:19" x14ac:dyDescent="0.3">
      <c r="A912" s="204"/>
      <c r="B912" s="204"/>
      <c r="C912" s="204"/>
      <c r="D912" s="204"/>
      <c r="F912" s="204" t="s">
        <v>124</v>
      </c>
      <c r="G912" s="204" t="s">
        <v>544</v>
      </c>
      <c r="H912" s="204" t="s">
        <v>863</v>
      </c>
      <c r="I912" s="204" t="s">
        <v>1348</v>
      </c>
      <c r="K912" s="204" t="s">
        <v>124</v>
      </c>
      <c r="L912" s="204" t="s">
        <v>790</v>
      </c>
      <c r="M912" s="204" t="s">
        <v>757</v>
      </c>
      <c r="N912" s="204" t="s">
        <v>624</v>
      </c>
      <c r="P912" s="204" t="s">
        <v>124</v>
      </c>
      <c r="Q912" s="204" t="s">
        <v>688</v>
      </c>
      <c r="R912" s="204" t="s">
        <v>1074</v>
      </c>
      <c r="S912" s="204" t="s">
        <v>3386</v>
      </c>
    </row>
    <row r="913" spans="1:19" x14ac:dyDescent="0.3">
      <c r="A913" s="204"/>
      <c r="B913" s="204"/>
      <c r="C913" s="204"/>
      <c r="D913" s="204"/>
      <c r="F913" s="204" t="s">
        <v>124</v>
      </c>
      <c r="G913" s="204" t="s">
        <v>675</v>
      </c>
      <c r="H913" s="204" t="s">
        <v>594</v>
      </c>
      <c r="I913" s="204" t="s">
        <v>624</v>
      </c>
      <c r="K913" s="204" t="s">
        <v>124</v>
      </c>
      <c r="L913" s="204" t="s">
        <v>792</v>
      </c>
      <c r="M913" s="204" t="s">
        <v>1350</v>
      </c>
      <c r="N913" s="204" t="s">
        <v>4597</v>
      </c>
      <c r="P913" s="204" t="s">
        <v>124</v>
      </c>
      <c r="Q913" s="204" t="s">
        <v>690</v>
      </c>
      <c r="R913" s="204" t="s">
        <v>565</v>
      </c>
      <c r="S913" s="204" t="s">
        <v>565</v>
      </c>
    </row>
    <row r="914" spans="1:19" x14ac:dyDescent="0.3">
      <c r="A914" s="204"/>
      <c r="B914" s="204"/>
      <c r="C914" s="204"/>
      <c r="D914" s="204"/>
      <c r="F914" s="204" t="s">
        <v>124</v>
      </c>
      <c r="G914" s="204" t="s">
        <v>676</v>
      </c>
      <c r="H914" s="204" t="s">
        <v>565</v>
      </c>
      <c r="I914" s="204" t="s">
        <v>565</v>
      </c>
      <c r="K914" s="204" t="s">
        <v>124</v>
      </c>
      <c r="L914" s="204" t="s">
        <v>794</v>
      </c>
      <c r="M914" s="204" t="s">
        <v>863</v>
      </c>
      <c r="N914" s="204" t="s">
        <v>757</v>
      </c>
      <c r="P914" s="204" t="s">
        <v>124</v>
      </c>
      <c r="Q914" s="204" t="s">
        <v>541</v>
      </c>
      <c r="R914" s="204" t="s">
        <v>7801</v>
      </c>
      <c r="S914" s="204" t="s">
        <v>7802</v>
      </c>
    </row>
    <row r="915" spans="1:19" x14ac:dyDescent="0.3">
      <c r="A915" s="204"/>
      <c r="B915" s="204"/>
      <c r="C915" s="204"/>
      <c r="D915" s="204"/>
      <c r="F915" s="204" t="s">
        <v>124</v>
      </c>
      <c r="G915" s="204" t="s">
        <v>893</v>
      </c>
      <c r="H915" s="204" t="s">
        <v>565</v>
      </c>
      <c r="I915" s="204" t="s">
        <v>565</v>
      </c>
      <c r="K915" s="204" t="s">
        <v>124</v>
      </c>
      <c r="L915" s="204" t="s">
        <v>796</v>
      </c>
      <c r="M915" s="204" t="s">
        <v>1399</v>
      </c>
      <c r="N915" s="204" t="s">
        <v>3788</v>
      </c>
      <c r="P915" s="204" t="s">
        <v>124</v>
      </c>
      <c r="Q915" s="204" t="s">
        <v>693</v>
      </c>
      <c r="R915" s="204" t="s">
        <v>2903</v>
      </c>
      <c r="S915" s="204" t="s">
        <v>7803</v>
      </c>
    </row>
    <row r="916" spans="1:19" x14ac:dyDescent="0.3">
      <c r="A916" s="204"/>
      <c r="B916" s="204"/>
      <c r="C916" s="204"/>
      <c r="D916" s="204"/>
      <c r="F916" s="204" t="s">
        <v>124</v>
      </c>
      <c r="G916" s="204" t="s">
        <v>677</v>
      </c>
      <c r="H916" s="204" t="s">
        <v>594</v>
      </c>
      <c r="I916" s="204" t="s">
        <v>1521</v>
      </c>
      <c r="K916" s="204" t="s">
        <v>124</v>
      </c>
      <c r="L916" s="204" t="s">
        <v>798</v>
      </c>
      <c r="M916" s="204" t="s">
        <v>661</v>
      </c>
      <c r="N916" s="204" t="s">
        <v>4627</v>
      </c>
      <c r="P916" s="204" t="s">
        <v>124</v>
      </c>
      <c r="Q916" s="204" t="s">
        <v>695</v>
      </c>
      <c r="R916" s="204" t="s">
        <v>3449</v>
      </c>
      <c r="S916" s="204" t="s">
        <v>7804</v>
      </c>
    </row>
    <row r="917" spans="1:19" x14ac:dyDescent="0.3">
      <c r="A917" s="204"/>
      <c r="B917" s="204"/>
      <c r="C917" s="204"/>
      <c r="D917" s="204"/>
      <c r="F917" s="204" t="s">
        <v>124</v>
      </c>
      <c r="G917" s="204" t="s">
        <v>543</v>
      </c>
      <c r="H917" s="204" t="s">
        <v>1337</v>
      </c>
      <c r="I917" s="204" t="s">
        <v>1831</v>
      </c>
      <c r="K917" s="204" t="s">
        <v>124</v>
      </c>
      <c r="L917" s="204" t="s">
        <v>800</v>
      </c>
      <c r="M917" s="204" t="s">
        <v>881</v>
      </c>
      <c r="N917" s="204" t="s">
        <v>2996</v>
      </c>
      <c r="P917" s="204" t="s">
        <v>124</v>
      </c>
      <c r="Q917" s="204" t="s">
        <v>697</v>
      </c>
      <c r="R917" s="204" t="s">
        <v>1906</v>
      </c>
      <c r="S917" s="204" t="s">
        <v>1307</v>
      </c>
    </row>
    <row r="918" spans="1:19" x14ac:dyDescent="0.3">
      <c r="A918" s="204"/>
      <c r="B918" s="204"/>
      <c r="C918" s="204"/>
      <c r="D918" s="204"/>
      <c r="F918" s="204" t="s">
        <v>124</v>
      </c>
      <c r="G918" s="204" t="s">
        <v>679</v>
      </c>
      <c r="H918" s="204" t="s">
        <v>594</v>
      </c>
      <c r="I918" s="204" t="s">
        <v>757</v>
      </c>
      <c r="K918" s="204" t="s">
        <v>124</v>
      </c>
      <c r="L918" s="204" t="s">
        <v>802</v>
      </c>
      <c r="M918" s="204" t="s">
        <v>565</v>
      </c>
      <c r="N918" s="204" t="s">
        <v>565</v>
      </c>
      <c r="P918" s="204" t="s">
        <v>124</v>
      </c>
      <c r="Q918" s="204" t="s">
        <v>699</v>
      </c>
      <c r="R918" s="204" t="s">
        <v>812</v>
      </c>
      <c r="S918" s="204" t="s">
        <v>1116</v>
      </c>
    </row>
    <row r="919" spans="1:19" x14ac:dyDescent="0.3">
      <c r="A919" s="204"/>
      <c r="B919" s="204"/>
      <c r="C919" s="204"/>
      <c r="D919" s="204"/>
      <c r="F919" s="204" t="s">
        <v>124</v>
      </c>
      <c r="G919" s="204" t="s">
        <v>681</v>
      </c>
      <c r="H919" s="204" t="s">
        <v>4261</v>
      </c>
      <c r="I919" s="204" t="s">
        <v>1352</v>
      </c>
      <c r="K919" s="204" t="s">
        <v>124</v>
      </c>
      <c r="L919" s="204" t="s">
        <v>803</v>
      </c>
      <c r="M919" s="204" t="s">
        <v>1121</v>
      </c>
      <c r="N919" s="204" t="s">
        <v>4627</v>
      </c>
      <c r="P919" s="204" t="s">
        <v>124</v>
      </c>
      <c r="Q919" s="204" t="s">
        <v>701</v>
      </c>
      <c r="R919" s="204" t="s">
        <v>881</v>
      </c>
      <c r="S919" s="204" t="s">
        <v>1420</v>
      </c>
    </row>
    <row r="920" spans="1:19" x14ac:dyDescent="0.3">
      <c r="A920" s="204"/>
      <c r="B920" s="204"/>
      <c r="C920" s="204"/>
      <c r="D920" s="204"/>
      <c r="F920" s="204" t="s">
        <v>124</v>
      </c>
      <c r="G920" s="204" t="s">
        <v>683</v>
      </c>
      <c r="H920" s="204" t="s">
        <v>852</v>
      </c>
      <c r="I920" s="204" t="s">
        <v>1313</v>
      </c>
      <c r="K920" s="204" t="s">
        <v>124</v>
      </c>
      <c r="L920" s="204" t="s">
        <v>805</v>
      </c>
      <c r="M920" s="204" t="s">
        <v>624</v>
      </c>
      <c r="N920" s="204" t="s">
        <v>952</v>
      </c>
      <c r="P920" s="204" t="s">
        <v>124</v>
      </c>
      <c r="Q920" s="204" t="s">
        <v>702</v>
      </c>
      <c r="R920" s="204" t="s">
        <v>565</v>
      </c>
      <c r="S920" s="204" t="s">
        <v>565</v>
      </c>
    </row>
    <row r="921" spans="1:19" x14ac:dyDescent="0.3">
      <c r="A921" s="204"/>
      <c r="B921" s="204"/>
      <c r="C921" s="204"/>
      <c r="D921" s="204"/>
      <c r="F921" s="204" t="s">
        <v>124</v>
      </c>
      <c r="G921" s="204" t="s">
        <v>542</v>
      </c>
      <c r="H921" s="204" t="s">
        <v>1475</v>
      </c>
      <c r="I921" s="204" t="s">
        <v>6236</v>
      </c>
      <c r="K921" s="204" t="s">
        <v>124</v>
      </c>
      <c r="L921" s="204" t="s">
        <v>807</v>
      </c>
      <c r="M921" s="204" t="s">
        <v>821</v>
      </c>
      <c r="N921" s="204" t="s">
        <v>821</v>
      </c>
      <c r="P921" s="204" t="s">
        <v>124</v>
      </c>
      <c r="Q921" s="204" t="s">
        <v>703</v>
      </c>
      <c r="R921" s="204" t="s">
        <v>565</v>
      </c>
      <c r="S921" s="204" t="s">
        <v>565</v>
      </c>
    </row>
    <row r="922" spans="1:19" x14ac:dyDescent="0.3">
      <c r="A922" s="204"/>
      <c r="B922" s="204"/>
      <c r="C922" s="204"/>
      <c r="D922" s="204"/>
      <c r="F922" s="204" t="s">
        <v>124</v>
      </c>
      <c r="G922" s="204" t="s">
        <v>686</v>
      </c>
      <c r="H922" s="204" t="s">
        <v>2283</v>
      </c>
      <c r="I922" s="204" t="s">
        <v>1574</v>
      </c>
      <c r="K922" s="204" t="s">
        <v>124</v>
      </c>
      <c r="L922" s="204" t="s">
        <v>809</v>
      </c>
      <c r="M922" s="204" t="s">
        <v>812</v>
      </c>
      <c r="N922" s="204" t="s">
        <v>3666</v>
      </c>
      <c r="P922" s="204" t="s">
        <v>124</v>
      </c>
      <c r="Q922" s="204" t="s">
        <v>704</v>
      </c>
      <c r="R922" s="204" t="s">
        <v>594</v>
      </c>
      <c r="S922" s="204" t="s">
        <v>565</v>
      </c>
    </row>
    <row r="923" spans="1:19" x14ac:dyDescent="0.3">
      <c r="A923" s="204"/>
      <c r="B923" s="204"/>
      <c r="C923" s="204"/>
      <c r="D923" s="204"/>
      <c r="F923" s="204" t="s">
        <v>124</v>
      </c>
      <c r="G923" s="204" t="s">
        <v>688</v>
      </c>
      <c r="H923" s="204" t="s">
        <v>691</v>
      </c>
      <c r="I923" s="204" t="s">
        <v>4345</v>
      </c>
      <c r="K923" s="204" t="s">
        <v>124</v>
      </c>
      <c r="L923" s="204" t="s">
        <v>811</v>
      </c>
      <c r="M923" s="204" t="s">
        <v>565</v>
      </c>
      <c r="N923" s="204" t="s">
        <v>565</v>
      </c>
      <c r="P923" s="204" t="s">
        <v>124</v>
      </c>
      <c r="Q923" s="204" t="s">
        <v>705</v>
      </c>
      <c r="R923" s="204" t="s">
        <v>4281</v>
      </c>
      <c r="S923" s="204" t="s">
        <v>7216</v>
      </c>
    </row>
    <row r="924" spans="1:19" x14ac:dyDescent="0.3">
      <c r="A924" s="204"/>
      <c r="B924" s="204"/>
      <c r="C924" s="204"/>
      <c r="D924" s="204"/>
      <c r="F924" s="204" t="s">
        <v>124</v>
      </c>
      <c r="G924" s="204" t="s">
        <v>690</v>
      </c>
      <c r="H924" s="204" t="s">
        <v>992</v>
      </c>
      <c r="I924" s="204" t="s">
        <v>1853</v>
      </c>
      <c r="K924" s="204" t="s">
        <v>124</v>
      </c>
      <c r="L924" s="204" t="s">
        <v>813</v>
      </c>
      <c r="M924" s="204" t="s">
        <v>1761</v>
      </c>
      <c r="N924" s="204" t="s">
        <v>5281</v>
      </c>
      <c r="P924" s="204" t="s">
        <v>124</v>
      </c>
      <c r="Q924" s="204" t="s">
        <v>707</v>
      </c>
      <c r="R924" s="204" t="s">
        <v>828</v>
      </c>
      <c r="S924" s="204" t="s">
        <v>5006</v>
      </c>
    </row>
    <row r="925" spans="1:19" x14ac:dyDescent="0.3">
      <c r="A925" s="204"/>
      <c r="B925" s="204"/>
      <c r="C925" s="204"/>
      <c r="D925" s="204"/>
      <c r="F925" s="204" t="s">
        <v>124</v>
      </c>
      <c r="G925" s="204" t="s">
        <v>541</v>
      </c>
      <c r="H925" s="204" t="s">
        <v>6237</v>
      </c>
      <c r="I925" s="204" t="s">
        <v>6238</v>
      </c>
      <c r="K925" s="204" t="s">
        <v>124</v>
      </c>
      <c r="L925" s="204" t="s">
        <v>816</v>
      </c>
      <c r="M925" s="204" t="s">
        <v>7049</v>
      </c>
      <c r="N925" s="204" t="s">
        <v>7050</v>
      </c>
      <c r="P925" s="204" t="s">
        <v>124</v>
      </c>
      <c r="Q925" s="204" t="s">
        <v>709</v>
      </c>
      <c r="R925" s="204" t="s">
        <v>952</v>
      </c>
      <c r="S925" s="204" t="s">
        <v>1844</v>
      </c>
    </row>
    <row r="926" spans="1:19" x14ac:dyDescent="0.3">
      <c r="A926" s="204"/>
      <c r="B926" s="204"/>
      <c r="C926" s="204"/>
      <c r="D926" s="204"/>
      <c r="F926" s="204" t="s">
        <v>124</v>
      </c>
      <c r="G926" s="204" t="s">
        <v>693</v>
      </c>
      <c r="H926" s="204" t="s">
        <v>3689</v>
      </c>
      <c r="I926" s="204" t="s">
        <v>6239</v>
      </c>
      <c r="K926" s="204" t="s">
        <v>124</v>
      </c>
      <c r="L926" s="204" t="s">
        <v>818</v>
      </c>
      <c r="M926" s="204" t="s">
        <v>821</v>
      </c>
      <c r="N926" s="204" t="s">
        <v>2441</v>
      </c>
      <c r="P926" s="204" t="s">
        <v>124</v>
      </c>
      <c r="Q926" s="204" t="s">
        <v>586</v>
      </c>
      <c r="R926" s="204" t="s">
        <v>7805</v>
      </c>
      <c r="S926" s="204" t="s">
        <v>7806</v>
      </c>
    </row>
    <row r="927" spans="1:19" x14ac:dyDescent="0.3">
      <c r="A927" s="204"/>
      <c r="B927" s="204"/>
      <c r="C927" s="204"/>
      <c r="D927" s="204"/>
      <c r="F927" s="204" t="s">
        <v>124</v>
      </c>
      <c r="G927" s="204" t="s">
        <v>695</v>
      </c>
      <c r="H927" s="204" t="s">
        <v>1454</v>
      </c>
      <c r="I927" s="204" t="s">
        <v>6240</v>
      </c>
      <c r="K927" s="204" t="s">
        <v>124</v>
      </c>
      <c r="L927" s="204" t="s">
        <v>820</v>
      </c>
      <c r="M927" s="204" t="s">
        <v>565</v>
      </c>
      <c r="N927" s="204" t="s">
        <v>565</v>
      </c>
      <c r="P927" s="204" t="s">
        <v>124</v>
      </c>
      <c r="Q927" s="204" t="s">
        <v>540</v>
      </c>
      <c r="R927" s="204" t="s">
        <v>7807</v>
      </c>
      <c r="S927" s="204" t="s">
        <v>7808</v>
      </c>
    </row>
    <row r="928" spans="1:19" x14ac:dyDescent="0.3">
      <c r="A928" s="204"/>
      <c r="B928" s="204"/>
      <c r="C928" s="204"/>
      <c r="D928" s="204"/>
      <c r="F928" s="204" t="s">
        <v>124</v>
      </c>
      <c r="G928" s="204" t="s">
        <v>697</v>
      </c>
      <c r="H928" s="204" t="s">
        <v>6153</v>
      </c>
      <c r="I928" s="204" t="s">
        <v>2819</v>
      </c>
      <c r="K928" s="204" t="s">
        <v>124</v>
      </c>
      <c r="L928" s="204" t="s">
        <v>822</v>
      </c>
      <c r="M928" s="204" t="s">
        <v>2998</v>
      </c>
      <c r="N928" s="204" t="s">
        <v>7051</v>
      </c>
      <c r="P928" s="204" t="s">
        <v>124</v>
      </c>
      <c r="Q928" s="204" t="s">
        <v>371</v>
      </c>
      <c r="R928" s="204" t="s">
        <v>5332</v>
      </c>
      <c r="S928" s="204" t="s">
        <v>7809</v>
      </c>
    </row>
    <row r="929" spans="1:19" x14ac:dyDescent="0.3">
      <c r="A929" s="204"/>
      <c r="B929" s="204"/>
      <c r="C929" s="204"/>
      <c r="D929" s="204"/>
      <c r="F929" s="204" t="s">
        <v>124</v>
      </c>
      <c r="G929" s="204" t="s">
        <v>699</v>
      </c>
      <c r="H929" s="204" t="s">
        <v>1156</v>
      </c>
      <c r="I929" s="204" t="s">
        <v>3727</v>
      </c>
      <c r="K929" s="204" t="s">
        <v>124</v>
      </c>
      <c r="L929" s="204" t="s">
        <v>332</v>
      </c>
      <c r="M929" s="204" t="s">
        <v>4852</v>
      </c>
      <c r="N929" s="204" t="s">
        <v>7052</v>
      </c>
      <c r="P929" s="204" t="s">
        <v>124</v>
      </c>
      <c r="Q929" s="204" t="s">
        <v>715</v>
      </c>
      <c r="R929" s="204" t="s">
        <v>2018</v>
      </c>
      <c r="S929" s="204" t="s">
        <v>7810</v>
      </c>
    </row>
    <row r="930" spans="1:19" x14ac:dyDescent="0.3">
      <c r="A930" s="204"/>
      <c r="B930" s="204"/>
      <c r="C930" s="204"/>
      <c r="D930" s="204"/>
      <c r="F930" s="204" t="s">
        <v>124</v>
      </c>
      <c r="G930" s="204" t="s">
        <v>701</v>
      </c>
      <c r="H930" s="204" t="s">
        <v>1807</v>
      </c>
      <c r="I930" s="204" t="s">
        <v>982</v>
      </c>
      <c r="K930" s="204" t="s">
        <v>124</v>
      </c>
      <c r="L930" s="204" t="s">
        <v>331</v>
      </c>
      <c r="M930" s="204" t="s">
        <v>7053</v>
      </c>
      <c r="N930" s="204" t="s">
        <v>7054</v>
      </c>
      <c r="P930" s="204" t="s">
        <v>124</v>
      </c>
      <c r="Q930" s="204" t="s">
        <v>717</v>
      </c>
      <c r="R930" s="204" t="s">
        <v>1807</v>
      </c>
      <c r="S930" s="204" t="s">
        <v>7474</v>
      </c>
    </row>
    <row r="931" spans="1:19" x14ac:dyDescent="0.3">
      <c r="A931" s="204"/>
      <c r="B931" s="204"/>
      <c r="C931" s="204"/>
      <c r="D931" s="204"/>
      <c r="F931" s="204" t="s">
        <v>124</v>
      </c>
      <c r="G931" s="204" t="s">
        <v>702</v>
      </c>
      <c r="H931" s="204" t="s">
        <v>863</v>
      </c>
      <c r="I931" s="204" t="s">
        <v>863</v>
      </c>
      <c r="K931" s="204" t="s">
        <v>124</v>
      </c>
      <c r="L931" s="204" t="s">
        <v>330</v>
      </c>
      <c r="M931" s="204" t="s">
        <v>789</v>
      </c>
      <c r="N931" s="204" t="s">
        <v>5378</v>
      </c>
      <c r="P931" s="204" t="s">
        <v>124</v>
      </c>
      <c r="Q931" s="204" t="s">
        <v>719</v>
      </c>
      <c r="R931" s="204" t="s">
        <v>565</v>
      </c>
      <c r="S931" s="204" t="s">
        <v>565</v>
      </c>
    </row>
    <row r="932" spans="1:19" x14ac:dyDescent="0.3">
      <c r="A932" s="204"/>
      <c r="B932" s="204"/>
      <c r="C932" s="204"/>
      <c r="D932" s="204"/>
      <c r="F932" s="204" t="s">
        <v>124</v>
      </c>
      <c r="G932" s="204" t="s">
        <v>703</v>
      </c>
      <c r="H932" s="204" t="s">
        <v>565</v>
      </c>
      <c r="I932" s="204" t="s">
        <v>565</v>
      </c>
      <c r="K932" s="204" t="s">
        <v>124</v>
      </c>
      <c r="L932" s="204" t="s">
        <v>329</v>
      </c>
      <c r="M932" s="204" t="s">
        <v>4837</v>
      </c>
      <c r="N932" s="204" t="s">
        <v>7055</v>
      </c>
      <c r="P932" s="204" t="s">
        <v>124</v>
      </c>
      <c r="Q932" s="204" t="s">
        <v>720</v>
      </c>
      <c r="R932" s="204" t="s">
        <v>621</v>
      </c>
      <c r="S932" s="204" t="s">
        <v>1034</v>
      </c>
    </row>
    <row r="933" spans="1:19" x14ac:dyDescent="0.3">
      <c r="A933" s="204"/>
      <c r="B933" s="204"/>
      <c r="C933" s="204"/>
      <c r="D933" s="204"/>
      <c r="F933" s="204" t="s">
        <v>124</v>
      </c>
      <c r="G933" s="204" t="s">
        <v>704</v>
      </c>
      <c r="H933" s="204" t="s">
        <v>598</v>
      </c>
      <c r="I933" s="204" t="s">
        <v>1996</v>
      </c>
      <c r="K933" s="204" t="s">
        <v>124</v>
      </c>
      <c r="L933" s="204" t="s">
        <v>328</v>
      </c>
      <c r="M933" s="204" t="s">
        <v>565</v>
      </c>
      <c r="N933" s="204" t="s">
        <v>565</v>
      </c>
      <c r="P933" s="204" t="s">
        <v>124</v>
      </c>
      <c r="Q933" s="204" t="s">
        <v>722</v>
      </c>
      <c r="R933" s="204" t="s">
        <v>2154</v>
      </c>
      <c r="S933" s="204" t="s">
        <v>4597</v>
      </c>
    </row>
    <row r="934" spans="1:19" x14ac:dyDescent="0.3">
      <c r="A934" s="204"/>
      <c r="B934" s="204"/>
      <c r="C934" s="204"/>
      <c r="D934" s="204"/>
      <c r="F934" s="204" t="s">
        <v>124</v>
      </c>
      <c r="G934" s="204" t="s">
        <v>705</v>
      </c>
      <c r="H934" s="204" t="s">
        <v>567</v>
      </c>
      <c r="I934" s="204" t="s">
        <v>4834</v>
      </c>
      <c r="K934" s="204" t="s">
        <v>124</v>
      </c>
      <c r="L934" s="204" t="s">
        <v>324</v>
      </c>
      <c r="M934" s="204" t="s">
        <v>1944</v>
      </c>
      <c r="N934" s="204" t="s">
        <v>7056</v>
      </c>
      <c r="P934" s="204" t="s">
        <v>124</v>
      </c>
      <c r="Q934" s="204" t="s">
        <v>724</v>
      </c>
      <c r="R934" s="204" t="s">
        <v>1798</v>
      </c>
      <c r="S934" s="204" t="s">
        <v>6575</v>
      </c>
    </row>
    <row r="935" spans="1:19" x14ac:dyDescent="0.3">
      <c r="A935" s="204"/>
      <c r="B935" s="204"/>
      <c r="C935" s="204"/>
      <c r="D935" s="204"/>
      <c r="F935" s="204" t="s">
        <v>124</v>
      </c>
      <c r="G935" s="204" t="s">
        <v>707</v>
      </c>
      <c r="H935" s="204" t="s">
        <v>1075</v>
      </c>
      <c r="I935" s="204" t="s">
        <v>3182</v>
      </c>
      <c r="K935" s="204" t="s">
        <v>124</v>
      </c>
      <c r="L935" s="204" t="s">
        <v>830</v>
      </c>
      <c r="M935" s="204" t="s">
        <v>594</v>
      </c>
      <c r="N935" s="204" t="s">
        <v>946</v>
      </c>
      <c r="P935" s="204" t="s">
        <v>124</v>
      </c>
      <c r="Q935" s="204" t="s">
        <v>726</v>
      </c>
      <c r="R935" s="204" t="s">
        <v>7811</v>
      </c>
      <c r="S935" s="204" t="s">
        <v>7812</v>
      </c>
    </row>
    <row r="936" spans="1:19" x14ac:dyDescent="0.3">
      <c r="A936" s="204"/>
      <c r="B936" s="204"/>
      <c r="C936" s="204"/>
      <c r="D936" s="204"/>
      <c r="F936" s="204" t="s">
        <v>124</v>
      </c>
      <c r="G936" s="204" t="s">
        <v>709</v>
      </c>
      <c r="H936" s="204" t="s">
        <v>2086</v>
      </c>
      <c r="I936" s="204" t="s">
        <v>4176</v>
      </c>
      <c r="K936" s="204" t="s">
        <v>124</v>
      </c>
      <c r="L936" s="204" t="s">
        <v>831</v>
      </c>
      <c r="M936" s="204" t="s">
        <v>565</v>
      </c>
      <c r="N936" s="204" t="s">
        <v>565</v>
      </c>
      <c r="P936" s="204" t="s">
        <v>124</v>
      </c>
      <c r="Q936" s="204" t="s">
        <v>728</v>
      </c>
      <c r="R936" s="204" t="s">
        <v>1269</v>
      </c>
      <c r="S936" s="204" t="s">
        <v>7813</v>
      </c>
    </row>
    <row r="937" spans="1:19" x14ac:dyDescent="0.3">
      <c r="A937" s="204"/>
      <c r="B937" s="204"/>
      <c r="C937" s="204"/>
      <c r="D937" s="204"/>
      <c r="F937" s="204" t="s">
        <v>124</v>
      </c>
      <c r="G937" s="204" t="s">
        <v>586</v>
      </c>
      <c r="H937" s="204" t="s">
        <v>1069</v>
      </c>
      <c r="I937" s="204" t="s">
        <v>6241</v>
      </c>
      <c r="K937" s="204" t="s">
        <v>124</v>
      </c>
      <c r="L937" s="204" t="s">
        <v>832</v>
      </c>
      <c r="M937" s="204" t="s">
        <v>624</v>
      </c>
      <c r="N937" s="204" t="s">
        <v>1157</v>
      </c>
      <c r="P937" s="204" t="s">
        <v>124</v>
      </c>
      <c r="Q937" s="204" t="s">
        <v>730</v>
      </c>
      <c r="R937" s="204" t="s">
        <v>1637</v>
      </c>
      <c r="S937" s="204" t="s">
        <v>7814</v>
      </c>
    </row>
    <row r="938" spans="1:19" x14ac:dyDescent="0.3">
      <c r="A938" s="204"/>
      <c r="B938" s="204"/>
      <c r="C938" s="204"/>
      <c r="D938" s="204"/>
      <c r="F938" s="204" t="s">
        <v>124</v>
      </c>
      <c r="G938" s="204" t="s">
        <v>540</v>
      </c>
      <c r="H938" s="204" t="s">
        <v>6242</v>
      </c>
      <c r="I938" s="204" t="s">
        <v>6243</v>
      </c>
      <c r="K938" s="204" t="s">
        <v>124</v>
      </c>
      <c r="L938" s="204" t="s">
        <v>536</v>
      </c>
      <c r="M938" s="204" t="s">
        <v>3479</v>
      </c>
      <c r="N938" s="204" t="s">
        <v>738</v>
      </c>
      <c r="P938" s="204" t="s">
        <v>124</v>
      </c>
      <c r="Q938" s="204" t="s">
        <v>539</v>
      </c>
      <c r="R938" s="204" t="s">
        <v>7815</v>
      </c>
      <c r="S938" s="204" t="s">
        <v>7816</v>
      </c>
    </row>
    <row r="939" spans="1:19" x14ac:dyDescent="0.3">
      <c r="A939" s="204"/>
      <c r="B939" s="204"/>
      <c r="C939" s="204"/>
      <c r="D939" s="204"/>
      <c r="F939" s="204" t="s">
        <v>124</v>
      </c>
      <c r="G939" s="204" t="s">
        <v>371</v>
      </c>
      <c r="H939" s="204" t="s">
        <v>4466</v>
      </c>
      <c r="I939" s="204" t="s">
        <v>6244</v>
      </c>
      <c r="K939" s="204" t="s">
        <v>124</v>
      </c>
      <c r="L939" s="204" t="s">
        <v>586</v>
      </c>
      <c r="M939" s="204" t="s">
        <v>3479</v>
      </c>
      <c r="N939" s="204" t="s">
        <v>738</v>
      </c>
      <c r="P939" s="204" t="s">
        <v>124</v>
      </c>
      <c r="Q939" s="204" t="s">
        <v>733</v>
      </c>
      <c r="R939" s="204" t="s">
        <v>861</v>
      </c>
      <c r="S939" s="204" t="s">
        <v>7817</v>
      </c>
    </row>
    <row r="940" spans="1:19" x14ac:dyDescent="0.3">
      <c r="A940" s="204"/>
      <c r="B940" s="204"/>
      <c r="C940" s="204"/>
      <c r="D940" s="204"/>
      <c r="F940" s="204" t="s">
        <v>124</v>
      </c>
      <c r="G940" s="204" t="s">
        <v>714</v>
      </c>
      <c r="H940" s="204" t="s">
        <v>594</v>
      </c>
      <c r="I940" s="204" t="s">
        <v>594</v>
      </c>
      <c r="K940" s="204" t="s">
        <v>125</v>
      </c>
      <c r="L940" s="204" t="s">
        <v>554</v>
      </c>
      <c r="M940" s="204" t="s">
        <v>2023</v>
      </c>
      <c r="N940" s="204" t="s">
        <v>7058</v>
      </c>
      <c r="P940" s="204" t="s">
        <v>124</v>
      </c>
      <c r="Q940" s="204" t="s">
        <v>735</v>
      </c>
      <c r="R940" s="204" t="s">
        <v>1265</v>
      </c>
      <c r="S940" s="204" t="s">
        <v>7818</v>
      </c>
    </row>
    <row r="941" spans="1:19" x14ac:dyDescent="0.3">
      <c r="A941" s="204"/>
      <c r="B941" s="204"/>
      <c r="C941" s="204"/>
      <c r="D941" s="204"/>
      <c r="F941" s="204" t="s">
        <v>124</v>
      </c>
      <c r="G941" s="204" t="s">
        <v>1041</v>
      </c>
      <c r="H941" s="204" t="s">
        <v>594</v>
      </c>
      <c r="I941" s="204" t="s">
        <v>594</v>
      </c>
      <c r="K941" s="204" t="s">
        <v>125</v>
      </c>
      <c r="L941" s="204" t="s">
        <v>564</v>
      </c>
      <c r="M941" s="204" t="s">
        <v>565</v>
      </c>
      <c r="N941" s="204" t="s">
        <v>565</v>
      </c>
      <c r="P941" s="204" t="s">
        <v>124</v>
      </c>
      <c r="Q941" s="204" t="s">
        <v>737</v>
      </c>
      <c r="R941" s="204" t="s">
        <v>3107</v>
      </c>
      <c r="S941" s="204" t="s">
        <v>7819</v>
      </c>
    </row>
    <row r="942" spans="1:19" x14ac:dyDescent="0.3">
      <c r="A942" s="204"/>
      <c r="B942" s="204"/>
      <c r="C942" s="204"/>
      <c r="D942" s="204"/>
      <c r="F942" s="204" t="s">
        <v>124</v>
      </c>
      <c r="G942" s="204" t="s">
        <v>715</v>
      </c>
      <c r="H942" s="204" t="s">
        <v>848</v>
      </c>
      <c r="I942" s="204" t="s">
        <v>6245</v>
      </c>
      <c r="K942" s="204" t="s">
        <v>125</v>
      </c>
      <c r="L942" s="204" t="s">
        <v>566</v>
      </c>
      <c r="M942" s="204" t="s">
        <v>565</v>
      </c>
      <c r="N942" s="204" t="s">
        <v>565</v>
      </c>
      <c r="P942" s="204" t="s">
        <v>124</v>
      </c>
      <c r="Q942" s="204" t="s">
        <v>739</v>
      </c>
      <c r="R942" s="204" t="s">
        <v>700</v>
      </c>
      <c r="S942" s="204" t="s">
        <v>7820</v>
      </c>
    </row>
    <row r="943" spans="1:19" x14ac:dyDescent="0.3">
      <c r="A943" s="204"/>
      <c r="B943" s="204"/>
      <c r="C943" s="204"/>
      <c r="D943" s="204"/>
      <c r="F943" s="204" t="s">
        <v>124</v>
      </c>
      <c r="G943" s="204" t="s">
        <v>717</v>
      </c>
      <c r="H943" s="204" t="s">
        <v>1521</v>
      </c>
      <c r="I943" s="204" t="s">
        <v>2662</v>
      </c>
      <c r="K943" s="204" t="s">
        <v>125</v>
      </c>
      <c r="L943" s="204" t="s">
        <v>570</v>
      </c>
      <c r="M943" s="204" t="s">
        <v>565</v>
      </c>
      <c r="N943" s="204" t="s">
        <v>565</v>
      </c>
      <c r="P943" s="204" t="s">
        <v>124</v>
      </c>
      <c r="Q943" s="204" t="s">
        <v>741</v>
      </c>
      <c r="R943" s="204" t="s">
        <v>2004</v>
      </c>
      <c r="S943" s="204" t="s">
        <v>1371</v>
      </c>
    </row>
    <row r="944" spans="1:19" x14ac:dyDescent="0.3">
      <c r="A944" s="204"/>
      <c r="B944" s="204"/>
      <c r="C944" s="204"/>
      <c r="D944" s="204"/>
      <c r="F944" s="204" t="s">
        <v>124</v>
      </c>
      <c r="G944" s="204" t="s">
        <v>719</v>
      </c>
      <c r="H944" s="204" t="s">
        <v>594</v>
      </c>
      <c r="I944" s="204" t="s">
        <v>565</v>
      </c>
      <c r="K944" s="204" t="s">
        <v>125</v>
      </c>
      <c r="L944" s="204" t="s">
        <v>572</v>
      </c>
      <c r="M944" s="204" t="s">
        <v>565</v>
      </c>
      <c r="N944" s="204" t="s">
        <v>565</v>
      </c>
      <c r="P944" s="204" t="s">
        <v>124</v>
      </c>
      <c r="Q944" s="204" t="s">
        <v>743</v>
      </c>
      <c r="R944" s="204" t="s">
        <v>7821</v>
      </c>
      <c r="S944" s="204" t="s">
        <v>7822</v>
      </c>
    </row>
    <row r="945" spans="1:19" x14ac:dyDescent="0.3">
      <c r="A945" s="204"/>
      <c r="B945" s="204"/>
      <c r="C945" s="204"/>
      <c r="D945" s="204"/>
      <c r="F945" s="204" t="s">
        <v>124</v>
      </c>
      <c r="G945" s="204" t="s">
        <v>720</v>
      </c>
      <c r="H945" s="204" t="s">
        <v>680</v>
      </c>
      <c r="I945" s="204" t="s">
        <v>4557</v>
      </c>
      <c r="K945" s="204" t="s">
        <v>125</v>
      </c>
      <c r="L945" s="204" t="s">
        <v>574</v>
      </c>
      <c r="M945" s="204" t="s">
        <v>863</v>
      </c>
      <c r="N945" s="204" t="s">
        <v>757</v>
      </c>
      <c r="P945" s="204" t="s">
        <v>124</v>
      </c>
      <c r="Q945" s="204" t="s">
        <v>745</v>
      </c>
      <c r="R945" s="204" t="s">
        <v>2893</v>
      </c>
      <c r="S945" s="204" t="s">
        <v>6657</v>
      </c>
    </row>
    <row r="946" spans="1:19" x14ac:dyDescent="0.3">
      <c r="A946" s="204"/>
      <c r="B946" s="204"/>
      <c r="C946" s="204"/>
      <c r="D946" s="204"/>
      <c r="F946" s="204" t="s">
        <v>124</v>
      </c>
      <c r="G946" s="204" t="s">
        <v>722</v>
      </c>
      <c r="H946" s="204" t="s">
        <v>952</v>
      </c>
      <c r="I946" s="204" t="s">
        <v>4294</v>
      </c>
      <c r="K946" s="204" t="s">
        <v>125</v>
      </c>
      <c r="L946" s="204" t="s">
        <v>576</v>
      </c>
      <c r="M946" s="204" t="s">
        <v>565</v>
      </c>
      <c r="N946" s="204" t="s">
        <v>565</v>
      </c>
      <c r="P946" s="204" t="s">
        <v>124</v>
      </c>
      <c r="Q946" s="204" t="s">
        <v>747</v>
      </c>
      <c r="R946" s="204" t="s">
        <v>3611</v>
      </c>
      <c r="S946" s="204" t="s">
        <v>7823</v>
      </c>
    </row>
    <row r="947" spans="1:19" x14ac:dyDescent="0.3">
      <c r="A947" s="204"/>
      <c r="B947" s="204"/>
      <c r="C947" s="204"/>
      <c r="D947" s="204"/>
      <c r="F947" s="204" t="s">
        <v>124</v>
      </c>
      <c r="G947" s="204" t="s">
        <v>724</v>
      </c>
      <c r="H947" s="204" t="s">
        <v>2086</v>
      </c>
      <c r="I947" s="204" t="s">
        <v>6246</v>
      </c>
      <c r="K947" s="204" t="s">
        <v>125</v>
      </c>
      <c r="L947" s="204" t="s">
        <v>578</v>
      </c>
      <c r="M947" s="204" t="s">
        <v>565</v>
      </c>
      <c r="N947" s="204" t="s">
        <v>565</v>
      </c>
      <c r="P947" s="204" t="s">
        <v>124</v>
      </c>
      <c r="Q947" s="204" t="s">
        <v>749</v>
      </c>
      <c r="R947" s="204" t="s">
        <v>1852</v>
      </c>
      <c r="S947" s="204" t="s">
        <v>7824</v>
      </c>
    </row>
    <row r="948" spans="1:19" x14ac:dyDescent="0.3">
      <c r="A948" s="204"/>
      <c r="B948" s="204"/>
      <c r="C948" s="204"/>
      <c r="D948" s="204"/>
      <c r="F948" s="204" t="s">
        <v>124</v>
      </c>
      <c r="G948" s="204" t="s">
        <v>726</v>
      </c>
      <c r="H948" s="204" t="s">
        <v>1209</v>
      </c>
      <c r="I948" s="204" t="s">
        <v>6247</v>
      </c>
      <c r="K948" s="204" t="s">
        <v>125</v>
      </c>
      <c r="L948" s="204" t="s">
        <v>580</v>
      </c>
      <c r="M948" s="204" t="s">
        <v>1802</v>
      </c>
      <c r="N948" s="204" t="s">
        <v>4351</v>
      </c>
      <c r="P948" s="204" t="s">
        <v>124</v>
      </c>
      <c r="Q948" s="204" t="s">
        <v>751</v>
      </c>
      <c r="R948" s="204" t="s">
        <v>6761</v>
      </c>
      <c r="S948" s="204" t="s">
        <v>7825</v>
      </c>
    </row>
    <row r="949" spans="1:19" x14ac:dyDescent="0.3">
      <c r="A949" s="204"/>
      <c r="B949" s="204"/>
      <c r="C949" s="204"/>
      <c r="D949" s="204"/>
      <c r="F949" s="204" t="s">
        <v>124</v>
      </c>
      <c r="G949" s="204" t="s">
        <v>728</v>
      </c>
      <c r="H949" s="204" t="s">
        <v>2085</v>
      </c>
      <c r="I949" s="204" t="s">
        <v>6248</v>
      </c>
      <c r="K949" s="204" t="s">
        <v>125</v>
      </c>
      <c r="L949" s="204" t="s">
        <v>582</v>
      </c>
      <c r="M949" s="204" t="s">
        <v>565</v>
      </c>
      <c r="N949" s="204" t="s">
        <v>565</v>
      </c>
      <c r="P949" s="204" t="s">
        <v>124</v>
      </c>
      <c r="Q949" s="204" t="s">
        <v>753</v>
      </c>
      <c r="R949" s="204" t="s">
        <v>5847</v>
      </c>
      <c r="S949" s="204" t="s">
        <v>7826</v>
      </c>
    </row>
    <row r="950" spans="1:19" x14ac:dyDescent="0.3">
      <c r="A950" s="204"/>
      <c r="B950" s="204"/>
      <c r="C950" s="204"/>
      <c r="D950" s="204"/>
      <c r="F950" s="204" t="s">
        <v>124</v>
      </c>
      <c r="G950" s="204" t="s">
        <v>730</v>
      </c>
      <c r="H950" s="204" t="s">
        <v>4439</v>
      </c>
      <c r="I950" s="204" t="s">
        <v>6249</v>
      </c>
      <c r="K950" s="204" t="s">
        <v>125</v>
      </c>
      <c r="L950" s="204" t="s">
        <v>584</v>
      </c>
      <c r="M950" s="204" t="s">
        <v>861</v>
      </c>
      <c r="N950" s="204" t="s">
        <v>6458</v>
      </c>
      <c r="P950" s="204" t="s">
        <v>124</v>
      </c>
      <c r="Q950" s="204" t="s">
        <v>538</v>
      </c>
      <c r="R950" s="204" t="s">
        <v>7827</v>
      </c>
      <c r="S950" s="204" t="s">
        <v>7828</v>
      </c>
    </row>
    <row r="951" spans="1:19" x14ac:dyDescent="0.3">
      <c r="A951" s="204"/>
      <c r="B951" s="204"/>
      <c r="C951" s="204"/>
      <c r="D951" s="204"/>
      <c r="F951" s="204" t="s">
        <v>124</v>
      </c>
      <c r="G951" s="204" t="s">
        <v>539</v>
      </c>
      <c r="H951" s="204" t="s">
        <v>6250</v>
      </c>
      <c r="I951" s="204" t="s">
        <v>6251</v>
      </c>
      <c r="K951" s="204" t="s">
        <v>125</v>
      </c>
      <c r="L951" s="204" t="s">
        <v>586</v>
      </c>
      <c r="M951" s="204" t="s">
        <v>1044</v>
      </c>
      <c r="N951" s="204" t="s">
        <v>7059</v>
      </c>
      <c r="P951" s="204" t="s">
        <v>124</v>
      </c>
      <c r="Q951" s="204" t="s">
        <v>756</v>
      </c>
      <c r="R951" s="204" t="s">
        <v>885</v>
      </c>
      <c r="S951" s="204" t="s">
        <v>2887</v>
      </c>
    </row>
    <row r="952" spans="1:19" x14ac:dyDescent="0.3">
      <c r="A952" s="204"/>
      <c r="B952" s="204"/>
      <c r="C952" s="204"/>
      <c r="D952" s="204"/>
      <c r="F952" s="204" t="s">
        <v>124</v>
      </c>
      <c r="G952" s="204" t="s">
        <v>733</v>
      </c>
      <c r="H952" s="204" t="s">
        <v>661</v>
      </c>
      <c r="I952" s="204" t="s">
        <v>3897</v>
      </c>
      <c r="K952" s="204" t="s">
        <v>125</v>
      </c>
      <c r="L952" s="204" t="s">
        <v>553</v>
      </c>
      <c r="M952" s="204" t="s">
        <v>4273</v>
      </c>
      <c r="N952" s="204" t="s">
        <v>7060</v>
      </c>
      <c r="P952" s="204" t="s">
        <v>124</v>
      </c>
      <c r="Q952" s="204" t="s">
        <v>758</v>
      </c>
      <c r="R952" s="204" t="s">
        <v>7829</v>
      </c>
      <c r="S952" s="204" t="s">
        <v>7830</v>
      </c>
    </row>
    <row r="953" spans="1:19" x14ac:dyDescent="0.3">
      <c r="A953" s="204"/>
      <c r="B953" s="204"/>
      <c r="C953" s="204"/>
      <c r="D953" s="204"/>
      <c r="F953" s="204" t="s">
        <v>124</v>
      </c>
      <c r="G953" s="204" t="s">
        <v>735</v>
      </c>
      <c r="H953" s="204" t="s">
        <v>2157</v>
      </c>
      <c r="I953" s="204" t="s">
        <v>6252</v>
      </c>
      <c r="K953" s="204" t="s">
        <v>125</v>
      </c>
      <c r="L953" s="204" t="s">
        <v>589</v>
      </c>
      <c r="M953" s="204" t="s">
        <v>4352</v>
      </c>
      <c r="N953" s="204" t="s">
        <v>7061</v>
      </c>
      <c r="P953" s="204" t="s">
        <v>124</v>
      </c>
      <c r="Q953" s="204" t="s">
        <v>760</v>
      </c>
      <c r="R953" s="204" t="s">
        <v>7831</v>
      </c>
      <c r="S953" s="204" t="s">
        <v>7832</v>
      </c>
    </row>
    <row r="954" spans="1:19" x14ac:dyDescent="0.3">
      <c r="A954" s="204"/>
      <c r="B954" s="204"/>
      <c r="C954" s="204"/>
      <c r="D954" s="204"/>
      <c r="F954" s="204" t="s">
        <v>124</v>
      </c>
      <c r="G954" s="204" t="s">
        <v>737</v>
      </c>
      <c r="H954" s="204" t="s">
        <v>938</v>
      </c>
      <c r="I954" s="204" t="s">
        <v>4548</v>
      </c>
      <c r="K954" s="204" t="s">
        <v>125</v>
      </c>
      <c r="L954" s="204" t="s">
        <v>591</v>
      </c>
      <c r="M954" s="204" t="s">
        <v>3169</v>
      </c>
      <c r="N954" s="204" t="s">
        <v>7062</v>
      </c>
      <c r="P954" s="204" t="s">
        <v>124</v>
      </c>
      <c r="Q954" s="204" t="s">
        <v>762</v>
      </c>
      <c r="R954" s="204" t="s">
        <v>4068</v>
      </c>
      <c r="S954" s="204" t="s">
        <v>7833</v>
      </c>
    </row>
    <row r="955" spans="1:19" x14ac:dyDescent="0.3">
      <c r="A955" s="204"/>
      <c r="B955" s="204"/>
      <c r="C955" s="204"/>
      <c r="D955" s="204"/>
      <c r="F955" s="204" t="s">
        <v>124</v>
      </c>
      <c r="G955" s="204" t="s">
        <v>739</v>
      </c>
      <c r="H955" s="204" t="s">
        <v>4575</v>
      </c>
      <c r="I955" s="204" t="s">
        <v>6253</v>
      </c>
      <c r="K955" s="204" t="s">
        <v>125</v>
      </c>
      <c r="L955" s="204" t="s">
        <v>595</v>
      </c>
      <c r="M955" s="204" t="s">
        <v>594</v>
      </c>
      <c r="N955" s="204" t="s">
        <v>4245</v>
      </c>
      <c r="P955" s="204" t="s">
        <v>124</v>
      </c>
      <c r="Q955" s="204" t="s">
        <v>764</v>
      </c>
      <c r="R955" s="204" t="s">
        <v>4293</v>
      </c>
      <c r="S955" s="204" t="s">
        <v>7515</v>
      </c>
    </row>
    <row r="956" spans="1:19" x14ac:dyDescent="0.3">
      <c r="A956" s="204"/>
      <c r="B956" s="204"/>
      <c r="C956" s="204"/>
      <c r="D956" s="204"/>
      <c r="F956" s="204" t="s">
        <v>124</v>
      </c>
      <c r="G956" s="204" t="s">
        <v>741</v>
      </c>
      <c r="H956" s="204" t="s">
        <v>2162</v>
      </c>
      <c r="I956" s="204" t="s">
        <v>4444</v>
      </c>
      <c r="K956" s="204" t="s">
        <v>125</v>
      </c>
      <c r="L956" s="204" t="s">
        <v>599</v>
      </c>
      <c r="M956" s="204" t="s">
        <v>565</v>
      </c>
      <c r="N956" s="204" t="s">
        <v>565</v>
      </c>
      <c r="P956" s="204" t="s">
        <v>124</v>
      </c>
      <c r="Q956" s="204" t="s">
        <v>766</v>
      </c>
      <c r="R956" s="204" t="s">
        <v>821</v>
      </c>
      <c r="S956" s="204" t="s">
        <v>1234</v>
      </c>
    </row>
    <row r="957" spans="1:19" x14ac:dyDescent="0.3">
      <c r="A957" s="204"/>
      <c r="B957" s="204"/>
      <c r="C957" s="204"/>
      <c r="D957" s="204"/>
      <c r="F957" s="204" t="s">
        <v>124</v>
      </c>
      <c r="G957" s="204" t="s">
        <v>743</v>
      </c>
      <c r="H957" s="204" t="s">
        <v>3775</v>
      </c>
      <c r="I957" s="204" t="s">
        <v>6254</v>
      </c>
      <c r="K957" s="204" t="s">
        <v>125</v>
      </c>
      <c r="L957" s="204" t="s">
        <v>601</v>
      </c>
      <c r="M957" s="204" t="s">
        <v>852</v>
      </c>
      <c r="N957" s="204" t="s">
        <v>7063</v>
      </c>
      <c r="P957" s="204" t="s">
        <v>124</v>
      </c>
      <c r="Q957" s="204" t="s">
        <v>767</v>
      </c>
      <c r="R957" s="204" t="s">
        <v>863</v>
      </c>
      <c r="S957" s="204" t="s">
        <v>5222</v>
      </c>
    </row>
    <row r="958" spans="1:19" x14ac:dyDescent="0.3">
      <c r="A958" s="204"/>
      <c r="B958" s="204"/>
      <c r="C958" s="204"/>
      <c r="D958" s="204"/>
      <c r="F958" s="204" t="s">
        <v>124</v>
      </c>
      <c r="G958" s="204" t="s">
        <v>745</v>
      </c>
      <c r="H958" s="204" t="s">
        <v>2413</v>
      </c>
      <c r="I958" s="204" t="s">
        <v>6255</v>
      </c>
      <c r="K958" s="204" t="s">
        <v>125</v>
      </c>
      <c r="L958" s="204" t="s">
        <v>2074</v>
      </c>
      <c r="M958" s="204" t="s">
        <v>624</v>
      </c>
      <c r="N958" s="204" t="s">
        <v>7064</v>
      </c>
      <c r="P958" s="204" t="s">
        <v>124</v>
      </c>
      <c r="Q958" s="204" t="s">
        <v>769</v>
      </c>
      <c r="R958" s="204" t="s">
        <v>861</v>
      </c>
      <c r="S958" s="204" t="s">
        <v>989</v>
      </c>
    </row>
    <row r="959" spans="1:19" x14ac:dyDescent="0.3">
      <c r="A959" s="204"/>
      <c r="B959" s="204"/>
      <c r="C959" s="204"/>
      <c r="D959" s="204"/>
      <c r="F959" s="204" t="s">
        <v>124</v>
      </c>
      <c r="G959" s="204" t="s">
        <v>747</v>
      </c>
      <c r="H959" s="204" t="s">
        <v>2902</v>
      </c>
      <c r="I959" s="204" t="s">
        <v>6256</v>
      </c>
      <c r="K959" s="204" t="s">
        <v>125</v>
      </c>
      <c r="L959" s="204" t="s">
        <v>602</v>
      </c>
      <c r="M959" s="204" t="s">
        <v>594</v>
      </c>
      <c r="N959" s="204" t="s">
        <v>7065</v>
      </c>
      <c r="P959" s="204" t="s">
        <v>124</v>
      </c>
      <c r="Q959" s="204" t="s">
        <v>771</v>
      </c>
      <c r="R959" s="204" t="s">
        <v>863</v>
      </c>
      <c r="S959" s="204" t="s">
        <v>1671</v>
      </c>
    </row>
    <row r="960" spans="1:19" x14ac:dyDescent="0.3">
      <c r="A960" s="204"/>
      <c r="B960" s="204"/>
      <c r="C960" s="204"/>
      <c r="D960" s="204"/>
      <c r="F960" s="204" t="s">
        <v>124</v>
      </c>
      <c r="G960" s="204" t="s">
        <v>749</v>
      </c>
      <c r="H960" s="204" t="s">
        <v>4501</v>
      </c>
      <c r="I960" s="204" t="s">
        <v>6257</v>
      </c>
      <c r="K960" s="204" t="s">
        <v>125</v>
      </c>
      <c r="L960" s="204" t="s">
        <v>603</v>
      </c>
      <c r="M960" s="204" t="s">
        <v>1366</v>
      </c>
      <c r="N960" s="204" t="s">
        <v>7066</v>
      </c>
      <c r="P960" s="204" t="s">
        <v>124</v>
      </c>
      <c r="Q960" s="204" t="s">
        <v>537</v>
      </c>
      <c r="R960" s="204" t="s">
        <v>7834</v>
      </c>
      <c r="S960" s="204" t="s">
        <v>7835</v>
      </c>
    </row>
    <row r="961" spans="1:19" x14ac:dyDescent="0.3">
      <c r="A961" s="204"/>
      <c r="B961" s="204"/>
      <c r="C961" s="204"/>
      <c r="D961" s="204"/>
      <c r="F961" s="204" t="s">
        <v>124</v>
      </c>
      <c r="G961" s="204" t="s">
        <v>751</v>
      </c>
      <c r="H961" s="204" t="s">
        <v>4579</v>
      </c>
      <c r="I961" s="204" t="s">
        <v>6258</v>
      </c>
      <c r="K961" s="204" t="s">
        <v>125</v>
      </c>
      <c r="L961" s="204" t="s">
        <v>586</v>
      </c>
      <c r="M961" s="204" t="s">
        <v>1167</v>
      </c>
      <c r="N961" s="204" t="s">
        <v>7067</v>
      </c>
      <c r="P961" s="204" t="s">
        <v>124</v>
      </c>
      <c r="Q961" s="204" t="s">
        <v>774</v>
      </c>
      <c r="R961" s="204" t="s">
        <v>952</v>
      </c>
      <c r="S961" s="204" t="s">
        <v>757</v>
      </c>
    </row>
    <row r="962" spans="1:19" x14ac:dyDescent="0.3">
      <c r="A962" s="204"/>
      <c r="B962" s="204"/>
      <c r="C962" s="204"/>
      <c r="D962" s="204"/>
      <c r="F962" s="204" t="s">
        <v>124</v>
      </c>
      <c r="G962" s="204" t="s">
        <v>753</v>
      </c>
      <c r="H962" s="204" t="s">
        <v>6259</v>
      </c>
      <c r="I962" s="204" t="s">
        <v>6260</v>
      </c>
      <c r="K962" s="204" t="s">
        <v>125</v>
      </c>
      <c r="L962" s="204" t="s">
        <v>552</v>
      </c>
      <c r="M962" s="204" t="s">
        <v>7068</v>
      </c>
      <c r="N962" s="204" t="s">
        <v>7069</v>
      </c>
      <c r="P962" s="204" t="s">
        <v>124</v>
      </c>
      <c r="Q962" s="204" t="s">
        <v>776</v>
      </c>
      <c r="R962" s="204" t="s">
        <v>594</v>
      </c>
      <c r="S962" s="204" t="s">
        <v>952</v>
      </c>
    </row>
    <row r="963" spans="1:19" x14ac:dyDescent="0.3">
      <c r="A963" s="204"/>
      <c r="B963" s="204"/>
      <c r="C963" s="204"/>
      <c r="D963" s="204"/>
      <c r="F963" s="204" t="s">
        <v>124</v>
      </c>
      <c r="G963" s="204" t="s">
        <v>538</v>
      </c>
      <c r="H963" s="204" t="s">
        <v>6261</v>
      </c>
      <c r="I963" s="204" t="s">
        <v>6262</v>
      </c>
      <c r="K963" s="204" t="s">
        <v>125</v>
      </c>
      <c r="L963" s="204" t="s">
        <v>551</v>
      </c>
      <c r="M963" s="204" t="s">
        <v>4281</v>
      </c>
      <c r="N963" s="204" t="s">
        <v>7070</v>
      </c>
      <c r="P963" s="204" t="s">
        <v>124</v>
      </c>
      <c r="Q963" s="204" t="s">
        <v>778</v>
      </c>
      <c r="R963" s="204" t="s">
        <v>6811</v>
      </c>
      <c r="S963" s="204" t="s">
        <v>7836</v>
      </c>
    </row>
    <row r="964" spans="1:19" x14ac:dyDescent="0.3">
      <c r="A964" s="204"/>
      <c r="B964" s="204"/>
      <c r="C964" s="204"/>
      <c r="D964" s="204"/>
      <c r="F964" s="204" t="s">
        <v>124</v>
      </c>
      <c r="G964" s="204" t="s">
        <v>756</v>
      </c>
      <c r="H964" s="204" t="s">
        <v>594</v>
      </c>
      <c r="I964" s="204" t="s">
        <v>565</v>
      </c>
      <c r="K964" s="204" t="s">
        <v>125</v>
      </c>
      <c r="L964" s="204" t="s">
        <v>609</v>
      </c>
      <c r="M964" s="204" t="s">
        <v>565</v>
      </c>
      <c r="N964" s="204" t="s">
        <v>565</v>
      </c>
      <c r="P964" s="204" t="s">
        <v>124</v>
      </c>
      <c r="Q964" s="204" t="s">
        <v>780</v>
      </c>
      <c r="R964" s="204" t="s">
        <v>2988</v>
      </c>
      <c r="S964" s="204" t="s">
        <v>7837</v>
      </c>
    </row>
    <row r="965" spans="1:19" x14ac:dyDescent="0.3">
      <c r="A965" s="204"/>
      <c r="B965" s="204"/>
      <c r="C965" s="204"/>
      <c r="D965" s="204"/>
      <c r="F965" s="204" t="s">
        <v>124</v>
      </c>
      <c r="G965" s="204" t="s">
        <v>758</v>
      </c>
      <c r="H965" s="204" t="s">
        <v>947</v>
      </c>
      <c r="I965" s="204" t="s">
        <v>6263</v>
      </c>
      <c r="K965" s="204" t="s">
        <v>125</v>
      </c>
      <c r="L965" s="204" t="s">
        <v>611</v>
      </c>
      <c r="M965" s="204" t="s">
        <v>4281</v>
      </c>
      <c r="N965" s="204" t="s">
        <v>7070</v>
      </c>
      <c r="P965" s="204" t="s">
        <v>124</v>
      </c>
      <c r="Q965" s="204" t="s">
        <v>782</v>
      </c>
      <c r="R965" s="204" t="s">
        <v>565</v>
      </c>
      <c r="S965" s="204" t="s">
        <v>565</v>
      </c>
    </row>
    <row r="966" spans="1:19" x14ac:dyDescent="0.3">
      <c r="A966" s="204"/>
      <c r="B966" s="204"/>
      <c r="C966" s="204"/>
      <c r="D966" s="204"/>
      <c r="F966" s="204" t="s">
        <v>124</v>
      </c>
      <c r="G966" s="204" t="s">
        <v>760</v>
      </c>
      <c r="H966" s="204" t="s">
        <v>6264</v>
      </c>
      <c r="I966" s="204" t="s">
        <v>6265</v>
      </c>
      <c r="K966" s="204" t="s">
        <v>125</v>
      </c>
      <c r="L966" s="204" t="s">
        <v>586</v>
      </c>
      <c r="M966" s="204" t="s">
        <v>565</v>
      </c>
      <c r="N966" s="204" t="s">
        <v>565</v>
      </c>
      <c r="P966" s="204" t="s">
        <v>124</v>
      </c>
      <c r="Q966" s="204" t="s">
        <v>783</v>
      </c>
      <c r="R966" s="204" t="s">
        <v>2515</v>
      </c>
      <c r="S966" s="204" t="s">
        <v>3734</v>
      </c>
    </row>
    <row r="967" spans="1:19" x14ac:dyDescent="0.3">
      <c r="A967" s="204"/>
      <c r="B967" s="204"/>
      <c r="C967" s="204"/>
      <c r="D967" s="204"/>
      <c r="F967" s="204" t="s">
        <v>124</v>
      </c>
      <c r="G967" s="204" t="s">
        <v>762</v>
      </c>
      <c r="H967" s="204" t="s">
        <v>1051</v>
      </c>
      <c r="I967" s="204" t="s">
        <v>6266</v>
      </c>
      <c r="K967" s="204" t="s">
        <v>125</v>
      </c>
      <c r="L967" s="204" t="s">
        <v>550</v>
      </c>
      <c r="M967" s="204" t="s">
        <v>2037</v>
      </c>
      <c r="N967" s="204" t="s">
        <v>2213</v>
      </c>
      <c r="P967" s="204" t="s">
        <v>124</v>
      </c>
      <c r="Q967" s="204" t="s">
        <v>784</v>
      </c>
      <c r="R967" s="204" t="s">
        <v>1105</v>
      </c>
      <c r="S967" s="204" t="s">
        <v>5701</v>
      </c>
    </row>
    <row r="968" spans="1:19" x14ac:dyDescent="0.3">
      <c r="A968" s="204"/>
      <c r="B968" s="204"/>
      <c r="C968" s="204"/>
      <c r="D968" s="204"/>
      <c r="F968" s="204" t="s">
        <v>124</v>
      </c>
      <c r="G968" s="204" t="s">
        <v>764</v>
      </c>
      <c r="H968" s="204" t="s">
        <v>4485</v>
      </c>
      <c r="I968" s="204" t="s">
        <v>6267</v>
      </c>
      <c r="K968" s="204" t="s">
        <v>125</v>
      </c>
      <c r="L968" s="204" t="s">
        <v>614</v>
      </c>
      <c r="M968" s="204" t="s">
        <v>565</v>
      </c>
      <c r="N968" s="204" t="s">
        <v>565</v>
      </c>
      <c r="P968" s="204" t="s">
        <v>124</v>
      </c>
      <c r="Q968" s="204" t="s">
        <v>786</v>
      </c>
      <c r="R968" s="204" t="s">
        <v>5967</v>
      </c>
      <c r="S968" s="204" t="s">
        <v>7838</v>
      </c>
    </row>
    <row r="969" spans="1:19" x14ac:dyDescent="0.3">
      <c r="A969" s="204"/>
      <c r="B969" s="204"/>
      <c r="C969" s="204"/>
      <c r="D969" s="204"/>
      <c r="F969" s="204" t="s">
        <v>124</v>
      </c>
      <c r="G969" s="204" t="s">
        <v>766</v>
      </c>
      <c r="H969" s="204" t="s">
        <v>812</v>
      </c>
      <c r="I969" s="204" t="s">
        <v>881</v>
      </c>
      <c r="K969" s="204" t="s">
        <v>125</v>
      </c>
      <c r="L969" s="204" t="s">
        <v>615</v>
      </c>
      <c r="M969" s="204" t="s">
        <v>565</v>
      </c>
      <c r="N969" s="204" t="s">
        <v>565</v>
      </c>
      <c r="P969" s="204" t="s">
        <v>124</v>
      </c>
      <c r="Q969" s="204" t="s">
        <v>788</v>
      </c>
      <c r="R969" s="204" t="s">
        <v>812</v>
      </c>
      <c r="S969" s="204" t="s">
        <v>1671</v>
      </c>
    </row>
    <row r="970" spans="1:19" x14ac:dyDescent="0.3">
      <c r="A970" s="204"/>
      <c r="B970" s="204"/>
      <c r="C970" s="204"/>
      <c r="D970" s="204"/>
      <c r="F970" s="204" t="s">
        <v>124</v>
      </c>
      <c r="G970" s="204" t="s">
        <v>767</v>
      </c>
      <c r="H970" s="204" t="s">
        <v>2413</v>
      </c>
      <c r="I970" s="204" t="s">
        <v>5960</v>
      </c>
      <c r="K970" s="204" t="s">
        <v>125</v>
      </c>
      <c r="L970" s="204" t="s">
        <v>616</v>
      </c>
      <c r="M970" s="204" t="s">
        <v>594</v>
      </c>
      <c r="N970" s="204" t="s">
        <v>565</v>
      </c>
      <c r="P970" s="204" t="s">
        <v>124</v>
      </c>
      <c r="Q970" s="204" t="s">
        <v>790</v>
      </c>
      <c r="R970" s="204" t="s">
        <v>2157</v>
      </c>
      <c r="S970" s="204" t="s">
        <v>3944</v>
      </c>
    </row>
    <row r="971" spans="1:19" x14ac:dyDescent="0.3">
      <c r="A971" s="204"/>
      <c r="B971" s="204"/>
      <c r="C971" s="204"/>
      <c r="D971" s="204"/>
      <c r="F971" s="204" t="s">
        <v>124</v>
      </c>
      <c r="G971" s="204" t="s">
        <v>769</v>
      </c>
      <c r="H971" s="204" t="s">
        <v>1844</v>
      </c>
      <c r="I971" s="204" t="s">
        <v>4868</v>
      </c>
      <c r="K971" s="204" t="s">
        <v>125</v>
      </c>
      <c r="L971" s="204" t="s">
        <v>617</v>
      </c>
      <c r="M971" s="204" t="s">
        <v>565</v>
      </c>
      <c r="N971" s="204" t="s">
        <v>565</v>
      </c>
      <c r="P971" s="204" t="s">
        <v>124</v>
      </c>
      <c r="Q971" s="204" t="s">
        <v>792</v>
      </c>
      <c r="R971" s="204" t="s">
        <v>885</v>
      </c>
      <c r="S971" s="204" t="s">
        <v>1975</v>
      </c>
    </row>
    <row r="972" spans="1:19" x14ac:dyDescent="0.3">
      <c r="A972" s="204"/>
      <c r="B972" s="204"/>
      <c r="C972" s="204"/>
      <c r="D972" s="204"/>
      <c r="F972" s="204" t="s">
        <v>124</v>
      </c>
      <c r="G972" s="204" t="s">
        <v>771</v>
      </c>
      <c r="H972" s="204" t="s">
        <v>1145</v>
      </c>
      <c r="I972" s="204" t="s">
        <v>567</v>
      </c>
      <c r="K972" s="204" t="s">
        <v>125</v>
      </c>
      <c r="L972" s="204" t="s">
        <v>618</v>
      </c>
      <c r="M972" s="204" t="s">
        <v>1884</v>
      </c>
      <c r="N972" s="204" t="s">
        <v>2213</v>
      </c>
      <c r="P972" s="204" t="s">
        <v>124</v>
      </c>
      <c r="Q972" s="204" t="s">
        <v>794</v>
      </c>
      <c r="R972" s="204" t="s">
        <v>594</v>
      </c>
      <c r="S972" s="204" t="s">
        <v>624</v>
      </c>
    </row>
    <row r="973" spans="1:19" x14ac:dyDescent="0.3">
      <c r="A973" s="204"/>
      <c r="B973" s="204"/>
      <c r="C973" s="204"/>
      <c r="D973" s="204"/>
      <c r="F973" s="204" t="s">
        <v>124</v>
      </c>
      <c r="G973" s="204" t="s">
        <v>537</v>
      </c>
      <c r="H973" s="204" t="s">
        <v>2671</v>
      </c>
      <c r="I973" s="204" t="s">
        <v>6268</v>
      </c>
      <c r="K973" s="204" t="s">
        <v>125</v>
      </c>
      <c r="L973" s="204" t="s">
        <v>586</v>
      </c>
      <c r="M973" s="204" t="s">
        <v>565</v>
      </c>
      <c r="N973" s="204" t="s">
        <v>565</v>
      </c>
      <c r="P973" s="204" t="s">
        <v>124</v>
      </c>
      <c r="Q973" s="204" t="s">
        <v>796</v>
      </c>
      <c r="R973" s="204" t="s">
        <v>4049</v>
      </c>
      <c r="S973" s="204" t="s">
        <v>5938</v>
      </c>
    </row>
    <row r="974" spans="1:19" x14ac:dyDescent="0.3">
      <c r="A974" s="204"/>
      <c r="B974" s="204"/>
      <c r="C974" s="204"/>
      <c r="D974" s="204"/>
      <c r="F974" s="204" t="s">
        <v>124</v>
      </c>
      <c r="G974" s="204" t="s">
        <v>774</v>
      </c>
      <c r="H974" s="204" t="s">
        <v>1521</v>
      </c>
      <c r="I974" s="204" t="s">
        <v>6269</v>
      </c>
      <c r="K974" s="204" t="s">
        <v>125</v>
      </c>
      <c r="L974" s="204" t="s">
        <v>549</v>
      </c>
      <c r="M974" s="204" t="s">
        <v>1826</v>
      </c>
      <c r="N974" s="204" t="s">
        <v>7071</v>
      </c>
      <c r="P974" s="204" t="s">
        <v>124</v>
      </c>
      <c r="Q974" s="204" t="s">
        <v>798</v>
      </c>
      <c r="R974" s="204" t="s">
        <v>2455</v>
      </c>
      <c r="S974" s="204" t="s">
        <v>4487</v>
      </c>
    </row>
    <row r="975" spans="1:19" x14ac:dyDescent="0.3">
      <c r="A975" s="204"/>
      <c r="B975" s="204"/>
      <c r="C975" s="204"/>
      <c r="D975" s="204"/>
      <c r="F975" s="204" t="s">
        <v>124</v>
      </c>
      <c r="G975" s="204" t="s">
        <v>776</v>
      </c>
      <c r="H975" s="204" t="s">
        <v>2025</v>
      </c>
      <c r="I975" s="204" t="s">
        <v>1167</v>
      </c>
      <c r="K975" s="204" t="s">
        <v>125</v>
      </c>
      <c r="L975" s="204" t="s">
        <v>625</v>
      </c>
      <c r="M975" s="204" t="s">
        <v>565</v>
      </c>
      <c r="N975" s="204" t="s">
        <v>565</v>
      </c>
      <c r="P975" s="204" t="s">
        <v>124</v>
      </c>
      <c r="Q975" s="204" t="s">
        <v>800</v>
      </c>
      <c r="R975" s="204" t="s">
        <v>2441</v>
      </c>
      <c r="S975" s="204" t="s">
        <v>1825</v>
      </c>
    </row>
    <row r="976" spans="1:19" x14ac:dyDescent="0.3">
      <c r="A976" s="204"/>
      <c r="B976" s="204"/>
      <c r="C976" s="204"/>
      <c r="D976" s="204"/>
      <c r="F976" s="204" t="s">
        <v>124</v>
      </c>
      <c r="G976" s="204" t="s">
        <v>778</v>
      </c>
      <c r="H976" s="204" t="s">
        <v>1823</v>
      </c>
      <c r="I976" s="204" t="s">
        <v>6270</v>
      </c>
      <c r="K976" s="204" t="s">
        <v>125</v>
      </c>
      <c r="L976" s="204" t="s">
        <v>629</v>
      </c>
      <c r="M976" s="204" t="s">
        <v>2689</v>
      </c>
      <c r="N976" s="204" t="s">
        <v>7072</v>
      </c>
      <c r="P976" s="204" t="s">
        <v>124</v>
      </c>
      <c r="Q976" s="204" t="s">
        <v>802</v>
      </c>
      <c r="R976" s="204" t="s">
        <v>565</v>
      </c>
      <c r="S976" s="204" t="s">
        <v>565</v>
      </c>
    </row>
    <row r="977" spans="1:19" x14ac:dyDescent="0.3">
      <c r="A977" s="204"/>
      <c r="B977" s="204"/>
      <c r="C977" s="204"/>
      <c r="D977" s="204"/>
      <c r="F977" s="204" t="s">
        <v>124</v>
      </c>
      <c r="G977" s="204" t="s">
        <v>780</v>
      </c>
      <c r="H977" s="204" t="s">
        <v>1157</v>
      </c>
      <c r="I977" s="204" t="s">
        <v>6271</v>
      </c>
      <c r="K977" s="204" t="s">
        <v>125</v>
      </c>
      <c r="L977" s="204" t="s">
        <v>631</v>
      </c>
      <c r="M977" s="204" t="s">
        <v>565</v>
      </c>
      <c r="N977" s="204" t="s">
        <v>565</v>
      </c>
      <c r="P977" s="204" t="s">
        <v>124</v>
      </c>
      <c r="Q977" s="204" t="s">
        <v>803</v>
      </c>
      <c r="R977" s="204" t="s">
        <v>1549</v>
      </c>
      <c r="S977" s="204" t="s">
        <v>7839</v>
      </c>
    </row>
    <row r="978" spans="1:19" x14ac:dyDescent="0.3">
      <c r="A978" s="204"/>
      <c r="B978" s="204"/>
      <c r="C978" s="204"/>
      <c r="D978" s="204"/>
      <c r="F978" s="204" t="s">
        <v>124</v>
      </c>
      <c r="G978" s="204" t="s">
        <v>782</v>
      </c>
      <c r="H978" s="204" t="s">
        <v>594</v>
      </c>
      <c r="I978" s="204" t="s">
        <v>565</v>
      </c>
      <c r="K978" s="204" t="s">
        <v>125</v>
      </c>
      <c r="L978" s="204" t="s">
        <v>633</v>
      </c>
      <c r="M978" s="204" t="s">
        <v>1481</v>
      </c>
      <c r="N978" s="204" t="s">
        <v>1092</v>
      </c>
      <c r="P978" s="204" t="s">
        <v>124</v>
      </c>
      <c r="Q978" s="204" t="s">
        <v>805</v>
      </c>
      <c r="R978" s="204" t="s">
        <v>1808</v>
      </c>
      <c r="S978" s="204" t="s">
        <v>1766</v>
      </c>
    </row>
    <row r="979" spans="1:19" x14ac:dyDescent="0.3">
      <c r="A979" s="204"/>
      <c r="B979" s="204"/>
      <c r="C979" s="204"/>
      <c r="D979" s="204"/>
      <c r="F979" s="204" t="s">
        <v>124</v>
      </c>
      <c r="G979" s="204" t="s">
        <v>783</v>
      </c>
      <c r="H979" s="204" t="s">
        <v>565</v>
      </c>
      <c r="I979" s="204" t="s">
        <v>565</v>
      </c>
      <c r="K979" s="204" t="s">
        <v>125</v>
      </c>
      <c r="L979" s="204" t="s">
        <v>586</v>
      </c>
      <c r="M979" s="204" t="s">
        <v>1893</v>
      </c>
      <c r="N979" s="204" t="s">
        <v>3665</v>
      </c>
      <c r="P979" s="204" t="s">
        <v>124</v>
      </c>
      <c r="Q979" s="204" t="s">
        <v>807</v>
      </c>
      <c r="R979" s="204" t="s">
        <v>1348</v>
      </c>
      <c r="S979" s="204" t="s">
        <v>1825</v>
      </c>
    </row>
    <row r="980" spans="1:19" x14ac:dyDescent="0.3">
      <c r="A980" s="204"/>
      <c r="B980" s="204"/>
      <c r="C980" s="204"/>
      <c r="D980" s="204"/>
      <c r="F980" s="204" t="s">
        <v>124</v>
      </c>
      <c r="G980" s="204" t="s">
        <v>784</v>
      </c>
      <c r="H980" s="204" t="s">
        <v>1348</v>
      </c>
      <c r="I980" s="204" t="s">
        <v>1568</v>
      </c>
      <c r="K980" s="204" t="s">
        <v>125</v>
      </c>
      <c r="L980" s="204" t="s">
        <v>548</v>
      </c>
      <c r="M980" s="204" t="s">
        <v>1338</v>
      </c>
      <c r="N980" s="204" t="s">
        <v>700</v>
      </c>
      <c r="P980" s="204" t="s">
        <v>124</v>
      </c>
      <c r="Q980" s="204" t="s">
        <v>809</v>
      </c>
      <c r="R980" s="204" t="s">
        <v>3986</v>
      </c>
      <c r="S980" s="204" t="s">
        <v>7321</v>
      </c>
    </row>
    <row r="981" spans="1:19" x14ac:dyDescent="0.3">
      <c r="A981" s="204"/>
      <c r="B981" s="204"/>
      <c r="C981" s="204"/>
      <c r="D981" s="204"/>
      <c r="F981" s="204" t="s">
        <v>124</v>
      </c>
      <c r="G981" s="204" t="s">
        <v>786</v>
      </c>
      <c r="H981" s="204" t="s">
        <v>1070</v>
      </c>
      <c r="I981" s="204" t="s">
        <v>6272</v>
      </c>
      <c r="K981" s="204" t="s">
        <v>125</v>
      </c>
      <c r="L981" s="204" t="s">
        <v>637</v>
      </c>
      <c r="M981" s="204" t="s">
        <v>1671</v>
      </c>
      <c r="N981" s="204" t="s">
        <v>710</v>
      </c>
      <c r="P981" s="204" t="s">
        <v>124</v>
      </c>
      <c r="Q981" s="204" t="s">
        <v>811</v>
      </c>
      <c r="R981" s="204" t="s">
        <v>757</v>
      </c>
      <c r="S981" s="204" t="s">
        <v>812</v>
      </c>
    </row>
    <row r="982" spans="1:19" x14ac:dyDescent="0.3">
      <c r="A982" s="204"/>
      <c r="B982" s="204"/>
      <c r="C982" s="204"/>
      <c r="D982" s="204"/>
      <c r="F982" s="204" t="s">
        <v>124</v>
      </c>
      <c r="G982" s="204" t="s">
        <v>788</v>
      </c>
      <c r="H982" s="204" t="s">
        <v>2455</v>
      </c>
      <c r="I982" s="204" t="s">
        <v>2615</v>
      </c>
      <c r="K982" s="204" t="s">
        <v>125</v>
      </c>
      <c r="L982" s="204" t="s">
        <v>639</v>
      </c>
      <c r="M982" s="204" t="s">
        <v>821</v>
      </c>
      <c r="N982" s="204" t="s">
        <v>885</v>
      </c>
      <c r="P982" s="204" t="s">
        <v>124</v>
      </c>
      <c r="Q982" s="204" t="s">
        <v>813</v>
      </c>
      <c r="R982" s="204" t="s">
        <v>2965</v>
      </c>
      <c r="S982" s="204" t="s">
        <v>5311</v>
      </c>
    </row>
    <row r="983" spans="1:19" x14ac:dyDescent="0.3">
      <c r="A983" s="204"/>
      <c r="B983" s="204"/>
      <c r="C983" s="204"/>
      <c r="D983" s="204"/>
      <c r="F983" s="204" t="s">
        <v>124</v>
      </c>
      <c r="G983" s="204" t="s">
        <v>790</v>
      </c>
      <c r="H983" s="204" t="s">
        <v>1382</v>
      </c>
      <c r="I983" s="204" t="s">
        <v>2965</v>
      </c>
      <c r="K983" s="204" t="s">
        <v>125</v>
      </c>
      <c r="L983" s="204" t="s">
        <v>641</v>
      </c>
      <c r="M983" s="204" t="s">
        <v>594</v>
      </c>
      <c r="N983" s="204" t="s">
        <v>565</v>
      </c>
      <c r="P983" s="204" t="s">
        <v>124</v>
      </c>
      <c r="Q983" s="204" t="s">
        <v>815</v>
      </c>
      <c r="R983" s="204" t="s">
        <v>565</v>
      </c>
      <c r="S983" s="204" t="s">
        <v>565</v>
      </c>
    </row>
    <row r="984" spans="1:19" x14ac:dyDescent="0.3">
      <c r="A984" s="204"/>
      <c r="B984" s="204"/>
      <c r="C984" s="204"/>
      <c r="D984" s="204"/>
      <c r="F984" s="204" t="s">
        <v>124</v>
      </c>
      <c r="G984" s="204" t="s">
        <v>792</v>
      </c>
      <c r="H984" s="204" t="s">
        <v>852</v>
      </c>
      <c r="I984" s="204" t="s">
        <v>3686</v>
      </c>
      <c r="K984" s="204" t="s">
        <v>125</v>
      </c>
      <c r="L984" s="204" t="s">
        <v>643</v>
      </c>
      <c r="M984" s="204" t="s">
        <v>2083</v>
      </c>
      <c r="N984" s="204" t="s">
        <v>1798</v>
      </c>
      <c r="P984" s="204" t="s">
        <v>124</v>
      </c>
      <c r="Q984" s="204" t="s">
        <v>816</v>
      </c>
      <c r="R984" s="204" t="s">
        <v>2955</v>
      </c>
      <c r="S984" s="204" t="s">
        <v>7840</v>
      </c>
    </row>
    <row r="985" spans="1:19" x14ac:dyDescent="0.3">
      <c r="A985" s="204"/>
      <c r="B985" s="204"/>
      <c r="C985" s="204"/>
      <c r="D985" s="204"/>
      <c r="F985" s="204" t="s">
        <v>124</v>
      </c>
      <c r="G985" s="204" t="s">
        <v>794</v>
      </c>
      <c r="H985" s="204" t="s">
        <v>1856</v>
      </c>
      <c r="I985" s="204" t="s">
        <v>4624</v>
      </c>
      <c r="K985" s="204" t="s">
        <v>125</v>
      </c>
      <c r="L985" s="204" t="s">
        <v>586</v>
      </c>
      <c r="M985" s="204" t="s">
        <v>2052</v>
      </c>
      <c r="N985" s="204" t="s">
        <v>3967</v>
      </c>
      <c r="P985" s="204" t="s">
        <v>124</v>
      </c>
      <c r="Q985" s="204" t="s">
        <v>818</v>
      </c>
      <c r="R985" s="204" t="s">
        <v>3542</v>
      </c>
      <c r="S985" s="204" t="s">
        <v>6044</v>
      </c>
    </row>
    <row r="986" spans="1:19" x14ac:dyDescent="0.3">
      <c r="A986" s="204"/>
      <c r="B986" s="204"/>
      <c r="C986" s="204"/>
      <c r="D986" s="204"/>
      <c r="F986" s="204" t="s">
        <v>124</v>
      </c>
      <c r="G986" s="204" t="s">
        <v>796</v>
      </c>
      <c r="H986" s="204" t="s">
        <v>610</v>
      </c>
      <c r="I986" s="204" t="s">
        <v>6273</v>
      </c>
      <c r="K986" s="204" t="s">
        <v>125</v>
      </c>
      <c r="L986" s="204" t="s">
        <v>547</v>
      </c>
      <c r="M986" s="204" t="s">
        <v>979</v>
      </c>
      <c r="N986" s="204" t="s">
        <v>1863</v>
      </c>
      <c r="P986" s="204" t="s">
        <v>124</v>
      </c>
      <c r="Q986" s="204" t="s">
        <v>820</v>
      </c>
      <c r="R986" s="204" t="s">
        <v>821</v>
      </c>
      <c r="S986" s="204" t="s">
        <v>865</v>
      </c>
    </row>
    <row r="987" spans="1:19" x14ac:dyDescent="0.3">
      <c r="A987" s="204"/>
      <c r="B987" s="204"/>
      <c r="C987" s="204"/>
      <c r="D987" s="204"/>
      <c r="F987" s="204" t="s">
        <v>124</v>
      </c>
      <c r="G987" s="204" t="s">
        <v>798</v>
      </c>
      <c r="H987" s="204" t="s">
        <v>757</v>
      </c>
      <c r="I987" s="204" t="s">
        <v>941</v>
      </c>
      <c r="K987" s="204" t="s">
        <v>125</v>
      </c>
      <c r="L987" s="204" t="s">
        <v>647</v>
      </c>
      <c r="M987" s="204" t="s">
        <v>1075</v>
      </c>
      <c r="N987" s="204" t="s">
        <v>875</v>
      </c>
      <c r="P987" s="204" t="s">
        <v>124</v>
      </c>
      <c r="Q987" s="204" t="s">
        <v>961</v>
      </c>
      <c r="R987" s="204" t="s">
        <v>821</v>
      </c>
      <c r="S987" s="204" t="s">
        <v>821</v>
      </c>
    </row>
    <row r="988" spans="1:19" x14ac:dyDescent="0.3">
      <c r="A988" s="204"/>
      <c r="B988" s="204"/>
      <c r="C988" s="204"/>
      <c r="D988" s="204"/>
      <c r="F988" s="204" t="s">
        <v>124</v>
      </c>
      <c r="G988" s="204" t="s">
        <v>800</v>
      </c>
      <c r="H988" s="204" t="s">
        <v>915</v>
      </c>
      <c r="I988" s="204" t="s">
        <v>4605</v>
      </c>
      <c r="K988" s="204" t="s">
        <v>125</v>
      </c>
      <c r="L988" s="204" t="s">
        <v>649</v>
      </c>
      <c r="M988" s="204" t="s">
        <v>1860</v>
      </c>
      <c r="N988" s="204" t="s">
        <v>885</v>
      </c>
      <c r="P988" s="204" t="s">
        <v>124</v>
      </c>
      <c r="Q988" s="204" t="s">
        <v>822</v>
      </c>
      <c r="R988" s="204" t="s">
        <v>3266</v>
      </c>
      <c r="S988" s="204" t="s">
        <v>7841</v>
      </c>
    </row>
    <row r="989" spans="1:19" x14ac:dyDescent="0.3">
      <c r="A989" s="204"/>
      <c r="B989" s="204"/>
      <c r="C989" s="204"/>
      <c r="D989" s="204"/>
      <c r="F989" s="204" t="s">
        <v>124</v>
      </c>
      <c r="G989" s="204" t="s">
        <v>802</v>
      </c>
      <c r="H989" s="204" t="s">
        <v>565</v>
      </c>
      <c r="I989" s="204" t="s">
        <v>565</v>
      </c>
      <c r="K989" s="204" t="s">
        <v>125</v>
      </c>
      <c r="L989" s="204" t="s">
        <v>651</v>
      </c>
      <c r="M989" s="204" t="s">
        <v>565</v>
      </c>
      <c r="N989" s="204" t="s">
        <v>565</v>
      </c>
      <c r="P989" s="204" t="s">
        <v>124</v>
      </c>
      <c r="Q989" s="204" t="s">
        <v>332</v>
      </c>
      <c r="R989" s="204" t="s">
        <v>7842</v>
      </c>
      <c r="S989" s="204" t="s">
        <v>7843</v>
      </c>
    </row>
    <row r="990" spans="1:19" x14ac:dyDescent="0.3">
      <c r="A990" s="204"/>
      <c r="B990" s="204"/>
      <c r="C990" s="204"/>
      <c r="D990" s="204"/>
      <c r="F990" s="204" t="s">
        <v>124</v>
      </c>
      <c r="G990" s="204" t="s">
        <v>803</v>
      </c>
      <c r="H990" s="204" t="s">
        <v>691</v>
      </c>
      <c r="I990" s="204" t="s">
        <v>3085</v>
      </c>
      <c r="K990" s="204" t="s">
        <v>125</v>
      </c>
      <c r="L990" s="204" t="s">
        <v>653</v>
      </c>
      <c r="M990" s="204" t="s">
        <v>565</v>
      </c>
      <c r="N990" s="204" t="s">
        <v>565</v>
      </c>
      <c r="P990" s="204" t="s">
        <v>124</v>
      </c>
      <c r="Q990" s="204" t="s">
        <v>331</v>
      </c>
      <c r="R990" s="204" t="s">
        <v>7844</v>
      </c>
      <c r="S990" s="204" t="s">
        <v>4846</v>
      </c>
    </row>
    <row r="991" spans="1:19" x14ac:dyDescent="0.3">
      <c r="A991" s="204"/>
      <c r="B991" s="204"/>
      <c r="C991" s="204"/>
      <c r="D991" s="204"/>
      <c r="F991" s="204" t="s">
        <v>124</v>
      </c>
      <c r="G991" s="204" t="s">
        <v>805</v>
      </c>
      <c r="H991" s="204" t="s">
        <v>680</v>
      </c>
      <c r="I991" s="204" t="s">
        <v>2283</v>
      </c>
      <c r="K991" s="204" t="s">
        <v>125</v>
      </c>
      <c r="L991" s="204" t="s">
        <v>655</v>
      </c>
      <c r="M991" s="204" t="s">
        <v>863</v>
      </c>
      <c r="N991" s="204" t="s">
        <v>1157</v>
      </c>
      <c r="P991" s="204" t="s">
        <v>124</v>
      </c>
      <c r="Q991" s="204" t="s">
        <v>330</v>
      </c>
      <c r="R991" s="204" t="s">
        <v>1762</v>
      </c>
      <c r="S991" s="204" t="s">
        <v>7845</v>
      </c>
    </row>
    <row r="992" spans="1:19" x14ac:dyDescent="0.3">
      <c r="A992" s="204"/>
      <c r="B992" s="204"/>
      <c r="C992" s="204"/>
      <c r="D992" s="204"/>
      <c r="F992" s="204" t="s">
        <v>124</v>
      </c>
      <c r="G992" s="204" t="s">
        <v>807</v>
      </c>
      <c r="H992" s="204" t="s">
        <v>1119</v>
      </c>
      <c r="I992" s="204" t="s">
        <v>6274</v>
      </c>
      <c r="K992" s="204" t="s">
        <v>125</v>
      </c>
      <c r="L992" s="204" t="s">
        <v>657</v>
      </c>
      <c r="M992" s="204" t="s">
        <v>565</v>
      </c>
      <c r="N992" s="204" t="s">
        <v>565</v>
      </c>
      <c r="P992" s="204" t="s">
        <v>124</v>
      </c>
      <c r="Q992" s="204" t="s">
        <v>329</v>
      </c>
      <c r="R992" s="204" t="s">
        <v>6977</v>
      </c>
      <c r="S992" s="204" t="s">
        <v>7846</v>
      </c>
    </row>
    <row r="993" spans="1:19" x14ac:dyDescent="0.3">
      <c r="A993" s="204"/>
      <c r="B993" s="204"/>
      <c r="C993" s="204"/>
      <c r="D993" s="204"/>
      <c r="F993" s="204" t="s">
        <v>124</v>
      </c>
      <c r="G993" s="204" t="s">
        <v>809</v>
      </c>
      <c r="H993" s="204" t="s">
        <v>938</v>
      </c>
      <c r="I993" s="204" t="s">
        <v>1799</v>
      </c>
      <c r="K993" s="204" t="s">
        <v>125</v>
      </c>
      <c r="L993" s="204" t="s">
        <v>546</v>
      </c>
      <c r="M993" s="204" t="s">
        <v>581</v>
      </c>
      <c r="N993" s="204" t="s">
        <v>7073</v>
      </c>
      <c r="P993" s="204" t="s">
        <v>124</v>
      </c>
      <c r="Q993" s="204" t="s">
        <v>328</v>
      </c>
      <c r="R993" s="204" t="s">
        <v>1893</v>
      </c>
      <c r="S993" s="204" t="s">
        <v>7847</v>
      </c>
    </row>
    <row r="994" spans="1:19" x14ac:dyDescent="0.3">
      <c r="A994" s="204"/>
      <c r="B994" s="204"/>
      <c r="C994" s="204"/>
      <c r="D994" s="204"/>
      <c r="F994" s="204" t="s">
        <v>124</v>
      </c>
      <c r="G994" s="204" t="s">
        <v>811</v>
      </c>
      <c r="H994" s="204" t="s">
        <v>594</v>
      </c>
      <c r="I994" s="204" t="s">
        <v>757</v>
      </c>
      <c r="K994" s="204" t="s">
        <v>125</v>
      </c>
      <c r="L994" s="204" t="s">
        <v>660</v>
      </c>
      <c r="M994" s="204" t="s">
        <v>565</v>
      </c>
      <c r="N994" s="204" t="s">
        <v>565</v>
      </c>
      <c r="P994" s="204" t="s">
        <v>124</v>
      </c>
      <c r="Q994" s="204" t="s">
        <v>324</v>
      </c>
      <c r="R994" s="204" t="s">
        <v>3430</v>
      </c>
      <c r="S994" s="204" t="s">
        <v>7848</v>
      </c>
    </row>
    <row r="995" spans="1:19" x14ac:dyDescent="0.3">
      <c r="A995" s="204"/>
      <c r="B995" s="204"/>
      <c r="C995" s="204"/>
      <c r="D995" s="204"/>
      <c r="F995" s="204" t="s">
        <v>124</v>
      </c>
      <c r="G995" s="204" t="s">
        <v>813</v>
      </c>
      <c r="H995" s="204" t="s">
        <v>1859</v>
      </c>
      <c r="I995" s="204" t="s">
        <v>6275</v>
      </c>
      <c r="K995" s="204" t="s">
        <v>125</v>
      </c>
      <c r="L995" s="204" t="s">
        <v>662</v>
      </c>
      <c r="M995" s="204" t="s">
        <v>757</v>
      </c>
      <c r="N995" s="204" t="s">
        <v>863</v>
      </c>
      <c r="P995" s="204" t="s">
        <v>124</v>
      </c>
      <c r="Q995" s="204" t="s">
        <v>830</v>
      </c>
      <c r="R995" s="204" t="s">
        <v>2163</v>
      </c>
      <c r="S995" s="204" t="s">
        <v>1270</v>
      </c>
    </row>
    <row r="996" spans="1:19" x14ac:dyDescent="0.3">
      <c r="A996" s="204"/>
      <c r="B996" s="204"/>
      <c r="C996" s="204"/>
      <c r="D996" s="204"/>
      <c r="F996" s="204" t="s">
        <v>124</v>
      </c>
      <c r="G996" s="204" t="s">
        <v>815</v>
      </c>
      <c r="H996" s="204" t="s">
        <v>565</v>
      </c>
      <c r="I996" s="204" t="s">
        <v>565</v>
      </c>
      <c r="K996" s="204" t="s">
        <v>125</v>
      </c>
      <c r="L996" s="204" t="s">
        <v>664</v>
      </c>
      <c r="M996" s="204" t="s">
        <v>1105</v>
      </c>
      <c r="N996" s="204" t="s">
        <v>3064</v>
      </c>
      <c r="P996" s="204" t="s">
        <v>124</v>
      </c>
      <c r="Q996" s="204" t="s">
        <v>831</v>
      </c>
      <c r="R996" s="204" t="s">
        <v>757</v>
      </c>
      <c r="S996" s="204" t="s">
        <v>565</v>
      </c>
    </row>
    <row r="997" spans="1:19" x14ac:dyDescent="0.3">
      <c r="A997" s="204"/>
      <c r="B997" s="204"/>
      <c r="C997" s="204"/>
      <c r="D997" s="204"/>
      <c r="F997" s="204" t="s">
        <v>124</v>
      </c>
      <c r="G997" s="204" t="s">
        <v>816</v>
      </c>
      <c r="H997" s="204" t="s">
        <v>1070</v>
      </c>
      <c r="I997" s="204" t="s">
        <v>6276</v>
      </c>
      <c r="K997" s="204" t="s">
        <v>125</v>
      </c>
      <c r="L997" s="204" t="s">
        <v>545</v>
      </c>
      <c r="M997" s="204" t="s">
        <v>3211</v>
      </c>
      <c r="N997" s="204" t="s">
        <v>6010</v>
      </c>
      <c r="P997" s="204" t="s">
        <v>124</v>
      </c>
      <c r="Q997" s="204" t="s">
        <v>832</v>
      </c>
      <c r="R997" s="204" t="s">
        <v>2043</v>
      </c>
      <c r="S997" s="204" t="s">
        <v>7849</v>
      </c>
    </row>
    <row r="998" spans="1:19" x14ac:dyDescent="0.3">
      <c r="A998" s="204"/>
      <c r="B998" s="204"/>
      <c r="C998" s="204"/>
      <c r="D998" s="204"/>
      <c r="F998" s="204" t="s">
        <v>124</v>
      </c>
      <c r="G998" s="204" t="s">
        <v>818</v>
      </c>
      <c r="H998" s="204" t="s">
        <v>853</v>
      </c>
      <c r="I998" s="204" t="s">
        <v>1922</v>
      </c>
      <c r="K998" s="204" t="s">
        <v>125</v>
      </c>
      <c r="L998" s="204" t="s">
        <v>667</v>
      </c>
      <c r="M998" s="204" t="s">
        <v>565</v>
      </c>
      <c r="N998" s="204" t="s">
        <v>565</v>
      </c>
      <c r="P998" s="204" t="s">
        <v>124</v>
      </c>
      <c r="Q998" s="204" t="s">
        <v>536</v>
      </c>
      <c r="R998" s="204" t="s">
        <v>7850</v>
      </c>
      <c r="S998" s="204" t="s">
        <v>7851</v>
      </c>
    </row>
    <row r="999" spans="1:19" x14ac:dyDescent="0.3">
      <c r="A999" s="204"/>
      <c r="B999" s="204"/>
      <c r="C999" s="204"/>
      <c r="D999" s="204"/>
      <c r="F999" s="204" t="s">
        <v>124</v>
      </c>
      <c r="G999" s="204" t="s">
        <v>820</v>
      </c>
      <c r="H999" s="204" t="s">
        <v>565</v>
      </c>
      <c r="I999" s="204" t="s">
        <v>565</v>
      </c>
      <c r="K999" s="204" t="s">
        <v>125</v>
      </c>
      <c r="L999" s="204" t="s">
        <v>668</v>
      </c>
      <c r="M999" s="204" t="s">
        <v>594</v>
      </c>
      <c r="N999" s="204" t="s">
        <v>2515</v>
      </c>
      <c r="P999" s="204" t="s">
        <v>124</v>
      </c>
      <c r="Q999" s="204" t="s">
        <v>586</v>
      </c>
      <c r="R999" s="204" t="s">
        <v>7850</v>
      </c>
      <c r="S999" s="204" t="s">
        <v>7851</v>
      </c>
    </row>
    <row r="1000" spans="1:19" x14ac:dyDescent="0.3">
      <c r="A1000" s="204"/>
      <c r="B1000" s="204"/>
      <c r="C1000" s="204"/>
      <c r="D1000" s="204"/>
      <c r="F1000" s="204" t="s">
        <v>124</v>
      </c>
      <c r="G1000" s="204" t="s">
        <v>822</v>
      </c>
      <c r="H1000" s="204" t="s">
        <v>4788</v>
      </c>
      <c r="I1000" s="204" t="s">
        <v>6277</v>
      </c>
      <c r="K1000" s="204" t="s">
        <v>125</v>
      </c>
      <c r="L1000" s="204" t="s">
        <v>670</v>
      </c>
      <c r="M1000" s="204" t="s">
        <v>4481</v>
      </c>
      <c r="N1000" s="204" t="s">
        <v>7074</v>
      </c>
      <c r="P1000" s="204" t="s">
        <v>125</v>
      </c>
      <c r="Q1000" s="204" t="s">
        <v>554</v>
      </c>
      <c r="R1000" s="204" t="s">
        <v>2997</v>
      </c>
      <c r="S1000" s="204" t="s">
        <v>7853</v>
      </c>
    </row>
    <row r="1001" spans="1:19" x14ac:dyDescent="0.3">
      <c r="A1001" s="204"/>
      <c r="B1001" s="204"/>
      <c r="C1001" s="204"/>
      <c r="D1001" s="204"/>
      <c r="F1001" s="204" t="s">
        <v>124</v>
      </c>
      <c r="G1001" s="204" t="s">
        <v>332</v>
      </c>
      <c r="H1001" s="204" t="s">
        <v>6278</v>
      </c>
      <c r="I1001" s="204" t="s">
        <v>6279</v>
      </c>
      <c r="K1001" s="204" t="s">
        <v>125</v>
      </c>
      <c r="L1001" s="204" t="s">
        <v>672</v>
      </c>
      <c r="M1001" s="204" t="s">
        <v>661</v>
      </c>
      <c r="N1001" s="204" t="s">
        <v>2651</v>
      </c>
      <c r="P1001" s="204" t="s">
        <v>125</v>
      </c>
      <c r="Q1001" s="204" t="s">
        <v>564</v>
      </c>
      <c r="R1001" s="204" t="s">
        <v>821</v>
      </c>
      <c r="S1001" s="204" t="s">
        <v>4338</v>
      </c>
    </row>
    <row r="1002" spans="1:19" x14ac:dyDescent="0.3">
      <c r="A1002" s="204"/>
      <c r="B1002" s="204"/>
      <c r="C1002" s="204"/>
      <c r="D1002" s="204"/>
      <c r="F1002" s="204" t="s">
        <v>124</v>
      </c>
      <c r="G1002" s="204" t="s">
        <v>331</v>
      </c>
      <c r="H1002" s="204" t="s">
        <v>659</v>
      </c>
      <c r="I1002" s="204" t="s">
        <v>6280</v>
      </c>
      <c r="K1002" s="204" t="s">
        <v>125</v>
      </c>
      <c r="L1002" s="204" t="s">
        <v>544</v>
      </c>
      <c r="M1002" s="204" t="s">
        <v>2893</v>
      </c>
      <c r="N1002" s="204" t="s">
        <v>7075</v>
      </c>
      <c r="P1002" s="204" t="s">
        <v>125</v>
      </c>
      <c r="Q1002" s="204" t="s">
        <v>566</v>
      </c>
      <c r="R1002" s="204" t="s">
        <v>652</v>
      </c>
      <c r="S1002" s="204" t="s">
        <v>2552</v>
      </c>
    </row>
    <row r="1003" spans="1:19" x14ac:dyDescent="0.3">
      <c r="A1003" s="204"/>
      <c r="B1003" s="204"/>
      <c r="C1003" s="204"/>
      <c r="D1003" s="204"/>
      <c r="F1003" s="204" t="s">
        <v>124</v>
      </c>
      <c r="G1003" s="204" t="s">
        <v>330</v>
      </c>
      <c r="H1003" s="204" t="s">
        <v>806</v>
      </c>
      <c r="I1003" s="204" t="s">
        <v>3145</v>
      </c>
      <c r="K1003" s="204" t="s">
        <v>125</v>
      </c>
      <c r="L1003" s="204" t="s">
        <v>675</v>
      </c>
      <c r="M1003" s="204" t="s">
        <v>881</v>
      </c>
      <c r="N1003" s="204" t="s">
        <v>7076</v>
      </c>
      <c r="P1003" s="204" t="s">
        <v>125</v>
      </c>
      <c r="Q1003" s="204" t="s">
        <v>568</v>
      </c>
      <c r="R1003" s="204" t="s">
        <v>594</v>
      </c>
      <c r="S1003" s="204" t="s">
        <v>1671</v>
      </c>
    </row>
    <row r="1004" spans="1:19" x14ac:dyDescent="0.3">
      <c r="A1004" s="204"/>
      <c r="B1004" s="204"/>
      <c r="C1004" s="204"/>
      <c r="D1004" s="204"/>
      <c r="F1004" s="204" t="s">
        <v>124</v>
      </c>
      <c r="G1004" s="204" t="s">
        <v>329</v>
      </c>
      <c r="H1004" s="204" t="s">
        <v>1814</v>
      </c>
      <c r="I1004" s="204" t="s">
        <v>6281</v>
      </c>
      <c r="K1004" s="204" t="s">
        <v>125</v>
      </c>
      <c r="L1004" s="204" t="s">
        <v>676</v>
      </c>
      <c r="M1004" s="204" t="s">
        <v>1446</v>
      </c>
      <c r="N1004" s="204" t="s">
        <v>7077</v>
      </c>
      <c r="P1004" s="204" t="s">
        <v>125</v>
      </c>
      <c r="Q1004" s="204" t="s">
        <v>570</v>
      </c>
      <c r="R1004" s="204" t="s">
        <v>4152</v>
      </c>
      <c r="S1004" s="204" t="s">
        <v>7854</v>
      </c>
    </row>
    <row r="1005" spans="1:19" x14ac:dyDescent="0.3">
      <c r="A1005" s="204"/>
      <c r="B1005" s="204"/>
      <c r="C1005" s="204"/>
      <c r="D1005" s="204"/>
      <c r="F1005" s="204" t="s">
        <v>124</v>
      </c>
      <c r="G1005" s="204" t="s">
        <v>328</v>
      </c>
      <c r="H1005" s="204" t="s">
        <v>952</v>
      </c>
      <c r="I1005" s="204" t="s">
        <v>1111</v>
      </c>
      <c r="K1005" s="204" t="s">
        <v>125</v>
      </c>
      <c r="L1005" s="204" t="s">
        <v>677</v>
      </c>
      <c r="M1005" s="204" t="s">
        <v>565</v>
      </c>
      <c r="N1005" s="204" t="s">
        <v>565</v>
      </c>
      <c r="P1005" s="204" t="s">
        <v>125</v>
      </c>
      <c r="Q1005" s="204" t="s">
        <v>572</v>
      </c>
      <c r="R1005" s="204" t="s">
        <v>1121</v>
      </c>
      <c r="S1005" s="204" t="s">
        <v>3909</v>
      </c>
    </row>
    <row r="1006" spans="1:19" x14ac:dyDescent="0.3">
      <c r="A1006" s="204"/>
      <c r="B1006" s="204"/>
      <c r="C1006" s="204"/>
      <c r="D1006" s="204"/>
      <c r="F1006" s="204" t="s">
        <v>124</v>
      </c>
      <c r="G1006" s="204" t="s">
        <v>324</v>
      </c>
      <c r="H1006" s="204" t="s">
        <v>3949</v>
      </c>
      <c r="I1006" s="204" t="s">
        <v>6282</v>
      </c>
      <c r="K1006" s="204" t="s">
        <v>125</v>
      </c>
      <c r="L1006" s="204" t="s">
        <v>543</v>
      </c>
      <c r="M1006" s="204" t="s">
        <v>665</v>
      </c>
      <c r="N1006" s="204" t="s">
        <v>869</v>
      </c>
      <c r="P1006" s="204" t="s">
        <v>125</v>
      </c>
      <c r="Q1006" s="204" t="s">
        <v>574</v>
      </c>
      <c r="R1006" s="204" t="s">
        <v>2254</v>
      </c>
      <c r="S1006" s="204" t="s">
        <v>7855</v>
      </c>
    </row>
    <row r="1007" spans="1:19" x14ac:dyDescent="0.3">
      <c r="A1007" s="204"/>
      <c r="B1007" s="204"/>
      <c r="C1007" s="204"/>
      <c r="D1007" s="204"/>
      <c r="F1007" s="204" t="s">
        <v>124</v>
      </c>
      <c r="G1007" s="204" t="s">
        <v>830</v>
      </c>
      <c r="H1007" s="204" t="s">
        <v>624</v>
      </c>
      <c r="I1007" s="204" t="s">
        <v>648</v>
      </c>
      <c r="K1007" s="204" t="s">
        <v>125</v>
      </c>
      <c r="L1007" s="204" t="s">
        <v>679</v>
      </c>
      <c r="M1007" s="204" t="s">
        <v>863</v>
      </c>
      <c r="N1007" s="204" t="s">
        <v>1832</v>
      </c>
      <c r="P1007" s="204" t="s">
        <v>125</v>
      </c>
      <c r="Q1007" s="204" t="s">
        <v>576</v>
      </c>
      <c r="R1007" s="204" t="s">
        <v>875</v>
      </c>
      <c r="S1007" s="204" t="s">
        <v>1933</v>
      </c>
    </row>
    <row r="1008" spans="1:19" x14ac:dyDescent="0.3">
      <c r="A1008" s="204"/>
      <c r="B1008" s="204"/>
      <c r="C1008" s="204"/>
      <c r="D1008" s="204"/>
      <c r="F1008" s="204" t="s">
        <v>124</v>
      </c>
      <c r="G1008" s="204" t="s">
        <v>831</v>
      </c>
      <c r="H1008" s="204" t="s">
        <v>565</v>
      </c>
      <c r="I1008" s="204" t="s">
        <v>565</v>
      </c>
      <c r="K1008" s="204" t="s">
        <v>125</v>
      </c>
      <c r="L1008" s="204" t="s">
        <v>681</v>
      </c>
      <c r="M1008" s="204" t="s">
        <v>2640</v>
      </c>
      <c r="N1008" s="204" t="s">
        <v>1696</v>
      </c>
      <c r="P1008" s="204" t="s">
        <v>125</v>
      </c>
      <c r="Q1008" s="204" t="s">
        <v>578</v>
      </c>
      <c r="R1008" s="204" t="s">
        <v>1161</v>
      </c>
      <c r="S1008" s="204" t="s">
        <v>4578</v>
      </c>
    </row>
    <row r="1009" spans="1:19" x14ac:dyDescent="0.3">
      <c r="A1009" s="204"/>
      <c r="B1009" s="204"/>
      <c r="C1009" s="204"/>
      <c r="D1009" s="204"/>
      <c r="F1009" s="204" t="s">
        <v>124</v>
      </c>
      <c r="G1009" s="204" t="s">
        <v>832</v>
      </c>
      <c r="H1009" s="204" t="s">
        <v>2000</v>
      </c>
      <c r="I1009" s="204" t="s">
        <v>6283</v>
      </c>
      <c r="K1009" s="204" t="s">
        <v>125</v>
      </c>
      <c r="L1009" s="204" t="s">
        <v>683</v>
      </c>
      <c r="M1009" s="204" t="s">
        <v>594</v>
      </c>
      <c r="N1009" s="204" t="s">
        <v>863</v>
      </c>
      <c r="P1009" s="204" t="s">
        <v>125</v>
      </c>
      <c r="Q1009" s="204" t="s">
        <v>580</v>
      </c>
      <c r="R1009" s="204" t="s">
        <v>624</v>
      </c>
      <c r="S1009" s="204" t="s">
        <v>892</v>
      </c>
    </row>
    <row r="1010" spans="1:19" x14ac:dyDescent="0.3">
      <c r="A1010" s="204"/>
      <c r="B1010" s="204"/>
      <c r="C1010" s="204"/>
      <c r="D1010" s="204"/>
      <c r="F1010" s="204" t="s">
        <v>124</v>
      </c>
      <c r="G1010" s="204" t="s">
        <v>536</v>
      </c>
      <c r="H1010" s="204" t="s">
        <v>6284</v>
      </c>
      <c r="I1010" s="204" t="s">
        <v>6285</v>
      </c>
      <c r="K1010" s="204" t="s">
        <v>125</v>
      </c>
      <c r="L1010" s="204" t="s">
        <v>542</v>
      </c>
      <c r="M1010" s="204" t="s">
        <v>1013</v>
      </c>
      <c r="N1010" s="204" t="s">
        <v>2086</v>
      </c>
      <c r="P1010" s="204" t="s">
        <v>125</v>
      </c>
      <c r="Q1010" s="204" t="s">
        <v>2829</v>
      </c>
      <c r="R1010" s="204" t="s">
        <v>594</v>
      </c>
      <c r="S1010" s="204" t="s">
        <v>565</v>
      </c>
    </row>
    <row r="1011" spans="1:19" x14ac:dyDescent="0.3">
      <c r="A1011" s="204"/>
      <c r="B1011" s="204"/>
      <c r="C1011" s="204"/>
      <c r="D1011" s="204"/>
      <c r="F1011" s="204" t="s">
        <v>124</v>
      </c>
      <c r="G1011" s="204" t="s">
        <v>586</v>
      </c>
      <c r="H1011" s="204" t="s">
        <v>6284</v>
      </c>
      <c r="I1011" s="204" t="s">
        <v>6285</v>
      </c>
      <c r="K1011" s="204" t="s">
        <v>125</v>
      </c>
      <c r="L1011" s="204" t="s">
        <v>686</v>
      </c>
      <c r="M1011" s="204" t="s">
        <v>812</v>
      </c>
      <c r="N1011" s="204" t="s">
        <v>2285</v>
      </c>
      <c r="P1011" s="204" t="s">
        <v>125</v>
      </c>
      <c r="Q1011" s="204" t="s">
        <v>582</v>
      </c>
      <c r="R1011" s="204" t="s">
        <v>1560</v>
      </c>
      <c r="S1011" s="204" t="s">
        <v>7856</v>
      </c>
    </row>
    <row r="1012" spans="1:19" x14ac:dyDescent="0.3">
      <c r="A1012" s="204"/>
      <c r="B1012" s="204"/>
      <c r="C1012" s="204"/>
      <c r="D1012" s="204"/>
      <c r="F1012" s="204" t="s">
        <v>125</v>
      </c>
      <c r="G1012" s="204" t="s">
        <v>554</v>
      </c>
      <c r="H1012" s="204" t="s">
        <v>6287</v>
      </c>
      <c r="I1012" s="204" t="s">
        <v>6288</v>
      </c>
      <c r="K1012" s="204" t="s">
        <v>125</v>
      </c>
      <c r="L1012" s="204" t="s">
        <v>688</v>
      </c>
      <c r="M1012" s="204" t="s">
        <v>565</v>
      </c>
      <c r="N1012" s="204" t="s">
        <v>565</v>
      </c>
      <c r="P1012" s="204" t="s">
        <v>125</v>
      </c>
      <c r="Q1012" s="204" t="s">
        <v>584</v>
      </c>
      <c r="R1012" s="204" t="s">
        <v>1942</v>
      </c>
      <c r="S1012" s="204" t="s">
        <v>7857</v>
      </c>
    </row>
    <row r="1013" spans="1:19" x14ac:dyDescent="0.3">
      <c r="A1013" s="204"/>
      <c r="B1013" s="204"/>
      <c r="C1013" s="204"/>
      <c r="D1013" s="204"/>
      <c r="F1013" s="204" t="s">
        <v>125</v>
      </c>
      <c r="G1013" s="204" t="s">
        <v>564</v>
      </c>
      <c r="H1013" s="204" t="s">
        <v>565</v>
      </c>
      <c r="I1013" s="204" t="s">
        <v>565</v>
      </c>
      <c r="K1013" s="204" t="s">
        <v>125</v>
      </c>
      <c r="L1013" s="204" t="s">
        <v>690</v>
      </c>
      <c r="M1013" s="204" t="s">
        <v>946</v>
      </c>
      <c r="N1013" s="204" t="s">
        <v>1183</v>
      </c>
      <c r="P1013" s="204" t="s">
        <v>125</v>
      </c>
      <c r="Q1013" s="204" t="s">
        <v>586</v>
      </c>
      <c r="R1013" s="204" t="s">
        <v>2042</v>
      </c>
      <c r="S1013" s="204" t="s">
        <v>7858</v>
      </c>
    </row>
    <row r="1014" spans="1:19" x14ac:dyDescent="0.3">
      <c r="A1014" s="204"/>
      <c r="B1014" s="204"/>
      <c r="C1014" s="204"/>
      <c r="D1014" s="204"/>
      <c r="F1014" s="204" t="s">
        <v>125</v>
      </c>
      <c r="G1014" s="204" t="s">
        <v>566</v>
      </c>
      <c r="H1014" s="204" t="s">
        <v>680</v>
      </c>
      <c r="I1014" s="204" t="s">
        <v>1568</v>
      </c>
      <c r="K1014" s="204" t="s">
        <v>125</v>
      </c>
      <c r="L1014" s="204" t="s">
        <v>541</v>
      </c>
      <c r="M1014" s="204" t="s">
        <v>1859</v>
      </c>
      <c r="N1014" s="204" t="s">
        <v>7078</v>
      </c>
      <c r="P1014" s="204" t="s">
        <v>125</v>
      </c>
      <c r="Q1014" s="204" t="s">
        <v>553</v>
      </c>
      <c r="R1014" s="204" t="s">
        <v>4354</v>
      </c>
      <c r="S1014" s="204" t="s">
        <v>7859</v>
      </c>
    </row>
    <row r="1015" spans="1:19" x14ac:dyDescent="0.3">
      <c r="A1015" s="204"/>
      <c r="B1015" s="204"/>
      <c r="C1015" s="204"/>
      <c r="D1015" s="204"/>
      <c r="F1015" s="204" t="s">
        <v>125</v>
      </c>
      <c r="G1015" s="204" t="s">
        <v>568</v>
      </c>
      <c r="H1015" s="204" t="s">
        <v>1020</v>
      </c>
      <c r="I1015" s="204" t="s">
        <v>4716</v>
      </c>
      <c r="K1015" s="204" t="s">
        <v>125</v>
      </c>
      <c r="L1015" s="204" t="s">
        <v>693</v>
      </c>
      <c r="M1015" s="204" t="s">
        <v>1051</v>
      </c>
      <c r="N1015" s="204" t="s">
        <v>7079</v>
      </c>
      <c r="P1015" s="204" t="s">
        <v>125</v>
      </c>
      <c r="Q1015" s="204" t="s">
        <v>589</v>
      </c>
      <c r="R1015" s="204" t="s">
        <v>2691</v>
      </c>
      <c r="S1015" s="204" t="s">
        <v>700</v>
      </c>
    </row>
    <row r="1016" spans="1:19" x14ac:dyDescent="0.3">
      <c r="A1016" s="204"/>
      <c r="B1016" s="204"/>
      <c r="C1016" s="204"/>
      <c r="D1016" s="204"/>
      <c r="F1016" s="204" t="s">
        <v>125</v>
      </c>
      <c r="G1016" s="204" t="s">
        <v>570</v>
      </c>
      <c r="H1016" s="204" t="s">
        <v>4292</v>
      </c>
      <c r="I1016" s="204" t="s">
        <v>6289</v>
      </c>
      <c r="K1016" s="204" t="s">
        <v>125</v>
      </c>
      <c r="L1016" s="204" t="s">
        <v>695</v>
      </c>
      <c r="M1016" s="204" t="s">
        <v>4579</v>
      </c>
      <c r="N1016" s="204" t="s">
        <v>7061</v>
      </c>
      <c r="P1016" s="204" t="s">
        <v>125</v>
      </c>
      <c r="Q1016" s="204" t="s">
        <v>591</v>
      </c>
      <c r="R1016" s="204" t="s">
        <v>1795</v>
      </c>
      <c r="S1016" s="204" t="s">
        <v>7860</v>
      </c>
    </row>
    <row r="1017" spans="1:19" x14ac:dyDescent="0.3">
      <c r="A1017" s="204"/>
      <c r="B1017" s="204"/>
      <c r="C1017" s="204"/>
      <c r="D1017" s="204"/>
      <c r="F1017" s="204" t="s">
        <v>125</v>
      </c>
      <c r="G1017" s="204" t="s">
        <v>572</v>
      </c>
      <c r="H1017" s="204" t="s">
        <v>1020</v>
      </c>
      <c r="I1017" s="204" t="s">
        <v>5131</v>
      </c>
      <c r="K1017" s="204" t="s">
        <v>125</v>
      </c>
      <c r="L1017" s="204" t="s">
        <v>697</v>
      </c>
      <c r="M1017" s="204" t="s">
        <v>952</v>
      </c>
      <c r="N1017" s="204" t="s">
        <v>594</v>
      </c>
      <c r="P1017" s="204" t="s">
        <v>125</v>
      </c>
      <c r="Q1017" s="204" t="s">
        <v>593</v>
      </c>
      <c r="R1017" s="204" t="s">
        <v>594</v>
      </c>
      <c r="S1017" s="204" t="s">
        <v>565</v>
      </c>
    </row>
    <row r="1018" spans="1:19" x14ac:dyDescent="0.3">
      <c r="A1018" s="204"/>
      <c r="B1018" s="204"/>
      <c r="C1018" s="204"/>
      <c r="D1018" s="204"/>
      <c r="F1018" s="204" t="s">
        <v>125</v>
      </c>
      <c r="G1018" s="204" t="s">
        <v>574</v>
      </c>
      <c r="H1018" s="204" t="s">
        <v>3368</v>
      </c>
      <c r="I1018" s="204" t="s">
        <v>2616</v>
      </c>
      <c r="K1018" s="204" t="s">
        <v>125</v>
      </c>
      <c r="L1018" s="204" t="s">
        <v>699</v>
      </c>
      <c r="M1018" s="204" t="s">
        <v>863</v>
      </c>
      <c r="N1018" s="204" t="s">
        <v>565</v>
      </c>
      <c r="P1018" s="204" t="s">
        <v>125</v>
      </c>
      <c r="Q1018" s="204" t="s">
        <v>595</v>
      </c>
      <c r="R1018" s="204" t="s">
        <v>863</v>
      </c>
      <c r="S1018" s="204" t="s">
        <v>674</v>
      </c>
    </row>
    <row r="1019" spans="1:19" x14ac:dyDescent="0.3">
      <c r="A1019" s="204"/>
      <c r="B1019" s="204"/>
      <c r="C1019" s="204"/>
      <c r="D1019" s="204"/>
      <c r="F1019" s="204" t="s">
        <v>125</v>
      </c>
      <c r="G1019" s="204" t="s">
        <v>576</v>
      </c>
      <c r="H1019" s="204" t="s">
        <v>2052</v>
      </c>
      <c r="I1019" s="204" t="s">
        <v>6290</v>
      </c>
      <c r="K1019" s="204" t="s">
        <v>125</v>
      </c>
      <c r="L1019" s="204" t="s">
        <v>701</v>
      </c>
      <c r="M1019" s="204" t="s">
        <v>1832</v>
      </c>
      <c r="N1019" s="204" t="s">
        <v>881</v>
      </c>
      <c r="P1019" s="204" t="s">
        <v>125</v>
      </c>
      <c r="Q1019" s="204" t="s">
        <v>597</v>
      </c>
      <c r="R1019" s="204" t="s">
        <v>1350</v>
      </c>
      <c r="S1019" s="204" t="s">
        <v>2750</v>
      </c>
    </row>
    <row r="1020" spans="1:19" x14ac:dyDescent="0.3">
      <c r="A1020" s="204"/>
      <c r="B1020" s="204"/>
      <c r="C1020" s="204"/>
      <c r="D1020" s="204"/>
      <c r="F1020" s="204" t="s">
        <v>125</v>
      </c>
      <c r="G1020" s="204" t="s">
        <v>578</v>
      </c>
      <c r="H1020" s="204" t="s">
        <v>938</v>
      </c>
      <c r="I1020" s="204" t="s">
        <v>1313</v>
      </c>
      <c r="K1020" s="204" t="s">
        <v>125</v>
      </c>
      <c r="L1020" s="204" t="s">
        <v>702</v>
      </c>
      <c r="M1020" s="204" t="s">
        <v>565</v>
      </c>
      <c r="N1020" s="204" t="s">
        <v>565</v>
      </c>
      <c r="P1020" s="204" t="s">
        <v>125</v>
      </c>
      <c r="Q1020" s="204" t="s">
        <v>599</v>
      </c>
      <c r="R1020" s="204" t="s">
        <v>1157</v>
      </c>
      <c r="S1020" s="204" t="s">
        <v>3409</v>
      </c>
    </row>
    <row r="1021" spans="1:19" x14ac:dyDescent="0.3">
      <c r="A1021" s="204"/>
      <c r="B1021" s="204"/>
      <c r="C1021" s="204"/>
      <c r="D1021" s="204"/>
      <c r="F1021" s="204" t="s">
        <v>125</v>
      </c>
      <c r="G1021" s="204" t="s">
        <v>580</v>
      </c>
      <c r="H1021" s="204" t="s">
        <v>2455</v>
      </c>
      <c r="I1021" s="204" t="s">
        <v>1303</v>
      </c>
      <c r="K1021" s="204" t="s">
        <v>125</v>
      </c>
      <c r="L1021" s="204" t="s">
        <v>703</v>
      </c>
      <c r="M1021" s="204" t="s">
        <v>565</v>
      </c>
      <c r="N1021" s="204" t="s">
        <v>565</v>
      </c>
      <c r="P1021" s="204" t="s">
        <v>125</v>
      </c>
      <c r="Q1021" s="204" t="s">
        <v>601</v>
      </c>
      <c r="R1021" s="204" t="s">
        <v>565</v>
      </c>
      <c r="S1021" s="204" t="s">
        <v>565</v>
      </c>
    </row>
    <row r="1022" spans="1:19" x14ac:dyDescent="0.3">
      <c r="A1022" s="204"/>
      <c r="B1022" s="204"/>
      <c r="C1022" s="204"/>
      <c r="D1022" s="204"/>
      <c r="F1022" s="204" t="s">
        <v>125</v>
      </c>
      <c r="G1022" s="204" t="s">
        <v>582</v>
      </c>
      <c r="H1022" s="204" t="s">
        <v>1098</v>
      </c>
      <c r="I1022" s="204" t="s">
        <v>1447</v>
      </c>
      <c r="K1022" s="204" t="s">
        <v>125</v>
      </c>
      <c r="L1022" s="204" t="s">
        <v>704</v>
      </c>
      <c r="M1022" s="204" t="s">
        <v>565</v>
      </c>
      <c r="N1022" s="204" t="s">
        <v>565</v>
      </c>
      <c r="P1022" s="204" t="s">
        <v>125</v>
      </c>
      <c r="Q1022" s="204" t="s">
        <v>603</v>
      </c>
      <c r="R1022" s="204" t="s">
        <v>7861</v>
      </c>
      <c r="S1022" s="204" t="s">
        <v>7862</v>
      </c>
    </row>
    <row r="1023" spans="1:19" x14ac:dyDescent="0.3">
      <c r="A1023" s="204"/>
      <c r="B1023" s="204"/>
      <c r="C1023" s="204"/>
      <c r="D1023" s="204"/>
      <c r="F1023" s="204" t="s">
        <v>125</v>
      </c>
      <c r="G1023" s="204" t="s">
        <v>584</v>
      </c>
      <c r="H1023" s="204" t="s">
        <v>906</v>
      </c>
      <c r="I1023" s="204" t="s">
        <v>4468</v>
      </c>
      <c r="K1023" s="204" t="s">
        <v>125</v>
      </c>
      <c r="L1023" s="204" t="s">
        <v>705</v>
      </c>
      <c r="M1023" s="204" t="s">
        <v>863</v>
      </c>
      <c r="N1023" s="204" t="s">
        <v>863</v>
      </c>
      <c r="P1023" s="204" t="s">
        <v>125</v>
      </c>
      <c r="Q1023" s="204" t="s">
        <v>586</v>
      </c>
      <c r="R1023" s="204" t="s">
        <v>2384</v>
      </c>
      <c r="S1023" s="204" t="s">
        <v>5024</v>
      </c>
    </row>
    <row r="1024" spans="1:19" x14ac:dyDescent="0.3">
      <c r="A1024" s="204"/>
      <c r="B1024" s="204"/>
      <c r="C1024" s="204"/>
      <c r="D1024" s="204"/>
      <c r="F1024" s="204" t="s">
        <v>125</v>
      </c>
      <c r="G1024" s="204" t="s">
        <v>586</v>
      </c>
      <c r="H1024" s="204" t="s">
        <v>6291</v>
      </c>
      <c r="I1024" s="204" t="s">
        <v>6292</v>
      </c>
      <c r="K1024" s="204" t="s">
        <v>125</v>
      </c>
      <c r="L1024" s="204" t="s">
        <v>707</v>
      </c>
      <c r="M1024" s="204" t="s">
        <v>1718</v>
      </c>
      <c r="N1024" s="204" t="s">
        <v>2853</v>
      </c>
      <c r="P1024" s="204" t="s">
        <v>125</v>
      </c>
      <c r="Q1024" s="204" t="s">
        <v>552</v>
      </c>
      <c r="R1024" s="204" t="s">
        <v>7863</v>
      </c>
      <c r="S1024" s="204" t="s">
        <v>7864</v>
      </c>
    </row>
    <row r="1025" spans="1:19" x14ac:dyDescent="0.3">
      <c r="A1025" s="204"/>
      <c r="B1025" s="204"/>
      <c r="C1025" s="204"/>
      <c r="D1025" s="204"/>
      <c r="F1025" s="204" t="s">
        <v>125</v>
      </c>
      <c r="G1025" s="204" t="s">
        <v>553</v>
      </c>
      <c r="H1025" s="204" t="s">
        <v>2098</v>
      </c>
      <c r="I1025" s="204" t="s">
        <v>6293</v>
      </c>
      <c r="K1025" s="204" t="s">
        <v>125</v>
      </c>
      <c r="L1025" s="204" t="s">
        <v>709</v>
      </c>
      <c r="M1025" s="204" t="s">
        <v>565</v>
      </c>
      <c r="N1025" s="204" t="s">
        <v>565</v>
      </c>
      <c r="P1025" s="204" t="s">
        <v>125</v>
      </c>
      <c r="Q1025" s="204" t="s">
        <v>551</v>
      </c>
      <c r="R1025" s="204" t="s">
        <v>1307</v>
      </c>
      <c r="S1025" s="204" t="s">
        <v>7865</v>
      </c>
    </row>
    <row r="1026" spans="1:19" x14ac:dyDescent="0.3">
      <c r="A1026" s="204"/>
      <c r="B1026" s="204"/>
      <c r="C1026" s="204"/>
      <c r="D1026" s="204"/>
      <c r="F1026" s="204" t="s">
        <v>125</v>
      </c>
      <c r="G1026" s="204" t="s">
        <v>589</v>
      </c>
      <c r="H1026" s="204" t="s">
        <v>1167</v>
      </c>
      <c r="I1026" s="204" t="s">
        <v>6160</v>
      </c>
      <c r="K1026" s="204" t="s">
        <v>125</v>
      </c>
      <c r="L1026" s="204" t="s">
        <v>586</v>
      </c>
      <c r="M1026" s="204" t="s">
        <v>1307</v>
      </c>
      <c r="N1026" s="204" t="s">
        <v>6453</v>
      </c>
      <c r="P1026" s="204" t="s">
        <v>125</v>
      </c>
      <c r="Q1026" s="204" t="s">
        <v>608</v>
      </c>
      <c r="R1026" s="204" t="s">
        <v>565</v>
      </c>
      <c r="S1026" s="204" t="s">
        <v>565</v>
      </c>
    </row>
    <row r="1027" spans="1:19" x14ac:dyDescent="0.3">
      <c r="A1027" s="204"/>
      <c r="B1027" s="204"/>
      <c r="C1027" s="204"/>
      <c r="D1027" s="204"/>
      <c r="F1027" s="204" t="s">
        <v>125</v>
      </c>
      <c r="G1027" s="204" t="s">
        <v>591</v>
      </c>
      <c r="H1027" s="204" t="s">
        <v>2689</v>
      </c>
      <c r="I1027" s="204" t="s">
        <v>6294</v>
      </c>
      <c r="K1027" s="204" t="s">
        <v>125</v>
      </c>
      <c r="L1027" s="204" t="s">
        <v>540</v>
      </c>
      <c r="M1027" s="204" t="s">
        <v>7080</v>
      </c>
      <c r="N1027" s="204" t="s">
        <v>7081</v>
      </c>
      <c r="P1027" s="204" t="s">
        <v>125</v>
      </c>
      <c r="Q1027" s="204" t="s">
        <v>609</v>
      </c>
      <c r="R1027" s="204" t="s">
        <v>594</v>
      </c>
      <c r="S1027" s="204" t="s">
        <v>821</v>
      </c>
    </row>
    <row r="1028" spans="1:19" x14ac:dyDescent="0.3">
      <c r="A1028" s="204"/>
      <c r="B1028" s="204"/>
      <c r="C1028" s="204"/>
      <c r="D1028" s="204"/>
      <c r="F1028" s="204" t="s">
        <v>125</v>
      </c>
      <c r="G1028" s="204" t="s">
        <v>593</v>
      </c>
      <c r="H1028" s="204" t="s">
        <v>757</v>
      </c>
      <c r="I1028" s="204" t="s">
        <v>624</v>
      </c>
      <c r="K1028" s="204" t="s">
        <v>125</v>
      </c>
      <c r="L1028" s="204" t="s">
        <v>371</v>
      </c>
      <c r="M1028" s="204" t="s">
        <v>7082</v>
      </c>
      <c r="N1028" s="204" t="s">
        <v>7083</v>
      </c>
      <c r="P1028" s="204" t="s">
        <v>125</v>
      </c>
      <c r="Q1028" s="204" t="s">
        <v>611</v>
      </c>
      <c r="R1028" s="204" t="s">
        <v>581</v>
      </c>
      <c r="S1028" s="204" t="s">
        <v>7866</v>
      </c>
    </row>
    <row r="1029" spans="1:19" x14ac:dyDescent="0.3">
      <c r="A1029" s="204"/>
      <c r="B1029" s="204"/>
      <c r="C1029" s="204"/>
      <c r="D1029" s="204"/>
      <c r="F1029" s="204" t="s">
        <v>125</v>
      </c>
      <c r="G1029" s="204" t="s">
        <v>595</v>
      </c>
      <c r="H1029" s="204" t="s">
        <v>2413</v>
      </c>
      <c r="I1029" s="204" t="s">
        <v>6295</v>
      </c>
      <c r="K1029" s="204" t="s">
        <v>125</v>
      </c>
      <c r="L1029" s="204" t="s">
        <v>714</v>
      </c>
      <c r="M1029" s="204" t="s">
        <v>594</v>
      </c>
      <c r="N1029" s="204" t="s">
        <v>565</v>
      </c>
      <c r="P1029" s="204" t="s">
        <v>125</v>
      </c>
      <c r="Q1029" s="204" t="s">
        <v>586</v>
      </c>
      <c r="R1029" s="204" t="s">
        <v>565</v>
      </c>
      <c r="S1029" s="204" t="s">
        <v>565</v>
      </c>
    </row>
    <row r="1030" spans="1:19" x14ac:dyDescent="0.3">
      <c r="A1030" s="204"/>
      <c r="B1030" s="204"/>
      <c r="C1030" s="204"/>
      <c r="D1030" s="204"/>
      <c r="F1030" s="204" t="s">
        <v>125</v>
      </c>
      <c r="G1030" s="204" t="s">
        <v>597</v>
      </c>
      <c r="H1030" s="204" t="s">
        <v>1498</v>
      </c>
      <c r="I1030" s="204" t="s">
        <v>999</v>
      </c>
      <c r="K1030" s="204" t="s">
        <v>125</v>
      </c>
      <c r="L1030" s="204" t="s">
        <v>1041</v>
      </c>
      <c r="M1030" s="204" t="s">
        <v>1307</v>
      </c>
      <c r="N1030" s="204" t="s">
        <v>7084</v>
      </c>
      <c r="P1030" s="204" t="s">
        <v>125</v>
      </c>
      <c r="Q1030" s="204" t="s">
        <v>550</v>
      </c>
      <c r="R1030" s="204" t="s">
        <v>999</v>
      </c>
      <c r="S1030" s="204" t="s">
        <v>2224</v>
      </c>
    </row>
    <row r="1031" spans="1:19" x14ac:dyDescent="0.3">
      <c r="A1031" s="204"/>
      <c r="B1031" s="204"/>
      <c r="C1031" s="204"/>
      <c r="D1031" s="204"/>
      <c r="F1031" s="204" t="s">
        <v>125</v>
      </c>
      <c r="G1031" s="204" t="s">
        <v>599</v>
      </c>
      <c r="H1031" s="204" t="s">
        <v>892</v>
      </c>
      <c r="I1031" s="204" t="s">
        <v>2413</v>
      </c>
      <c r="K1031" s="204" t="s">
        <v>125</v>
      </c>
      <c r="L1031" s="204" t="s">
        <v>715</v>
      </c>
      <c r="M1031" s="204" t="s">
        <v>2742</v>
      </c>
      <c r="N1031" s="204" t="s">
        <v>7085</v>
      </c>
      <c r="P1031" s="204" t="s">
        <v>125</v>
      </c>
      <c r="Q1031" s="204" t="s">
        <v>614</v>
      </c>
      <c r="R1031" s="204" t="s">
        <v>565</v>
      </c>
      <c r="S1031" s="204" t="s">
        <v>565</v>
      </c>
    </row>
    <row r="1032" spans="1:19" x14ac:dyDescent="0.3">
      <c r="A1032" s="204"/>
      <c r="B1032" s="204"/>
      <c r="C1032" s="204"/>
      <c r="D1032" s="204"/>
      <c r="F1032" s="204" t="s">
        <v>125</v>
      </c>
      <c r="G1032" s="204" t="s">
        <v>601</v>
      </c>
      <c r="H1032" s="204" t="s">
        <v>565</v>
      </c>
      <c r="I1032" s="204" t="s">
        <v>565</v>
      </c>
      <c r="K1032" s="204" t="s">
        <v>125</v>
      </c>
      <c r="L1032" s="204" t="s">
        <v>717</v>
      </c>
      <c r="M1032" s="204" t="s">
        <v>565</v>
      </c>
      <c r="N1032" s="204" t="s">
        <v>565</v>
      </c>
      <c r="P1032" s="204" t="s">
        <v>125</v>
      </c>
      <c r="Q1032" s="204" t="s">
        <v>615</v>
      </c>
      <c r="R1032" s="204" t="s">
        <v>3514</v>
      </c>
      <c r="S1032" s="204" t="s">
        <v>954</v>
      </c>
    </row>
    <row r="1033" spans="1:19" x14ac:dyDescent="0.3">
      <c r="A1033" s="204"/>
      <c r="B1033" s="204"/>
      <c r="C1033" s="204"/>
      <c r="D1033" s="204"/>
      <c r="F1033" s="204" t="s">
        <v>125</v>
      </c>
      <c r="G1033" s="204" t="s">
        <v>602</v>
      </c>
      <c r="H1033" s="204" t="s">
        <v>565</v>
      </c>
      <c r="I1033" s="204" t="s">
        <v>565</v>
      </c>
      <c r="K1033" s="204" t="s">
        <v>125</v>
      </c>
      <c r="L1033" s="204" t="s">
        <v>719</v>
      </c>
      <c r="M1033" s="204" t="s">
        <v>2455</v>
      </c>
      <c r="N1033" s="204" t="s">
        <v>7086</v>
      </c>
      <c r="P1033" s="204" t="s">
        <v>125</v>
      </c>
      <c r="Q1033" s="204" t="s">
        <v>616</v>
      </c>
      <c r="R1033" s="204" t="s">
        <v>565</v>
      </c>
      <c r="S1033" s="204" t="s">
        <v>565</v>
      </c>
    </row>
    <row r="1034" spans="1:19" x14ac:dyDescent="0.3">
      <c r="A1034" s="204"/>
      <c r="B1034" s="204"/>
      <c r="C1034" s="204"/>
      <c r="D1034" s="204"/>
      <c r="F1034" s="204" t="s">
        <v>125</v>
      </c>
      <c r="G1034" s="204" t="s">
        <v>603</v>
      </c>
      <c r="H1034" s="204" t="s">
        <v>857</v>
      </c>
      <c r="I1034" s="204" t="s">
        <v>6245</v>
      </c>
      <c r="K1034" s="204" t="s">
        <v>125</v>
      </c>
      <c r="L1034" s="204" t="s">
        <v>720</v>
      </c>
      <c r="M1034" s="204" t="s">
        <v>1121</v>
      </c>
      <c r="N1034" s="204" t="s">
        <v>4353</v>
      </c>
      <c r="P1034" s="204" t="s">
        <v>125</v>
      </c>
      <c r="Q1034" s="204" t="s">
        <v>617</v>
      </c>
      <c r="R1034" s="204" t="s">
        <v>594</v>
      </c>
      <c r="S1034" s="204" t="s">
        <v>565</v>
      </c>
    </row>
    <row r="1035" spans="1:19" x14ac:dyDescent="0.3">
      <c r="A1035" s="204"/>
      <c r="B1035" s="204"/>
      <c r="C1035" s="204"/>
      <c r="D1035" s="204"/>
      <c r="F1035" s="204" t="s">
        <v>125</v>
      </c>
      <c r="G1035" s="204" t="s">
        <v>586</v>
      </c>
      <c r="H1035" s="204" t="s">
        <v>1119</v>
      </c>
      <c r="I1035" s="204" t="s">
        <v>1469</v>
      </c>
      <c r="K1035" s="204" t="s">
        <v>125</v>
      </c>
      <c r="L1035" s="204" t="s">
        <v>722</v>
      </c>
      <c r="M1035" s="204" t="s">
        <v>1549</v>
      </c>
      <c r="N1035" s="204" t="s">
        <v>7087</v>
      </c>
      <c r="P1035" s="204" t="s">
        <v>125</v>
      </c>
      <c r="Q1035" s="204" t="s">
        <v>618</v>
      </c>
      <c r="R1035" s="204" t="s">
        <v>1915</v>
      </c>
      <c r="S1035" s="204" t="s">
        <v>896</v>
      </c>
    </row>
    <row r="1036" spans="1:19" x14ac:dyDescent="0.3">
      <c r="A1036" s="204"/>
      <c r="B1036" s="204"/>
      <c r="C1036" s="204"/>
      <c r="D1036" s="204"/>
      <c r="F1036" s="204" t="s">
        <v>125</v>
      </c>
      <c r="G1036" s="204" t="s">
        <v>552</v>
      </c>
      <c r="H1036" s="204" t="s">
        <v>4205</v>
      </c>
      <c r="I1036" s="204" t="s">
        <v>6296</v>
      </c>
      <c r="K1036" s="204" t="s">
        <v>125</v>
      </c>
      <c r="L1036" s="204" t="s">
        <v>724</v>
      </c>
      <c r="M1036" s="204" t="s">
        <v>1155</v>
      </c>
      <c r="N1036" s="204" t="s">
        <v>7088</v>
      </c>
      <c r="P1036" s="204" t="s">
        <v>125</v>
      </c>
      <c r="Q1036" s="204" t="s">
        <v>620</v>
      </c>
      <c r="R1036" s="204" t="s">
        <v>1013</v>
      </c>
      <c r="S1036" s="204" t="s">
        <v>2193</v>
      </c>
    </row>
    <row r="1037" spans="1:19" x14ac:dyDescent="0.3">
      <c r="A1037" s="204"/>
      <c r="B1037" s="204"/>
      <c r="C1037" s="204"/>
      <c r="D1037" s="204"/>
      <c r="F1037" s="204" t="s">
        <v>125</v>
      </c>
      <c r="G1037" s="204" t="s">
        <v>551</v>
      </c>
      <c r="H1037" s="204" t="s">
        <v>2045</v>
      </c>
      <c r="I1037" s="204" t="s">
        <v>6297</v>
      </c>
      <c r="K1037" s="204" t="s">
        <v>125</v>
      </c>
      <c r="L1037" s="204" t="s">
        <v>726</v>
      </c>
      <c r="M1037" s="204" t="s">
        <v>7089</v>
      </c>
      <c r="N1037" s="204" t="s">
        <v>7090</v>
      </c>
      <c r="P1037" s="204" t="s">
        <v>125</v>
      </c>
      <c r="Q1037" s="204" t="s">
        <v>586</v>
      </c>
      <c r="R1037" s="204" t="s">
        <v>661</v>
      </c>
      <c r="S1037" s="204" t="s">
        <v>875</v>
      </c>
    </row>
    <row r="1038" spans="1:19" x14ac:dyDescent="0.3">
      <c r="A1038" s="204"/>
      <c r="B1038" s="204"/>
      <c r="C1038" s="204"/>
      <c r="D1038" s="204"/>
      <c r="F1038" s="204" t="s">
        <v>125</v>
      </c>
      <c r="G1038" s="204" t="s">
        <v>609</v>
      </c>
      <c r="H1038" s="204" t="s">
        <v>624</v>
      </c>
      <c r="I1038" s="204" t="s">
        <v>1399</v>
      </c>
      <c r="K1038" s="204" t="s">
        <v>125</v>
      </c>
      <c r="L1038" s="204" t="s">
        <v>728</v>
      </c>
      <c r="M1038" s="204" t="s">
        <v>3335</v>
      </c>
      <c r="N1038" s="204" t="s">
        <v>5166</v>
      </c>
      <c r="P1038" s="204" t="s">
        <v>125</v>
      </c>
      <c r="Q1038" s="204" t="s">
        <v>549</v>
      </c>
      <c r="R1038" s="204" t="s">
        <v>1761</v>
      </c>
      <c r="S1038" s="204" t="s">
        <v>7867</v>
      </c>
    </row>
    <row r="1039" spans="1:19" x14ac:dyDescent="0.3">
      <c r="A1039" s="204"/>
      <c r="B1039" s="204"/>
      <c r="C1039" s="204"/>
      <c r="D1039" s="204"/>
      <c r="F1039" s="204" t="s">
        <v>125</v>
      </c>
      <c r="G1039" s="204" t="s">
        <v>611</v>
      </c>
      <c r="H1039" s="204" t="s">
        <v>2691</v>
      </c>
      <c r="I1039" s="204" t="s">
        <v>1451</v>
      </c>
      <c r="K1039" s="204" t="s">
        <v>125</v>
      </c>
      <c r="L1039" s="204" t="s">
        <v>730</v>
      </c>
      <c r="M1039" s="204" t="s">
        <v>6611</v>
      </c>
      <c r="N1039" s="204" t="s">
        <v>7091</v>
      </c>
      <c r="P1039" s="204" t="s">
        <v>125</v>
      </c>
      <c r="Q1039" s="204" t="s">
        <v>623</v>
      </c>
      <c r="R1039" s="204" t="s">
        <v>594</v>
      </c>
      <c r="S1039" s="204" t="s">
        <v>821</v>
      </c>
    </row>
    <row r="1040" spans="1:19" x14ac:dyDescent="0.3">
      <c r="A1040" s="204"/>
      <c r="B1040" s="204"/>
      <c r="C1040" s="204"/>
      <c r="D1040" s="204"/>
      <c r="F1040" s="204" t="s">
        <v>125</v>
      </c>
      <c r="G1040" s="204" t="s">
        <v>586</v>
      </c>
      <c r="H1040" s="204" t="s">
        <v>565</v>
      </c>
      <c r="I1040" s="204" t="s">
        <v>565</v>
      </c>
      <c r="K1040" s="204" t="s">
        <v>125</v>
      </c>
      <c r="L1040" s="204" t="s">
        <v>539</v>
      </c>
      <c r="M1040" s="204" t="s">
        <v>7092</v>
      </c>
      <c r="N1040" s="204" t="s">
        <v>7093</v>
      </c>
      <c r="P1040" s="204" t="s">
        <v>125</v>
      </c>
      <c r="Q1040" s="204" t="s">
        <v>625</v>
      </c>
      <c r="R1040" s="204" t="s">
        <v>2455</v>
      </c>
      <c r="S1040" s="204" t="s">
        <v>861</v>
      </c>
    </row>
    <row r="1041" spans="1:19" x14ac:dyDescent="0.3">
      <c r="A1041" s="204"/>
      <c r="B1041" s="204"/>
      <c r="C1041" s="204"/>
      <c r="D1041" s="204"/>
      <c r="F1041" s="204" t="s">
        <v>125</v>
      </c>
      <c r="G1041" s="204" t="s">
        <v>550</v>
      </c>
      <c r="H1041" s="204" t="s">
        <v>1969</v>
      </c>
      <c r="I1041" s="204" t="s">
        <v>4728</v>
      </c>
      <c r="K1041" s="204" t="s">
        <v>125</v>
      </c>
      <c r="L1041" s="204" t="s">
        <v>733</v>
      </c>
      <c r="M1041" s="204" t="s">
        <v>565</v>
      </c>
      <c r="N1041" s="204" t="s">
        <v>565</v>
      </c>
      <c r="P1041" s="204" t="s">
        <v>125</v>
      </c>
      <c r="Q1041" s="204" t="s">
        <v>1237</v>
      </c>
      <c r="R1041" s="204" t="s">
        <v>594</v>
      </c>
      <c r="S1041" s="204" t="s">
        <v>594</v>
      </c>
    </row>
    <row r="1042" spans="1:19" x14ac:dyDescent="0.3">
      <c r="A1042" s="204"/>
      <c r="B1042" s="204"/>
      <c r="C1042" s="204"/>
      <c r="D1042" s="204"/>
      <c r="F1042" s="204" t="s">
        <v>125</v>
      </c>
      <c r="G1042" s="204" t="s">
        <v>615</v>
      </c>
      <c r="H1042" s="204" t="s">
        <v>565</v>
      </c>
      <c r="I1042" s="204" t="s">
        <v>565</v>
      </c>
      <c r="K1042" s="204" t="s">
        <v>125</v>
      </c>
      <c r="L1042" s="204" t="s">
        <v>735</v>
      </c>
      <c r="M1042" s="204" t="s">
        <v>1832</v>
      </c>
      <c r="N1042" s="204" t="s">
        <v>1761</v>
      </c>
      <c r="P1042" s="204" t="s">
        <v>125</v>
      </c>
      <c r="Q1042" s="204" t="s">
        <v>627</v>
      </c>
      <c r="R1042" s="204" t="s">
        <v>885</v>
      </c>
      <c r="S1042" s="204" t="s">
        <v>1212</v>
      </c>
    </row>
    <row r="1043" spans="1:19" x14ac:dyDescent="0.3">
      <c r="A1043" s="204"/>
      <c r="B1043" s="204"/>
      <c r="C1043" s="204"/>
      <c r="D1043" s="204"/>
      <c r="F1043" s="204" t="s">
        <v>125</v>
      </c>
      <c r="G1043" s="204" t="s">
        <v>616</v>
      </c>
      <c r="H1043" s="204" t="s">
        <v>863</v>
      </c>
      <c r="I1043" s="204" t="s">
        <v>2416</v>
      </c>
      <c r="K1043" s="204" t="s">
        <v>125</v>
      </c>
      <c r="L1043" s="204" t="s">
        <v>737</v>
      </c>
      <c r="M1043" s="204" t="s">
        <v>624</v>
      </c>
      <c r="N1043" s="204" t="s">
        <v>7094</v>
      </c>
      <c r="P1043" s="204" t="s">
        <v>125</v>
      </c>
      <c r="Q1043" s="204" t="s">
        <v>629</v>
      </c>
      <c r="R1043" s="204" t="s">
        <v>2129</v>
      </c>
      <c r="S1043" s="204" t="s">
        <v>1081</v>
      </c>
    </row>
    <row r="1044" spans="1:19" x14ac:dyDescent="0.3">
      <c r="A1044" s="204"/>
      <c r="B1044" s="204"/>
      <c r="C1044" s="204"/>
      <c r="D1044" s="204"/>
      <c r="F1044" s="204" t="s">
        <v>125</v>
      </c>
      <c r="G1044" s="204" t="s">
        <v>617</v>
      </c>
      <c r="H1044" s="204" t="s">
        <v>946</v>
      </c>
      <c r="I1044" s="204" t="s">
        <v>2515</v>
      </c>
      <c r="K1044" s="204" t="s">
        <v>125</v>
      </c>
      <c r="L1044" s="204" t="s">
        <v>739</v>
      </c>
      <c r="M1044" s="204" t="s">
        <v>1013</v>
      </c>
      <c r="N1044" s="204" t="s">
        <v>6539</v>
      </c>
      <c r="P1044" s="204" t="s">
        <v>125</v>
      </c>
      <c r="Q1044" s="204" t="s">
        <v>631</v>
      </c>
      <c r="R1044" s="204" t="s">
        <v>594</v>
      </c>
      <c r="S1044" s="204" t="s">
        <v>565</v>
      </c>
    </row>
    <row r="1045" spans="1:19" x14ac:dyDescent="0.3">
      <c r="A1045" s="204"/>
      <c r="B1045" s="204"/>
      <c r="C1045" s="204"/>
      <c r="D1045" s="204"/>
      <c r="F1045" s="204" t="s">
        <v>125</v>
      </c>
      <c r="G1045" s="204" t="s">
        <v>618</v>
      </c>
      <c r="H1045" s="204" t="s">
        <v>2564</v>
      </c>
      <c r="I1045" s="204" t="s">
        <v>5246</v>
      </c>
      <c r="K1045" s="204" t="s">
        <v>125</v>
      </c>
      <c r="L1045" s="204" t="s">
        <v>741</v>
      </c>
      <c r="M1045" s="204" t="s">
        <v>757</v>
      </c>
      <c r="N1045" s="204" t="s">
        <v>624</v>
      </c>
      <c r="P1045" s="204" t="s">
        <v>125</v>
      </c>
      <c r="Q1045" s="204" t="s">
        <v>633</v>
      </c>
      <c r="R1045" s="204" t="s">
        <v>1969</v>
      </c>
      <c r="S1045" s="204" t="s">
        <v>5704</v>
      </c>
    </row>
    <row r="1046" spans="1:19" x14ac:dyDescent="0.3">
      <c r="A1046" s="204"/>
      <c r="B1046" s="204"/>
      <c r="C1046" s="204"/>
      <c r="D1046" s="204"/>
      <c r="F1046" s="204" t="s">
        <v>125</v>
      </c>
      <c r="G1046" s="204" t="s">
        <v>620</v>
      </c>
      <c r="H1046" s="204" t="s">
        <v>594</v>
      </c>
      <c r="I1046" s="204" t="s">
        <v>594</v>
      </c>
      <c r="K1046" s="204" t="s">
        <v>125</v>
      </c>
      <c r="L1046" s="204" t="s">
        <v>743</v>
      </c>
      <c r="M1046" s="204" t="s">
        <v>1599</v>
      </c>
      <c r="N1046" s="204" t="s">
        <v>7095</v>
      </c>
      <c r="P1046" s="204" t="s">
        <v>125</v>
      </c>
      <c r="Q1046" s="204" t="s">
        <v>586</v>
      </c>
      <c r="R1046" s="204" t="s">
        <v>944</v>
      </c>
      <c r="S1046" s="204" t="s">
        <v>1360</v>
      </c>
    </row>
    <row r="1047" spans="1:19" x14ac:dyDescent="0.3">
      <c r="A1047" s="204"/>
      <c r="B1047" s="204"/>
      <c r="C1047" s="204"/>
      <c r="D1047" s="204"/>
      <c r="F1047" s="204" t="s">
        <v>125</v>
      </c>
      <c r="G1047" s="204" t="s">
        <v>586</v>
      </c>
      <c r="H1047" s="204" t="s">
        <v>757</v>
      </c>
      <c r="I1047" s="204" t="s">
        <v>863</v>
      </c>
      <c r="K1047" s="204" t="s">
        <v>125</v>
      </c>
      <c r="L1047" s="204" t="s">
        <v>745</v>
      </c>
      <c r="M1047" s="204" t="s">
        <v>821</v>
      </c>
      <c r="N1047" s="204" t="s">
        <v>1074</v>
      </c>
      <c r="P1047" s="204" t="s">
        <v>125</v>
      </c>
      <c r="Q1047" s="204" t="s">
        <v>548</v>
      </c>
      <c r="R1047" s="204" t="s">
        <v>4258</v>
      </c>
      <c r="S1047" s="204" t="s">
        <v>7868</v>
      </c>
    </row>
    <row r="1048" spans="1:19" x14ac:dyDescent="0.3">
      <c r="A1048" s="204"/>
      <c r="B1048" s="204"/>
      <c r="C1048" s="204"/>
      <c r="D1048" s="204"/>
      <c r="F1048" s="204" t="s">
        <v>125</v>
      </c>
      <c r="G1048" s="204" t="s">
        <v>549</v>
      </c>
      <c r="H1048" s="204" t="s">
        <v>6298</v>
      </c>
      <c r="I1048" s="204" t="s">
        <v>6299</v>
      </c>
      <c r="K1048" s="204" t="s">
        <v>125</v>
      </c>
      <c r="L1048" s="204" t="s">
        <v>747</v>
      </c>
      <c r="M1048" s="204" t="s">
        <v>4515</v>
      </c>
      <c r="N1048" s="204" t="s">
        <v>7096</v>
      </c>
      <c r="P1048" s="204" t="s">
        <v>125</v>
      </c>
      <c r="Q1048" s="204" t="s">
        <v>637</v>
      </c>
      <c r="R1048" s="204" t="s">
        <v>1212</v>
      </c>
      <c r="S1048" s="204" t="s">
        <v>7869</v>
      </c>
    </row>
    <row r="1049" spans="1:19" x14ac:dyDescent="0.3">
      <c r="A1049" s="204"/>
      <c r="B1049" s="204"/>
      <c r="C1049" s="204"/>
      <c r="D1049" s="204"/>
      <c r="F1049" s="204" t="s">
        <v>125</v>
      </c>
      <c r="G1049" s="204" t="s">
        <v>623</v>
      </c>
      <c r="H1049" s="204" t="s">
        <v>885</v>
      </c>
      <c r="I1049" s="204" t="s">
        <v>1420</v>
      </c>
      <c r="K1049" s="204" t="s">
        <v>125</v>
      </c>
      <c r="L1049" s="204" t="s">
        <v>749</v>
      </c>
      <c r="M1049" s="204" t="s">
        <v>1157</v>
      </c>
      <c r="N1049" s="204" t="s">
        <v>5137</v>
      </c>
      <c r="P1049" s="204" t="s">
        <v>125</v>
      </c>
      <c r="Q1049" s="204" t="s">
        <v>639</v>
      </c>
      <c r="R1049" s="204" t="s">
        <v>1915</v>
      </c>
      <c r="S1049" s="204" t="s">
        <v>7870</v>
      </c>
    </row>
    <row r="1050" spans="1:19" x14ac:dyDescent="0.3">
      <c r="A1050" s="204"/>
      <c r="B1050" s="204"/>
      <c r="C1050" s="204"/>
      <c r="D1050" s="204"/>
      <c r="F1050" s="204" t="s">
        <v>125</v>
      </c>
      <c r="G1050" s="204" t="s">
        <v>625</v>
      </c>
      <c r="H1050" s="204" t="s">
        <v>2525</v>
      </c>
      <c r="I1050" s="204" t="s">
        <v>887</v>
      </c>
      <c r="K1050" s="204" t="s">
        <v>125</v>
      </c>
      <c r="L1050" s="204" t="s">
        <v>751</v>
      </c>
      <c r="M1050" s="204" t="s">
        <v>6221</v>
      </c>
      <c r="N1050" s="204" t="s">
        <v>4363</v>
      </c>
      <c r="P1050" s="204" t="s">
        <v>125</v>
      </c>
      <c r="Q1050" s="204" t="s">
        <v>641</v>
      </c>
      <c r="R1050" s="204" t="s">
        <v>624</v>
      </c>
      <c r="S1050" s="204" t="s">
        <v>1481</v>
      </c>
    </row>
    <row r="1051" spans="1:19" x14ac:dyDescent="0.3">
      <c r="A1051" s="204"/>
      <c r="B1051" s="204"/>
      <c r="C1051" s="204"/>
      <c r="D1051" s="204"/>
      <c r="F1051" s="204" t="s">
        <v>125</v>
      </c>
      <c r="G1051" s="204" t="s">
        <v>1237</v>
      </c>
      <c r="H1051" s="204" t="s">
        <v>565</v>
      </c>
      <c r="I1051" s="204" t="s">
        <v>565</v>
      </c>
      <c r="K1051" s="204" t="s">
        <v>125</v>
      </c>
      <c r="L1051" s="204" t="s">
        <v>753</v>
      </c>
      <c r="M1051" s="204" t="s">
        <v>1035</v>
      </c>
      <c r="N1051" s="204" t="s">
        <v>7097</v>
      </c>
      <c r="P1051" s="204" t="s">
        <v>125</v>
      </c>
      <c r="Q1051" s="204" t="s">
        <v>643</v>
      </c>
      <c r="R1051" s="204" t="s">
        <v>2806</v>
      </c>
      <c r="S1051" s="204" t="s">
        <v>1280</v>
      </c>
    </row>
    <row r="1052" spans="1:19" x14ac:dyDescent="0.3">
      <c r="A1052" s="204"/>
      <c r="B1052" s="204"/>
      <c r="C1052" s="204"/>
      <c r="D1052" s="204"/>
      <c r="F1052" s="204" t="s">
        <v>125</v>
      </c>
      <c r="G1052" s="204" t="s">
        <v>627</v>
      </c>
      <c r="H1052" s="204" t="s">
        <v>757</v>
      </c>
      <c r="I1052" s="204" t="s">
        <v>2285</v>
      </c>
      <c r="K1052" s="204" t="s">
        <v>125</v>
      </c>
      <c r="L1052" s="204" t="s">
        <v>538</v>
      </c>
      <c r="M1052" s="204" t="s">
        <v>6223</v>
      </c>
      <c r="N1052" s="204" t="s">
        <v>7098</v>
      </c>
      <c r="P1052" s="204" t="s">
        <v>125</v>
      </c>
      <c r="Q1052" s="204" t="s">
        <v>586</v>
      </c>
      <c r="R1052" s="204" t="s">
        <v>1027</v>
      </c>
      <c r="S1052" s="204" t="s">
        <v>3636</v>
      </c>
    </row>
    <row r="1053" spans="1:19" x14ac:dyDescent="0.3">
      <c r="A1053" s="204"/>
      <c r="B1053" s="204"/>
      <c r="C1053" s="204"/>
      <c r="D1053" s="204"/>
      <c r="F1053" s="204" t="s">
        <v>125</v>
      </c>
      <c r="G1053" s="204" t="s">
        <v>629</v>
      </c>
      <c r="H1053" s="204" t="s">
        <v>3026</v>
      </c>
      <c r="I1053" s="204" t="s">
        <v>6300</v>
      </c>
      <c r="K1053" s="204" t="s">
        <v>125</v>
      </c>
      <c r="L1053" s="204" t="s">
        <v>756</v>
      </c>
      <c r="M1053" s="204" t="s">
        <v>594</v>
      </c>
      <c r="N1053" s="204" t="s">
        <v>757</v>
      </c>
      <c r="P1053" s="204" t="s">
        <v>125</v>
      </c>
      <c r="Q1053" s="204" t="s">
        <v>547</v>
      </c>
      <c r="R1053" s="204" t="s">
        <v>2689</v>
      </c>
      <c r="S1053" s="204" t="s">
        <v>5531</v>
      </c>
    </row>
    <row r="1054" spans="1:19" x14ac:dyDescent="0.3">
      <c r="A1054" s="204"/>
      <c r="B1054" s="204"/>
      <c r="C1054" s="204"/>
      <c r="D1054" s="204"/>
      <c r="F1054" s="204" t="s">
        <v>125</v>
      </c>
      <c r="G1054" s="204" t="s">
        <v>631</v>
      </c>
      <c r="H1054" s="204" t="s">
        <v>1420</v>
      </c>
      <c r="I1054" s="204" t="s">
        <v>3107</v>
      </c>
      <c r="K1054" s="204" t="s">
        <v>125</v>
      </c>
      <c r="L1054" s="204" t="s">
        <v>758</v>
      </c>
      <c r="M1054" s="204" t="s">
        <v>1844</v>
      </c>
      <c r="N1054" s="204" t="s">
        <v>3290</v>
      </c>
      <c r="P1054" s="204" t="s">
        <v>125</v>
      </c>
      <c r="Q1054" s="204" t="s">
        <v>647</v>
      </c>
      <c r="R1054" s="204" t="s">
        <v>1121</v>
      </c>
      <c r="S1054" s="204" t="s">
        <v>2790</v>
      </c>
    </row>
    <row r="1055" spans="1:19" x14ac:dyDescent="0.3">
      <c r="A1055" s="204"/>
      <c r="B1055" s="204"/>
      <c r="C1055" s="204"/>
      <c r="D1055" s="204"/>
      <c r="F1055" s="204" t="s">
        <v>125</v>
      </c>
      <c r="G1055" s="204" t="s">
        <v>633</v>
      </c>
      <c r="H1055" s="204" t="s">
        <v>5217</v>
      </c>
      <c r="I1055" s="204" t="s">
        <v>6301</v>
      </c>
      <c r="K1055" s="204" t="s">
        <v>125</v>
      </c>
      <c r="L1055" s="204" t="s">
        <v>760</v>
      </c>
      <c r="M1055" s="204" t="s">
        <v>7099</v>
      </c>
      <c r="N1055" s="204" t="s">
        <v>7100</v>
      </c>
      <c r="P1055" s="204" t="s">
        <v>125</v>
      </c>
      <c r="Q1055" s="204" t="s">
        <v>649</v>
      </c>
      <c r="R1055" s="204" t="s">
        <v>2515</v>
      </c>
      <c r="S1055" s="204" t="s">
        <v>1157</v>
      </c>
    </row>
    <row r="1056" spans="1:19" x14ac:dyDescent="0.3">
      <c r="A1056" s="204"/>
      <c r="B1056" s="204"/>
      <c r="C1056" s="204"/>
      <c r="D1056" s="204"/>
      <c r="F1056" s="204" t="s">
        <v>125</v>
      </c>
      <c r="G1056" s="204" t="s">
        <v>586</v>
      </c>
      <c r="H1056" s="204" t="s">
        <v>2036</v>
      </c>
      <c r="I1056" s="204" t="s">
        <v>6302</v>
      </c>
      <c r="K1056" s="204" t="s">
        <v>125</v>
      </c>
      <c r="L1056" s="204" t="s">
        <v>762</v>
      </c>
      <c r="M1056" s="204" t="s">
        <v>2603</v>
      </c>
      <c r="N1056" s="204" t="s">
        <v>7101</v>
      </c>
      <c r="P1056" s="204" t="s">
        <v>125</v>
      </c>
      <c r="Q1056" s="204" t="s">
        <v>651</v>
      </c>
      <c r="R1056" s="204" t="s">
        <v>624</v>
      </c>
      <c r="S1056" s="204" t="s">
        <v>594</v>
      </c>
    </row>
    <row r="1057" spans="1:19" x14ac:dyDescent="0.3">
      <c r="A1057" s="204"/>
      <c r="B1057" s="204"/>
      <c r="C1057" s="204"/>
      <c r="D1057" s="204"/>
      <c r="F1057" s="204" t="s">
        <v>125</v>
      </c>
      <c r="G1057" s="204" t="s">
        <v>548</v>
      </c>
      <c r="H1057" s="204" t="s">
        <v>6303</v>
      </c>
      <c r="I1057" s="204" t="s">
        <v>6304</v>
      </c>
      <c r="K1057" s="204" t="s">
        <v>125</v>
      </c>
      <c r="L1057" s="204" t="s">
        <v>764</v>
      </c>
      <c r="M1057" s="204" t="s">
        <v>1856</v>
      </c>
      <c r="N1057" s="204" t="s">
        <v>4296</v>
      </c>
      <c r="P1057" s="204" t="s">
        <v>125</v>
      </c>
      <c r="Q1057" s="204" t="s">
        <v>653</v>
      </c>
      <c r="R1057" s="204" t="s">
        <v>1420</v>
      </c>
      <c r="S1057" s="204" t="s">
        <v>997</v>
      </c>
    </row>
    <row r="1058" spans="1:19" x14ac:dyDescent="0.3">
      <c r="A1058" s="204"/>
      <c r="B1058" s="204"/>
      <c r="C1058" s="204"/>
      <c r="D1058" s="204"/>
      <c r="F1058" s="204" t="s">
        <v>125</v>
      </c>
      <c r="G1058" s="204" t="s">
        <v>637</v>
      </c>
      <c r="H1058" s="204" t="s">
        <v>1023</v>
      </c>
      <c r="I1058" s="204" t="s">
        <v>1639</v>
      </c>
      <c r="K1058" s="204" t="s">
        <v>125</v>
      </c>
      <c r="L1058" s="204" t="s">
        <v>766</v>
      </c>
      <c r="M1058" s="204" t="s">
        <v>565</v>
      </c>
      <c r="N1058" s="204" t="s">
        <v>565</v>
      </c>
      <c r="P1058" s="204" t="s">
        <v>125</v>
      </c>
      <c r="Q1058" s="204" t="s">
        <v>655</v>
      </c>
      <c r="R1058" s="204" t="s">
        <v>1808</v>
      </c>
      <c r="S1058" s="204" t="s">
        <v>976</v>
      </c>
    </row>
    <row r="1059" spans="1:19" x14ac:dyDescent="0.3">
      <c r="A1059" s="204"/>
      <c r="B1059" s="204"/>
      <c r="C1059" s="204"/>
      <c r="D1059" s="204"/>
      <c r="F1059" s="204" t="s">
        <v>125</v>
      </c>
      <c r="G1059" s="204" t="s">
        <v>639</v>
      </c>
      <c r="H1059" s="204" t="s">
        <v>896</v>
      </c>
      <c r="I1059" s="204" t="s">
        <v>6305</v>
      </c>
      <c r="K1059" s="204" t="s">
        <v>125</v>
      </c>
      <c r="L1059" s="204" t="s">
        <v>767</v>
      </c>
      <c r="M1059" s="204" t="s">
        <v>624</v>
      </c>
      <c r="N1059" s="204" t="s">
        <v>1772</v>
      </c>
      <c r="P1059" s="204" t="s">
        <v>125</v>
      </c>
      <c r="Q1059" s="204" t="s">
        <v>657</v>
      </c>
      <c r="R1059" s="204" t="s">
        <v>777</v>
      </c>
      <c r="S1059" s="204" t="s">
        <v>7861</v>
      </c>
    </row>
    <row r="1060" spans="1:19" x14ac:dyDescent="0.3">
      <c r="A1060" s="204"/>
      <c r="B1060" s="204"/>
      <c r="C1060" s="204"/>
      <c r="D1060" s="204"/>
      <c r="F1060" s="204" t="s">
        <v>125</v>
      </c>
      <c r="G1060" s="204" t="s">
        <v>641</v>
      </c>
      <c r="H1060" s="204" t="s">
        <v>881</v>
      </c>
      <c r="I1060" s="204" t="s">
        <v>1802</v>
      </c>
      <c r="K1060" s="204" t="s">
        <v>125</v>
      </c>
      <c r="L1060" s="204" t="s">
        <v>769</v>
      </c>
      <c r="M1060" s="204" t="s">
        <v>624</v>
      </c>
      <c r="N1060" s="204" t="s">
        <v>863</v>
      </c>
      <c r="P1060" s="204" t="s">
        <v>125</v>
      </c>
      <c r="Q1060" s="204" t="s">
        <v>546</v>
      </c>
      <c r="R1060" s="204" t="s">
        <v>1933</v>
      </c>
      <c r="S1060" s="204" t="s">
        <v>4580</v>
      </c>
    </row>
    <row r="1061" spans="1:19" x14ac:dyDescent="0.3">
      <c r="A1061" s="204"/>
      <c r="B1061" s="204"/>
      <c r="C1061" s="204"/>
      <c r="D1061" s="204"/>
      <c r="F1061" s="204" t="s">
        <v>125</v>
      </c>
      <c r="G1061" s="204" t="s">
        <v>643</v>
      </c>
      <c r="H1061" s="204" t="s">
        <v>6306</v>
      </c>
      <c r="I1061" s="204" t="s">
        <v>6307</v>
      </c>
      <c r="K1061" s="204" t="s">
        <v>125</v>
      </c>
      <c r="L1061" s="204" t="s">
        <v>537</v>
      </c>
      <c r="M1061" s="204" t="s">
        <v>7102</v>
      </c>
      <c r="N1061" s="204" t="s">
        <v>7103</v>
      </c>
      <c r="P1061" s="204" t="s">
        <v>125</v>
      </c>
      <c r="Q1061" s="204" t="s">
        <v>660</v>
      </c>
      <c r="R1061" s="204" t="s">
        <v>594</v>
      </c>
      <c r="S1061" s="204" t="s">
        <v>946</v>
      </c>
    </row>
    <row r="1062" spans="1:19" x14ac:dyDescent="0.3">
      <c r="A1062" s="204"/>
      <c r="B1062" s="204"/>
      <c r="C1062" s="204"/>
      <c r="D1062" s="204"/>
      <c r="F1062" s="204" t="s">
        <v>125</v>
      </c>
      <c r="G1062" s="204" t="s">
        <v>586</v>
      </c>
      <c r="H1062" s="204" t="s">
        <v>5061</v>
      </c>
      <c r="I1062" s="204" t="s">
        <v>6308</v>
      </c>
      <c r="K1062" s="204" t="s">
        <v>125</v>
      </c>
      <c r="L1062" s="204" t="s">
        <v>774</v>
      </c>
      <c r="M1062" s="204" t="s">
        <v>565</v>
      </c>
      <c r="N1062" s="204" t="s">
        <v>565</v>
      </c>
      <c r="P1062" s="204" t="s">
        <v>125</v>
      </c>
      <c r="Q1062" s="204" t="s">
        <v>662</v>
      </c>
      <c r="R1062" s="204" t="s">
        <v>1375</v>
      </c>
      <c r="S1062" s="204" t="s">
        <v>4613</v>
      </c>
    </row>
    <row r="1063" spans="1:19" x14ac:dyDescent="0.3">
      <c r="A1063" s="204"/>
      <c r="B1063" s="204"/>
      <c r="C1063" s="204"/>
      <c r="D1063" s="204"/>
      <c r="F1063" s="204" t="s">
        <v>125</v>
      </c>
      <c r="G1063" s="204" t="s">
        <v>547</v>
      </c>
      <c r="H1063" s="204" t="s">
        <v>4623</v>
      </c>
      <c r="I1063" s="204" t="s">
        <v>6309</v>
      </c>
      <c r="K1063" s="204" t="s">
        <v>125</v>
      </c>
      <c r="L1063" s="204" t="s">
        <v>776</v>
      </c>
      <c r="M1063" s="204" t="s">
        <v>565</v>
      </c>
      <c r="N1063" s="204" t="s">
        <v>565</v>
      </c>
      <c r="P1063" s="204" t="s">
        <v>125</v>
      </c>
      <c r="Q1063" s="204" t="s">
        <v>664</v>
      </c>
      <c r="R1063" s="204" t="s">
        <v>2025</v>
      </c>
      <c r="S1063" s="204" t="s">
        <v>6653</v>
      </c>
    </row>
    <row r="1064" spans="1:19" x14ac:dyDescent="0.3">
      <c r="A1064" s="204"/>
      <c r="B1064" s="204"/>
      <c r="C1064" s="204"/>
      <c r="D1064" s="204"/>
      <c r="F1064" s="204" t="s">
        <v>125</v>
      </c>
      <c r="G1064" s="204" t="s">
        <v>647</v>
      </c>
      <c r="H1064" s="204" t="s">
        <v>4249</v>
      </c>
      <c r="I1064" s="204" t="s">
        <v>4303</v>
      </c>
      <c r="K1064" s="204" t="s">
        <v>125</v>
      </c>
      <c r="L1064" s="204" t="s">
        <v>778</v>
      </c>
      <c r="M1064" s="204" t="s">
        <v>565</v>
      </c>
      <c r="N1064" s="204" t="s">
        <v>565</v>
      </c>
      <c r="P1064" s="204" t="s">
        <v>125</v>
      </c>
      <c r="Q1064" s="204" t="s">
        <v>545</v>
      </c>
      <c r="R1064" s="204" t="s">
        <v>7871</v>
      </c>
      <c r="S1064" s="204" t="s">
        <v>7872</v>
      </c>
    </row>
    <row r="1065" spans="1:19" x14ac:dyDescent="0.3">
      <c r="A1065" s="204"/>
      <c r="B1065" s="204"/>
      <c r="C1065" s="204"/>
      <c r="D1065" s="204"/>
      <c r="F1065" s="204" t="s">
        <v>125</v>
      </c>
      <c r="G1065" s="204" t="s">
        <v>649</v>
      </c>
      <c r="H1065" s="204" t="s">
        <v>6310</v>
      </c>
      <c r="I1065" s="204" t="s">
        <v>1941</v>
      </c>
      <c r="K1065" s="204" t="s">
        <v>125</v>
      </c>
      <c r="L1065" s="204" t="s">
        <v>780</v>
      </c>
      <c r="M1065" s="204" t="s">
        <v>594</v>
      </c>
      <c r="N1065" s="204" t="s">
        <v>594</v>
      </c>
      <c r="P1065" s="204" t="s">
        <v>125</v>
      </c>
      <c r="Q1065" s="204" t="s">
        <v>667</v>
      </c>
      <c r="R1065" s="204" t="s">
        <v>757</v>
      </c>
      <c r="S1065" s="204" t="s">
        <v>565</v>
      </c>
    </row>
    <row r="1066" spans="1:19" x14ac:dyDescent="0.3">
      <c r="A1066" s="204"/>
      <c r="B1066" s="204"/>
      <c r="C1066" s="204"/>
      <c r="D1066" s="204"/>
      <c r="F1066" s="204" t="s">
        <v>125</v>
      </c>
      <c r="G1066" s="204" t="s">
        <v>651</v>
      </c>
      <c r="H1066" s="204" t="s">
        <v>892</v>
      </c>
      <c r="I1066" s="204" t="s">
        <v>881</v>
      </c>
      <c r="K1066" s="204" t="s">
        <v>125</v>
      </c>
      <c r="L1066" s="204" t="s">
        <v>782</v>
      </c>
      <c r="M1066" s="204" t="s">
        <v>565</v>
      </c>
      <c r="N1066" s="204" t="s">
        <v>565</v>
      </c>
      <c r="P1066" s="204" t="s">
        <v>125</v>
      </c>
      <c r="Q1066" s="204" t="s">
        <v>668</v>
      </c>
      <c r="R1066" s="204" t="s">
        <v>2447</v>
      </c>
      <c r="S1066" s="204" t="s">
        <v>7873</v>
      </c>
    </row>
    <row r="1067" spans="1:19" x14ac:dyDescent="0.3">
      <c r="A1067" s="204"/>
      <c r="B1067" s="204"/>
      <c r="C1067" s="204"/>
      <c r="D1067" s="204"/>
      <c r="F1067" s="204" t="s">
        <v>125</v>
      </c>
      <c r="G1067" s="204" t="s">
        <v>653</v>
      </c>
      <c r="H1067" s="204" t="s">
        <v>2691</v>
      </c>
      <c r="I1067" s="204" t="s">
        <v>1202</v>
      </c>
      <c r="K1067" s="204" t="s">
        <v>125</v>
      </c>
      <c r="L1067" s="204" t="s">
        <v>783</v>
      </c>
      <c r="M1067" s="204" t="s">
        <v>565</v>
      </c>
      <c r="N1067" s="204" t="s">
        <v>565</v>
      </c>
      <c r="P1067" s="204" t="s">
        <v>125</v>
      </c>
      <c r="Q1067" s="204" t="s">
        <v>670</v>
      </c>
      <c r="R1067" s="204" t="s">
        <v>4835</v>
      </c>
      <c r="S1067" s="204" t="s">
        <v>7874</v>
      </c>
    </row>
    <row r="1068" spans="1:19" x14ac:dyDescent="0.3">
      <c r="A1068" s="204"/>
      <c r="B1068" s="204"/>
      <c r="C1068" s="204"/>
      <c r="D1068" s="204"/>
      <c r="F1068" s="204" t="s">
        <v>125</v>
      </c>
      <c r="G1068" s="204" t="s">
        <v>655</v>
      </c>
      <c r="H1068" s="204" t="s">
        <v>972</v>
      </c>
      <c r="I1068" s="204" t="s">
        <v>6311</v>
      </c>
      <c r="K1068" s="204" t="s">
        <v>125</v>
      </c>
      <c r="L1068" s="204" t="s">
        <v>784</v>
      </c>
      <c r="M1068" s="204" t="s">
        <v>952</v>
      </c>
      <c r="N1068" s="204" t="s">
        <v>2691</v>
      </c>
      <c r="P1068" s="204" t="s">
        <v>125</v>
      </c>
      <c r="Q1068" s="204" t="s">
        <v>672</v>
      </c>
      <c r="R1068" s="204" t="s">
        <v>1044</v>
      </c>
      <c r="S1068" s="204" t="s">
        <v>7875</v>
      </c>
    </row>
    <row r="1069" spans="1:19" x14ac:dyDescent="0.3">
      <c r="A1069" s="204"/>
      <c r="B1069" s="204"/>
      <c r="C1069" s="204"/>
      <c r="D1069" s="204"/>
      <c r="F1069" s="204" t="s">
        <v>125</v>
      </c>
      <c r="G1069" s="204" t="s">
        <v>657</v>
      </c>
      <c r="H1069" s="204" t="s">
        <v>1915</v>
      </c>
      <c r="I1069" s="204" t="s">
        <v>1997</v>
      </c>
      <c r="K1069" s="204" t="s">
        <v>125</v>
      </c>
      <c r="L1069" s="204" t="s">
        <v>786</v>
      </c>
      <c r="M1069" s="204" t="s">
        <v>812</v>
      </c>
      <c r="N1069" s="204" t="s">
        <v>2790</v>
      </c>
      <c r="P1069" s="204" t="s">
        <v>125</v>
      </c>
      <c r="Q1069" s="204" t="s">
        <v>544</v>
      </c>
      <c r="R1069" s="204" t="s">
        <v>652</v>
      </c>
      <c r="S1069" s="204" t="s">
        <v>4247</v>
      </c>
    </row>
    <row r="1070" spans="1:19" x14ac:dyDescent="0.3">
      <c r="A1070" s="204"/>
      <c r="B1070" s="204"/>
      <c r="C1070" s="204"/>
      <c r="D1070" s="204"/>
      <c r="F1070" s="204" t="s">
        <v>125</v>
      </c>
      <c r="G1070" s="204" t="s">
        <v>546</v>
      </c>
      <c r="H1070" s="204" t="s">
        <v>4033</v>
      </c>
      <c r="I1070" s="204" t="s">
        <v>4531</v>
      </c>
      <c r="K1070" s="204" t="s">
        <v>125</v>
      </c>
      <c r="L1070" s="204" t="s">
        <v>788</v>
      </c>
      <c r="M1070" s="204" t="s">
        <v>565</v>
      </c>
      <c r="N1070" s="204" t="s">
        <v>565</v>
      </c>
      <c r="P1070" s="204" t="s">
        <v>125</v>
      </c>
      <c r="Q1070" s="204" t="s">
        <v>676</v>
      </c>
      <c r="R1070" s="204" t="s">
        <v>892</v>
      </c>
      <c r="S1070" s="204" t="s">
        <v>4255</v>
      </c>
    </row>
    <row r="1071" spans="1:19" x14ac:dyDescent="0.3">
      <c r="A1071" s="204"/>
      <c r="B1071" s="204"/>
      <c r="C1071" s="204"/>
      <c r="D1071" s="204"/>
      <c r="F1071" s="204" t="s">
        <v>125</v>
      </c>
      <c r="G1071" s="204" t="s">
        <v>660</v>
      </c>
      <c r="H1071" s="204" t="s">
        <v>594</v>
      </c>
      <c r="I1071" s="204" t="s">
        <v>757</v>
      </c>
      <c r="K1071" s="204" t="s">
        <v>125</v>
      </c>
      <c r="L1071" s="204" t="s">
        <v>790</v>
      </c>
      <c r="M1071" s="204" t="s">
        <v>7104</v>
      </c>
      <c r="N1071" s="204" t="s">
        <v>2689</v>
      </c>
      <c r="P1071" s="204" t="s">
        <v>125</v>
      </c>
      <c r="Q1071" s="204" t="s">
        <v>677</v>
      </c>
      <c r="R1071" s="204" t="s">
        <v>594</v>
      </c>
      <c r="S1071" s="204" t="s">
        <v>594</v>
      </c>
    </row>
    <row r="1072" spans="1:19" x14ac:dyDescent="0.3">
      <c r="A1072" s="204"/>
      <c r="B1072" s="204"/>
      <c r="C1072" s="204"/>
      <c r="D1072" s="204"/>
      <c r="F1072" s="204" t="s">
        <v>125</v>
      </c>
      <c r="G1072" s="204" t="s">
        <v>662</v>
      </c>
      <c r="H1072" s="204" t="s">
        <v>1280</v>
      </c>
      <c r="I1072" s="204" t="s">
        <v>4247</v>
      </c>
      <c r="K1072" s="204" t="s">
        <v>125</v>
      </c>
      <c r="L1072" s="204" t="s">
        <v>792</v>
      </c>
      <c r="M1072" s="204" t="s">
        <v>992</v>
      </c>
      <c r="N1072" s="204" t="s">
        <v>4849</v>
      </c>
      <c r="P1072" s="204" t="s">
        <v>125</v>
      </c>
      <c r="Q1072" s="204" t="s">
        <v>543</v>
      </c>
      <c r="R1072" s="204" t="s">
        <v>2441</v>
      </c>
      <c r="S1072" s="204" t="s">
        <v>7876</v>
      </c>
    </row>
    <row r="1073" spans="1:19" x14ac:dyDescent="0.3">
      <c r="A1073" s="204"/>
      <c r="B1073" s="204"/>
      <c r="C1073" s="204"/>
      <c r="D1073" s="204"/>
      <c r="F1073" s="204" t="s">
        <v>125</v>
      </c>
      <c r="G1073" s="204" t="s">
        <v>664</v>
      </c>
      <c r="H1073" s="204" t="s">
        <v>1931</v>
      </c>
      <c r="I1073" s="204" t="s">
        <v>4381</v>
      </c>
      <c r="K1073" s="204" t="s">
        <v>125</v>
      </c>
      <c r="L1073" s="204" t="s">
        <v>794</v>
      </c>
      <c r="M1073" s="204" t="s">
        <v>594</v>
      </c>
      <c r="N1073" s="204" t="s">
        <v>565</v>
      </c>
      <c r="P1073" s="204" t="s">
        <v>125</v>
      </c>
      <c r="Q1073" s="204" t="s">
        <v>679</v>
      </c>
      <c r="R1073" s="204" t="s">
        <v>863</v>
      </c>
      <c r="S1073" s="204" t="s">
        <v>1350</v>
      </c>
    </row>
    <row r="1074" spans="1:19" x14ac:dyDescent="0.3">
      <c r="A1074" s="204"/>
      <c r="B1074" s="204"/>
      <c r="C1074" s="204"/>
      <c r="D1074" s="204"/>
      <c r="F1074" s="204" t="s">
        <v>125</v>
      </c>
      <c r="G1074" s="204" t="s">
        <v>545</v>
      </c>
      <c r="H1074" s="204" t="s">
        <v>6312</v>
      </c>
      <c r="I1074" s="204" t="s">
        <v>6313</v>
      </c>
      <c r="K1074" s="204" t="s">
        <v>125</v>
      </c>
      <c r="L1074" s="204" t="s">
        <v>796</v>
      </c>
      <c r="M1074" s="204" t="s">
        <v>867</v>
      </c>
      <c r="N1074" s="204" t="s">
        <v>4652</v>
      </c>
      <c r="P1074" s="204" t="s">
        <v>125</v>
      </c>
      <c r="Q1074" s="204" t="s">
        <v>681</v>
      </c>
      <c r="R1074" s="204" t="s">
        <v>567</v>
      </c>
      <c r="S1074" s="204" t="s">
        <v>7877</v>
      </c>
    </row>
    <row r="1075" spans="1:19" x14ac:dyDescent="0.3">
      <c r="A1075" s="204"/>
      <c r="B1075" s="204"/>
      <c r="C1075" s="204"/>
      <c r="D1075" s="204"/>
      <c r="F1075" s="204" t="s">
        <v>125</v>
      </c>
      <c r="G1075" s="204" t="s">
        <v>667</v>
      </c>
      <c r="H1075" s="204" t="s">
        <v>952</v>
      </c>
      <c r="I1075" s="204" t="s">
        <v>594</v>
      </c>
      <c r="K1075" s="204" t="s">
        <v>125</v>
      </c>
      <c r="L1075" s="204" t="s">
        <v>798</v>
      </c>
      <c r="M1075" s="204" t="s">
        <v>1420</v>
      </c>
      <c r="N1075" s="204" t="s">
        <v>6369</v>
      </c>
      <c r="P1075" s="204" t="s">
        <v>125</v>
      </c>
      <c r="Q1075" s="204" t="s">
        <v>683</v>
      </c>
      <c r="R1075" s="204" t="s">
        <v>691</v>
      </c>
      <c r="S1075" s="204" t="s">
        <v>3429</v>
      </c>
    </row>
    <row r="1076" spans="1:19" x14ac:dyDescent="0.3">
      <c r="A1076" s="204"/>
      <c r="B1076" s="204"/>
      <c r="C1076" s="204"/>
      <c r="D1076" s="204"/>
      <c r="F1076" s="204" t="s">
        <v>125</v>
      </c>
      <c r="G1076" s="204" t="s">
        <v>668</v>
      </c>
      <c r="H1076" s="204" t="s">
        <v>1183</v>
      </c>
      <c r="I1076" s="204" t="s">
        <v>4342</v>
      </c>
      <c r="K1076" s="204" t="s">
        <v>125</v>
      </c>
      <c r="L1076" s="204" t="s">
        <v>800</v>
      </c>
      <c r="M1076" s="204" t="s">
        <v>885</v>
      </c>
      <c r="N1076" s="204" t="s">
        <v>1916</v>
      </c>
      <c r="P1076" s="204" t="s">
        <v>125</v>
      </c>
      <c r="Q1076" s="204" t="s">
        <v>542</v>
      </c>
      <c r="R1076" s="204" t="s">
        <v>3909</v>
      </c>
      <c r="S1076" s="204" t="s">
        <v>3299</v>
      </c>
    </row>
    <row r="1077" spans="1:19" x14ac:dyDescent="0.3">
      <c r="A1077" s="204"/>
      <c r="B1077" s="204"/>
      <c r="C1077" s="204"/>
      <c r="D1077" s="204"/>
      <c r="F1077" s="204" t="s">
        <v>125</v>
      </c>
      <c r="G1077" s="204" t="s">
        <v>670</v>
      </c>
      <c r="H1077" s="204" t="s">
        <v>6314</v>
      </c>
      <c r="I1077" s="204" t="s">
        <v>6315</v>
      </c>
      <c r="K1077" s="204" t="s">
        <v>125</v>
      </c>
      <c r="L1077" s="204" t="s">
        <v>802</v>
      </c>
      <c r="M1077" s="204" t="s">
        <v>565</v>
      </c>
      <c r="N1077" s="204" t="s">
        <v>565</v>
      </c>
      <c r="P1077" s="204" t="s">
        <v>125</v>
      </c>
      <c r="Q1077" s="204" t="s">
        <v>686</v>
      </c>
      <c r="R1077" s="204" t="s">
        <v>1886</v>
      </c>
      <c r="S1077" s="204" t="s">
        <v>1893</v>
      </c>
    </row>
    <row r="1078" spans="1:19" x14ac:dyDescent="0.3">
      <c r="A1078" s="204"/>
      <c r="B1078" s="204"/>
      <c r="C1078" s="204"/>
      <c r="D1078" s="204"/>
      <c r="F1078" s="204" t="s">
        <v>125</v>
      </c>
      <c r="G1078" s="204" t="s">
        <v>672</v>
      </c>
      <c r="H1078" s="204" t="s">
        <v>6316</v>
      </c>
      <c r="I1078" s="204" t="s">
        <v>6317</v>
      </c>
      <c r="K1078" s="204" t="s">
        <v>125</v>
      </c>
      <c r="L1078" s="204" t="s">
        <v>803</v>
      </c>
      <c r="M1078" s="204" t="s">
        <v>1145</v>
      </c>
      <c r="N1078" s="204" t="s">
        <v>6021</v>
      </c>
      <c r="P1078" s="204" t="s">
        <v>125</v>
      </c>
      <c r="Q1078" s="204" t="s">
        <v>688</v>
      </c>
      <c r="R1078" s="204" t="s">
        <v>1893</v>
      </c>
      <c r="S1078" s="204" t="s">
        <v>1866</v>
      </c>
    </row>
    <row r="1079" spans="1:19" x14ac:dyDescent="0.3">
      <c r="A1079" s="204"/>
      <c r="B1079" s="204"/>
      <c r="C1079" s="204"/>
      <c r="D1079" s="204"/>
      <c r="F1079" s="204" t="s">
        <v>125</v>
      </c>
      <c r="G1079" s="204" t="s">
        <v>544</v>
      </c>
      <c r="H1079" s="204" t="s">
        <v>863</v>
      </c>
      <c r="I1079" s="204" t="s">
        <v>2812</v>
      </c>
      <c r="K1079" s="204" t="s">
        <v>125</v>
      </c>
      <c r="L1079" s="204" t="s">
        <v>805</v>
      </c>
      <c r="M1079" s="204" t="s">
        <v>757</v>
      </c>
      <c r="N1079" s="204" t="s">
        <v>2515</v>
      </c>
      <c r="P1079" s="204" t="s">
        <v>125</v>
      </c>
      <c r="Q1079" s="204" t="s">
        <v>690</v>
      </c>
      <c r="R1079" s="204" t="s">
        <v>863</v>
      </c>
      <c r="S1079" s="204" t="s">
        <v>863</v>
      </c>
    </row>
    <row r="1080" spans="1:19" x14ac:dyDescent="0.3">
      <c r="A1080" s="204"/>
      <c r="B1080" s="204"/>
      <c r="C1080" s="204"/>
      <c r="D1080" s="204"/>
      <c r="F1080" s="204" t="s">
        <v>125</v>
      </c>
      <c r="G1080" s="204" t="s">
        <v>675</v>
      </c>
      <c r="H1080" s="204" t="s">
        <v>565</v>
      </c>
      <c r="I1080" s="204" t="s">
        <v>565</v>
      </c>
      <c r="K1080" s="204" t="s">
        <v>125</v>
      </c>
      <c r="L1080" s="204" t="s">
        <v>807</v>
      </c>
      <c r="M1080" s="204" t="s">
        <v>821</v>
      </c>
      <c r="N1080" s="204" t="s">
        <v>863</v>
      </c>
      <c r="P1080" s="204" t="s">
        <v>125</v>
      </c>
      <c r="Q1080" s="204" t="s">
        <v>541</v>
      </c>
      <c r="R1080" s="204" t="s">
        <v>7878</v>
      </c>
      <c r="S1080" s="204" t="s">
        <v>7879</v>
      </c>
    </row>
    <row r="1081" spans="1:19" x14ac:dyDescent="0.3">
      <c r="A1081" s="204"/>
      <c r="B1081" s="204"/>
      <c r="C1081" s="204"/>
      <c r="D1081" s="204"/>
      <c r="F1081" s="204" t="s">
        <v>125</v>
      </c>
      <c r="G1081" s="204" t="s">
        <v>676</v>
      </c>
      <c r="H1081" s="204" t="s">
        <v>594</v>
      </c>
      <c r="I1081" s="204" t="s">
        <v>3107</v>
      </c>
      <c r="K1081" s="204" t="s">
        <v>125</v>
      </c>
      <c r="L1081" s="204" t="s">
        <v>809</v>
      </c>
      <c r="M1081" s="204" t="s">
        <v>1121</v>
      </c>
      <c r="N1081" s="204" t="s">
        <v>3085</v>
      </c>
      <c r="P1081" s="204" t="s">
        <v>125</v>
      </c>
      <c r="Q1081" s="204" t="s">
        <v>693</v>
      </c>
      <c r="R1081" s="204" t="s">
        <v>1885</v>
      </c>
      <c r="S1081" s="204" t="s">
        <v>7880</v>
      </c>
    </row>
    <row r="1082" spans="1:19" x14ac:dyDescent="0.3">
      <c r="A1082" s="204"/>
      <c r="B1082" s="204"/>
      <c r="C1082" s="204"/>
      <c r="D1082" s="204"/>
      <c r="F1082" s="204" t="s">
        <v>125</v>
      </c>
      <c r="G1082" s="204" t="s">
        <v>893</v>
      </c>
      <c r="H1082" s="204" t="s">
        <v>565</v>
      </c>
      <c r="I1082" s="204" t="s">
        <v>565</v>
      </c>
      <c r="K1082" s="204" t="s">
        <v>125</v>
      </c>
      <c r="L1082" s="204" t="s">
        <v>811</v>
      </c>
      <c r="M1082" s="204" t="s">
        <v>565</v>
      </c>
      <c r="N1082" s="204" t="s">
        <v>565</v>
      </c>
      <c r="P1082" s="204" t="s">
        <v>125</v>
      </c>
      <c r="Q1082" s="204" t="s">
        <v>695</v>
      </c>
      <c r="R1082" s="204" t="s">
        <v>2051</v>
      </c>
      <c r="S1082" s="204" t="s">
        <v>7881</v>
      </c>
    </row>
    <row r="1083" spans="1:19" x14ac:dyDescent="0.3">
      <c r="A1083" s="204"/>
      <c r="B1083" s="204"/>
      <c r="C1083" s="204"/>
      <c r="D1083" s="204"/>
      <c r="F1083" s="204" t="s">
        <v>125</v>
      </c>
      <c r="G1083" s="204" t="s">
        <v>677</v>
      </c>
      <c r="H1083" s="204" t="s">
        <v>594</v>
      </c>
      <c r="I1083" s="204" t="s">
        <v>1498</v>
      </c>
      <c r="K1083" s="204" t="s">
        <v>125</v>
      </c>
      <c r="L1083" s="204" t="s">
        <v>813</v>
      </c>
      <c r="M1083" s="204" t="s">
        <v>4899</v>
      </c>
      <c r="N1083" s="204" t="s">
        <v>7105</v>
      </c>
      <c r="P1083" s="204" t="s">
        <v>125</v>
      </c>
      <c r="Q1083" s="204" t="s">
        <v>697</v>
      </c>
      <c r="R1083" s="204" t="s">
        <v>1906</v>
      </c>
      <c r="S1083" s="204" t="s">
        <v>1446</v>
      </c>
    </row>
    <row r="1084" spans="1:19" x14ac:dyDescent="0.3">
      <c r="A1084" s="204"/>
      <c r="B1084" s="204"/>
      <c r="C1084" s="204"/>
      <c r="D1084" s="204"/>
      <c r="F1084" s="204" t="s">
        <v>125</v>
      </c>
      <c r="G1084" s="204" t="s">
        <v>543</v>
      </c>
      <c r="H1084" s="204" t="s">
        <v>4333</v>
      </c>
      <c r="I1084" s="204" t="s">
        <v>6318</v>
      </c>
      <c r="K1084" s="204" t="s">
        <v>125</v>
      </c>
      <c r="L1084" s="204" t="s">
        <v>816</v>
      </c>
      <c r="M1084" s="204" t="s">
        <v>1086</v>
      </c>
      <c r="N1084" s="204" t="s">
        <v>7106</v>
      </c>
      <c r="P1084" s="204" t="s">
        <v>125</v>
      </c>
      <c r="Q1084" s="204" t="s">
        <v>699</v>
      </c>
      <c r="R1084" s="204" t="s">
        <v>1145</v>
      </c>
      <c r="S1084" s="204" t="s">
        <v>812</v>
      </c>
    </row>
    <row r="1085" spans="1:19" x14ac:dyDescent="0.3">
      <c r="A1085" s="204"/>
      <c r="B1085" s="204"/>
      <c r="C1085" s="204"/>
      <c r="D1085" s="204"/>
      <c r="F1085" s="204" t="s">
        <v>125</v>
      </c>
      <c r="G1085" s="204" t="s">
        <v>679</v>
      </c>
      <c r="H1085" s="204" t="s">
        <v>863</v>
      </c>
      <c r="I1085" s="204" t="s">
        <v>885</v>
      </c>
      <c r="K1085" s="204" t="s">
        <v>125</v>
      </c>
      <c r="L1085" s="204" t="s">
        <v>818</v>
      </c>
      <c r="M1085" s="204" t="s">
        <v>952</v>
      </c>
      <c r="N1085" s="204" t="s">
        <v>3507</v>
      </c>
      <c r="P1085" s="204" t="s">
        <v>125</v>
      </c>
      <c r="Q1085" s="204" t="s">
        <v>701</v>
      </c>
      <c r="R1085" s="204" t="s">
        <v>952</v>
      </c>
      <c r="S1085" s="204" t="s">
        <v>1121</v>
      </c>
    </row>
    <row r="1086" spans="1:19" x14ac:dyDescent="0.3">
      <c r="A1086" s="204"/>
      <c r="B1086" s="204"/>
      <c r="C1086" s="204"/>
      <c r="D1086" s="204"/>
      <c r="F1086" s="204" t="s">
        <v>125</v>
      </c>
      <c r="G1086" s="204" t="s">
        <v>681</v>
      </c>
      <c r="H1086" s="204" t="s">
        <v>1560</v>
      </c>
      <c r="I1086" s="204" t="s">
        <v>6312</v>
      </c>
      <c r="K1086" s="204" t="s">
        <v>125</v>
      </c>
      <c r="L1086" s="204" t="s">
        <v>820</v>
      </c>
      <c r="M1086" s="204" t="s">
        <v>594</v>
      </c>
      <c r="N1086" s="204" t="s">
        <v>3368</v>
      </c>
      <c r="P1086" s="204" t="s">
        <v>125</v>
      </c>
      <c r="Q1086" s="204" t="s">
        <v>702</v>
      </c>
      <c r="R1086" s="204" t="s">
        <v>594</v>
      </c>
      <c r="S1086" s="204" t="s">
        <v>565</v>
      </c>
    </row>
    <row r="1087" spans="1:19" x14ac:dyDescent="0.3">
      <c r="A1087" s="204"/>
      <c r="B1087" s="204"/>
      <c r="C1087" s="204"/>
      <c r="D1087" s="204"/>
      <c r="F1087" s="204" t="s">
        <v>125</v>
      </c>
      <c r="G1087" s="204" t="s">
        <v>683</v>
      </c>
      <c r="H1087" s="204" t="s">
        <v>1119</v>
      </c>
      <c r="I1087" s="204" t="s">
        <v>3460</v>
      </c>
      <c r="K1087" s="204" t="s">
        <v>125</v>
      </c>
      <c r="L1087" s="204" t="s">
        <v>822</v>
      </c>
      <c r="M1087" s="204" t="s">
        <v>7107</v>
      </c>
      <c r="N1087" s="204" t="s">
        <v>7108</v>
      </c>
      <c r="P1087" s="204" t="s">
        <v>125</v>
      </c>
      <c r="Q1087" s="204" t="s">
        <v>703</v>
      </c>
      <c r="R1087" s="204" t="s">
        <v>565</v>
      </c>
      <c r="S1087" s="204" t="s">
        <v>565</v>
      </c>
    </row>
    <row r="1088" spans="1:19" x14ac:dyDescent="0.3">
      <c r="A1088" s="204"/>
      <c r="B1088" s="204"/>
      <c r="C1088" s="204"/>
      <c r="D1088" s="204"/>
      <c r="F1088" s="204" t="s">
        <v>125</v>
      </c>
      <c r="G1088" s="204" t="s">
        <v>542</v>
      </c>
      <c r="H1088" s="204" t="s">
        <v>4542</v>
      </c>
      <c r="I1088" s="204" t="s">
        <v>3782</v>
      </c>
      <c r="K1088" s="204" t="s">
        <v>125</v>
      </c>
      <c r="L1088" s="204" t="s">
        <v>332</v>
      </c>
      <c r="M1088" s="204" t="s">
        <v>7109</v>
      </c>
      <c r="N1088" s="204" t="s">
        <v>7110</v>
      </c>
      <c r="P1088" s="204" t="s">
        <v>125</v>
      </c>
      <c r="Q1088" s="204" t="s">
        <v>704</v>
      </c>
      <c r="R1088" s="204" t="s">
        <v>565</v>
      </c>
      <c r="S1088" s="204" t="s">
        <v>565</v>
      </c>
    </row>
    <row r="1089" spans="1:19" x14ac:dyDescent="0.3">
      <c r="A1089" s="204"/>
      <c r="B1089" s="204"/>
      <c r="C1089" s="204"/>
      <c r="D1089" s="204"/>
      <c r="F1089" s="204" t="s">
        <v>125</v>
      </c>
      <c r="G1089" s="204" t="s">
        <v>686</v>
      </c>
      <c r="H1089" s="204" t="s">
        <v>2749</v>
      </c>
      <c r="I1089" s="204" t="s">
        <v>632</v>
      </c>
      <c r="K1089" s="204" t="s">
        <v>125</v>
      </c>
      <c r="L1089" s="204" t="s">
        <v>331</v>
      </c>
      <c r="M1089" s="204" t="s">
        <v>7111</v>
      </c>
      <c r="N1089" s="204" t="s">
        <v>7112</v>
      </c>
      <c r="P1089" s="204" t="s">
        <v>125</v>
      </c>
      <c r="Q1089" s="204" t="s">
        <v>705</v>
      </c>
      <c r="R1089" s="204" t="s">
        <v>1116</v>
      </c>
      <c r="S1089" s="204" t="s">
        <v>4417</v>
      </c>
    </row>
    <row r="1090" spans="1:19" x14ac:dyDescent="0.3">
      <c r="A1090" s="204"/>
      <c r="B1090" s="204"/>
      <c r="C1090" s="204"/>
      <c r="D1090" s="204"/>
      <c r="F1090" s="204" t="s">
        <v>125</v>
      </c>
      <c r="G1090" s="204" t="s">
        <v>688</v>
      </c>
      <c r="H1090" s="204" t="s">
        <v>2157</v>
      </c>
      <c r="I1090" s="204" t="s">
        <v>2501</v>
      </c>
      <c r="K1090" s="204" t="s">
        <v>125</v>
      </c>
      <c r="L1090" s="204" t="s">
        <v>330</v>
      </c>
      <c r="M1090" s="204" t="s">
        <v>2004</v>
      </c>
      <c r="N1090" s="204" t="s">
        <v>7113</v>
      </c>
      <c r="P1090" s="204" t="s">
        <v>125</v>
      </c>
      <c r="Q1090" s="204" t="s">
        <v>707</v>
      </c>
      <c r="R1090" s="204" t="s">
        <v>852</v>
      </c>
      <c r="S1090" s="204" t="s">
        <v>585</v>
      </c>
    </row>
    <row r="1091" spans="1:19" x14ac:dyDescent="0.3">
      <c r="A1091" s="204"/>
      <c r="B1091" s="204"/>
      <c r="C1091" s="204"/>
      <c r="D1091" s="204"/>
      <c r="F1091" s="204" t="s">
        <v>125</v>
      </c>
      <c r="G1091" s="204" t="s">
        <v>690</v>
      </c>
      <c r="H1091" s="204" t="s">
        <v>1350</v>
      </c>
      <c r="I1091" s="204" t="s">
        <v>941</v>
      </c>
      <c r="K1091" s="204" t="s">
        <v>125</v>
      </c>
      <c r="L1091" s="204" t="s">
        <v>329</v>
      </c>
      <c r="M1091" s="204" t="s">
        <v>7114</v>
      </c>
      <c r="N1091" s="204" t="s">
        <v>7115</v>
      </c>
      <c r="P1091" s="204" t="s">
        <v>125</v>
      </c>
      <c r="Q1091" s="204" t="s">
        <v>709</v>
      </c>
      <c r="R1091" s="204" t="s">
        <v>2052</v>
      </c>
      <c r="S1091" s="204" t="s">
        <v>952</v>
      </c>
    </row>
    <row r="1092" spans="1:19" x14ac:dyDescent="0.3">
      <c r="A1092" s="204"/>
      <c r="B1092" s="204"/>
      <c r="C1092" s="204"/>
      <c r="D1092" s="204"/>
      <c r="F1092" s="204" t="s">
        <v>125</v>
      </c>
      <c r="G1092" s="204" t="s">
        <v>541</v>
      </c>
      <c r="H1092" s="204" t="s">
        <v>6319</v>
      </c>
      <c r="I1092" s="204" t="s">
        <v>6320</v>
      </c>
      <c r="K1092" s="204" t="s">
        <v>125</v>
      </c>
      <c r="L1092" s="204" t="s">
        <v>328</v>
      </c>
      <c r="M1092" s="204" t="s">
        <v>565</v>
      </c>
      <c r="N1092" s="204" t="s">
        <v>565</v>
      </c>
      <c r="P1092" s="204" t="s">
        <v>125</v>
      </c>
      <c r="Q1092" s="204" t="s">
        <v>586</v>
      </c>
      <c r="R1092" s="204" t="s">
        <v>978</v>
      </c>
      <c r="S1092" s="204" t="s">
        <v>7882</v>
      </c>
    </row>
    <row r="1093" spans="1:19" x14ac:dyDescent="0.3">
      <c r="A1093" s="204"/>
      <c r="B1093" s="204"/>
      <c r="C1093" s="204"/>
      <c r="D1093" s="204"/>
      <c r="F1093" s="204" t="s">
        <v>125</v>
      </c>
      <c r="G1093" s="204" t="s">
        <v>693</v>
      </c>
      <c r="H1093" s="204" t="s">
        <v>1561</v>
      </c>
      <c r="I1093" s="204" t="s">
        <v>6321</v>
      </c>
      <c r="K1093" s="204" t="s">
        <v>125</v>
      </c>
      <c r="L1093" s="204" t="s">
        <v>324</v>
      </c>
      <c r="M1093" s="204" t="s">
        <v>2113</v>
      </c>
      <c r="N1093" s="204" t="s">
        <v>7116</v>
      </c>
      <c r="P1093" s="204" t="s">
        <v>125</v>
      </c>
      <c r="Q1093" s="204" t="s">
        <v>540</v>
      </c>
      <c r="R1093" s="204" t="s">
        <v>7883</v>
      </c>
      <c r="S1093" s="204" t="s">
        <v>7884</v>
      </c>
    </row>
    <row r="1094" spans="1:19" x14ac:dyDescent="0.3">
      <c r="A1094" s="204"/>
      <c r="B1094" s="204"/>
      <c r="C1094" s="204"/>
      <c r="D1094" s="204"/>
      <c r="F1094" s="204" t="s">
        <v>125</v>
      </c>
      <c r="G1094" s="204" t="s">
        <v>695</v>
      </c>
      <c r="H1094" s="204" t="s">
        <v>3672</v>
      </c>
      <c r="I1094" s="204" t="s">
        <v>6322</v>
      </c>
      <c r="K1094" s="204" t="s">
        <v>125</v>
      </c>
      <c r="L1094" s="204" t="s">
        <v>830</v>
      </c>
      <c r="M1094" s="204" t="s">
        <v>863</v>
      </c>
      <c r="N1094" s="204" t="s">
        <v>1844</v>
      </c>
      <c r="P1094" s="204" t="s">
        <v>125</v>
      </c>
      <c r="Q1094" s="204" t="s">
        <v>371</v>
      </c>
      <c r="R1094" s="204" t="s">
        <v>6496</v>
      </c>
      <c r="S1094" s="204" t="s">
        <v>7885</v>
      </c>
    </row>
    <row r="1095" spans="1:19" x14ac:dyDescent="0.3">
      <c r="A1095" s="204"/>
      <c r="B1095" s="204"/>
      <c r="C1095" s="204"/>
      <c r="D1095" s="204"/>
      <c r="F1095" s="204" t="s">
        <v>125</v>
      </c>
      <c r="G1095" s="204" t="s">
        <v>697</v>
      </c>
      <c r="H1095" s="204" t="s">
        <v>5207</v>
      </c>
      <c r="I1095" s="204" t="s">
        <v>1492</v>
      </c>
      <c r="K1095" s="204" t="s">
        <v>125</v>
      </c>
      <c r="L1095" s="204" t="s">
        <v>831</v>
      </c>
      <c r="M1095" s="204" t="s">
        <v>594</v>
      </c>
      <c r="N1095" s="204" t="s">
        <v>565</v>
      </c>
      <c r="P1095" s="204" t="s">
        <v>125</v>
      </c>
      <c r="Q1095" s="204" t="s">
        <v>715</v>
      </c>
      <c r="R1095" s="204" t="s">
        <v>2749</v>
      </c>
      <c r="S1095" s="204" t="s">
        <v>4396</v>
      </c>
    </row>
    <row r="1096" spans="1:19" x14ac:dyDescent="0.3">
      <c r="A1096" s="204"/>
      <c r="B1096" s="204"/>
      <c r="C1096" s="204"/>
      <c r="D1096" s="204"/>
      <c r="F1096" s="204" t="s">
        <v>125</v>
      </c>
      <c r="G1096" s="204" t="s">
        <v>699</v>
      </c>
      <c r="H1096" s="204" t="s">
        <v>6323</v>
      </c>
      <c r="I1096" s="204" t="s">
        <v>1586</v>
      </c>
      <c r="K1096" s="204" t="s">
        <v>125</v>
      </c>
      <c r="L1096" s="204" t="s">
        <v>832</v>
      </c>
      <c r="M1096" s="204" t="s">
        <v>946</v>
      </c>
      <c r="N1096" s="204" t="s">
        <v>2455</v>
      </c>
      <c r="P1096" s="204" t="s">
        <v>125</v>
      </c>
      <c r="Q1096" s="204" t="s">
        <v>717</v>
      </c>
      <c r="R1096" s="204" t="s">
        <v>2603</v>
      </c>
      <c r="S1096" s="204" t="s">
        <v>1405</v>
      </c>
    </row>
    <row r="1097" spans="1:19" x14ac:dyDescent="0.3">
      <c r="A1097" s="204"/>
      <c r="B1097" s="204"/>
      <c r="C1097" s="204"/>
      <c r="D1097" s="204"/>
      <c r="F1097" s="204" t="s">
        <v>125</v>
      </c>
      <c r="G1097" s="204" t="s">
        <v>701</v>
      </c>
      <c r="H1097" s="204" t="s">
        <v>624</v>
      </c>
      <c r="I1097" s="204" t="s">
        <v>2840</v>
      </c>
      <c r="K1097" s="204" t="s">
        <v>125</v>
      </c>
      <c r="L1097" s="204" t="s">
        <v>536</v>
      </c>
      <c r="M1097" s="204" t="s">
        <v>845</v>
      </c>
      <c r="N1097" s="204" t="s">
        <v>3202</v>
      </c>
      <c r="P1097" s="204" t="s">
        <v>125</v>
      </c>
      <c r="Q1097" s="204" t="s">
        <v>719</v>
      </c>
      <c r="R1097" s="204" t="s">
        <v>565</v>
      </c>
      <c r="S1097" s="204" t="s">
        <v>565</v>
      </c>
    </row>
    <row r="1098" spans="1:19" x14ac:dyDescent="0.3">
      <c r="A1098" s="204"/>
      <c r="B1098" s="204"/>
      <c r="C1098" s="204"/>
      <c r="D1098" s="204"/>
      <c r="F1098" s="204" t="s">
        <v>125</v>
      </c>
      <c r="G1098" s="204" t="s">
        <v>702</v>
      </c>
      <c r="H1098" s="204" t="s">
        <v>863</v>
      </c>
      <c r="I1098" s="204" t="s">
        <v>594</v>
      </c>
      <c r="K1098" s="204" t="s">
        <v>125</v>
      </c>
      <c r="L1098" s="204" t="s">
        <v>586</v>
      </c>
      <c r="M1098" s="204" t="s">
        <v>845</v>
      </c>
      <c r="N1098" s="204" t="s">
        <v>3202</v>
      </c>
      <c r="P1098" s="204" t="s">
        <v>125</v>
      </c>
      <c r="Q1098" s="204" t="s">
        <v>720</v>
      </c>
      <c r="R1098" s="204" t="s">
        <v>2515</v>
      </c>
      <c r="S1098" s="204" t="s">
        <v>2728</v>
      </c>
    </row>
    <row r="1099" spans="1:19" x14ac:dyDescent="0.3">
      <c r="A1099" s="204"/>
      <c r="B1099" s="204"/>
      <c r="C1099" s="204"/>
      <c r="D1099" s="204"/>
      <c r="F1099" s="204" t="s">
        <v>125</v>
      </c>
      <c r="G1099" s="204" t="s">
        <v>703</v>
      </c>
      <c r="H1099" s="204" t="s">
        <v>565</v>
      </c>
      <c r="I1099" s="204" t="s">
        <v>565</v>
      </c>
      <c r="K1099" s="204" t="s">
        <v>126</v>
      </c>
      <c r="L1099" s="204" t="s">
        <v>554</v>
      </c>
      <c r="M1099" s="204" t="s">
        <v>2485</v>
      </c>
      <c r="N1099" s="204" t="s">
        <v>7118</v>
      </c>
      <c r="P1099" s="204" t="s">
        <v>125</v>
      </c>
      <c r="Q1099" s="204" t="s">
        <v>722</v>
      </c>
      <c r="R1099" s="204" t="s">
        <v>674</v>
      </c>
      <c r="S1099" s="204" t="s">
        <v>4530</v>
      </c>
    </row>
    <row r="1100" spans="1:19" x14ac:dyDescent="0.3">
      <c r="A1100" s="204"/>
      <c r="B1100" s="204"/>
      <c r="C1100" s="204"/>
      <c r="D1100" s="204"/>
      <c r="F1100" s="204" t="s">
        <v>125</v>
      </c>
      <c r="G1100" s="204" t="s">
        <v>704</v>
      </c>
      <c r="H1100" s="204" t="s">
        <v>941</v>
      </c>
      <c r="I1100" s="204" t="s">
        <v>3430</v>
      </c>
      <c r="K1100" s="204" t="s">
        <v>126</v>
      </c>
      <c r="L1100" s="204" t="s">
        <v>566</v>
      </c>
      <c r="M1100" s="204" t="s">
        <v>565</v>
      </c>
      <c r="N1100" s="204" t="s">
        <v>565</v>
      </c>
      <c r="P1100" s="204" t="s">
        <v>125</v>
      </c>
      <c r="Q1100" s="204" t="s">
        <v>724</v>
      </c>
      <c r="R1100" s="204" t="s">
        <v>1635</v>
      </c>
      <c r="S1100" s="204" t="s">
        <v>7886</v>
      </c>
    </row>
    <row r="1101" spans="1:19" x14ac:dyDescent="0.3">
      <c r="A1101" s="204"/>
      <c r="B1101" s="204"/>
      <c r="C1101" s="204"/>
      <c r="D1101" s="204"/>
      <c r="F1101" s="204" t="s">
        <v>125</v>
      </c>
      <c r="G1101" s="204" t="s">
        <v>705</v>
      </c>
      <c r="H1101" s="204" t="s">
        <v>1700</v>
      </c>
      <c r="I1101" s="204" t="s">
        <v>6324</v>
      </c>
      <c r="K1101" s="204" t="s">
        <v>126</v>
      </c>
      <c r="L1101" s="204" t="s">
        <v>570</v>
      </c>
      <c r="M1101" s="204" t="s">
        <v>565</v>
      </c>
      <c r="N1101" s="204" t="s">
        <v>565</v>
      </c>
      <c r="P1101" s="204" t="s">
        <v>125</v>
      </c>
      <c r="Q1101" s="204" t="s">
        <v>726</v>
      </c>
      <c r="R1101" s="204" t="s">
        <v>6192</v>
      </c>
      <c r="S1101" s="204" t="s">
        <v>7887</v>
      </c>
    </row>
    <row r="1102" spans="1:19" x14ac:dyDescent="0.3">
      <c r="A1102" s="204"/>
      <c r="B1102" s="204"/>
      <c r="C1102" s="204"/>
      <c r="D1102" s="204"/>
      <c r="F1102" s="204" t="s">
        <v>125</v>
      </c>
      <c r="G1102" s="204" t="s">
        <v>707</v>
      </c>
      <c r="H1102" s="204" t="s">
        <v>1944</v>
      </c>
      <c r="I1102" s="204" t="s">
        <v>894</v>
      </c>
      <c r="K1102" s="204" t="s">
        <v>126</v>
      </c>
      <c r="L1102" s="204" t="s">
        <v>572</v>
      </c>
      <c r="M1102" s="204" t="s">
        <v>565</v>
      </c>
      <c r="N1102" s="204" t="s">
        <v>565</v>
      </c>
      <c r="P1102" s="204" t="s">
        <v>125</v>
      </c>
      <c r="Q1102" s="204" t="s">
        <v>728</v>
      </c>
      <c r="R1102" s="204" t="s">
        <v>3684</v>
      </c>
      <c r="S1102" s="204" t="s">
        <v>7888</v>
      </c>
    </row>
    <row r="1103" spans="1:19" x14ac:dyDescent="0.3">
      <c r="A1103" s="204"/>
      <c r="B1103" s="204"/>
      <c r="C1103" s="204"/>
      <c r="D1103" s="204"/>
      <c r="F1103" s="204" t="s">
        <v>125</v>
      </c>
      <c r="G1103" s="204" t="s">
        <v>709</v>
      </c>
      <c r="H1103" s="204" t="s">
        <v>1863</v>
      </c>
      <c r="I1103" s="204" t="s">
        <v>1070</v>
      </c>
      <c r="K1103" s="204" t="s">
        <v>126</v>
      </c>
      <c r="L1103" s="204" t="s">
        <v>574</v>
      </c>
      <c r="M1103" s="204" t="s">
        <v>565</v>
      </c>
      <c r="N1103" s="204" t="s">
        <v>565</v>
      </c>
      <c r="P1103" s="204" t="s">
        <v>125</v>
      </c>
      <c r="Q1103" s="204" t="s">
        <v>730</v>
      </c>
      <c r="R1103" s="204" t="s">
        <v>1963</v>
      </c>
      <c r="S1103" s="204" t="s">
        <v>4795</v>
      </c>
    </row>
    <row r="1104" spans="1:19" x14ac:dyDescent="0.3">
      <c r="A1104" s="204"/>
      <c r="B1104" s="204"/>
      <c r="C1104" s="204"/>
      <c r="D1104" s="204"/>
      <c r="F1104" s="204" t="s">
        <v>125</v>
      </c>
      <c r="G1104" s="204" t="s">
        <v>586</v>
      </c>
      <c r="H1104" s="204" t="s">
        <v>3734</v>
      </c>
      <c r="I1104" s="204" t="s">
        <v>4807</v>
      </c>
      <c r="K1104" s="204" t="s">
        <v>126</v>
      </c>
      <c r="L1104" s="204" t="s">
        <v>576</v>
      </c>
      <c r="M1104" s="204" t="s">
        <v>565</v>
      </c>
      <c r="N1104" s="204" t="s">
        <v>565</v>
      </c>
      <c r="P1104" s="204" t="s">
        <v>125</v>
      </c>
      <c r="Q1104" s="204" t="s">
        <v>539</v>
      </c>
      <c r="R1104" s="204" t="s">
        <v>7889</v>
      </c>
      <c r="S1104" s="204" t="s">
        <v>7890</v>
      </c>
    </row>
    <row r="1105" spans="1:19" x14ac:dyDescent="0.3">
      <c r="A1105" s="204"/>
      <c r="B1105" s="204"/>
      <c r="C1105" s="204"/>
      <c r="D1105" s="204"/>
      <c r="F1105" s="204" t="s">
        <v>125</v>
      </c>
      <c r="G1105" s="204" t="s">
        <v>540</v>
      </c>
      <c r="H1105" s="204" t="s">
        <v>6325</v>
      </c>
      <c r="I1105" s="204" t="s">
        <v>6326</v>
      </c>
      <c r="K1105" s="204" t="s">
        <v>126</v>
      </c>
      <c r="L1105" s="204" t="s">
        <v>578</v>
      </c>
      <c r="M1105" s="204" t="s">
        <v>565</v>
      </c>
      <c r="N1105" s="204" t="s">
        <v>565</v>
      </c>
      <c r="P1105" s="204" t="s">
        <v>125</v>
      </c>
      <c r="Q1105" s="204" t="s">
        <v>733</v>
      </c>
      <c r="R1105" s="204" t="s">
        <v>1832</v>
      </c>
      <c r="S1105" s="204" t="s">
        <v>7891</v>
      </c>
    </row>
    <row r="1106" spans="1:19" x14ac:dyDescent="0.3">
      <c r="A1106" s="204"/>
      <c r="B1106" s="204"/>
      <c r="C1106" s="204"/>
      <c r="D1106" s="204"/>
      <c r="F1106" s="204" t="s">
        <v>125</v>
      </c>
      <c r="G1106" s="204" t="s">
        <v>371</v>
      </c>
      <c r="H1106" s="204" t="s">
        <v>6327</v>
      </c>
      <c r="I1106" s="204" t="s">
        <v>6328</v>
      </c>
      <c r="K1106" s="204" t="s">
        <v>126</v>
      </c>
      <c r="L1106" s="204" t="s">
        <v>580</v>
      </c>
      <c r="M1106" s="204" t="s">
        <v>600</v>
      </c>
      <c r="N1106" s="204" t="s">
        <v>7119</v>
      </c>
      <c r="P1106" s="204" t="s">
        <v>125</v>
      </c>
      <c r="Q1106" s="204" t="s">
        <v>735</v>
      </c>
      <c r="R1106" s="204" t="s">
        <v>1916</v>
      </c>
      <c r="S1106" s="204" t="s">
        <v>7892</v>
      </c>
    </row>
    <row r="1107" spans="1:19" x14ac:dyDescent="0.3">
      <c r="A1107" s="204"/>
      <c r="B1107" s="204"/>
      <c r="C1107" s="204"/>
      <c r="D1107" s="204"/>
      <c r="F1107" s="204" t="s">
        <v>125</v>
      </c>
      <c r="G1107" s="204" t="s">
        <v>714</v>
      </c>
      <c r="H1107" s="204" t="s">
        <v>594</v>
      </c>
      <c r="I1107" s="204" t="s">
        <v>863</v>
      </c>
      <c r="K1107" s="204" t="s">
        <v>126</v>
      </c>
      <c r="L1107" s="204" t="s">
        <v>582</v>
      </c>
      <c r="M1107" s="204" t="s">
        <v>565</v>
      </c>
      <c r="N1107" s="204" t="s">
        <v>565</v>
      </c>
      <c r="P1107" s="204" t="s">
        <v>125</v>
      </c>
      <c r="Q1107" s="204" t="s">
        <v>737</v>
      </c>
      <c r="R1107" s="204" t="s">
        <v>2284</v>
      </c>
      <c r="S1107" s="204" t="s">
        <v>7893</v>
      </c>
    </row>
    <row r="1108" spans="1:19" x14ac:dyDescent="0.3">
      <c r="A1108" s="204"/>
      <c r="B1108" s="204"/>
      <c r="C1108" s="204"/>
      <c r="D1108" s="204"/>
      <c r="F1108" s="204" t="s">
        <v>125</v>
      </c>
      <c r="G1108" s="204" t="s">
        <v>715</v>
      </c>
      <c r="H1108" s="204" t="s">
        <v>1787</v>
      </c>
      <c r="I1108" s="204" t="s">
        <v>6329</v>
      </c>
      <c r="K1108" s="204" t="s">
        <v>126</v>
      </c>
      <c r="L1108" s="204" t="s">
        <v>584</v>
      </c>
      <c r="M1108" s="204" t="s">
        <v>881</v>
      </c>
      <c r="N1108" s="204" t="s">
        <v>1318</v>
      </c>
      <c r="P1108" s="204" t="s">
        <v>125</v>
      </c>
      <c r="Q1108" s="204" t="s">
        <v>739</v>
      </c>
      <c r="R1108" s="204" t="s">
        <v>1150</v>
      </c>
      <c r="S1108" s="204" t="s">
        <v>7894</v>
      </c>
    </row>
    <row r="1109" spans="1:19" x14ac:dyDescent="0.3">
      <c r="A1109" s="204"/>
      <c r="B1109" s="204"/>
      <c r="C1109" s="204"/>
      <c r="D1109" s="204"/>
      <c r="F1109" s="204" t="s">
        <v>125</v>
      </c>
      <c r="G1109" s="204" t="s">
        <v>717</v>
      </c>
      <c r="H1109" s="204" t="s">
        <v>1020</v>
      </c>
      <c r="I1109" s="204" t="s">
        <v>1244</v>
      </c>
      <c r="K1109" s="204" t="s">
        <v>126</v>
      </c>
      <c r="L1109" s="204" t="s">
        <v>586</v>
      </c>
      <c r="M1109" s="204" t="s">
        <v>2887</v>
      </c>
      <c r="N1109" s="204" t="s">
        <v>3783</v>
      </c>
      <c r="P1109" s="204" t="s">
        <v>125</v>
      </c>
      <c r="Q1109" s="204" t="s">
        <v>741</v>
      </c>
      <c r="R1109" s="204" t="s">
        <v>4542</v>
      </c>
      <c r="S1109" s="204" t="s">
        <v>7895</v>
      </c>
    </row>
    <row r="1110" spans="1:19" x14ac:dyDescent="0.3">
      <c r="A1110" s="204"/>
      <c r="B1110" s="204"/>
      <c r="C1110" s="204"/>
      <c r="D1110" s="204"/>
      <c r="F1110" s="204" t="s">
        <v>125</v>
      </c>
      <c r="G1110" s="204" t="s">
        <v>719</v>
      </c>
      <c r="H1110" s="204" t="s">
        <v>863</v>
      </c>
      <c r="I1110" s="204" t="s">
        <v>624</v>
      </c>
      <c r="K1110" s="204" t="s">
        <v>126</v>
      </c>
      <c r="L1110" s="204" t="s">
        <v>553</v>
      </c>
      <c r="M1110" s="204" t="s">
        <v>3972</v>
      </c>
      <c r="N1110" s="204" t="s">
        <v>7120</v>
      </c>
      <c r="P1110" s="204" t="s">
        <v>125</v>
      </c>
      <c r="Q1110" s="204" t="s">
        <v>743</v>
      </c>
      <c r="R1110" s="204" t="s">
        <v>2431</v>
      </c>
      <c r="S1110" s="204" t="s">
        <v>7896</v>
      </c>
    </row>
    <row r="1111" spans="1:19" x14ac:dyDescent="0.3">
      <c r="A1111" s="204"/>
      <c r="B1111" s="204"/>
      <c r="C1111" s="204"/>
      <c r="D1111" s="204"/>
      <c r="F1111" s="204" t="s">
        <v>125</v>
      </c>
      <c r="G1111" s="204" t="s">
        <v>720</v>
      </c>
      <c r="H1111" s="204" t="s">
        <v>1145</v>
      </c>
      <c r="I1111" s="204" t="s">
        <v>889</v>
      </c>
      <c r="K1111" s="204" t="s">
        <v>126</v>
      </c>
      <c r="L1111" s="204" t="s">
        <v>589</v>
      </c>
      <c r="M1111" s="204" t="s">
        <v>1605</v>
      </c>
      <c r="N1111" s="204" t="s">
        <v>7121</v>
      </c>
      <c r="P1111" s="204" t="s">
        <v>125</v>
      </c>
      <c r="Q1111" s="204" t="s">
        <v>745</v>
      </c>
      <c r="R1111" s="204" t="s">
        <v>1944</v>
      </c>
      <c r="S1111" s="204" t="s">
        <v>3797</v>
      </c>
    </row>
    <row r="1112" spans="1:19" x14ac:dyDescent="0.3">
      <c r="A1112" s="204"/>
      <c r="B1112" s="204"/>
      <c r="C1112" s="204"/>
      <c r="D1112" s="204"/>
      <c r="F1112" s="204" t="s">
        <v>125</v>
      </c>
      <c r="G1112" s="204" t="s">
        <v>722</v>
      </c>
      <c r="H1112" s="204" t="s">
        <v>661</v>
      </c>
      <c r="I1112" s="204" t="s">
        <v>1125</v>
      </c>
      <c r="K1112" s="204" t="s">
        <v>126</v>
      </c>
      <c r="L1112" s="204" t="s">
        <v>591</v>
      </c>
      <c r="M1112" s="204" t="s">
        <v>1856</v>
      </c>
      <c r="N1112" s="204" t="s">
        <v>7122</v>
      </c>
      <c r="P1112" s="204" t="s">
        <v>125</v>
      </c>
      <c r="Q1112" s="204" t="s">
        <v>747</v>
      </c>
      <c r="R1112" s="204" t="s">
        <v>2819</v>
      </c>
      <c r="S1112" s="204" t="s">
        <v>7897</v>
      </c>
    </row>
    <row r="1113" spans="1:19" x14ac:dyDescent="0.3">
      <c r="A1113" s="204"/>
      <c r="B1113" s="204"/>
      <c r="C1113" s="204"/>
      <c r="D1113" s="204"/>
      <c r="F1113" s="204" t="s">
        <v>125</v>
      </c>
      <c r="G1113" s="204" t="s">
        <v>724</v>
      </c>
      <c r="H1113" s="204" t="s">
        <v>2413</v>
      </c>
      <c r="I1113" s="204" t="s">
        <v>2652</v>
      </c>
      <c r="K1113" s="204" t="s">
        <v>126</v>
      </c>
      <c r="L1113" s="204" t="s">
        <v>599</v>
      </c>
      <c r="M1113" s="204" t="s">
        <v>594</v>
      </c>
      <c r="N1113" s="204" t="s">
        <v>1626</v>
      </c>
      <c r="P1113" s="204" t="s">
        <v>125</v>
      </c>
      <c r="Q1113" s="204" t="s">
        <v>749</v>
      </c>
      <c r="R1113" s="204" t="s">
        <v>3215</v>
      </c>
      <c r="S1113" s="204" t="s">
        <v>7898</v>
      </c>
    </row>
    <row r="1114" spans="1:19" x14ac:dyDescent="0.3">
      <c r="A1114" s="204"/>
      <c r="B1114" s="204"/>
      <c r="C1114" s="204"/>
      <c r="D1114" s="204"/>
      <c r="F1114" s="204" t="s">
        <v>125</v>
      </c>
      <c r="G1114" s="204" t="s">
        <v>726</v>
      </c>
      <c r="H1114" s="204" t="s">
        <v>6330</v>
      </c>
      <c r="I1114" s="204" t="s">
        <v>6331</v>
      </c>
      <c r="K1114" s="204" t="s">
        <v>126</v>
      </c>
      <c r="L1114" s="204" t="s">
        <v>601</v>
      </c>
      <c r="M1114" s="204" t="s">
        <v>674</v>
      </c>
      <c r="N1114" s="204" t="s">
        <v>7123</v>
      </c>
      <c r="P1114" s="204" t="s">
        <v>125</v>
      </c>
      <c r="Q1114" s="204" t="s">
        <v>751</v>
      </c>
      <c r="R1114" s="204" t="s">
        <v>3032</v>
      </c>
      <c r="S1114" s="204" t="s">
        <v>7899</v>
      </c>
    </row>
    <row r="1115" spans="1:19" x14ac:dyDescent="0.3">
      <c r="A1115" s="204"/>
      <c r="B1115" s="204"/>
      <c r="C1115" s="204"/>
      <c r="D1115" s="204"/>
      <c r="F1115" s="204" t="s">
        <v>125</v>
      </c>
      <c r="G1115" s="204" t="s">
        <v>728</v>
      </c>
      <c r="H1115" s="204" t="s">
        <v>5454</v>
      </c>
      <c r="I1115" s="204" t="s">
        <v>6332</v>
      </c>
      <c r="K1115" s="204" t="s">
        <v>126</v>
      </c>
      <c r="L1115" s="204" t="s">
        <v>2074</v>
      </c>
      <c r="M1115" s="204" t="s">
        <v>863</v>
      </c>
      <c r="N1115" s="204" t="s">
        <v>7124</v>
      </c>
      <c r="P1115" s="204" t="s">
        <v>125</v>
      </c>
      <c r="Q1115" s="204" t="s">
        <v>753</v>
      </c>
      <c r="R1115" s="204" t="s">
        <v>7900</v>
      </c>
      <c r="S1115" s="204" t="s">
        <v>7901</v>
      </c>
    </row>
    <row r="1116" spans="1:19" x14ac:dyDescent="0.3">
      <c r="A1116" s="204"/>
      <c r="B1116" s="204"/>
      <c r="C1116" s="204"/>
      <c r="D1116" s="204"/>
      <c r="F1116" s="204" t="s">
        <v>125</v>
      </c>
      <c r="G1116" s="204" t="s">
        <v>730</v>
      </c>
      <c r="H1116" s="204" t="s">
        <v>6194</v>
      </c>
      <c r="I1116" s="204" t="s">
        <v>6333</v>
      </c>
      <c r="K1116" s="204" t="s">
        <v>126</v>
      </c>
      <c r="L1116" s="204" t="s">
        <v>602</v>
      </c>
      <c r="M1116" s="204" t="s">
        <v>863</v>
      </c>
      <c r="N1116" s="204" t="s">
        <v>7125</v>
      </c>
      <c r="P1116" s="204" t="s">
        <v>125</v>
      </c>
      <c r="Q1116" s="204" t="s">
        <v>538</v>
      </c>
      <c r="R1116" s="204" t="s">
        <v>7902</v>
      </c>
      <c r="S1116" s="204" t="s">
        <v>7903</v>
      </c>
    </row>
    <row r="1117" spans="1:19" x14ac:dyDescent="0.3">
      <c r="A1117" s="204"/>
      <c r="B1117" s="204"/>
      <c r="C1117" s="204"/>
      <c r="D1117" s="204"/>
      <c r="F1117" s="204" t="s">
        <v>125</v>
      </c>
      <c r="G1117" s="204" t="s">
        <v>539</v>
      </c>
      <c r="H1117" s="204" t="s">
        <v>6334</v>
      </c>
      <c r="I1117" s="204" t="s">
        <v>6335</v>
      </c>
      <c r="K1117" s="204" t="s">
        <v>126</v>
      </c>
      <c r="L1117" s="204" t="s">
        <v>603</v>
      </c>
      <c r="M1117" s="204" t="s">
        <v>2439</v>
      </c>
      <c r="N1117" s="204" t="s">
        <v>7126</v>
      </c>
      <c r="P1117" s="204" t="s">
        <v>125</v>
      </c>
      <c r="Q1117" s="204" t="s">
        <v>756</v>
      </c>
      <c r="R1117" s="204" t="s">
        <v>885</v>
      </c>
      <c r="S1117" s="204" t="s">
        <v>1718</v>
      </c>
    </row>
    <row r="1118" spans="1:19" x14ac:dyDescent="0.3">
      <c r="A1118" s="204"/>
      <c r="B1118" s="204"/>
      <c r="C1118" s="204"/>
      <c r="D1118" s="204"/>
      <c r="F1118" s="204" t="s">
        <v>125</v>
      </c>
      <c r="G1118" s="204" t="s">
        <v>733</v>
      </c>
      <c r="H1118" s="204" t="s">
        <v>885</v>
      </c>
      <c r="I1118" s="204" t="s">
        <v>905</v>
      </c>
      <c r="K1118" s="204" t="s">
        <v>126</v>
      </c>
      <c r="L1118" s="204" t="s">
        <v>586</v>
      </c>
      <c r="M1118" s="204" t="s">
        <v>1844</v>
      </c>
      <c r="N1118" s="204" t="s">
        <v>7127</v>
      </c>
      <c r="P1118" s="204" t="s">
        <v>125</v>
      </c>
      <c r="Q1118" s="204" t="s">
        <v>758</v>
      </c>
      <c r="R1118" s="204" t="s">
        <v>3494</v>
      </c>
      <c r="S1118" s="204" t="s">
        <v>7904</v>
      </c>
    </row>
    <row r="1119" spans="1:19" x14ac:dyDescent="0.3">
      <c r="A1119" s="204"/>
      <c r="B1119" s="204"/>
      <c r="C1119" s="204"/>
      <c r="D1119" s="204"/>
      <c r="F1119" s="204" t="s">
        <v>125</v>
      </c>
      <c r="G1119" s="204" t="s">
        <v>735</v>
      </c>
      <c r="H1119" s="204" t="s">
        <v>1626</v>
      </c>
      <c r="I1119" s="204" t="s">
        <v>4360</v>
      </c>
      <c r="K1119" s="204" t="s">
        <v>126</v>
      </c>
      <c r="L1119" s="204" t="s">
        <v>552</v>
      </c>
      <c r="M1119" s="204" t="s">
        <v>7128</v>
      </c>
      <c r="N1119" s="204" t="s">
        <v>7129</v>
      </c>
      <c r="P1119" s="204" t="s">
        <v>125</v>
      </c>
      <c r="Q1119" s="204" t="s">
        <v>760</v>
      </c>
      <c r="R1119" s="204" t="s">
        <v>7905</v>
      </c>
      <c r="S1119" s="204" t="s">
        <v>7906</v>
      </c>
    </row>
    <row r="1120" spans="1:19" x14ac:dyDescent="0.3">
      <c r="A1120" s="204"/>
      <c r="B1120" s="204"/>
      <c r="C1120" s="204"/>
      <c r="D1120" s="204"/>
      <c r="F1120" s="204" t="s">
        <v>125</v>
      </c>
      <c r="G1120" s="204" t="s">
        <v>737</v>
      </c>
      <c r="H1120" s="204" t="s">
        <v>2090</v>
      </c>
      <c r="I1120" s="204" t="s">
        <v>4417</v>
      </c>
      <c r="K1120" s="204" t="s">
        <v>126</v>
      </c>
      <c r="L1120" s="204" t="s">
        <v>551</v>
      </c>
      <c r="M1120" s="204" t="s">
        <v>1310</v>
      </c>
      <c r="N1120" s="204" t="s">
        <v>7130</v>
      </c>
      <c r="P1120" s="204" t="s">
        <v>125</v>
      </c>
      <c r="Q1120" s="204" t="s">
        <v>762</v>
      </c>
      <c r="R1120" s="204" t="s">
        <v>1491</v>
      </c>
      <c r="S1120" s="204" t="s">
        <v>7907</v>
      </c>
    </row>
    <row r="1121" spans="1:19" x14ac:dyDescent="0.3">
      <c r="A1121" s="204"/>
      <c r="B1121" s="204"/>
      <c r="C1121" s="204"/>
      <c r="D1121" s="204"/>
      <c r="F1121" s="204" t="s">
        <v>125</v>
      </c>
      <c r="G1121" s="204" t="s">
        <v>739</v>
      </c>
      <c r="H1121" s="204" t="s">
        <v>1699</v>
      </c>
      <c r="I1121" s="204" t="s">
        <v>6336</v>
      </c>
      <c r="K1121" s="204" t="s">
        <v>126</v>
      </c>
      <c r="L1121" s="204" t="s">
        <v>611</v>
      </c>
      <c r="M1121" s="204" t="s">
        <v>1310</v>
      </c>
      <c r="N1121" s="204" t="s">
        <v>7130</v>
      </c>
      <c r="P1121" s="204" t="s">
        <v>125</v>
      </c>
      <c r="Q1121" s="204" t="s">
        <v>764</v>
      </c>
      <c r="R1121" s="204" t="s">
        <v>4817</v>
      </c>
      <c r="S1121" s="204" t="s">
        <v>7908</v>
      </c>
    </row>
    <row r="1122" spans="1:19" x14ac:dyDescent="0.3">
      <c r="A1122" s="204"/>
      <c r="B1122" s="204"/>
      <c r="C1122" s="204"/>
      <c r="D1122" s="204"/>
      <c r="F1122" s="204" t="s">
        <v>125</v>
      </c>
      <c r="G1122" s="204" t="s">
        <v>741</v>
      </c>
      <c r="H1122" s="204" t="s">
        <v>1338</v>
      </c>
      <c r="I1122" s="204" t="s">
        <v>6337</v>
      </c>
      <c r="K1122" s="204" t="s">
        <v>126</v>
      </c>
      <c r="L1122" s="204" t="s">
        <v>586</v>
      </c>
      <c r="M1122" s="204" t="s">
        <v>565</v>
      </c>
      <c r="N1122" s="204" t="s">
        <v>565</v>
      </c>
      <c r="P1122" s="204" t="s">
        <v>125</v>
      </c>
      <c r="Q1122" s="204" t="s">
        <v>766</v>
      </c>
      <c r="R1122" s="204" t="s">
        <v>594</v>
      </c>
      <c r="S1122" s="204" t="s">
        <v>594</v>
      </c>
    </row>
    <row r="1123" spans="1:19" x14ac:dyDescent="0.3">
      <c r="A1123" s="204"/>
      <c r="B1123" s="204"/>
      <c r="C1123" s="204"/>
      <c r="D1123" s="204"/>
      <c r="F1123" s="204" t="s">
        <v>125</v>
      </c>
      <c r="G1123" s="204" t="s">
        <v>743</v>
      </c>
      <c r="H1123" s="204" t="s">
        <v>3139</v>
      </c>
      <c r="I1123" s="204" t="s">
        <v>6338</v>
      </c>
      <c r="K1123" s="204" t="s">
        <v>126</v>
      </c>
      <c r="L1123" s="204" t="s">
        <v>550</v>
      </c>
      <c r="M1123" s="204" t="s">
        <v>2044</v>
      </c>
      <c r="N1123" s="204" t="s">
        <v>7131</v>
      </c>
      <c r="P1123" s="204" t="s">
        <v>125</v>
      </c>
      <c r="Q1123" s="204" t="s">
        <v>767</v>
      </c>
      <c r="R1123" s="204" t="s">
        <v>624</v>
      </c>
      <c r="S1123" s="204" t="s">
        <v>1491</v>
      </c>
    </row>
    <row r="1124" spans="1:19" x14ac:dyDescent="0.3">
      <c r="A1124" s="204"/>
      <c r="B1124" s="204"/>
      <c r="C1124" s="204"/>
      <c r="D1124" s="204"/>
      <c r="F1124" s="204" t="s">
        <v>125</v>
      </c>
      <c r="G1124" s="204" t="s">
        <v>745</v>
      </c>
      <c r="H1124" s="204" t="s">
        <v>1393</v>
      </c>
      <c r="I1124" s="204" t="s">
        <v>5267</v>
      </c>
      <c r="K1124" s="204" t="s">
        <v>126</v>
      </c>
      <c r="L1124" s="204" t="s">
        <v>614</v>
      </c>
      <c r="M1124" s="204" t="s">
        <v>565</v>
      </c>
      <c r="N1124" s="204" t="s">
        <v>565</v>
      </c>
      <c r="P1124" s="204" t="s">
        <v>125</v>
      </c>
      <c r="Q1124" s="204" t="s">
        <v>769</v>
      </c>
      <c r="R1124" s="204" t="s">
        <v>2515</v>
      </c>
      <c r="S1124" s="204" t="s">
        <v>723</v>
      </c>
    </row>
    <row r="1125" spans="1:19" x14ac:dyDescent="0.3">
      <c r="A1125" s="204"/>
      <c r="B1125" s="204"/>
      <c r="C1125" s="204"/>
      <c r="D1125" s="204"/>
      <c r="F1125" s="204" t="s">
        <v>125</v>
      </c>
      <c r="G1125" s="204" t="s">
        <v>747</v>
      </c>
      <c r="H1125" s="204" t="s">
        <v>1317</v>
      </c>
      <c r="I1125" s="204" t="s">
        <v>3651</v>
      </c>
      <c r="K1125" s="204" t="s">
        <v>126</v>
      </c>
      <c r="L1125" s="204" t="s">
        <v>615</v>
      </c>
      <c r="M1125" s="204" t="s">
        <v>565</v>
      </c>
      <c r="N1125" s="204" t="s">
        <v>565</v>
      </c>
      <c r="P1125" s="204" t="s">
        <v>125</v>
      </c>
      <c r="Q1125" s="204" t="s">
        <v>537</v>
      </c>
      <c r="R1125" s="204" t="s">
        <v>7909</v>
      </c>
      <c r="S1125" s="204" t="s">
        <v>7910</v>
      </c>
    </row>
    <row r="1126" spans="1:19" x14ac:dyDescent="0.3">
      <c r="A1126" s="204"/>
      <c r="B1126" s="204"/>
      <c r="C1126" s="204"/>
      <c r="D1126" s="204"/>
      <c r="F1126" s="204" t="s">
        <v>125</v>
      </c>
      <c r="G1126" s="204" t="s">
        <v>749</v>
      </c>
      <c r="H1126" s="204" t="s">
        <v>2042</v>
      </c>
      <c r="I1126" s="204" t="s">
        <v>6339</v>
      </c>
      <c r="K1126" s="204" t="s">
        <v>126</v>
      </c>
      <c r="L1126" s="204" t="s">
        <v>616</v>
      </c>
      <c r="M1126" s="204" t="s">
        <v>565</v>
      </c>
      <c r="N1126" s="204" t="s">
        <v>565</v>
      </c>
      <c r="P1126" s="204" t="s">
        <v>125</v>
      </c>
      <c r="Q1126" s="204" t="s">
        <v>774</v>
      </c>
      <c r="R1126" s="204" t="s">
        <v>952</v>
      </c>
      <c r="S1126" s="204" t="s">
        <v>624</v>
      </c>
    </row>
    <row r="1127" spans="1:19" x14ac:dyDescent="0.3">
      <c r="A1127" s="204"/>
      <c r="B1127" s="204"/>
      <c r="C1127" s="204"/>
      <c r="D1127" s="204"/>
      <c r="F1127" s="204" t="s">
        <v>125</v>
      </c>
      <c r="G1127" s="204" t="s">
        <v>751</v>
      </c>
      <c r="H1127" s="204" t="s">
        <v>4865</v>
      </c>
      <c r="I1127" s="204" t="s">
        <v>6340</v>
      </c>
      <c r="K1127" s="204" t="s">
        <v>126</v>
      </c>
      <c r="L1127" s="204" t="s">
        <v>617</v>
      </c>
      <c r="M1127" s="204" t="s">
        <v>594</v>
      </c>
      <c r="N1127" s="204" t="s">
        <v>863</v>
      </c>
      <c r="P1127" s="204" t="s">
        <v>125</v>
      </c>
      <c r="Q1127" s="204" t="s">
        <v>776</v>
      </c>
      <c r="R1127" s="204" t="s">
        <v>565</v>
      </c>
      <c r="S1127" s="204" t="s">
        <v>565</v>
      </c>
    </row>
    <row r="1128" spans="1:19" x14ac:dyDescent="0.3">
      <c r="A1128" s="204"/>
      <c r="B1128" s="204"/>
      <c r="C1128" s="204"/>
      <c r="D1128" s="204"/>
      <c r="F1128" s="204" t="s">
        <v>125</v>
      </c>
      <c r="G1128" s="204" t="s">
        <v>753</v>
      </c>
      <c r="H1128" s="204" t="s">
        <v>6341</v>
      </c>
      <c r="I1128" s="204" t="s">
        <v>6342</v>
      </c>
      <c r="K1128" s="204" t="s">
        <v>126</v>
      </c>
      <c r="L1128" s="204" t="s">
        <v>618</v>
      </c>
      <c r="M1128" s="204" t="s">
        <v>1772</v>
      </c>
      <c r="N1128" s="204" t="s">
        <v>7132</v>
      </c>
      <c r="P1128" s="204" t="s">
        <v>125</v>
      </c>
      <c r="Q1128" s="204" t="s">
        <v>778</v>
      </c>
      <c r="R1128" s="204" t="s">
        <v>7911</v>
      </c>
      <c r="S1128" s="204" t="s">
        <v>7912</v>
      </c>
    </row>
    <row r="1129" spans="1:19" x14ac:dyDescent="0.3">
      <c r="A1129" s="204"/>
      <c r="B1129" s="204"/>
      <c r="C1129" s="204"/>
      <c r="D1129" s="204"/>
      <c r="F1129" s="204" t="s">
        <v>125</v>
      </c>
      <c r="G1129" s="204" t="s">
        <v>538</v>
      </c>
      <c r="H1129" s="204" t="s">
        <v>6343</v>
      </c>
      <c r="I1129" s="204" t="s">
        <v>6344</v>
      </c>
      <c r="K1129" s="204" t="s">
        <v>126</v>
      </c>
      <c r="L1129" s="204" t="s">
        <v>586</v>
      </c>
      <c r="M1129" s="204" t="s">
        <v>565</v>
      </c>
      <c r="N1129" s="204" t="s">
        <v>565</v>
      </c>
      <c r="P1129" s="204" t="s">
        <v>125</v>
      </c>
      <c r="Q1129" s="204" t="s">
        <v>780</v>
      </c>
      <c r="R1129" s="204" t="s">
        <v>1478</v>
      </c>
      <c r="S1129" s="204" t="s">
        <v>7210</v>
      </c>
    </row>
    <row r="1130" spans="1:19" x14ac:dyDescent="0.3">
      <c r="A1130" s="204"/>
      <c r="B1130" s="204"/>
      <c r="C1130" s="204"/>
      <c r="D1130" s="204"/>
      <c r="F1130" s="204" t="s">
        <v>125</v>
      </c>
      <c r="G1130" s="204" t="s">
        <v>756</v>
      </c>
      <c r="H1130" s="204" t="s">
        <v>863</v>
      </c>
      <c r="I1130" s="204" t="s">
        <v>594</v>
      </c>
      <c r="K1130" s="204" t="s">
        <v>126</v>
      </c>
      <c r="L1130" s="204" t="s">
        <v>549</v>
      </c>
      <c r="M1130" s="204" t="s">
        <v>1232</v>
      </c>
      <c r="N1130" s="204" t="s">
        <v>7133</v>
      </c>
      <c r="P1130" s="204" t="s">
        <v>125</v>
      </c>
      <c r="Q1130" s="204" t="s">
        <v>782</v>
      </c>
      <c r="R1130" s="204" t="s">
        <v>565</v>
      </c>
      <c r="S1130" s="204" t="s">
        <v>565</v>
      </c>
    </row>
    <row r="1131" spans="1:19" x14ac:dyDescent="0.3">
      <c r="A1131" s="204"/>
      <c r="B1131" s="204"/>
      <c r="C1131" s="204"/>
      <c r="D1131" s="204"/>
      <c r="F1131" s="204" t="s">
        <v>125</v>
      </c>
      <c r="G1131" s="204" t="s">
        <v>758</v>
      </c>
      <c r="H1131" s="204" t="s">
        <v>1104</v>
      </c>
      <c r="I1131" s="204" t="s">
        <v>6345</v>
      </c>
      <c r="K1131" s="204" t="s">
        <v>126</v>
      </c>
      <c r="L1131" s="204" t="s">
        <v>625</v>
      </c>
      <c r="M1131" s="204" t="s">
        <v>565</v>
      </c>
      <c r="N1131" s="204" t="s">
        <v>565</v>
      </c>
      <c r="P1131" s="204" t="s">
        <v>125</v>
      </c>
      <c r="Q1131" s="204" t="s">
        <v>783</v>
      </c>
      <c r="R1131" s="204" t="s">
        <v>1844</v>
      </c>
      <c r="S1131" s="204" t="s">
        <v>886</v>
      </c>
    </row>
    <row r="1132" spans="1:19" x14ac:dyDescent="0.3">
      <c r="A1132" s="204"/>
      <c r="B1132" s="204"/>
      <c r="C1132" s="204"/>
      <c r="D1132" s="204"/>
      <c r="F1132" s="204" t="s">
        <v>125</v>
      </c>
      <c r="G1132" s="204" t="s">
        <v>760</v>
      </c>
      <c r="H1132" s="204" t="s">
        <v>6346</v>
      </c>
      <c r="I1132" s="204" t="s">
        <v>6347</v>
      </c>
      <c r="K1132" s="204" t="s">
        <v>126</v>
      </c>
      <c r="L1132" s="204" t="s">
        <v>629</v>
      </c>
      <c r="M1132" s="204" t="s">
        <v>1399</v>
      </c>
      <c r="N1132" s="204" t="s">
        <v>7134</v>
      </c>
      <c r="P1132" s="204" t="s">
        <v>125</v>
      </c>
      <c r="Q1132" s="204" t="s">
        <v>784</v>
      </c>
      <c r="R1132" s="204" t="s">
        <v>2893</v>
      </c>
      <c r="S1132" s="204" t="s">
        <v>7870</v>
      </c>
    </row>
    <row r="1133" spans="1:19" x14ac:dyDescent="0.3">
      <c r="A1133" s="204"/>
      <c r="B1133" s="204"/>
      <c r="C1133" s="204"/>
      <c r="D1133" s="204"/>
      <c r="F1133" s="204" t="s">
        <v>125</v>
      </c>
      <c r="G1133" s="204" t="s">
        <v>762</v>
      </c>
      <c r="H1133" s="204" t="s">
        <v>583</v>
      </c>
      <c r="I1133" s="204" t="s">
        <v>4023</v>
      </c>
      <c r="K1133" s="204" t="s">
        <v>126</v>
      </c>
      <c r="L1133" s="204" t="s">
        <v>631</v>
      </c>
      <c r="M1133" s="204" t="s">
        <v>594</v>
      </c>
      <c r="N1133" s="204" t="s">
        <v>624</v>
      </c>
      <c r="P1133" s="204" t="s">
        <v>125</v>
      </c>
      <c r="Q1133" s="204" t="s">
        <v>786</v>
      </c>
      <c r="R1133" s="204" t="s">
        <v>7913</v>
      </c>
      <c r="S1133" s="204" t="s">
        <v>7914</v>
      </c>
    </row>
    <row r="1134" spans="1:19" x14ac:dyDescent="0.3">
      <c r="A1134" s="204"/>
      <c r="B1134" s="204"/>
      <c r="C1134" s="204"/>
      <c r="D1134" s="204"/>
      <c r="F1134" s="204" t="s">
        <v>125</v>
      </c>
      <c r="G1134" s="204" t="s">
        <v>764</v>
      </c>
      <c r="H1134" s="204" t="s">
        <v>1200</v>
      </c>
      <c r="I1134" s="204" t="s">
        <v>6348</v>
      </c>
      <c r="K1134" s="204" t="s">
        <v>126</v>
      </c>
      <c r="L1134" s="204" t="s">
        <v>633</v>
      </c>
      <c r="M1134" s="204" t="s">
        <v>1183</v>
      </c>
      <c r="N1134" s="204" t="s">
        <v>1263</v>
      </c>
      <c r="P1134" s="204" t="s">
        <v>125</v>
      </c>
      <c r="Q1134" s="204" t="s">
        <v>788</v>
      </c>
      <c r="R1134" s="204" t="s">
        <v>885</v>
      </c>
      <c r="S1134" s="204" t="s">
        <v>661</v>
      </c>
    </row>
    <row r="1135" spans="1:19" x14ac:dyDescent="0.3">
      <c r="A1135" s="204"/>
      <c r="B1135" s="204"/>
      <c r="C1135" s="204"/>
      <c r="D1135" s="204"/>
      <c r="F1135" s="204" t="s">
        <v>125</v>
      </c>
      <c r="G1135" s="204" t="s">
        <v>766</v>
      </c>
      <c r="H1135" s="204" t="s">
        <v>885</v>
      </c>
      <c r="I1135" s="204" t="s">
        <v>1167</v>
      </c>
      <c r="K1135" s="204" t="s">
        <v>126</v>
      </c>
      <c r="L1135" s="204" t="s">
        <v>586</v>
      </c>
      <c r="M1135" s="204" t="s">
        <v>2163</v>
      </c>
      <c r="N1135" s="204" t="s">
        <v>7135</v>
      </c>
      <c r="P1135" s="204" t="s">
        <v>125</v>
      </c>
      <c r="Q1135" s="204" t="s">
        <v>790</v>
      </c>
      <c r="R1135" s="204" t="s">
        <v>2691</v>
      </c>
      <c r="S1135" s="204" t="s">
        <v>791</v>
      </c>
    </row>
    <row r="1136" spans="1:19" x14ac:dyDescent="0.3">
      <c r="A1136" s="204"/>
      <c r="B1136" s="204"/>
      <c r="C1136" s="204"/>
      <c r="D1136" s="204"/>
      <c r="F1136" s="204" t="s">
        <v>125</v>
      </c>
      <c r="G1136" s="204" t="s">
        <v>767</v>
      </c>
      <c r="H1136" s="204" t="s">
        <v>1863</v>
      </c>
      <c r="I1136" s="204" t="s">
        <v>6349</v>
      </c>
      <c r="K1136" s="204" t="s">
        <v>126</v>
      </c>
      <c r="L1136" s="204" t="s">
        <v>548</v>
      </c>
      <c r="M1136" s="204" t="s">
        <v>2086</v>
      </c>
      <c r="N1136" s="204" t="s">
        <v>3000</v>
      </c>
      <c r="P1136" s="204" t="s">
        <v>125</v>
      </c>
      <c r="Q1136" s="204" t="s">
        <v>792</v>
      </c>
      <c r="R1136" s="204" t="s">
        <v>885</v>
      </c>
      <c r="S1136" s="204" t="s">
        <v>4448</v>
      </c>
    </row>
    <row r="1137" spans="1:19" x14ac:dyDescent="0.3">
      <c r="A1137" s="204"/>
      <c r="B1137" s="204"/>
      <c r="C1137" s="204"/>
      <c r="D1137" s="204"/>
      <c r="F1137" s="204" t="s">
        <v>125</v>
      </c>
      <c r="G1137" s="204" t="s">
        <v>769</v>
      </c>
      <c r="H1137" s="204" t="s">
        <v>674</v>
      </c>
      <c r="I1137" s="204" t="s">
        <v>4467</v>
      </c>
      <c r="K1137" s="204" t="s">
        <v>126</v>
      </c>
      <c r="L1137" s="204" t="s">
        <v>637</v>
      </c>
      <c r="M1137" s="204" t="s">
        <v>661</v>
      </c>
      <c r="N1137" s="204" t="s">
        <v>2515</v>
      </c>
      <c r="P1137" s="204" t="s">
        <v>125</v>
      </c>
      <c r="Q1137" s="204" t="s">
        <v>794</v>
      </c>
      <c r="R1137" s="204" t="s">
        <v>812</v>
      </c>
      <c r="S1137" s="204" t="s">
        <v>968</v>
      </c>
    </row>
    <row r="1138" spans="1:19" x14ac:dyDescent="0.3">
      <c r="A1138" s="204"/>
      <c r="B1138" s="204"/>
      <c r="C1138" s="204"/>
      <c r="D1138" s="204"/>
      <c r="F1138" s="204" t="s">
        <v>125</v>
      </c>
      <c r="G1138" s="204" t="s">
        <v>771</v>
      </c>
      <c r="H1138" s="204" t="s">
        <v>892</v>
      </c>
      <c r="I1138" s="204" t="s">
        <v>4515</v>
      </c>
      <c r="K1138" s="204" t="s">
        <v>126</v>
      </c>
      <c r="L1138" s="204" t="s">
        <v>639</v>
      </c>
      <c r="M1138" s="204" t="s">
        <v>821</v>
      </c>
      <c r="N1138" s="204" t="s">
        <v>1832</v>
      </c>
      <c r="P1138" s="204" t="s">
        <v>125</v>
      </c>
      <c r="Q1138" s="204" t="s">
        <v>796</v>
      </c>
      <c r="R1138" s="204" t="s">
        <v>1487</v>
      </c>
      <c r="S1138" s="204" t="s">
        <v>7915</v>
      </c>
    </row>
    <row r="1139" spans="1:19" x14ac:dyDescent="0.3">
      <c r="A1139" s="204"/>
      <c r="B1139" s="204"/>
      <c r="C1139" s="204"/>
      <c r="D1139" s="204"/>
      <c r="F1139" s="204" t="s">
        <v>125</v>
      </c>
      <c r="G1139" s="204" t="s">
        <v>537</v>
      </c>
      <c r="H1139" s="204" t="s">
        <v>6350</v>
      </c>
      <c r="I1139" s="204" t="s">
        <v>6351</v>
      </c>
      <c r="K1139" s="204" t="s">
        <v>126</v>
      </c>
      <c r="L1139" s="204" t="s">
        <v>641</v>
      </c>
      <c r="M1139" s="204" t="s">
        <v>565</v>
      </c>
      <c r="N1139" s="204" t="s">
        <v>565</v>
      </c>
      <c r="P1139" s="204" t="s">
        <v>125</v>
      </c>
      <c r="Q1139" s="204" t="s">
        <v>798</v>
      </c>
      <c r="R1139" s="204" t="s">
        <v>1350</v>
      </c>
      <c r="S1139" s="204" t="s">
        <v>4097</v>
      </c>
    </row>
    <row r="1140" spans="1:19" x14ac:dyDescent="0.3">
      <c r="A1140" s="204"/>
      <c r="B1140" s="204"/>
      <c r="C1140" s="204"/>
      <c r="D1140" s="204"/>
      <c r="F1140" s="204" t="s">
        <v>125</v>
      </c>
      <c r="G1140" s="204" t="s">
        <v>774</v>
      </c>
      <c r="H1140" s="204" t="s">
        <v>2285</v>
      </c>
      <c r="I1140" s="204" t="s">
        <v>6303</v>
      </c>
      <c r="K1140" s="204" t="s">
        <v>126</v>
      </c>
      <c r="L1140" s="204" t="s">
        <v>643</v>
      </c>
      <c r="M1140" s="204" t="s">
        <v>1183</v>
      </c>
      <c r="N1140" s="204" t="s">
        <v>2157</v>
      </c>
      <c r="P1140" s="204" t="s">
        <v>125</v>
      </c>
      <c r="Q1140" s="204" t="s">
        <v>800</v>
      </c>
      <c r="R1140" s="204" t="s">
        <v>3074</v>
      </c>
      <c r="S1140" s="204" t="s">
        <v>4437</v>
      </c>
    </row>
    <row r="1141" spans="1:19" x14ac:dyDescent="0.3">
      <c r="A1141" s="204"/>
      <c r="B1141" s="204"/>
      <c r="C1141" s="204"/>
      <c r="D1141" s="204"/>
      <c r="F1141" s="204" t="s">
        <v>125</v>
      </c>
      <c r="G1141" s="204" t="s">
        <v>776</v>
      </c>
      <c r="H1141" s="204" t="s">
        <v>691</v>
      </c>
      <c r="I1141" s="204" t="s">
        <v>2455</v>
      </c>
      <c r="K1141" s="204" t="s">
        <v>126</v>
      </c>
      <c r="L1141" s="204" t="s">
        <v>586</v>
      </c>
      <c r="M1141" s="204" t="s">
        <v>852</v>
      </c>
      <c r="N1141" s="204" t="s">
        <v>1111</v>
      </c>
      <c r="P1141" s="204" t="s">
        <v>125</v>
      </c>
      <c r="Q1141" s="204" t="s">
        <v>802</v>
      </c>
      <c r="R1141" s="204" t="s">
        <v>565</v>
      </c>
      <c r="S1141" s="204" t="s">
        <v>565</v>
      </c>
    </row>
    <row r="1142" spans="1:19" x14ac:dyDescent="0.3">
      <c r="A1142" s="204"/>
      <c r="B1142" s="204"/>
      <c r="C1142" s="204"/>
      <c r="D1142" s="204"/>
      <c r="F1142" s="204" t="s">
        <v>125</v>
      </c>
      <c r="G1142" s="204" t="s">
        <v>778</v>
      </c>
      <c r="H1142" s="204" t="s">
        <v>2806</v>
      </c>
      <c r="I1142" s="204" t="s">
        <v>6352</v>
      </c>
      <c r="K1142" s="204" t="s">
        <v>126</v>
      </c>
      <c r="L1142" s="204" t="s">
        <v>547</v>
      </c>
      <c r="M1142" s="204" t="s">
        <v>2086</v>
      </c>
      <c r="N1142" s="204" t="s">
        <v>952</v>
      </c>
      <c r="P1142" s="204" t="s">
        <v>125</v>
      </c>
      <c r="Q1142" s="204" t="s">
        <v>803</v>
      </c>
      <c r="R1142" s="204" t="s">
        <v>4115</v>
      </c>
      <c r="S1142" s="204" t="s">
        <v>7916</v>
      </c>
    </row>
    <row r="1143" spans="1:19" x14ac:dyDescent="0.3">
      <c r="A1143" s="204"/>
      <c r="B1143" s="204"/>
      <c r="C1143" s="204"/>
      <c r="D1143" s="204"/>
      <c r="F1143" s="204" t="s">
        <v>125</v>
      </c>
      <c r="G1143" s="204" t="s">
        <v>780</v>
      </c>
      <c r="H1143" s="204" t="s">
        <v>900</v>
      </c>
      <c r="I1143" s="204" t="s">
        <v>6353</v>
      </c>
      <c r="K1143" s="204" t="s">
        <v>126</v>
      </c>
      <c r="L1143" s="204" t="s">
        <v>647</v>
      </c>
      <c r="M1143" s="204" t="s">
        <v>2790</v>
      </c>
      <c r="N1143" s="204" t="s">
        <v>624</v>
      </c>
      <c r="P1143" s="204" t="s">
        <v>125</v>
      </c>
      <c r="Q1143" s="204" t="s">
        <v>805</v>
      </c>
      <c r="R1143" s="204" t="s">
        <v>2193</v>
      </c>
      <c r="S1143" s="204" t="s">
        <v>3265</v>
      </c>
    </row>
    <row r="1144" spans="1:19" x14ac:dyDescent="0.3">
      <c r="A1144" s="204"/>
      <c r="B1144" s="204"/>
      <c r="C1144" s="204"/>
      <c r="D1144" s="204"/>
      <c r="F1144" s="204" t="s">
        <v>125</v>
      </c>
      <c r="G1144" s="204" t="s">
        <v>782</v>
      </c>
      <c r="H1144" s="204" t="s">
        <v>594</v>
      </c>
      <c r="I1144" s="204" t="s">
        <v>565</v>
      </c>
      <c r="K1144" s="204" t="s">
        <v>126</v>
      </c>
      <c r="L1144" s="204" t="s">
        <v>649</v>
      </c>
      <c r="M1144" s="204" t="s">
        <v>906</v>
      </c>
      <c r="N1144" s="204" t="s">
        <v>863</v>
      </c>
      <c r="P1144" s="204" t="s">
        <v>125</v>
      </c>
      <c r="Q1144" s="204" t="s">
        <v>807</v>
      </c>
      <c r="R1144" s="204" t="s">
        <v>1521</v>
      </c>
      <c r="S1144" s="204" t="s">
        <v>6573</v>
      </c>
    </row>
    <row r="1145" spans="1:19" x14ac:dyDescent="0.3">
      <c r="A1145" s="204"/>
      <c r="B1145" s="204"/>
      <c r="C1145" s="204"/>
      <c r="D1145" s="204"/>
      <c r="F1145" s="204" t="s">
        <v>125</v>
      </c>
      <c r="G1145" s="204" t="s">
        <v>783</v>
      </c>
      <c r="H1145" s="204" t="s">
        <v>565</v>
      </c>
      <c r="I1145" s="204" t="s">
        <v>565</v>
      </c>
      <c r="K1145" s="204" t="s">
        <v>126</v>
      </c>
      <c r="L1145" s="204" t="s">
        <v>651</v>
      </c>
      <c r="M1145" s="204" t="s">
        <v>565</v>
      </c>
      <c r="N1145" s="204" t="s">
        <v>565</v>
      </c>
      <c r="P1145" s="204" t="s">
        <v>125</v>
      </c>
      <c r="Q1145" s="204" t="s">
        <v>809</v>
      </c>
      <c r="R1145" s="204" t="s">
        <v>1105</v>
      </c>
      <c r="S1145" s="204" t="s">
        <v>7917</v>
      </c>
    </row>
    <row r="1146" spans="1:19" x14ac:dyDescent="0.3">
      <c r="A1146" s="204"/>
      <c r="B1146" s="204"/>
      <c r="C1146" s="204"/>
      <c r="D1146" s="204"/>
      <c r="F1146" s="204" t="s">
        <v>125</v>
      </c>
      <c r="G1146" s="204" t="s">
        <v>784</v>
      </c>
      <c r="H1146" s="204" t="s">
        <v>1119</v>
      </c>
      <c r="I1146" s="204" t="s">
        <v>955</v>
      </c>
      <c r="K1146" s="204" t="s">
        <v>126</v>
      </c>
      <c r="L1146" s="204" t="s">
        <v>653</v>
      </c>
      <c r="M1146" s="204" t="s">
        <v>594</v>
      </c>
      <c r="N1146" s="204" t="s">
        <v>594</v>
      </c>
      <c r="P1146" s="204" t="s">
        <v>125</v>
      </c>
      <c r="Q1146" s="204" t="s">
        <v>811</v>
      </c>
      <c r="R1146" s="204" t="s">
        <v>946</v>
      </c>
      <c r="S1146" s="204" t="s">
        <v>661</v>
      </c>
    </row>
    <row r="1147" spans="1:19" x14ac:dyDescent="0.3">
      <c r="A1147" s="204"/>
      <c r="B1147" s="204"/>
      <c r="C1147" s="204"/>
      <c r="D1147" s="204"/>
      <c r="F1147" s="204" t="s">
        <v>125</v>
      </c>
      <c r="G1147" s="204" t="s">
        <v>786</v>
      </c>
      <c r="H1147" s="204" t="s">
        <v>1560</v>
      </c>
      <c r="I1147" s="204" t="s">
        <v>6354</v>
      </c>
      <c r="K1147" s="204" t="s">
        <v>126</v>
      </c>
      <c r="L1147" s="204" t="s">
        <v>655</v>
      </c>
      <c r="M1147" s="204" t="s">
        <v>565</v>
      </c>
      <c r="N1147" s="204" t="s">
        <v>565</v>
      </c>
      <c r="P1147" s="204" t="s">
        <v>125</v>
      </c>
      <c r="Q1147" s="204" t="s">
        <v>813</v>
      </c>
      <c r="R1147" s="204" t="s">
        <v>1998</v>
      </c>
      <c r="S1147" s="204" t="s">
        <v>7918</v>
      </c>
    </row>
    <row r="1148" spans="1:19" x14ac:dyDescent="0.3">
      <c r="A1148" s="204"/>
      <c r="B1148" s="204"/>
      <c r="C1148" s="204"/>
      <c r="D1148" s="204"/>
      <c r="F1148" s="204" t="s">
        <v>125</v>
      </c>
      <c r="G1148" s="204" t="s">
        <v>788</v>
      </c>
      <c r="H1148" s="204" t="s">
        <v>853</v>
      </c>
      <c r="I1148" s="204" t="s">
        <v>567</v>
      </c>
      <c r="K1148" s="204" t="s">
        <v>126</v>
      </c>
      <c r="L1148" s="204" t="s">
        <v>657</v>
      </c>
      <c r="M1148" s="204" t="s">
        <v>565</v>
      </c>
      <c r="N1148" s="204" t="s">
        <v>565</v>
      </c>
      <c r="P1148" s="204" t="s">
        <v>125</v>
      </c>
      <c r="Q1148" s="204" t="s">
        <v>815</v>
      </c>
      <c r="R1148" s="204" t="s">
        <v>565</v>
      </c>
      <c r="S1148" s="204" t="s">
        <v>565</v>
      </c>
    </row>
    <row r="1149" spans="1:19" x14ac:dyDescent="0.3">
      <c r="A1149" s="204"/>
      <c r="B1149" s="204"/>
      <c r="C1149" s="204"/>
      <c r="D1149" s="204"/>
      <c r="F1149" s="204" t="s">
        <v>125</v>
      </c>
      <c r="G1149" s="204" t="s">
        <v>790</v>
      </c>
      <c r="H1149" s="204" t="s">
        <v>1568</v>
      </c>
      <c r="I1149" s="204" t="s">
        <v>2139</v>
      </c>
      <c r="K1149" s="204" t="s">
        <v>126</v>
      </c>
      <c r="L1149" s="204" t="s">
        <v>546</v>
      </c>
      <c r="M1149" s="204" t="s">
        <v>1915</v>
      </c>
      <c r="N1149" s="204" t="s">
        <v>7136</v>
      </c>
      <c r="P1149" s="204" t="s">
        <v>125</v>
      </c>
      <c r="Q1149" s="204" t="s">
        <v>816</v>
      </c>
      <c r="R1149" s="204" t="s">
        <v>7919</v>
      </c>
      <c r="S1149" s="204" t="s">
        <v>4768</v>
      </c>
    </row>
    <row r="1150" spans="1:19" x14ac:dyDescent="0.3">
      <c r="A1150" s="204"/>
      <c r="B1150" s="204"/>
      <c r="C1150" s="204"/>
      <c r="D1150" s="204"/>
      <c r="F1150" s="204" t="s">
        <v>125</v>
      </c>
      <c r="G1150" s="204" t="s">
        <v>792</v>
      </c>
      <c r="H1150" s="204" t="s">
        <v>1808</v>
      </c>
      <c r="I1150" s="204" t="s">
        <v>3144</v>
      </c>
      <c r="K1150" s="204" t="s">
        <v>126</v>
      </c>
      <c r="L1150" s="204" t="s">
        <v>660</v>
      </c>
      <c r="M1150" s="204" t="s">
        <v>565</v>
      </c>
      <c r="N1150" s="204" t="s">
        <v>565</v>
      </c>
      <c r="P1150" s="204" t="s">
        <v>125</v>
      </c>
      <c r="Q1150" s="204" t="s">
        <v>818</v>
      </c>
      <c r="R1150" s="204" t="s">
        <v>1212</v>
      </c>
      <c r="S1150" s="204" t="s">
        <v>7920</v>
      </c>
    </row>
    <row r="1151" spans="1:19" x14ac:dyDescent="0.3">
      <c r="A1151" s="204"/>
      <c r="B1151" s="204"/>
      <c r="C1151" s="204"/>
      <c r="D1151" s="204"/>
      <c r="F1151" s="204" t="s">
        <v>125</v>
      </c>
      <c r="G1151" s="204" t="s">
        <v>794</v>
      </c>
      <c r="H1151" s="204" t="s">
        <v>2416</v>
      </c>
      <c r="I1151" s="204" t="s">
        <v>1763</v>
      </c>
      <c r="K1151" s="204" t="s">
        <v>126</v>
      </c>
      <c r="L1151" s="204" t="s">
        <v>662</v>
      </c>
      <c r="M1151" s="204" t="s">
        <v>757</v>
      </c>
      <c r="N1151" s="204" t="s">
        <v>821</v>
      </c>
      <c r="P1151" s="204" t="s">
        <v>125</v>
      </c>
      <c r="Q1151" s="204" t="s">
        <v>820</v>
      </c>
      <c r="R1151" s="204" t="s">
        <v>885</v>
      </c>
      <c r="S1151" s="204" t="s">
        <v>1010</v>
      </c>
    </row>
    <row r="1152" spans="1:19" x14ac:dyDescent="0.3">
      <c r="A1152" s="204"/>
      <c r="B1152" s="204"/>
      <c r="C1152" s="204"/>
      <c r="D1152" s="204"/>
      <c r="F1152" s="204" t="s">
        <v>125</v>
      </c>
      <c r="G1152" s="204" t="s">
        <v>796</v>
      </c>
      <c r="H1152" s="204" t="s">
        <v>1876</v>
      </c>
      <c r="I1152" s="204" t="s">
        <v>6355</v>
      </c>
      <c r="K1152" s="204" t="s">
        <v>126</v>
      </c>
      <c r="L1152" s="204" t="s">
        <v>664</v>
      </c>
      <c r="M1152" s="204" t="s">
        <v>2086</v>
      </c>
      <c r="N1152" s="204" t="s">
        <v>1982</v>
      </c>
      <c r="P1152" s="204" t="s">
        <v>125</v>
      </c>
      <c r="Q1152" s="204" t="s">
        <v>961</v>
      </c>
      <c r="R1152" s="204" t="s">
        <v>946</v>
      </c>
      <c r="S1152" s="204" t="s">
        <v>594</v>
      </c>
    </row>
    <row r="1153" spans="1:19" x14ac:dyDescent="0.3">
      <c r="A1153" s="204"/>
      <c r="B1153" s="204"/>
      <c r="C1153" s="204"/>
      <c r="D1153" s="204"/>
      <c r="F1153" s="204" t="s">
        <v>125</v>
      </c>
      <c r="G1153" s="204" t="s">
        <v>798</v>
      </c>
      <c r="H1153" s="204" t="s">
        <v>946</v>
      </c>
      <c r="I1153" s="204" t="s">
        <v>3624</v>
      </c>
      <c r="K1153" s="204" t="s">
        <v>126</v>
      </c>
      <c r="L1153" s="204" t="s">
        <v>545</v>
      </c>
      <c r="M1153" s="204" t="s">
        <v>4424</v>
      </c>
      <c r="N1153" s="204" t="s">
        <v>2425</v>
      </c>
      <c r="P1153" s="204" t="s">
        <v>125</v>
      </c>
      <c r="Q1153" s="204" t="s">
        <v>822</v>
      </c>
      <c r="R1153" s="204" t="s">
        <v>2727</v>
      </c>
      <c r="S1153" s="204" t="s">
        <v>7921</v>
      </c>
    </row>
    <row r="1154" spans="1:19" x14ac:dyDescent="0.3">
      <c r="A1154" s="204"/>
      <c r="B1154" s="204"/>
      <c r="C1154" s="204"/>
      <c r="D1154" s="204"/>
      <c r="F1154" s="204" t="s">
        <v>125</v>
      </c>
      <c r="G1154" s="204" t="s">
        <v>800</v>
      </c>
      <c r="H1154" s="204" t="s">
        <v>2228</v>
      </c>
      <c r="I1154" s="204" t="s">
        <v>1918</v>
      </c>
      <c r="K1154" s="204" t="s">
        <v>126</v>
      </c>
      <c r="L1154" s="204" t="s">
        <v>667</v>
      </c>
      <c r="M1154" s="204" t="s">
        <v>565</v>
      </c>
      <c r="N1154" s="204" t="s">
        <v>565</v>
      </c>
      <c r="P1154" s="204" t="s">
        <v>125</v>
      </c>
      <c r="Q1154" s="204" t="s">
        <v>332</v>
      </c>
      <c r="R1154" s="204" t="s">
        <v>7922</v>
      </c>
      <c r="S1154" s="204" t="s">
        <v>7923</v>
      </c>
    </row>
    <row r="1155" spans="1:19" x14ac:dyDescent="0.3">
      <c r="A1155" s="204"/>
      <c r="B1155" s="204"/>
      <c r="C1155" s="204"/>
      <c r="D1155" s="204"/>
      <c r="F1155" s="204" t="s">
        <v>125</v>
      </c>
      <c r="G1155" s="204" t="s">
        <v>802</v>
      </c>
      <c r="H1155" s="204" t="s">
        <v>565</v>
      </c>
      <c r="I1155" s="204" t="s">
        <v>565</v>
      </c>
      <c r="K1155" s="204" t="s">
        <v>126</v>
      </c>
      <c r="L1155" s="204" t="s">
        <v>668</v>
      </c>
      <c r="M1155" s="204" t="s">
        <v>565</v>
      </c>
      <c r="N1155" s="204" t="s">
        <v>565</v>
      </c>
      <c r="P1155" s="204" t="s">
        <v>125</v>
      </c>
      <c r="Q1155" s="204" t="s">
        <v>331</v>
      </c>
      <c r="R1155" s="204" t="s">
        <v>1947</v>
      </c>
      <c r="S1155" s="204" t="s">
        <v>7924</v>
      </c>
    </row>
    <row r="1156" spans="1:19" x14ac:dyDescent="0.3">
      <c r="A1156" s="204"/>
      <c r="B1156" s="204"/>
      <c r="C1156" s="204"/>
      <c r="D1156" s="204"/>
      <c r="F1156" s="204" t="s">
        <v>125</v>
      </c>
      <c r="G1156" s="204" t="s">
        <v>803</v>
      </c>
      <c r="H1156" s="204" t="s">
        <v>1415</v>
      </c>
      <c r="I1156" s="204" t="s">
        <v>1742</v>
      </c>
      <c r="K1156" s="204" t="s">
        <v>126</v>
      </c>
      <c r="L1156" s="204" t="s">
        <v>670</v>
      </c>
      <c r="M1156" s="204" t="s">
        <v>6747</v>
      </c>
      <c r="N1156" s="204" t="s">
        <v>5444</v>
      </c>
      <c r="P1156" s="204" t="s">
        <v>125</v>
      </c>
      <c r="Q1156" s="204" t="s">
        <v>330</v>
      </c>
      <c r="R1156" s="204" t="s">
        <v>4254</v>
      </c>
      <c r="S1156" s="204" t="s">
        <v>605</v>
      </c>
    </row>
    <row r="1157" spans="1:19" x14ac:dyDescent="0.3">
      <c r="A1157" s="204"/>
      <c r="B1157" s="204"/>
      <c r="C1157" s="204"/>
      <c r="D1157" s="204"/>
      <c r="F1157" s="204" t="s">
        <v>125</v>
      </c>
      <c r="G1157" s="204" t="s">
        <v>805</v>
      </c>
      <c r="H1157" s="204" t="s">
        <v>777</v>
      </c>
      <c r="I1157" s="204" t="s">
        <v>4881</v>
      </c>
      <c r="K1157" s="204" t="s">
        <v>126</v>
      </c>
      <c r="L1157" s="204" t="s">
        <v>672</v>
      </c>
      <c r="M1157" s="204" t="s">
        <v>757</v>
      </c>
      <c r="N1157" s="204" t="s">
        <v>1764</v>
      </c>
      <c r="P1157" s="204" t="s">
        <v>125</v>
      </c>
      <c r="Q1157" s="204" t="s">
        <v>329</v>
      </c>
      <c r="R1157" s="204" t="s">
        <v>5559</v>
      </c>
      <c r="S1157" s="204" t="s">
        <v>7925</v>
      </c>
    </row>
    <row r="1158" spans="1:19" x14ac:dyDescent="0.3">
      <c r="A1158" s="204"/>
      <c r="B1158" s="204"/>
      <c r="C1158" s="204"/>
      <c r="D1158" s="204"/>
      <c r="F1158" s="204" t="s">
        <v>125</v>
      </c>
      <c r="G1158" s="204" t="s">
        <v>807</v>
      </c>
      <c r="H1158" s="204" t="s">
        <v>1119</v>
      </c>
      <c r="I1158" s="204" t="s">
        <v>2824</v>
      </c>
      <c r="K1158" s="204" t="s">
        <v>126</v>
      </c>
      <c r="L1158" s="204" t="s">
        <v>544</v>
      </c>
      <c r="M1158" s="204" t="s">
        <v>1661</v>
      </c>
      <c r="N1158" s="204" t="s">
        <v>7137</v>
      </c>
      <c r="P1158" s="204" t="s">
        <v>125</v>
      </c>
      <c r="Q1158" s="204" t="s">
        <v>328</v>
      </c>
      <c r="R1158" s="204" t="s">
        <v>1893</v>
      </c>
      <c r="S1158" s="204" t="s">
        <v>7926</v>
      </c>
    </row>
    <row r="1159" spans="1:19" x14ac:dyDescent="0.3">
      <c r="A1159" s="204"/>
      <c r="B1159" s="204"/>
      <c r="C1159" s="204"/>
      <c r="D1159" s="204"/>
      <c r="F1159" s="204" t="s">
        <v>125</v>
      </c>
      <c r="G1159" s="204" t="s">
        <v>809</v>
      </c>
      <c r="H1159" s="204" t="s">
        <v>2284</v>
      </c>
      <c r="I1159" s="204" t="s">
        <v>4300</v>
      </c>
      <c r="K1159" s="204" t="s">
        <v>126</v>
      </c>
      <c r="L1159" s="204" t="s">
        <v>675</v>
      </c>
      <c r="M1159" s="204" t="s">
        <v>821</v>
      </c>
      <c r="N1159" s="204" t="s">
        <v>7138</v>
      </c>
      <c r="P1159" s="204" t="s">
        <v>125</v>
      </c>
      <c r="Q1159" s="204" t="s">
        <v>324</v>
      </c>
      <c r="R1159" s="204" t="s">
        <v>3422</v>
      </c>
      <c r="S1159" s="204" t="s">
        <v>7927</v>
      </c>
    </row>
    <row r="1160" spans="1:19" x14ac:dyDescent="0.3">
      <c r="A1160" s="204"/>
      <c r="B1160" s="204"/>
      <c r="C1160" s="204"/>
      <c r="D1160" s="204"/>
      <c r="F1160" s="204" t="s">
        <v>125</v>
      </c>
      <c r="G1160" s="204" t="s">
        <v>811</v>
      </c>
      <c r="H1160" s="204" t="s">
        <v>594</v>
      </c>
      <c r="I1160" s="204" t="s">
        <v>1832</v>
      </c>
      <c r="K1160" s="204" t="s">
        <v>126</v>
      </c>
      <c r="L1160" s="204" t="s">
        <v>676</v>
      </c>
      <c r="M1160" s="204" t="s">
        <v>1307</v>
      </c>
      <c r="N1160" s="204" t="s">
        <v>7139</v>
      </c>
      <c r="P1160" s="204" t="s">
        <v>125</v>
      </c>
      <c r="Q1160" s="204" t="s">
        <v>830</v>
      </c>
      <c r="R1160" s="204" t="s">
        <v>2163</v>
      </c>
      <c r="S1160" s="204" t="s">
        <v>4368</v>
      </c>
    </row>
    <row r="1161" spans="1:19" x14ac:dyDescent="0.3">
      <c r="A1161" s="204"/>
      <c r="B1161" s="204"/>
      <c r="C1161" s="204"/>
      <c r="D1161" s="204"/>
      <c r="F1161" s="204" t="s">
        <v>125</v>
      </c>
      <c r="G1161" s="204" t="s">
        <v>813</v>
      </c>
      <c r="H1161" s="204" t="s">
        <v>2425</v>
      </c>
      <c r="I1161" s="204" t="s">
        <v>6356</v>
      </c>
      <c r="K1161" s="204" t="s">
        <v>126</v>
      </c>
      <c r="L1161" s="204" t="s">
        <v>543</v>
      </c>
      <c r="M1161" s="204" t="s">
        <v>1975</v>
      </c>
      <c r="N1161" s="204" t="s">
        <v>1787</v>
      </c>
      <c r="P1161" s="204" t="s">
        <v>125</v>
      </c>
      <c r="Q1161" s="204" t="s">
        <v>831</v>
      </c>
      <c r="R1161" s="204" t="s">
        <v>624</v>
      </c>
      <c r="S1161" s="204" t="s">
        <v>565</v>
      </c>
    </row>
    <row r="1162" spans="1:19" x14ac:dyDescent="0.3">
      <c r="A1162" s="204"/>
      <c r="B1162" s="204"/>
      <c r="C1162" s="204"/>
      <c r="D1162" s="204"/>
      <c r="F1162" s="204" t="s">
        <v>125</v>
      </c>
      <c r="G1162" s="204" t="s">
        <v>815</v>
      </c>
      <c r="H1162" s="204" t="s">
        <v>863</v>
      </c>
      <c r="I1162" s="204" t="s">
        <v>881</v>
      </c>
      <c r="K1162" s="204" t="s">
        <v>126</v>
      </c>
      <c r="L1162" s="204" t="s">
        <v>681</v>
      </c>
      <c r="M1162" s="204" t="s">
        <v>1232</v>
      </c>
      <c r="N1162" s="204" t="s">
        <v>4446</v>
      </c>
      <c r="P1162" s="204" t="s">
        <v>125</v>
      </c>
      <c r="Q1162" s="204" t="s">
        <v>832</v>
      </c>
      <c r="R1162" s="204" t="s">
        <v>1829</v>
      </c>
      <c r="S1162" s="204" t="s">
        <v>7928</v>
      </c>
    </row>
    <row r="1163" spans="1:19" x14ac:dyDescent="0.3">
      <c r="A1163" s="204"/>
      <c r="B1163" s="204"/>
      <c r="C1163" s="204"/>
      <c r="D1163" s="204"/>
      <c r="F1163" s="204" t="s">
        <v>125</v>
      </c>
      <c r="G1163" s="204" t="s">
        <v>816</v>
      </c>
      <c r="H1163" s="204" t="s">
        <v>1487</v>
      </c>
      <c r="I1163" s="204" t="s">
        <v>6357</v>
      </c>
      <c r="K1163" s="204" t="s">
        <v>126</v>
      </c>
      <c r="L1163" s="204" t="s">
        <v>683</v>
      </c>
      <c r="M1163" s="204" t="s">
        <v>594</v>
      </c>
      <c r="N1163" s="204" t="s">
        <v>757</v>
      </c>
      <c r="P1163" s="204" t="s">
        <v>125</v>
      </c>
      <c r="Q1163" s="204" t="s">
        <v>536</v>
      </c>
      <c r="R1163" s="204" t="s">
        <v>7929</v>
      </c>
      <c r="S1163" s="204" t="s">
        <v>7930</v>
      </c>
    </row>
    <row r="1164" spans="1:19" x14ac:dyDescent="0.3">
      <c r="A1164" s="204"/>
      <c r="B1164" s="204"/>
      <c r="C1164" s="204"/>
      <c r="D1164" s="204"/>
      <c r="F1164" s="204" t="s">
        <v>125</v>
      </c>
      <c r="G1164" s="204" t="s">
        <v>818</v>
      </c>
      <c r="H1164" s="204" t="s">
        <v>900</v>
      </c>
      <c r="I1164" s="204" t="s">
        <v>5039</v>
      </c>
      <c r="K1164" s="204" t="s">
        <v>126</v>
      </c>
      <c r="L1164" s="204" t="s">
        <v>542</v>
      </c>
      <c r="M1164" s="204" t="s">
        <v>661</v>
      </c>
      <c r="N1164" s="204" t="s">
        <v>1808</v>
      </c>
      <c r="P1164" s="204" t="s">
        <v>125</v>
      </c>
      <c r="Q1164" s="204" t="s">
        <v>586</v>
      </c>
      <c r="R1164" s="204" t="s">
        <v>7929</v>
      </c>
      <c r="S1164" s="204" t="s">
        <v>7930</v>
      </c>
    </row>
    <row r="1165" spans="1:19" x14ac:dyDescent="0.3">
      <c r="A1165" s="204"/>
      <c r="B1165" s="204"/>
      <c r="C1165" s="204"/>
      <c r="D1165" s="204"/>
      <c r="F1165" s="204" t="s">
        <v>125</v>
      </c>
      <c r="G1165" s="204" t="s">
        <v>820</v>
      </c>
      <c r="H1165" s="204" t="s">
        <v>565</v>
      </c>
      <c r="I1165" s="204" t="s">
        <v>565</v>
      </c>
      <c r="K1165" s="204" t="s">
        <v>126</v>
      </c>
      <c r="L1165" s="204" t="s">
        <v>686</v>
      </c>
      <c r="M1165" s="204" t="s">
        <v>881</v>
      </c>
      <c r="N1165" s="204" t="s">
        <v>1832</v>
      </c>
      <c r="P1165" s="204" t="s">
        <v>126</v>
      </c>
      <c r="Q1165" s="204" t="s">
        <v>554</v>
      </c>
      <c r="R1165" s="204" t="s">
        <v>1827</v>
      </c>
      <c r="S1165" s="204" t="s">
        <v>7932</v>
      </c>
    </row>
    <row r="1166" spans="1:19" x14ac:dyDescent="0.3">
      <c r="A1166" s="204"/>
      <c r="B1166" s="204"/>
      <c r="C1166" s="204"/>
      <c r="D1166" s="204"/>
      <c r="F1166" s="204" t="s">
        <v>125</v>
      </c>
      <c r="G1166" s="204" t="s">
        <v>822</v>
      </c>
      <c r="H1166" s="204" t="s">
        <v>2747</v>
      </c>
      <c r="I1166" s="204" t="s">
        <v>6358</v>
      </c>
      <c r="K1166" s="204" t="s">
        <v>126</v>
      </c>
      <c r="L1166" s="204" t="s">
        <v>688</v>
      </c>
      <c r="M1166" s="204" t="s">
        <v>565</v>
      </c>
      <c r="N1166" s="204" t="s">
        <v>565</v>
      </c>
      <c r="P1166" s="204" t="s">
        <v>126</v>
      </c>
      <c r="Q1166" s="204" t="s">
        <v>564</v>
      </c>
      <c r="R1166" s="204" t="s">
        <v>624</v>
      </c>
      <c r="S1166" s="204" t="s">
        <v>2162</v>
      </c>
    </row>
    <row r="1167" spans="1:19" x14ac:dyDescent="0.3">
      <c r="A1167" s="204"/>
      <c r="B1167" s="204"/>
      <c r="C1167" s="204"/>
      <c r="D1167" s="204"/>
      <c r="F1167" s="204" t="s">
        <v>125</v>
      </c>
      <c r="G1167" s="204" t="s">
        <v>332</v>
      </c>
      <c r="H1167" s="204" t="s">
        <v>6359</v>
      </c>
      <c r="I1167" s="204" t="s">
        <v>6360</v>
      </c>
      <c r="K1167" s="204" t="s">
        <v>126</v>
      </c>
      <c r="L1167" s="204" t="s">
        <v>690</v>
      </c>
      <c r="M1167" s="204" t="s">
        <v>946</v>
      </c>
      <c r="N1167" s="204" t="s">
        <v>1420</v>
      </c>
      <c r="P1167" s="204" t="s">
        <v>126</v>
      </c>
      <c r="Q1167" s="204" t="s">
        <v>566</v>
      </c>
      <c r="R1167" s="204" t="s">
        <v>892</v>
      </c>
      <c r="S1167" s="204" t="s">
        <v>2057</v>
      </c>
    </row>
    <row r="1168" spans="1:19" x14ac:dyDescent="0.3">
      <c r="A1168" s="204"/>
      <c r="B1168" s="204"/>
      <c r="C1168" s="204"/>
      <c r="D1168" s="204"/>
      <c r="F1168" s="204" t="s">
        <v>125</v>
      </c>
      <c r="G1168" s="204" t="s">
        <v>331</v>
      </c>
      <c r="H1168" s="204" t="s">
        <v>1377</v>
      </c>
      <c r="I1168" s="204" t="s">
        <v>6361</v>
      </c>
      <c r="K1168" s="204" t="s">
        <v>126</v>
      </c>
      <c r="L1168" s="204" t="s">
        <v>541</v>
      </c>
      <c r="M1168" s="204" t="s">
        <v>4850</v>
      </c>
      <c r="N1168" s="204" t="s">
        <v>7140</v>
      </c>
      <c r="P1168" s="204" t="s">
        <v>126</v>
      </c>
      <c r="Q1168" s="204" t="s">
        <v>570</v>
      </c>
      <c r="R1168" s="204" t="s">
        <v>1280</v>
      </c>
      <c r="S1168" s="204" t="s">
        <v>7933</v>
      </c>
    </row>
    <row r="1169" spans="1:19" x14ac:dyDescent="0.3">
      <c r="A1169" s="204"/>
      <c r="B1169" s="204"/>
      <c r="C1169" s="204"/>
      <c r="D1169" s="204"/>
      <c r="F1169" s="204" t="s">
        <v>125</v>
      </c>
      <c r="G1169" s="204" t="s">
        <v>330</v>
      </c>
      <c r="H1169" s="204" t="s">
        <v>2113</v>
      </c>
      <c r="I1169" s="204" t="s">
        <v>4278</v>
      </c>
      <c r="K1169" s="204" t="s">
        <v>126</v>
      </c>
      <c r="L1169" s="204" t="s">
        <v>693</v>
      </c>
      <c r="M1169" s="204" t="s">
        <v>4446</v>
      </c>
      <c r="N1169" s="204" t="s">
        <v>7141</v>
      </c>
      <c r="P1169" s="204" t="s">
        <v>126</v>
      </c>
      <c r="Q1169" s="204" t="s">
        <v>572</v>
      </c>
      <c r="R1169" s="204" t="s">
        <v>777</v>
      </c>
      <c r="S1169" s="204" t="s">
        <v>3742</v>
      </c>
    </row>
    <row r="1170" spans="1:19" x14ac:dyDescent="0.3">
      <c r="A1170" s="204"/>
      <c r="B1170" s="204"/>
      <c r="C1170" s="204"/>
      <c r="D1170" s="204"/>
      <c r="F1170" s="204" t="s">
        <v>125</v>
      </c>
      <c r="G1170" s="204" t="s">
        <v>329</v>
      </c>
      <c r="H1170" s="204" t="s">
        <v>4299</v>
      </c>
      <c r="I1170" s="204" t="s">
        <v>6362</v>
      </c>
      <c r="K1170" s="204" t="s">
        <v>126</v>
      </c>
      <c r="L1170" s="204" t="s">
        <v>695</v>
      </c>
      <c r="M1170" s="204" t="s">
        <v>2035</v>
      </c>
      <c r="N1170" s="204" t="s">
        <v>4347</v>
      </c>
      <c r="P1170" s="204" t="s">
        <v>126</v>
      </c>
      <c r="Q1170" s="204" t="s">
        <v>574</v>
      </c>
      <c r="R1170" s="204" t="s">
        <v>1700</v>
      </c>
      <c r="S1170" s="204" t="s">
        <v>4423</v>
      </c>
    </row>
    <row r="1171" spans="1:19" x14ac:dyDescent="0.3">
      <c r="A1171" s="204"/>
      <c r="B1171" s="204"/>
      <c r="C1171" s="204"/>
      <c r="D1171" s="204"/>
      <c r="F1171" s="204" t="s">
        <v>125</v>
      </c>
      <c r="G1171" s="204" t="s">
        <v>328</v>
      </c>
      <c r="H1171" s="204" t="s">
        <v>946</v>
      </c>
      <c r="I1171" s="204" t="s">
        <v>1832</v>
      </c>
      <c r="K1171" s="204" t="s">
        <v>126</v>
      </c>
      <c r="L1171" s="204" t="s">
        <v>697</v>
      </c>
      <c r="M1171" s="204" t="s">
        <v>624</v>
      </c>
      <c r="N1171" s="204" t="s">
        <v>565</v>
      </c>
      <c r="P1171" s="204" t="s">
        <v>126</v>
      </c>
      <c r="Q1171" s="204" t="s">
        <v>576</v>
      </c>
      <c r="R1171" s="204" t="s">
        <v>2455</v>
      </c>
      <c r="S1171" s="204" t="s">
        <v>3386</v>
      </c>
    </row>
    <row r="1172" spans="1:19" x14ac:dyDescent="0.3">
      <c r="A1172" s="204"/>
      <c r="B1172" s="204"/>
      <c r="C1172" s="204"/>
      <c r="D1172" s="204"/>
      <c r="F1172" s="204" t="s">
        <v>125</v>
      </c>
      <c r="G1172" s="204" t="s">
        <v>324</v>
      </c>
      <c r="H1172" s="204" t="s">
        <v>4154</v>
      </c>
      <c r="I1172" s="204" t="s">
        <v>6363</v>
      </c>
      <c r="K1172" s="204" t="s">
        <v>126</v>
      </c>
      <c r="L1172" s="204" t="s">
        <v>699</v>
      </c>
      <c r="M1172" s="204" t="s">
        <v>565</v>
      </c>
      <c r="N1172" s="204" t="s">
        <v>565</v>
      </c>
      <c r="P1172" s="204" t="s">
        <v>126</v>
      </c>
      <c r="Q1172" s="204" t="s">
        <v>578</v>
      </c>
      <c r="R1172" s="204" t="s">
        <v>598</v>
      </c>
      <c r="S1172" s="204" t="s">
        <v>2826</v>
      </c>
    </row>
    <row r="1173" spans="1:19" x14ac:dyDescent="0.3">
      <c r="A1173" s="204"/>
      <c r="B1173" s="204"/>
      <c r="C1173" s="204"/>
      <c r="D1173" s="204"/>
      <c r="F1173" s="204" t="s">
        <v>125</v>
      </c>
      <c r="G1173" s="204" t="s">
        <v>830</v>
      </c>
      <c r="H1173" s="204" t="s">
        <v>946</v>
      </c>
      <c r="I1173" s="204" t="s">
        <v>3085</v>
      </c>
      <c r="K1173" s="204" t="s">
        <v>126</v>
      </c>
      <c r="L1173" s="204" t="s">
        <v>701</v>
      </c>
      <c r="M1173" s="204" t="s">
        <v>821</v>
      </c>
      <c r="N1173" s="204" t="s">
        <v>1832</v>
      </c>
      <c r="P1173" s="204" t="s">
        <v>126</v>
      </c>
      <c r="Q1173" s="204" t="s">
        <v>580</v>
      </c>
      <c r="R1173" s="204" t="s">
        <v>952</v>
      </c>
      <c r="S1173" s="204" t="s">
        <v>2083</v>
      </c>
    </row>
    <row r="1174" spans="1:19" x14ac:dyDescent="0.3">
      <c r="A1174" s="204"/>
      <c r="B1174" s="204"/>
      <c r="C1174" s="204"/>
      <c r="D1174" s="204"/>
      <c r="F1174" s="204" t="s">
        <v>125</v>
      </c>
      <c r="G1174" s="204" t="s">
        <v>831</v>
      </c>
      <c r="H1174" s="204" t="s">
        <v>863</v>
      </c>
      <c r="I1174" s="204" t="s">
        <v>594</v>
      </c>
      <c r="K1174" s="204" t="s">
        <v>126</v>
      </c>
      <c r="L1174" s="204" t="s">
        <v>702</v>
      </c>
      <c r="M1174" s="204" t="s">
        <v>565</v>
      </c>
      <c r="N1174" s="204" t="s">
        <v>565</v>
      </c>
      <c r="P1174" s="204" t="s">
        <v>126</v>
      </c>
      <c r="Q1174" s="204" t="s">
        <v>2829</v>
      </c>
      <c r="R1174" s="204" t="s">
        <v>624</v>
      </c>
      <c r="S1174" s="204" t="s">
        <v>941</v>
      </c>
    </row>
    <row r="1175" spans="1:19" x14ac:dyDescent="0.3">
      <c r="A1175" s="204"/>
      <c r="B1175" s="204"/>
      <c r="C1175" s="204"/>
      <c r="D1175" s="204"/>
      <c r="F1175" s="204" t="s">
        <v>125</v>
      </c>
      <c r="G1175" s="204" t="s">
        <v>832</v>
      </c>
      <c r="H1175" s="204" t="s">
        <v>2900</v>
      </c>
      <c r="I1175" s="204" t="s">
        <v>6364</v>
      </c>
      <c r="K1175" s="204" t="s">
        <v>126</v>
      </c>
      <c r="L1175" s="204" t="s">
        <v>703</v>
      </c>
      <c r="M1175" s="204" t="s">
        <v>565</v>
      </c>
      <c r="N1175" s="204" t="s">
        <v>565</v>
      </c>
      <c r="P1175" s="204" t="s">
        <v>126</v>
      </c>
      <c r="Q1175" s="204" t="s">
        <v>582</v>
      </c>
      <c r="R1175" s="204" t="s">
        <v>1070</v>
      </c>
      <c r="S1175" s="204" t="s">
        <v>7934</v>
      </c>
    </row>
    <row r="1176" spans="1:19" x14ac:dyDescent="0.3">
      <c r="A1176" s="204"/>
      <c r="B1176" s="204"/>
      <c r="C1176" s="204"/>
      <c r="D1176" s="204"/>
      <c r="F1176" s="204" t="s">
        <v>125</v>
      </c>
      <c r="G1176" s="204" t="s">
        <v>536</v>
      </c>
      <c r="H1176" s="204" t="s">
        <v>3596</v>
      </c>
      <c r="I1176" s="204" t="s">
        <v>6365</v>
      </c>
      <c r="K1176" s="204" t="s">
        <v>126</v>
      </c>
      <c r="L1176" s="204" t="s">
        <v>704</v>
      </c>
      <c r="M1176" s="204" t="s">
        <v>565</v>
      </c>
      <c r="N1176" s="204" t="s">
        <v>565</v>
      </c>
      <c r="P1176" s="204" t="s">
        <v>126</v>
      </c>
      <c r="Q1176" s="204" t="s">
        <v>584</v>
      </c>
      <c r="R1176" s="204" t="s">
        <v>2113</v>
      </c>
      <c r="S1176" s="204" t="s">
        <v>7935</v>
      </c>
    </row>
    <row r="1177" spans="1:19" x14ac:dyDescent="0.3">
      <c r="A1177" s="204"/>
      <c r="B1177" s="204"/>
      <c r="C1177" s="204"/>
      <c r="D1177" s="204"/>
      <c r="F1177" s="204" t="s">
        <v>125</v>
      </c>
      <c r="G1177" s="204" t="s">
        <v>586</v>
      </c>
      <c r="H1177" s="204" t="s">
        <v>3596</v>
      </c>
      <c r="I1177" s="204" t="s">
        <v>6365</v>
      </c>
      <c r="K1177" s="204" t="s">
        <v>126</v>
      </c>
      <c r="L1177" s="204" t="s">
        <v>705</v>
      </c>
      <c r="M1177" s="204" t="s">
        <v>594</v>
      </c>
      <c r="N1177" s="204" t="s">
        <v>565</v>
      </c>
      <c r="P1177" s="204" t="s">
        <v>126</v>
      </c>
      <c r="Q1177" s="204" t="s">
        <v>586</v>
      </c>
      <c r="R1177" s="204" t="s">
        <v>4355</v>
      </c>
      <c r="S1177" s="204" t="s">
        <v>7936</v>
      </c>
    </row>
    <row r="1178" spans="1:19" x14ac:dyDescent="0.3">
      <c r="A1178" s="204"/>
      <c r="B1178" s="204"/>
      <c r="C1178" s="204"/>
      <c r="D1178" s="204"/>
      <c r="F1178" s="204" t="s">
        <v>126</v>
      </c>
      <c r="G1178" s="204" t="s">
        <v>554</v>
      </c>
      <c r="H1178" s="204" t="s">
        <v>6367</v>
      </c>
      <c r="I1178" s="204" t="s">
        <v>6368</v>
      </c>
      <c r="K1178" s="204" t="s">
        <v>126</v>
      </c>
      <c r="L1178" s="204" t="s">
        <v>707</v>
      </c>
      <c r="M1178" s="204" t="s">
        <v>2691</v>
      </c>
      <c r="N1178" s="204" t="s">
        <v>1452</v>
      </c>
      <c r="P1178" s="204" t="s">
        <v>126</v>
      </c>
      <c r="Q1178" s="204" t="s">
        <v>553</v>
      </c>
      <c r="R1178" s="204" t="s">
        <v>7937</v>
      </c>
      <c r="S1178" s="204" t="s">
        <v>7938</v>
      </c>
    </row>
    <row r="1179" spans="1:19" x14ac:dyDescent="0.3">
      <c r="A1179" s="204"/>
      <c r="B1179" s="204"/>
      <c r="C1179" s="204"/>
      <c r="D1179" s="204"/>
      <c r="F1179" s="204" t="s">
        <v>126</v>
      </c>
      <c r="G1179" s="204" t="s">
        <v>564</v>
      </c>
      <c r="H1179" s="204" t="s">
        <v>565</v>
      </c>
      <c r="I1179" s="204" t="s">
        <v>565</v>
      </c>
      <c r="K1179" s="204" t="s">
        <v>126</v>
      </c>
      <c r="L1179" s="204" t="s">
        <v>709</v>
      </c>
      <c r="M1179" s="204" t="s">
        <v>565</v>
      </c>
      <c r="N1179" s="204" t="s">
        <v>565</v>
      </c>
      <c r="P1179" s="204" t="s">
        <v>126</v>
      </c>
      <c r="Q1179" s="204" t="s">
        <v>589</v>
      </c>
      <c r="R1179" s="204" t="s">
        <v>992</v>
      </c>
      <c r="S1179" s="204" t="s">
        <v>3536</v>
      </c>
    </row>
    <row r="1180" spans="1:19" x14ac:dyDescent="0.3">
      <c r="A1180" s="204"/>
      <c r="B1180" s="204"/>
      <c r="C1180" s="204"/>
      <c r="D1180" s="204"/>
      <c r="F1180" s="204" t="s">
        <v>126</v>
      </c>
      <c r="G1180" s="204" t="s">
        <v>566</v>
      </c>
      <c r="H1180" s="204" t="s">
        <v>680</v>
      </c>
      <c r="I1180" s="204" t="s">
        <v>2033</v>
      </c>
      <c r="K1180" s="204" t="s">
        <v>126</v>
      </c>
      <c r="L1180" s="204" t="s">
        <v>586</v>
      </c>
      <c r="M1180" s="204" t="s">
        <v>1802</v>
      </c>
      <c r="N1180" s="204" t="s">
        <v>7142</v>
      </c>
      <c r="P1180" s="204" t="s">
        <v>126</v>
      </c>
      <c r="Q1180" s="204" t="s">
        <v>591</v>
      </c>
      <c r="R1180" s="204" t="s">
        <v>2416</v>
      </c>
      <c r="S1180" s="204" t="s">
        <v>7939</v>
      </c>
    </row>
    <row r="1181" spans="1:19" x14ac:dyDescent="0.3">
      <c r="A1181" s="204"/>
      <c r="B1181" s="204"/>
      <c r="C1181" s="204"/>
      <c r="D1181" s="204"/>
      <c r="F1181" s="204" t="s">
        <v>126</v>
      </c>
      <c r="G1181" s="204" t="s">
        <v>568</v>
      </c>
      <c r="H1181" s="204" t="s">
        <v>1498</v>
      </c>
      <c r="I1181" s="204" t="s">
        <v>6369</v>
      </c>
      <c r="K1181" s="204" t="s">
        <v>126</v>
      </c>
      <c r="L1181" s="204" t="s">
        <v>540</v>
      </c>
      <c r="M1181" s="204" t="s">
        <v>7143</v>
      </c>
      <c r="N1181" s="204" t="s">
        <v>7144</v>
      </c>
      <c r="P1181" s="204" t="s">
        <v>126</v>
      </c>
      <c r="Q1181" s="204" t="s">
        <v>593</v>
      </c>
      <c r="R1181" s="204" t="s">
        <v>565</v>
      </c>
      <c r="S1181" s="204" t="s">
        <v>565</v>
      </c>
    </row>
    <row r="1182" spans="1:19" x14ac:dyDescent="0.3">
      <c r="A1182" s="204"/>
      <c r="B1182" s="204"/>
      <c r="C1182" s="204"/>
      <c r="D1182" s="204"/>
      <c r="F1182" s="204" t="s">
        <v>126</v>
      </c>
      <c r="G1182" s="204" t="s">
        <v>570</v>
      </c>
      <c r="H1182" s="204" t="s">
        <v>4249</v>
      </c>
      <c r="I1182" s="204" t="s">
        <v>6370</v>
      </c>
      <c r="K1182" s="204" t="s">
        <v>126</v>
      </c>
      <c r="L1182" s="204" t="s">
        <v>371</v>
      </c>
      <c r="M1182" s="204" t="s">
        <v>7145</v>
      </c>
      <c r="N1182" s="204" t="s">
        <v>7146</v>
      </c>
      <c r="P1182" s="204" t="s">
        <v>126</v>
      </c>
      <c r="Q1182" s="204" t="s">
        <v>595</v>
      </c>
      <c r="R1182" s="204" t="s">
        <v>565</v>
      </c>
      <c r="S1182" s="204" t="s">
        <v>565</v>
      </c>
    </row>
    <row r="1183" spans="1:19" x14ac:dyDescent="0.3">
      <c r="A1183" s="204"/>
      <c r="B1183" s="204"/>
      <c r="C1183" s="204"/>
      <c r="D1183" s="204"/>
      <c r="F1183" s="204" t="s">
        <v>126</v>
      </c>
      <c r="G1183" s="204" t="s">
        <v>572</v>
      </c>
      <c r="H1183" s="204" t="s">
        <v>1387</v>
      </c>
      <c r="I1183" s="204" t="s">
        <v>4778</v>
      </c>
      <c r="K1183" s="204" t="s">
        <v>126</v>
      </c>
      <c r="L1183" s="204" t="s">
        <v>714</v>
      </c>
      <c r="M1183" s="204" t="s">
        <v>565</v>
      </c>
      <c r="N1183" s="204" t="s">
        <v>565</v>
      </c>
      <c r="P1183" s="204" t="s">
        <v>126</v>
      </c>
      <c r="Q1183" s="204" t="s">
        <v>597</v>
      </c>
      <c r="R1183" s="204" t="s">
        <v>1145</v>
      </c>
      <c r="S1183" s="204" t="s">
        <v>1382</v>
      </c>
    </row>
    <row r="1184" spans="1:19" x14ac:dyDescent="0.3">
      <c r="A1184" s="204"/>
      <c r="B1184" s="204"/>
      <c r="C1184" s="204"/>
      <c r="D1184" s="204"/>
      <c r="F1184" s="204" t="s">
        <v>126</v>
      </c>
      <c r="G1184" s="204" t="s">
        <v>574</v>
      </c>
      <c r="H1184" s="204" t="s">
        <v>1098</v>
      </c>
      <c r="I1184" s="204" t="s">
        <v>4955</v>
      </c>
      <c r="K1184" s="204" t="s">
        <v>126</v>
      </c>
      <c r="L1184" s="204" t="s">
        <v>1041</v>
      </c>
      <c r="M1184" s="204" t="s">
        <v>1303</v>
      </c>
      <c r="N1184" s="204" t="s">
        <v>7147</v>
      </c>
      <c r="P1184" s="204" t="s">
        <v>126</v>
      </c>
      <c r="Q1184" s="204" t="s">
        <v>599</v>
      </c>
      <c r="R1184" s="204" t="s">
        <v>1020</v>
      </c>
      <c r="S1184" s="204" t="s">
        <v>4464</v>
      </c>
    </row>
    <row r="1185" spans="1:19" x14ac:dyDescent="0.3">
      <c r="A1185" s="204"/>
      <c r="B1185" s="204"/>
      <c r="C1185" s="204"/>
      <c r="D1185" s="204"/>
      <c r="F1185" s="204" t="s">
        <v>126</v>
      </c>
      <c r="G1185" s="204" t="s">
        <v>576</v>
      </c>
      <c r="H1185" s="204" t="s">
        <v>1626</v>
      </c>
      <c r="I1185" s="204" t="s">
        <v>5444</v>
      </c>
      <c r="K1185" s="204" t="s">
        <v>126</v>
      </c>
      <c r="L1185" s="204" t="s">
        <v>715</v>
      </c>
      <c r="M1185" s="204" t="s">
        <v>2742</v>
      </c>
      <c r="N1185" s="204" t="s">
        <v>7148</v>
      </c>
      <c r="P1185" s="204" t="s">
        <v>126</v>
      </c>
      <c r="Q1185" s="204" t="s">
        <v>601</v>
      </c>
      <c r="R1185" s="204" t="s">
        <v>594</v>
      </c>
      <c r="S1185" s="204" t="s">
        <v>565</v>
      </c>
    </row>
    <row r="1186" spans="1:19" x14ac:dyDescent="0.3">
      <c r="A1186" s="204"/>
      <c r="B1186" s="204"/>
      <c r="C1186" s="204"/>
      <c r="D1186" s="204"/>
      <c r="F1186" s="204" t="s">
        <v>126</v>
      </c>
      <c r="G1186" s="204" t="s">
        <v>578</v>
      </c>
      <c r="H1186" s="204" t="s">
        <v>2812</v>
      </c>
      <c r="I1186" s="204" t="s">
        <v>1633</v>
      </c>
      <c r="K1186" s="204" t="s">
        <v>126</v>
      </c>
      <c r="L1186" s="204" t="s">
        <v>717</v>
      </c>
      <c r="M1186" s="204" t="s">
        <v>565</v>
      </c>
      <c r="N1186" s="204" t="s">
        <v>565</v>
      </c>
      <c r="P1186" s="204" t="s">
        <v>126</v>
      </c>
      <c r="Q1186" s="204" t="s">
        <v>602</v>
      </c>
      <c r="R1186" s="204" t="s">
        <v>565</v>
      </c>
      <c r="S1186" s="204" t="s">
        <v>565</v>
      </c>
    </row>
    <row r="1187" spans="1:19" x14ac:dyDescent="0.3">
      <c r="A1187" s="204"/>
      <c r="B1187" s="204"/>
      <c r="C1187" s="204"/>
      <c r="D1187" s="204"/>
      <c r="F1187" s="204" t="s">
        <v>126</v>
      </c>
      <c r="G1187" s="204" t="s">
        <v>580</v>
      </c>
      <c r="H1187" s="204" t="s">
        <v>1498</v>
      </c>
      <c r="I1187" s="204" t="s">
        <v>1157</v>
      </c>
      <c r="K1187" s="204" t="s">
        <v>126</v>
      </c>
      <c r="L1187" s="204" t="s">
        <v>719</v>
      </c>
      <c r="M1187" s="204" t="s">
        <v>1844</v>
      </c>
      <c r="N1187" s="204" t="s">
        <v>4395</v>
      </c>
      <c r="P1187" s="204" t="s">
        <v>126</v>
      </c>
      <c r="Q1187" s="204" t="s">
        <v>603</v>
      </c>
      <c r="R1187" s="204" t="s">
        <v>2604</v>
      </c>
      <c r="S1187" s="204" t="s">
        <v>6452</v>
      </c>
    </row>
    <row r="1188" spans="1:19" x14ac:dyDescent="0.3">
      <c r="A1188" s="204"/>
      <c r="B1188" s="204"/>
      <c r="C1188" s="204"/>
      <c r="D1188" s="204"/>
      <c r="F1188" s="204" t="s">
        <v>126</v>
      </c>
      <c r="G1188" s="204" t="s">
        <v>582</v>
      </c>
      <c r="H1188" s="204" t="s">
        <v>1915</v>
      </c>
      <c r="I1188" s="204" t="s">
        <v>1884</v>
      </c>
      <c r="K1188" s="204" t="s">
        <v>126</v>
      </c>
      <c r="L1188" s="204" t="s">
        <v>720</v>
      </c>
      <c r="M1188" s="204" t="s">
        <v>885</v>
      </c>
      <c r="N1188" s="204" t="s">
        <v>3526</v>
      </c>
      <c r="P1188" s="204" t="s">
        <v>126</v>
      </c>
      <c r="Q1188" s="204" t="s">
        <v>586</v>
      </c>
      <c r="R1188" s="204" t="s">
        <v>994</v>
      </c>
      <c r="S1188" s="204" t="s">
        <v>5775</v>
      </c>
    </row>
    <row r="1189" spans="1:19" x14ac:dyDescent="0.3">
      <c r="A1189" s="204"/>
      <c r="B1189" s="204"/>
      <c r="C1189" s="204"/>
      <c r="D1189" s="204"/>
      <c r="F1189" s="204" t="s">
        <v>126</v>
      </c>
      <c r="G1189" s="204" t="s">
        <v>584</v>
      </c>
      <c r="H1189" s="204" t="s">
        <v>906</v>
      </c>
      <c r="I1189" s="204" t="s">
        <v>1863</v>
      </c>
      <c r="K1189" s="204" t="s">
        <v>126</v>
      </c>
      <c r="L1189" s="204" t="s">
        <v>722</v>
      </c>
      <c r="M1189" s="204" t="s">
        <v>2996</v>
      </c>
      <c r="N1189" s="204" t="s">
        <v>7149</v>
      </c>
      <c r="P1189" s="204" t="s">
        <v>126</v>
      </c>
      <c r="Q1189" s="204" t="s">
        <v>552</v>
      </c>
      <c r="R1189" s="204" t="s">
        <v>1180</v>
      </c>
      <c r="S1189" s="204" t="s">
        <v>7940</v>
      </c>
    </row>
    <row r="1190" spans="1:19" x14ac:dyDescent="0.3">
      <c r="A1190" s="204"/>
      <c r="B1190" s="204"/>
      <c r="C1190" s="204"/>
      <c r="D1190" s="204"/>
      <c r="F1190" s="204" t="s">
        <v>126</v>
      </c>
      <c r="G1190" s="204" t="s">
        <v>586</v>
      </c>
      <c r="H1190" s="204" t="s">
        <v>6290</v>
      </c>
      <c r="I1190" s="204" t="s">
        <v>6371</v>
      </c>
      <c r="K1190" s="204" t="s">
        <v>126</v>
      </c>
      <c r="L1190" s="204" t="s">
        <v>724</v>
      </c>
      <c r="M1190" s="204" t="s">
        <v>1876</v>
      </c>
      <c r="N1190" s="204" t="s">
        <v>7150</v>
      </c>
      <c r="P1190" s="204" t="s">
        <v>126</v>
      </c>
      <c r="Q1190" s="204" t="s">
        <v>551</v>
      </c>
      <c r="R1190" s="204" t="s">
        <v>2893</v>
      </c>
      <c r="S1190" s="204" t="s">
        <v>7941</v>
      </c>
    </row>
    <row r="1191" spans="1:19" x14ac:dyDescent="0.3">
      <c r="A1191" s="204"/>
      <c r="B1191" s="204"/>
      <c r="C1191" s="204"/>
      <c r="D1191" s="204"/>
      <c r="F1191" s="204" t="s">
        <v>126</v>
      </c>
      <c r="G1191" s="204" t="s">
        <v>553</v>
      </c>
      <c r="H1191" s="204" t="s">
        <v>1086</v>
      </c>
      <c r="I1191" s="204" t="s">
        <v>6372</v>
      </c>
      <c r="K1191" s="204" t="s">
        <v>126</v>
      </c>
      <c r="L1191" s="204" t="s">
        <v>726</v>
      </c>
      <c r="M1191" s="204" t="s">
        <v>7151</v>
      </c>
      <c r="N1191" s="204" t="s">
        <v>7152</v>
      </c>
      <c r="P1191" s="204" t="s">
        <v>126</v>
      </c>
      <c r="Q1191" s="204" t="s">
        <v>609</v>
      </c>
      <c r="R1191" s="204" t="s">
        <v>594</v>
      </c>
      <c r="S1191" s="204" t="s">
        <v>1350</v>
      </c>
    </row>
    <row r="1192" spans="1:19" x14ac:dyDescent="0.3">
      <c r="A1192" s="204"/>
      <c r="B1192" s="204"/>
      <c r="C1192" s="204"/>
      <c r="D1192" s="204"/>
      <c r="F1192" s="204" t="s">
        <v>126</v>
      </c>
      <c r="G1192" s="204" t="s">
        <v>589</v>
      </c>
      <c r="H1192" s="204" t="s">
        <v>852</v>
      </c>
      <c r="I1192" s="204" t="s">
        <v>836</v>
      </c>
      <c r="K1192" s="204" t="s">
        <v>126</v>
      </c>
      <c r="L1192" s="204" t="s">
        <v>728</v>
      </c>
      <c r="M1192" s="204" t="s">
        <v>1392</v>
      </c>
      <c r="N1192" s="204" t="s">
        <v>7153</v>
      </c>
      <c r="P1192" s="204" t="s">
        <v>126</v>
      </c>
      <c r="Q1192" s="204" t="s">
        <v>611</v>
      </c>
      <c r="R1192" s="204" t="s">
        <v>1700</v>
      </c>
      <c r="S1192" s="204" t="s">
        <v>7942</v>
      </c>
    </row>
    <row r="1193" spans="1:19" x14ac:dyDescent="0.3">
      <c r="A1193" s="204"/>
      <c r="B1193" s="204"/>
      <c r="C1193" s="204"/>
      <c r="D1193" s="204"/>
      <c r="F1193" s="204" t="s">
        <v>126</v>
      </c>
      <c r="G1193" s="204" t="s">
        <v>591</v>
      </c>
      <c r="H1193" s="204" t="s">
        <v>1626</v>
      </c>
      <c r="I1193" s="204" t="s">
        <v>6373</v>
      </c>
      <c r="K1193" s="204" t="s">
        <v>126</v>
      </c>
      <c r="L1193" s="204" t="s">
        <v>730</v>
      </c>
      <c r="M1193" s="204" t="s">
        <v>2036</v>
      </c>
      <c r="N1193" s="204" t="s">
        <v>7154</v>
      </c>
      <c r="P1193" s="204" t="s">
        <v>126</v>
      </c>
      <c r="Q1193" s="204" t="s">
        <v>586</v>
      </c>
      <c r="R1193" s="204" t="s">
        <v>565</v>
      </c>
      <c r="S1193" s="204" t="s">
        <v>565</v>
      </c>
    </row>
    <row r="1194" spans="1:19" x14ac:dyDescent="0.3">
      <c r="A1194" s="204"/>
      <c r="B1194" s="204"/>
      <c r="C1194" s="204"/>
      <c r="D1194" s="204"/>
      <c r="F1194" s="204" t="s">
        <v>126</v>
      </c>
      <c r="G1194" s="204" t="s">
        <v>593</v>
      </c>
      <c r="H1194" s="204" t="s">
        <v>821</v>
      </c>
      <c r="I1194" s="204" t="s">
        <v>594</v>
      </c>
      <c r="K1194" s="204" t="s">
        <v>126</v>
      </c>
      <c r="L1194" s="204" t="s">
        <v>539</v>
      </c>
      <c r="M1194" s="204" t="s">
        <v>7155</v>
      </c>
      <c r="N1194" s="204" t="s">
        <v>7156</v>
      </c>
      <c r="P1194" s="204" t="s">
        <v>126</v>
      </c>
      <c r="Q1194" s="204" t="s">
        <v>550</v>
      </c>
      <c r="R1194" s="204" t="s">
        <v>799</v>
      </c>
      <c r="S1194" s="204" t="s">
        <v>3380</v>
      </c>
    </row>
    <row r="1195" spans="1:19" x14ac:dyDescent="0.3">
      <c r="A1195" s="204"/>
      <c r="B1195" s="204"/>
      <c r="C1195" s="204"/>
      <c r="D1195" s="204"/>
      <c r="F1195" s="204" t="s">
        <v>126</v>
      </c>
      <c r="G1195" s="204" t="s">
        <v>595</v>
      </c>
      <c r="H1195" s="204" t="s">
        <v>992</v>
      </c>
      <c r="I1195" s="204" t="s">
        <v>1264</v>
      </c>
      <c r="K1195" s="204" t="s">
        <v>126</v>
      </c>
      <c r="L1195" s="204" t="s">
        <v>733</v>
      </c>
      <c r="M1195" s="204" t="s">
        <v>565</v>
      </c>
      <c r="N1195" s="204" t="s">
        <v>565</v>
      </c>
      <c r="P1195" s="204" t="s">
        <v>126</v>
      </c>
      <c r="Q1195" s="204" t="s">
        <v>614</v>
      </c>
      <c r="R1195" s="204" t="s">
        <v>565</v>
      </c>
      <c r="S1195" s="204" t="s">
        <v>565</v>
      </c>
    </row>
    <row r="1196" spans="1:19" x14ac:dyDescent="0.3">
      <c r="A1196" s="204"/>
      <c r="B1196" s="204"/>
      <c r="C1196" s="204"/>
      <c r="D1196" s="204"/>
      <c r="F1196" s="204" t="s">
        <v>126</v>
      </c>
      <c r="G1196" s="204" t="s">
        <v>597</v>
      </c>
      <c r="H1196" s="204" t="s">
        <v>812</v>
      </c>
      <c r="I1196" s="204" t="s">
        <v>2651</v>
      </c>
      <c r="K1196" s="204" t="s">
        <v>126</v>
      </c>
      <c r="L1196" s="204" t="s">
        <v>735</v>
      </c>
      <c r="M1196" s="204" t="s">
        <v>594</v>
      </c>
      <c r="N1196" s="204" t="s">
        <v>565</v>
      </c>
      <c r="P1196" s="204" t="s">
        <v>126</v>
      </c>
      <c r="Q1196" s="204" t="s">
        <v>615</v>
      </c>
      <c r="R1196" s="204" t="s">
        <v>1700</v>
      </c>
      <c r="S1196" s="204" t="s">
        <v>4604</v>
      </c>
    </row>
    <row r="1197" spans="1:19" x14ac:dyDescent="0.3">
      <c r="A1197" s="204"/>
      <c r="B1197" s="204"/>
      <c r="C1197" s="204"/>
      <c r="D1197" s="204"/>
      <c r="F1197" s="204" t="s">
        <v>126</v>
      </c>
      <c r="G1197" s="204" t="s">
        <v>599</v>
      </c>
      <c r="H1197" s="204" t="s">
        <v>777</v>
      </c>
      <c r="I1197" s="204" t="s">
        <v>1992</v>
      </c>
      <c r="K1197" s="204" t="s">
        <v>126</v>
      </c>
      <c r="L1197" s="204" t="s">
        <v>737</v>
      </c>
      <c r="M1197" s="204" t="s">
        <v>624</v>
      </c>
      <c r="N1197" s="204" t="s">
        <v>3549</v>
      </c>
      <c r="P1197" s="204" t="s">
        <v>126</v>
      </c>
      <c r="Q1197" s="204" t="s">
        <v>616</v>
      </c>
      <c r="R1197" s="204" t="s">
        <v>565</v>
      </c>
      <c r="S1197" s="204" t="s">
        <v>565</v>
      </c>
    </row>
    <row r="1198" spans="1:19" x14ac:dyDescent="0.3">
      <c r="A1198" s="204"/>
      <c r="B1198" s="204"/>
      <c r="C1198" s="204"/>
      <c r="D1198" s="204"/>
      <c r="F1198" s="204" t="s">
        <v>126</v>
      </c>
      <c r="G1198" s="204" t="s">
        <v>601</v>
      </c>
      <c r="H1198" s="204" t="s">
        <v>565</v>
      </c>
      <c r="I1198" s="204" t="s">
        <v>565</v>
      </c>
      <c r="K1198" s="204" t="s">
        <v>126</v>
      </c>
      <c r="L1198" s="204" t="s">
        <v>739</v>
      </c>
      <c r="M1198" s="204" t="s">
        <v>1832</v>
      </c>
      <c r="N1198" s="204" t="s">
        <v>1452</v>
      </c>
      <c r="P1198" s="204" t="s">
        <v>126</v>
      </c>
      <c r="Q1198" s="204" t="s">
        <v>617</v>
      </c>
      <c r="R1198" s="204" t="s">
        <v>594</v>
      </c>
      <c r="S1198" s="204" t="s">
        <v>881</v>
      </c>
    </row>
    <row r="1199" spans="1:19" x14ac:dyDescent="0.3">
      <c r="A1199" s="204"/>
      <c r="B1199" s="204"/>
      <c r="C1199" s="204"/>
      <c r="D1199" s="204"/>
      <c r="F1199" s="204" t="s">
        <v>126</v>
      </c>
      <c r="G1199" s="204" t="s">
        <v>602</v>
      </c>
      <c r="H1199" s="204" t="s">
        <v>565</v>
      </c>
      <c r="I1199" s="204" t="s">
        <v>565</v>
      </c>
      <c r="K1199" s="204" t="s">
        <v>126</v>
      </c>
      <c r="L1199" s="204" t="s">
        <v>741</v>
      </c>
      <c r="M1199" s="204" t="s">
        <v>565</v>
      </c>
      <c r="N1199" s="204" t="s">
        <v>565</v>
      </c>
      <c r="P1199" s="204" t="s">
        <v>126</v>
      </c>
      <c r="Q1199" s="204" t="s">
        <v>618</v>
      </c>
      <c r="R1199" s="204" t="s">
        <v>2154</v>
      </c>
      <c r="S1199" s="204" t="s">
        <v>1281</v>
      </c>
    </row>
    <row r="1200" spans="1:19" x14ac:dyDescent="0.3">
      <c r="A1200" s="204"/>
      <c r="B1200" s="204"/>
      <c r="C1200" s="204"/>
      <c r="D1200" s="204"/>
      <c r="F1200" s="204" t="s">
        <v>126</v>
      </c>
      <c r="G1200" s="204" t="s">
        <v>603</v>
      </c>
      <c r="H1200" s="204" t="s">
        <v>3613</v>
      </c>
      <c r="I1200" s="204" t="s">
        <v>6374</v>
      </c>
      <c r="K1200" s="204" t="s">
        <v>126</v>
      </c>
      <c r="L1200" s="204" t="s">
        <v>743</v>
      </c>
      <c r="M1200" s="204" t="s">
        <v>982</v>
      </c>
      <c r="N1200" s="204" t="s">
        <v>3493</v>
      </c>
      <c r="P1200" s="204" t="s">
        <v>126</v>
      </c>
      <c r="Q1200" s="204" t="s">
        <v>620</v>
      </c>
      <c r="R1200" s="204" t="s">
        <v>565</v>
      </c>
      <c r="S1200" s="204" t="s">
        <v>565</v>
      </c>
    </row>
    <row r="1201" spans="1:19" x14ac:dyDescent="0.3">
      <c r="A1201" s="204"/>
      <c r="B1201" s="204"/>
      <c r="C1201" s="204"/>
      <c r="D1201" s="204"/>
      <c r="F1201" s="204" t="s">
        <v>126</v>
      </c>
      <c r="G1201" s="204" t="s">
        <v>586</v>
      </c>
      <c r="H1201" s="204" t="s">
        <v>1521</v>
      </c>
      <c r="I1201" s="204" t="s">
        <v>4058</v>
      </c>
      <c r="K1201" s="204" t="s">
        <v>126</v>
      </c>
      <c r="L1201" s="204" t="s">
        <v>745</v>
      </c>
      <c r="M1201" s="204" t="s">
        <v>885</v>
      </c>
      <c r="N1201" s="204" t="s">
        <v>1382</v>
      </c>
      <c r="P1201" s="204" t="s">
        <v>126</v>
      </c>
      <c r="Q1201" s="204" t="s">
        <v>586</v>
      </c>
      <c r="R1201" s="204" t="s">
        <v>812</v>
      </c>
      <c r="S1201" s="204" t="s">
        <v>680</v>
      </c>
    </row>
    <row r="1202" spans="1:19" x14ac:dyDescent="0.3">
      <c r="A1202" s="204"/>
      <c r="B1202" s="204"/>
      <c r="C1202" s="204"/>
      <c r="D1202" s="204"/>
      <c r="F1202" s="204" t="s">
        <v>126</v>
      </c>
      <c r="G1202" s="204" t="s">
        <v>552</v>
      </c>
      <c r="H1202" s="204" t="s">
        <v>2659</v>
      </c>
      <c r="I1202" s="204" t="s">
        <v>6375</v>
      </c>
      <c r="K1202" s="204" t="s">
        <v>126</v>
      </c>
      <c r="L1202" s="204" t="s">
        <v>747</v>
      </c>
      <c r="M1202" s="204" t="s">
        <v>3469</v>
      </c>
      <c r="N1202" s="204" t="s">
        <v>7157</v>
      </c>
      <c r="P1202" s="204" t="s">
        <v>126</v>
      </c>
      <c r="Q1202" s="204" t="s">
        <v>549</v>
      </c>
      <c r="R1202" s="204" t="s">
        <v>2037</v>
      </c>
      <c r="S1202" s="204" t="s">
        <v>7943</v>
      </c>
    </row>
    <row r="1203" spans="1:19" x14ac:dyDescent="0.3">
      <c r="A1203" s="204"/>
      <c r="B1203" s="204"/>
      <c r="C1203" s="204"/>
      <c r="D1203" s="204"/>
      <c r="F1203" s="204" t="s">
        <v>126</v>
      </c>
      <c r="G1203" s="204" t="s">
        <v>551</v>
      </c>
      <c r="H1203" s="204" t="s">
        <v>1992</v>
      </c>
      <c r="I1203" s="204" t="s">
        <v>1244</v>
      </c>
      <c r="K1203" s="204" t="s">
        <v>126</v>
      </c>
      <c r="L1203" s="204" t="s">
        <v>749</v>
      </c>
      <c r="M1203" s="204" t="s">
        <v>1893</v>
      </c>
      <c r="N1203" s="204" t="s">
        <v>5190</v>
      </c>
      <c r="P1203" s="204" t="s">
        <v>126</v>
      </c>
      <c r="Q1203" s="204" t="s">
        <v>623</v>
      </c>
      <c r="R1203" s="204" t="s">
        <v>594</v>
      </c>
      <c r="S1203" s="204" t="s">
        <v>821</v>
      </c>
    </row>
    <row r="1204" spans="1:19" x14ac:dyDescent="0.3">
      <c r="A1204" s="204"/>
      <c r="B1204" s="204"/>
      <c r="C1204" s="204"/>
      <c r="D1204" s="204"/>
      <c r="F1204" s="204" t="s">
        <v>126</v>
      </c>
      <c r="G1204" s="204" t="s">
        <v>609</v>
      </c>
      <c r="H1204" s="204" t="s">
        <v>624</v>
      </c>
      <c r="I1204" s="204" t="s">
        <v>1788</v>
      </c>
      <c r="K1204" s="204" t="s">
        <v>126</v>
      </c>
      <c r="L1204" s="204" t="s">
        <v>751</v>
      </c>
      <c r="M1204" s="204" t="s">
        <v>3948</v>
      </c>
      <c r="N1204" s="204" t="s">
        <v>1791</v>
      </c>
      <c r="P1204" s="204" t="s">
        <v>126</v>
      </c>
      <c r="Q1204" s="204" t="s">
        <v>625</v>
      </c>
      <c r="R1204" s="204" t="s">
        <v>661</v>
      </c>
      <c r="S1204" s="204" t="s">
        <v>952</v>
      </c>
    </row>
    <row r="1205" spans="1:19" x14ac:dyDescent="0.3">
      <c r="A1205" s="204"/>
      <c r="B1205" s="204"/>
      <c r="C1205" s="204"/>
      <c r="D1205" s="204"/>
      <c r="F1205" s="204" t="s">
        <v>126</v>
      </c>
      <c r="G1205" s="204" t="s">
        <v>611</v>
      </c>
      <c r="H1205" s="204" t="s">
        <v>1348</v>
      </c>
      <c r="I1205" s="204" t="s">
        <v>4663</v>
      </c>
      <c r="K1205" s="204" t="s">
        <v>126</v>
      </c>
      <c r="L1205" s="204" t="s">
        <v>753</v>
      </c>
      <c r="M1205" s="204" t="s">
        <v>996</v>
      </c>
      <c r="N1205" s="204" t="s">
        <v>7158</v>
      </c>
      <c r="P1205" s="204" t="s">
        <v>126</v>
      </c>
      <c r="Q1205" s="204" t="s">
        <v>1237</v>
      </c>
      <c r="R1205" s="204" t="s">
        <v>594</v>
      </c>
      <c r="S1205" s="204" t="s">
        <v>594</v>
      </c>
    </row>
    <row r="1206" spans="1:19" x14ac:dyDescent="0.3">
      <c r="A1206" s="204"/>
      <c r="B1206" s="204"/>
      <c r="C1206" s="204"/>
      <c r="D1206" s="204"/>
      <c r="F1206" s="204" t="s">
        <v>126</v>
      </c>
      <c r="G1206" s="204" t="s">
        <v>586</v>
      </c>
      <c r="H1206" s="204" t="s">
        <v>565</v>
      </c>
      <c r="I1206" s="204" t="s">
        <v>565</v>
      </c>
      <c r="K1206" s="204" t="s">
        <v>126</v>
      </c>
      <c r="L1206" s="204" t="s">
        <v>538</v>
      </c>
      <c r="M1206" s="204" t="s">
        <v>5394</v>
      </c>
      <c r="N1206" s="204" t="s">
        <v>7159</v>
      </c>
      <c r="P1206" s="204" t="s">
        <v>126</v>
      </c>
      <c r="Q1206" s="204" t="s">
        <v>627</v>
      </c>
      <c r="R1206" s="204" t="s">
        <v>1121</v>
      </c>
      <c r="S1206" s="204" t="s">
        <v>1916</v>
      </c>
    </row>
    <row r="1207" spans="1:19" x14ac:dyDescent="0.3">
      <c r="A1207" s="204"/>
      <c r="B1207" s="204"/>
      <c r="C1207" s="204"/>
      <c r="D1207" s="204"/>
      <c r="F1207" s="204" t="s">
        <v>126</v>
      </c>
      <c r="G1207" s="204" t="s">
        <v>550</v>
      </c>
      <c r="H1207" s="204" t="s">
        <v>2887</v>
      </c>
      <c r="I1207" s="204" t="s">
        <v>6376</v>
      </c>
      <c r="K1207" s="204" t="s">
        <v>126</v>
      </c>
      <c r="L1207" s="204" t="s">
        <v>756</v>
      </c>
      <c r="M1207" s="204" t="s">
        <v>594</v>
      </c>
      <c r="N1207" s="204" t="s">
        <v>1157</v>
      </c>
      <c r="P1207" s="204" t="s">
        <v>126</v>
      </c>
      <c r="Q1207" s="204" t="s">
        <v>629</v>
      </c>
      <c r="R1207" s="204" t="s">
        <v>1581</v>
      </c>
      <c r="S1207" s="204" t="s">
        <v>1346</v>
      </c>
    </row>
    <row r="1208" spans="1:19" x14ac:dyDescent="0.3">
      <c r="A1208" s="204"/>
      <c r="B1208" s="204"/>
      <c r="C1208" s="204"/>
      <c r="D1208" s="204"/>
      <c r="F1208" s="204" t="s">
        <v>126</v>
      </c>
      <c r="G1208" s="204" t="s">
        <v>614</v>
      </c>
      <c r="H1208" s="204" t="s">
        <v>565</v>
      </c>
      <c r="I1208" s="204" t="s">
        <v>565</v>
      </c>
      <c r="K1208" s="204" t="s">
        <v>126</v>
      </c>
      <c r="L1208" s="204" t="s">
        <v>758</v>
      </c>
      <c r="M1208" s="204" t="s">
        <v>1183</v>
      </c>
      <c r="N1208" s="204" t="s">
        <v>4058</v>
      </c>
      <c r="P1208" s="204" t="s">
        <v>126</v>
      </c>
      <c r="Q1208" s="204" t="s">
        <v>631</v>
      </c>
      <c r="R1208" s="204" t="s">
        <v>565</v>
      </c>
      <c r="S1208" s="204" t="s">
        <v>565</v>
      </c>
    </row>
    <row r="1209" spans="1:19" x14ac:dyDescent="0.3">
      <c r="A1209" s="204"/>
      <c r="B1209" s="204"/>
      <c r="C1209" s="204"/>
      <c r="D1209" s="204"/>
      <c r="F1209" s="204" t="s">
        <v>126</v>
      </c>
      <c r="G1209" s="204" t="s">
        <v>615</v>
      </c>
      <c r="H1209" s="204" t="s">
        <v>863</v>
      </c>
      <c r="I1209" s="204" t="s">
        <v>885</v>
      </c>
      <c r="K1209" s="204" t="s">
        <v>126</v>
      </c>
      <c r="L1209" s="204" t="s">
        <v>760</v>
      </c>
      <c r="M1209" s="204" t="s">
        <v>4504</v>
      </c>
      <c r="N1209" s="204" t="s">
        <v>7160</v>
      </c>
      <c r="P1209" s="204" t="s">
        <v>126</v>
      </c>
      <c r="Q1209" s="204" t="s">
        <v>633</v>
      </c>
      <c r="R1209" s="204" t="s">
        <v>1067</v>
      </c>
      <c r="S1209" s="204" t="s">
        <v>1263</v>
      </c>
    </row>
    <row r="1210" spans="1:19" x14ac:dyDescent="0.3">
      <c r="A1210" s="204"/>
      <c r="B1210" s="204"/>
      <c r="C1210" s="204"/>
      <c r="D1210" s="204"/>
      <c r="F1210" s="204" t="s">
        <v>126</v>
      </c>
      <c r="G1210" s="204" t="s">
        <v>616</v>
      </c>
      <c r="H1210" s="204" t="s">
        <v>757</v>
      </c>
      <c r="I1210" s="204" t="s">
        <v>1975</v>
      </c>
      <c r="K1210" s="204" t="s">
        <v>126</v>
      </c>
      <c r="L1210" s="204" t="s">
        <v>762</v>
      </c>
      <c r="M1210" s="204" t="s">
        <v>1844</v>
      </c>
      <c r="N1210" s="204" t="s">
        <v>7161</v>
      </c>
      <c r="P1210" s="204" t="s">
        <v>126</v>
      </c>
      <c r="Q1210" s="204" t="s">
        <v>586</v>
      </c>
      <c r="R1210" s="204" t="s">
        <v>1044</v>
      </c>
      <c r="S1210" s="204" t="s">
        <v>7566</v>
      </c>
    </row>
    <row r="1211" spans="1:19" x14ac:dyDescent="0.3">
      <c r="A1211" s="204"/>
      <c r="B1211" s="204"/>
      <c r="C1211" s="204"/>
      <c r="D1211" s="204"/>
      <c r="F1211" s="204" t="s">
        <v>126</v>
      </c>
      <c r="G1211" s="204" t="s">
        <v>617</v>
      </c>
      <c r="H1211" s="204" t="s">
        <v>946</v>
      </c>
      <c r="I1211" s="204" t="s">
        <v>777</v>
      </c>
      <c r="K1211" s="204" t="s">
        <v>126</v>
      </c>
      <c r="L1211" s="204" t="s">
        <v>764</v>
      </c>
      <c r="M1211" s="204" t="s">
        <v>2812</v>
      </c>
      <c r="N1211" s="204" t="s">
        <v>3240</v>
      </c>
      <c r="P1211" s="204" t="s">
        <v>126</v>
      </c>
      <c r="Q1211" s="204" t="s">
        <v>548</v>
      </c>
      <c r="R1211" s="204" t="s">
        <v>1841</v>
      </c>
      <c r="S1211" s="204" t="s">
        <v>7944</v>
      </c>
    </row>
    <row r="1212" spans="1:19" x14ac:dyDescent="0.3">
      <c r="A1212" s="204"/>
      <c r="B1212" s="204"/>
      <c r="C1212" s="204"/>
      <c r="D1212" s="204"/>
      <c r="F1212" s="204" t="s">
        <v>126</v>
      </c>
      <c r="G1212" s="204" t="s">
        <v>618</v>
      </c>
      <c r="H1212" s="204" t="s">
        <v>567</v>
      </c>
      <c r="I1212" s="204" t="s">
        <v>5171</v>
      </c>
      <c r="K1212" s="204" t="s">
        <v>126</v>
      </c>
      <c r="L1212" s="204" t="s">
        <v>766</v>
      </c>
      <c r="M1212" s="204" t="s">
        <v>863</v>
      </c>
      <c r="N1212" s="204" t="s">
        <v>1832</v>
      </c>
      <c r="P1212" s="204" t="s">
        <v>126</v>
      </c>
      <c r="Q1212" s="204" t="s">
        <v>637</v>
      </c>
      <c r="R1212" s="204" t="s">
        <v>4352</v>
      </c>
      <c r="S1212" s="204" t="s">
        <v>2745</v>
      </c>
    </row>
    <row r="1213" spans="1:19" x14ac:dyDescent="0.3">
      <c r="A1213" s="204"/>
      <c r="B1213" s="204"/>
      <c r="C1213" s="204"/>
      <c r="D1213" s="204"/>
      <c r="F1213" s="204" t="s">
        <v>126</v>
      </c>
      <c r="G1213" s="204" t="s">
        <v>620</v>
      </c>
      <c r="H1213" s="204" t="s">
        <v>594</v>
      </c>
      <c r="I1213" s="204" t="s">
        <v>863</v>
      </c>
      <c r="K1213" s="204" t="s">
        <v>126</v>
      </c>
      <c r="L1213" s="204" t="s">
        <v>767</v>
      </c>
      <c r="M1213" s="204" t="s">
        <v>863</v>
      </c>
      <c r="N1213" s="204" t="s">
        <v>1568</v>
      </c>
      <c r="P1213" s="204" t="s">
        <v>126</v>
      </c>
      <c r="Q1213" s="204" t="s">
        <v>639</v>
      </c>
      <c r="R1213" s="204" t="s">
        <v>2384</v>
      </c>
      <c r="S1213" s="204" t="s">
        <v>2964</v>
      </c>
    </row>
    <row r="1214" spans="1:19" x14ac:dyDescent="0.3">
      <c r="A1214" s="204"/>
      <c r="B1214" s="204"/>
      <c r="C1214" s="204"/>
      <c r="D1214" s="204"/>
      <c r="F1214" s="204" t="s">
        <v>126</v>
      </c>
      <c r="G1214" s="204" t="s">
        <v>586</v>
      </c>
      <c r="H1214" s="204" t="s">
        <v>624</v>
      </c>
      <c r="I1214" s="204" t="s">
        <v>594</v>
      </c>
      <c r="K1214" s="204" t="s">
        <v>126</v>
      </c>
      <c r="L1214" s="204" t="s">
        <v>769</v>
      </c>
      <c r="M1214" s="204" t="s">
        <v>863</v>
      </c>
      <c r="N1214" s="204" t="s">
        <v>2193</v>
      </c>
      <c r="P1214" s="204" t="s">
        <v>126</v>
      </c>
      <c r="Q1214" s="204" t="s">
        <v>641</v>
      </c>
      <c r="R1214" s="204" t="s">
        <v>946</v>
      </c>
      <c r="S1214" s="204" t="s">
        <v>2672</v>
      </c>
    </row>
    <row r="1215" spans="1:19" x14ac:dyDescent="0.3">
      <c r="A1215" s="204"/>
      <c r="B1215" s="204"/>
      <c r="C1215" s="204"/>
      <c r="D1215" s="204"/>
      <c r="F1215" s="204" t="s">
        <v>126</v>
      </c>
      <c r="G1215" s="204" t="s">
        <v>549</v>
      </c>
      <c r="H1215" s="204" t="s">
        <v>6377</v>
      </c>
      <c r="I1215" s="204" t="s">
        <v>6378</v>
      </c>
      <c r="K1215" s="204" t="s">
        <v>126</v>
      </c>
      <c r="L1215" s="204" t="s">
        <v>771</v>
      </c>
      <c r="M1215" s="204" t="s">
        <v>565</v>
      </c>
      <c r="N1215" s="204" t="s">
        <v>565</v>
      </c>
      <c r="P1215" s="204" t="s">
        <v>126</v>
      </c>
      <c r="Q1215" s="204" t="s">
        <v>643</v>
      </c>
      <c r="R1215" s="204" t="s">
        <v>1348</v>
      </c>
      <c r="S1215" s="204" t="s">
        <v>3624</v>
      </c>
    </row>
    <row r="1216" spans="1:19" x14ac:dyDescent="0.3">
      <c r="A1216" s="204"/>
      <c r="B1216" s="204"/>
      <c r="C1216" s="204"/>
      <c r="D1216" s="204"/>
      <c r="F1216" s="204" t="s">
        <v>126</v>
      </c>
      <c r="G1216" s="204" t="s">
        <v>623</v>
      </c>
      <c r="H1216" s="204" t="s">
        <v>757</v>
      </c>
      <c r="I1216" s="204" t="s">
        <v>885</v>
      </c>
      <c r="K1216" s="204" t="s">
        <v>126</v>
      </c>
      <c r="L1216" s="204" t="s">
        <v>537</v>
      </c>
      <c r="M1216" s="204" t="s">
        <v>7162</v>
      </c>
      <c r="N1216" s="204" t="s">
        <v>7163</v>
      </c>
      <c r="P1216" s="204" t="s">
        <v>126</v>
      </c>
      <c r="Q1216" s="204" t="s">
        <v>586</v>
      </c>
      <c r="R1216" s="204" t="s">
        <v>3536</v>
      </c>
      <c r="S1216" s="204" t="s">
        <v>7945</v>
      </c>
    </row>
    <row r="1217" spans="1:19" x14ac:dyDescent="0.3">
      <c r="A1217" s="204"/>
      <c r="B1217" s="204"/>
      <c r="C1217" s="204"/>
      <c r="D1217" s="204"/>
      <c r="F1217" s="204" t="s">
        <v>126</v>
      </c>
      <c r="G1217" s="204" t="s">
        <v>625</v>
      </c>
      <c r="H1217" s="204" t="s">
        <v>581</v>
      </c>
      <c r="I1217" s="204" t="s">
        <v>1456</v>
      </c>
      <c r="K1217" s="204" t="s">
        <v>126</v>
      </c>
      <c r="L1217" s="204" t="s">
        <v>774</v>
      </c>
      <c r="M1217" s="204" t="s">
        <v>565</v>
      </c>
      <c r="N1217" s="204" t="s">
        <v>565</v>
      </c>
      <c r="P1217" s="204" t="s">
        <v>126</v>
      </c>
      <c r="Q1217" s="204" t="s">
        <v>547</v>
      </c>
      <c r="R1217" s="204" t="s">
        <v>3107</v>
      </c>
      <c r="S1217" s="204" t="s">
        <v>3741</v>
      </c>
    </row>
    <row r="1218" spans="1:19" x14ac:dyDescent="0.3">
      <c r="A1218" s="204"/>
      <c r="B1218" s="204"/>
      <c r="C1218" s="204"/>
      <c r="D1218" s="204"/>
      <c r="F1218" s="204" t="s">
        <v>126</v>
      </c>
      <c r="G1218" s="204" t="s">
        <v>1237</v>
      </c>
      <c r="H1218" s="204" t="s">
        <v>565</v>
      </c>
      <c r="I1218" s="204" t="s">
        <v>565</v>
      </c>
      <c r="K1218" s="204" t="s">
        <v>126</v>
      </c>
      <c r="L1218" s="204" t="s">
        <v>776</v>
      </c>
      <c r="M1218" s="204" t="s">
        <v>565</v>
      </c>
      <c r="N1218" s="204" t="s">
        <v>565</v>
      </c>
      <c r="P1218" s="204" t="s">
        <v>126</v>
      </c>
      <c r="Q1218" s="204" t="s">
        <v>647</v>
      </c>
      <c r="R1218" s="204" t="s">
        <v>777</v>
      </c>
      <c r="S1218" s="204" t="s">
        <v>4152</v>
      </c>
    </row>
    <row r="1219" spans="1:19" x14ac:dyDescent="0.3">
      <c r="A1219" s="204"/>
      <c r="B1219" s="204"/>
      <c r="C1219" s="204"/>
      <c r="D1219" s="204"/>
      <c r="F1219" s="204" t="s">
        <v>126</v>
      </c>
      <c r="G1219" s="204" t="s">
        <v>627</v>
      </c>
      <c r="H1219" s="204" t="s">
        <v>863</v>
      </c>
      <c r="I1219" s="204" t="s">
        <v>621</v>
      </c>
      <c r="K1219" s="204" t="s">
        <v>126</v>
      </c>
      <c r="L1219" s="204" t="s">
        <v>778</v>
      </c>
      <c r="M1219" s="204" t="s">
        <v>565</v>
      </c>
      <c r="N1219" s="204" t="s">
        <v>565</v>
      </c>
      <c r="P1219" s="204" t="s">
        <v>126</v>
      </c>
      <c r="Q1219" s="204" t="s">
        <v>649</v>
      </c>
      <c r="R1219" s="204" t="s">
        <v>1121</v>
      </c>
      <c r="S1219" s="204" t="s">
        <v>982</v>
      </c>
    </row>
    <row r="1220" spans="1:19" x14ac:dyDescent="0.3">
      <c r="A1220" s="204"/>
      <c r="B1220" s="204"/>
      <c r="C1220" s="204"/>
      <c r="D1220" s="204"/>
      <c r="F1220" s="204" t="s">
        <v>126</v>
      </c>
      <c r="G1220" s="204" t="s">
        <v>629</v>
      </c>
      <c r="H1220" s="204" t="s">
        <v>785</v>
      </c>
      <c r="I1220" s="204" t="s">
        <v>6379</v>
      </c>
      <c r="K1220" s="204" t="s">
        <v>126</v>
      </c>
      <c r="L1220" s="204" t="s">
        <v>780</v>
      </c>
      <c r="M1220" s="204" t="s">
        <v>863</v>
      </c>
      <c r="N1220" s="204" t="s">
        <v>1121</v>
      </c>
      <c r="P1220" s="204" t="s">
        <v>126</v>
      </c>
      <c r="Q1220" s="204" t="s">
        <v>651</v>
      </c>
      <c r="R1220" s="204" t="s">
        <v>594</v>
      </c>
      <c r="S1220" s="204" t="s">
        <v>565</v>
      </c>
    </row>
    <row r="1221" spans="1:19" x14ac:dyDescent="0.3">
      <c r="A1221" s="204"/>
      <c r="B1221" s="204"/>
      <c r="C1221" s="204"/>
      <c r="D1221" s="204"/>
      <c r="F1221" s="204" t="s">
        <v>126</v>
      </c>
      <c r="G1221" s="204" t="s">
        <v>631</v>
      </c>
      <c r="H1221" s="204" t="s">
        <v>885</v>
      </c>
      <c r="I1221" s="204" t="s">
        <v>1718</v>
      </c>
      <c r="K1221" s="204" t="s">
        <v>126</v>
      </c>
      <c r="L1221" s="204" t="s">
        <v>782</v>
      </c>
      <c r="M1221" s="204" t="s">
        <v>565</v>
      </c>
      <c r="N1221" s="204" t="s">
        <v>565</v>
      </c>
      <c r="P1221" s="204" t="s">
        <v>126</v>
      </c>
      <c r="Q1221" s="204" t="s">
        <v>653</v>
      </c>
      <c r="R1221" s="204" t="s">
        <v>757</v>
      </c>
      <c r="S1221" s="204" t="s">
        <v>863</v>
      </c>
    </row>
    <row r="1222" spans="1:19" x14ac:dyDescent="0.3">
      <c r="A1222" s="204"/>
      <c r="B1222" s="204"/>
      <c r="C1222" s="204"/>
      <c r="D1222" s="204"/>
      <c r="F1222" s="204" t="s">
        <v>126</v>
      </c>
      <c r="G1222" s="204" t="s">
        <v>633</v>
      </c>
      <c r="H1222" s="204" t="s">
        <v>1544</v>
      </c>
      <c r="I1222" s="204" t="s">
        <v>6380</v>
      </c>
      <c r="K1222" s="204" t="s">
        <v>126</v>
      </c>
      <c r="L1222" s="204" t="s">
        <v>784</v>
      </c>
      <c r="M1222" s="204" t="s">
        <v>1832</v>
      </c>
      <c r="N1222" s="204" t="s">
        <v>2256</v>
      </c>
      <c r="P1222" s="204" t="s">
        <v>126</v>
      </c>
      <c r="Q1222" s="204" t="s">
        <v>655</v>
      </c>
      <c r="R1222" s="204" t="s">
        <v>2193</v>
      </c>
      <c r="S1222" s="204" t="s">
        <v>848</v>
      </c>
    </row>
    <row r="1223" spans="1:19" x14ac:dyDescent="0.3">
      <c r="A1223" s="204"/>
      <c r="B1223" s="204"/>
      <c r="C1223" s="204"/>
      <c r="D1223" s="204"/>
      <c r="F1223" s="204" t="s">
        <v>126</v>
      </c>
      <c r="G1223" s="204" t="s">
        <v>586</v>
      </c>
      <c r="H1223" s="204" t="s">
        <v>3682</v>
      </c>
      <c r="I1223" s="204" t="s">
        <v>6381</v>
      </c>
      <c r="K1223" s="204" t="s">
        <v>126</v>
      </c>
      <c r="L1223" s="204" t="s">
        <v>786</v>
      </c>
      <c r="M1223" s="204" t="s">
        <v>1420</v>
      </c>
      <c r="N1223" s="204" t="s">
        <v>3335</v>
      </c>
      <c r="P1223" s="204" t="s">
        <v>126</v>
      </c>
      <c r="Q1223" s="204" t="s">
        <v>657</v>
      </c>
      <c r="R1223" s="204" t="s">
        <v>881</v>
      </c>
      <c r="S1223" s="204" t="s">
        <v>2455</v>
      </c>
    </row>
    <row r="1224" spans="1:19" x14ac:dyDescent="0.3">
      <c r="A1224" s="204"/>
      <c r="B1224" s="204"/>
      <c r="C1224" s="204"/>
      <c r="D1224" s="204"/>
      <c r="F1224" s="204" t="s">
        <v>126</v>
      </c>
      <c r="G1224" s="204" t="s">
        <v>548</v>
      </c>
      <c r="H1224" s="204" t="s">
        <v>6382</v>
      </c>
      <c r="I1224" s="204" t="s">
        <v>6383</v>
      </c>
      <c r="K1224" s="204" t="s">
        <v>126</v>
      </c>
      <c r="L1224" s="204" t="s">
        <v>788</v>
      </c>
      <c r="M1224" s="204" t="s">
        <v>624</v>
      </c>
      <c r="N1224" s="204" t="s">
        <v>1832</v>
      </c>
      <c r="P1224" s="204" t="s">
        <v>126</v>
      </c>
      <c r="Q1224" s="204" t="s">
        <v>546</v>
      </c>
      <c r="R1224" s="204" t="s">
        <v>991</v>
      </c>
      <c r="S1224" s="204" t="s">
        <v>5555</v>
      </c>
    </row>
    <row r="1225" spans="1:19" x14ac:dyDescent="0.3">
      <c r="A1225" s="204"/>
      <c r="B1225" s="204"/>
      <c r="C1225" s="204"/>
      <c r="D1225" s="204"/>
      <c r="F1225" s="204" t="s">
        <v>126</v>
      </c>
      <c r="G1225" s="204" t="s">
        <v>637</v>
      </c>
      <c r="H1225" s="204" t="s">
        <v>843</v>
      </c>
      <c r="I1225" s="204" t="s">
        <v>1316</v>
      </c>
      <c r="K1225" s="204" t="s">
        <v>126</v>
      </c>
      <c r="L1225" s="204" t="s">
        <v>790</v>
      </c>
      <c r="M1225" s="204" t="s">
        <v>7164</v>
      </c>
      <c r="N1225" s="204" t="s">
        <v>852</v>
      </c>
      <c r="P1225" s="204" t="s">
        <v>126</v>
      </c>
      <c r="Q1225" s="204" t="s">
        <v>660</v>
      </c>
      <c r="R1225" s="204" t="s">
        <v>565</v>
      </c>
      <c r="S1225" s="204" t="s">
        <v>565</v>
      </c>
    </row>
    <row r="1226" spans="1:19" x14ac:dyDescent="0.3">
      <c r="A1226" s="204"/>
      <c r="B1226" s="204"/>
      <c r="C1226" s="204"/>
      <c r="D1226" s="204"/>
      <c r="F1226" s="204" t="s">
        <v>126</v>
      </c>
      <c r="G1226" s="204" t="s">
        <v>639</v>
      </c>
      <c r="H1226" s="204" t="s">
        <v>2580</v>
      </c>
      <c r="I1226" s="204" t="s">
        <v>4777</v>
      </c>
      <c r="K1226" s="204" t="s">
        <v>126</v>
      </c>
      <c r="L1226" s="204" t="s">
        <v>792</v>
      </c>
      <c r="M1226" s="204" t="s">
        <v>2790</v>
      </c>
      <c r="N1226" s="204" t="s">
        <v>2307</v>
      </c>
      <c r="P1226" s="204" t="s">
        <v>126</v>
      </c>
      <c r="Q1226" s="204" t="s">
        <v>662</v>
      </c>
      <c r="R1226" s="204" t="s">
        <v>972</v>
      </c>
      <c r="S1226" s="204" t="s">
        <v>1382</v>
      </c>
    </row>
    <row r="1227" spans="1:19" x14ac:dyDescent="0.3">
      <c r="A1227" s="204"/>
      <c r="B1227" s="204"/>
      <c r="C1227" s="204"/>
      <c r="D1227" s="204"/>
      <c r="F1227" s="204" t="s">
        <v>126</v>
      </c>
      <c r="G1227" s="204" t="s">
        <v>641</v>
      </c>
      <c r="H1227" s="204" t="s">
        <v>661</v>
      </c>
      <c r="I1227" s="204" t="s">
        <v>1157</v>
      </c>
      <c r="K1227" s="204" t="s">
        <v>126</v>
      </c>
      <c r="L1227" s="204" t="s">
        <v>794</v>
      </c>
      <c r="M1227" s="204" t="s">
        <v>863</v>
      </c>
      <c r="N1227" s="204" t="s">
        <v>594</v>
      </c>
      <c r="P1227" s="204" t="s">
        <v>126</v>
      </c>
      <c r="Q1227" s="204" t="s">
        <v>664</v>
      </c>
      <c r="R1227" s="204" t="s">
        <v>3107</v>
      </c>
      <c r="S1227" s="204" t="s">
        <v>7946</v>
      </c>
    </row>
    <row r="1228" spans="1:19" x14ac:dyDescent="0.3">
      <c r="A1228" s="204"/>
      <c r="B1228" s="204"/>
      <c r="C1228" s="204"/>
      <c r="D1228" s="204"/>
      <c r="F1228" s="204" t="s">
        <v>126</v>
      </c>
      <c r="G1228" s="204" t="s">
        <v>643</v>
      </c>
      <c r="H1228" s="204" t="s">
        <v>4353</v>
      </c>
      <c r="I1228" s="204" t="s">
        <v>6384</v>
      </c>
      <c r="K1228" s="204" t="s">
        <v>126</v>
      </c>
      <c r="L1228" s="204" t="s">
        <v>796</v>
      </c>
      <c r="M1228" s="204" t="s">
        <v>710</v>
      </c>
      <c r="N1228" s="204" t="s">
        <v>4611</v>
      </c>
      <c r="P1228" s="204" t="s">
        <v>126</v>
      </c>
      <c r="Q1228" s="204" t="s">
        <v>545</v>
      </c>
      <c r="R1228" s="204" t="s">
        <v>1360</v>
      </c>
      <c r="S1228" s="204" t="s">
        <v>7947</v>
      </c>
    </row>
    <row r="1229" spans="1:19" x14ac:dyDescent="0.3">
      <c r="A1229" s="204"/>
      <c r="B1229" s="204"/>
      <c r="C1229" s="204"/>
      <c r="D1229" s="204"/>
      <c r="F1229" s="204" t="s">
        <v>126</v>
      </c>
      <c r="G1229" s="204" t="s">
        <v>586</v>
      </c>
      <c r="H1229" s="204" t="s">
        <v>5652</v>
      </c>
      <c r="I1229" s="204" t="s">
        <v>6385</v>
      </c>
      <c r="K1229" s="204" t="s">
        <v>126</v>
      </c>
      <c r="L1229" s="204" t="s">
        <v>798</v>
      </c>
      <c r="M1229" s="204" t="s">
        <v>1145</v>
      </c>
      <c r="N1229" s="204" t="s">
        <v>7165</v>
      </c>
      <c r="P1229" s="204" t="s">
        <v>126</v>
      </c>
      <c r="Q1229" s="204" t="s">
        <v>667</v>
      </c>
      <c r="R1229" s="204" t="s">
        <v>946</v>
      </c>
      <c r="S1229" s="204" t="s">
        <v>565</v>
      </c>
    </row>
    <row r="1230" spans="1:19" x14ac:dyDescent="0.3">
      <c r="A1230" s="204"/>
      <c r="B1230" s="204"/>
      <c r="C1230" s="204"/>
      <c r="D1230" s="204"/>
      <c r="F1230" s="204" t="s">
        <v>126</v>
      </c>
      <c r="G1230" s="204" t="s">
        <v>547</v>
      </c>
      <c r="H1230" s="204" t="s">
        <v>5424</v>
      </c>
      <c r="I1230" s="204" t="s">
        <v>6386</v>
      </c>
      <c r="K1230" s="204" t="s">
        <v>126</v>
      </c>
      <c r="L1230" s="204" t="s">
        <v>800</v>
      </c>
      <c r="M1230" s="204" t="s">
        <v>1832</v>
      </c>
      <c r="N1230" s="204" t="s">
        <v>4953</v>
      </c>
      <c r="P1230" s="204" t="s">
        <v>126</v>
      </c>
      <c r="Q1230" s="204" t="s">
        <v>668</v>
      </c>
      <c r="R1230" s="204" t="s">
        <v>7948</v>
      </c>
      <c r="S1230" s="204" t="s">
        <v>7949</v>
      </c>
    </row>
    <row r="1231" spans="1:19" x14ac:dyDescent="0.3">
      <c r="A1231" s="204"/>
      <c r="B1231" s="204"/>
      <c r="C1231" s="204"/>
      <c r="D1231" s="204"/>
      <c r="F1231" s="204" t="s">
        <v>126</v>
      </c>
      <c r="G1231" s="204" t="s">
        <v>647</v>
      </c>
      <c r="H1231" s="204" t="s">
        <v>3741</v>
      </c>
      <c r="I1231" s="204" t="s">
        <v>3918</v>
      </c>
      <c r="K1231" s="204" t="s">
        <v>126</v>
      </c>
      <c r="L1231" s="204" t="s">
        <v>802</v>
      </c>
      <c r="M1231" s="204" t="s">
        <v>565</v>
      </c>
      <c r="N1231" s="204" t="s">
        <v>565</v>
      </c>
      <c r="P1231" s="204" t="s">
        <v>126</v>
      </c>
      <c r="Q1231" s="204" t="s">
        <v>670</v>
      </c>
      <c r="R1231" s="204" t="s">
        <v>3133</v>
      </c>
      <c r="S1231" s="204" t="s">
        <v>7950</v>
      </c>
    </row>
    <row r="1232" spans="1:19" x14ac:dyDescent="0.3">
      <c r="A1232" s="204"/>
      <c r="B1232" s="204"/>
      <c r="C1232" s="204"/>
      <c r="D1232" s="204"/>
      <c r="F1232" s="204" t="s">
        <v>126</v>
      </c>
      <c r="G1232" s="204" t="s">
        <v>649</v>
      </c>
      <c r="H1232" s="204" t="s">
        <v>3031</v>
      </c>
      <c r="I1232" s="204" t="s">
        <v>1738</v>
      </c>
      <c r="K1232" s="204" t="s">
        <v>126</v>
      </c>
      <c r="L1232" s="204" t="s">
        <v>803</v>
      </c>
      <c r="M1232" s="204" t="s">
        <v>661</v>
      </c>
      <c r="N1232" s="204" t="s">
        <v>6867</v>
      </c>
      <c r="P1232" s="204" t="s">
        <v>126</v>
      </c>
      <c r="Q1232" s="204" t="s">
        <v>672</v>
      </c>
      <c r="R1232" s="204" t="s">
        <v>4192</v>
      </c>
      <c r="S1232" s="204" t="s">
        <v>4259</v>
      </c>
    </row>
    <row r="1233" spans="1:19" x14ac:dyDescent="0.3">
      <c r="A1233" s="204"/>
      <c r="B1233" s="204"/>
      <c r="C1233" s="204"/>
      <c r="D1233" s="204"/>
      <c r="F1233" s="204" t="s">
        <v>126</v>
      </c>
      <c r="G1233" s="204" t="s">
        <v>651</v>
      </c>
      <c r="H1233" s="204" t="s">
        <v>1183</v>
      </c>
      <c r="I1233" s="204" t="s">
        <v>2790</v>
      </c>
      <c r="K1233" s="204" t="s">
        <v>126</v>
      </c>
      <c r="L1233" s="204" t="s">
        <v>805</v>
      </c>
      <c r="M1233" s="204" t="s">
        <v>594</v>
      </c>
      <c r="N1233" s="204" t="s">
        <v>821</v>
      </c>
      <c r="P1233" s="204" t="s">
        <v>126</v>
      </c>
      <c r="Q1233" s="204" t="s">
        <v>544</v>
      </c>
      <c r="R1233" s="204" t="s">
        <v>885</v>
      </c>
      <c r="S1233" s="204" t="s">
        <v>3944</v>
      </c>
    </row>
    <row r="1234" spans="1:19" x14ac:dyDescent="0.3">
      <c r="A1234" s="204"/>
      <c r="B1234" s="204"/>
      <c r="C1234" s="204"/>
      <c r="D1234" s="204"/>
      <c r="F1234" s="204" t="s">
        <v>126</v>
      </c>
      <c r="G1234" s="204" t="s">
        <v>653</v>
      </c>
      <c r="H1234" s="204" t="s">
        <v>1020</v>
      </c>
      <c r="I1234" s="204" t="s">
        <v>6387</v>
      </c>
      <c r="K1234" s="204" t="s">
        <v>126</v>
      </c>
      <c r="L1234" s="204" t="s">
        <v>807</v>
      </c>
      <c r="M1234" s="204" t="s">
        <v>863</v>
      </c>
      <c r="N1234" s="204" t="s">
        <v>594</v>
      </c>
      <c r="P1234" s="204" t="s">
        <v>126</v>
      </c>
      <c r="Q1234" s="204" t="s">
        <v>675</v>
      </c>
      <c r="R1234" s="204" t="s">
        <v>565</v>
      </c>
      <c r="S1234" s="204" t="s">
        <v>565</v>
      </c>
    </row>
    <row r="1235" spans="1:19" x14ac:dyDescent="0.3">
      <c r="A1235" s="204"/>
      <c r="B1235" s="204"/>
      <c r="C1235" s="204"/>
      <c r="D1235" s="204"/>
      <c r="F1235" s="204" t="s">
        <v>126</v>
      </c>
      <c r="G1235" s="204" t="s">
        <v>655</v>
      </c>
      <c r="H1235" s="204" t="s">
        <v>1802</v>
      </c>
      <c r="I1235" s="204" t="s">
        <v>826</v>
      </c>
      <c r="K1235" s="204" t="s">
        <v>126</v>
      </c>
      <c r="L1235" s="204" t="s">
        <v>809</v>
      </c>
      <c r="M1235" s="204" t="s">
        <v>1832</v>
      </c>
      <c r="N1235" s="204" t="s">
        <v>3613</v>
      </c>
      <c r="P1235" s="204" t="s">
        <v>126</v>
      </c>
      <c r="Q1235" s="204" t="s">
        <v>676</v>
      </c>
      <c r="R1235" s="204" t="s">
        <v>881</v>
      </c>
      <c r="S1235" s="204" t="s">
        <v>5102</v>
      </c>
    </row>
    <row r="1236" spans="1:19" x14ac:dyDescent="0.3">
      <c r="A1236" s="204"/>
      <c r="B1236" s="204"/>
      <c r="C1236" s="204"/>
      <c r="D1236" s="204"/>
      <c r="F1236" s="204" t="s">
        <v>126</v>
      </c>
      <c r="G1236" s="204" t="s">
        <v>657</v>
      </c>
      <c r="H1236" s="204" t="s">
        <v>2790</v>
      </c>
      <c r="I1236" s="204" t="s">
        <v>1212</v>
      </c>
      <c r="K1236" s="204" t="s">
        <v>126</v>
      </c>
      <c r="L1236" s="204" t="s">
        <v>811</v>
      </c>
      <c r="M1236" s="204" t="s">
        <v>565</v>
      </c>
      <c r="N1236" s="204" t="s">
        <v>565</v>
      </c>
      <c r="P1236" s="204" t="s">
        <v>126</v>
      </c>
      <c r="Q1236" s="204" t="s">
        <v>677</v>
      </c>
      <c r="R1236" s="204" t="s">
        <v>594</v>
      </c>
      <c r="S1236" s="204" t="s">
        <v>885</v>
      </c>
    </row>
    <row r="1237" spans="1:19" x14ac:dyDescent="0.3">
      <c r="A1237" s="204"/>
      <c r="B1237" s="204"/>
      <c r="C1237" s="204"/>
      <c r="D1237" s="204"/>
      <c r="F1237" s="204" t="s">
        <v>126</v>
      </c>
      <c r="G1237" s="204" t="s">
        <v>546</v>
      </c>
      <c r="H1237" s="204" t="s">
        <v>1319</v>
      </c>
      <c r="I1237" s="204" t="s">
        <v>4448</v>
      </c>
      <c r="K1237" s="204" t="s">
        <v>126</v>
      </c>
      <c r="L1237" s="204" t="s">
        <v>813</v>
      </c>
      <c r="M1237" s="204" t="s">
        <v>2003</v>
      </c>
      <c r="N1237" s="204" t="s">
        <v>3545</v>
      </c>
      <c r="P1237" s="204" t="s">
        <v>126</v>
      </c>
      <c r="Q1237" s="204" t="s">
        <v>543</v>
      </c>
      <c r="R1237" s="204" t="s">
        <v>3384</v>
      </c>
      <c r="S1237" s="204" t="s">
        <v>7951</v>
      </c>
    </row>
    <row r="1238" spans="1:19" x14ac:dyDescent="0.3">
      <c r="A1238" s="204"/>
      <c r="B1238" s="204"/>
      <c r="C1238" s="204"/>
      <c r="D1238" s="204"/>
      <c r="F1238" s="204" t="s">
        <v>126</v>
      </c>
      <c r="G1238" s="204" t="s">
        <v>660</v>
      </c>
      <c r="H1238" s="204" t="s">
        <v>594</v>
      </c>
      <c r="I1238" s="204" t="s">
        <v>863</v>
      </c>
      <c r="K1238" s="204" t="s">
        <v>126</v>
      </c>
      <c r="L1238" s="204" t="s">
        <v>816</v>
      </c>
      <c r="M1238" s="204" t="s">
        <v>3085</v>
      </c>
      <c r="N1238" s="204" t="s">
        <v>7166</v>
      </c>
      <c r="P1238" s="204" t="s">
        <v>126</v>
      </c>
      <c r="Q1238" s="204" t="s">
        <v>679</v>
      </c>
      <c r="R1238" s="204" t="s">
        <v>565</v>
      </c>
      <c r="S1238" s="204" t="s">
        <v>565</v>
      </c>
    </row>
    <row r="1239" spans="1:19" x14ac:dyDescent="0.3">
      <c r="A1239" s="204"/>
      <c r="B1239" s="204"/>
      <c r="C1239" s="204"/>
      <c r="D1239" s="204"/>
      <c r="F1239" s="204" t="s">
        <v>126</v>
      </c>
      <c r="G1239" s="204" t="s">
        <v>662</v>
      </c>
      <c r="H1239" s="204" t="s">
        <v>2749</v>
      </c>
      <c r="I1239" s="204" t="s">
        <v>3186</v>
      </c>
      <c r="K1239" s="204" t="s">
        <v>126</v>
      </c>
      <c r="L1239" s="204" t="s">
        <v>818</v>
      </c>
      <c r="M1239" s="204" t="s">
        <v>946</v>
      </c>
      <c r="N1239" s="204" t="s">
        <v>1308</v>
      </c>
      <c r="P1239" s="204" t="s">
        <v>126</v>
      </c>
      <c r="Q1239" s="204" t="s">
        <v>681</v>
      </c>
      <c r="R1239" s="204" t="s">
        <v>1332</v>
      </c>
      <c r="S1239" s="204" t="s">
        <v>7952</v>
      </c>
    </row>
    <row r="1240" spans="1:19" x14ac:dyDescent="0.3">
      <c r="A1240" s="204"/>
      <c r="B1240" s="204"/>
      <c r="C1240" s="204"/>
      <c r="D1240" s="204"/>
      <c r="F1240" s="204" t="s">
        <v>126</v>
      </c>
      <c r="G1240" s="204" t="s">
        <v>664</v>
      </c>
      <c r="H1240" s="204" t="s">
        <v>598</v>
      </c>
      <c r="I1240" s="204" t="s">
        <v>2611</v>
      </c>
      <c r="K1240" s="204" t="s">
        <v>126</v>
      </c>
      <c r="L1240" s="204" t="s">
        <v>820</v>
      </c>
      <c r="M1240" s="204" t="s">
        <v>863</v>
      </c>
      <c r="N1240" s="204" t="s">
        <v>1525</v>
      </c>
      <c r="P1240" s="204" t="s">
        <v>126</v>
      </c>
      <c r="Q1240" s="204" t="s">
        <v>683</v>
      </c>
      <c r="R1240" s="204" t="s">
        <v>994</v>
      </c>
      <c r="S1240" s="204" t="s">
        <v>5950</v>
      </c>
    </row>
    <row r="1241" spans="1:19" x14ac:dyDescent="0.3">
      <c r="A1241" s="204"/>
      <c r="B1241" s="204"/>
      <c r="C1241" s="204"/>
      <c r="D1241" s="204"/>
      <c r="F1241" s="204" t="s">
        <v>126</v>
      </c>
      <c r="G1241" s="204" t="s">
        <v>545</v>
      </c>
      <c r="H1241" s="204" t="s">
        <v>3459</v>
      </c>
      <c r="I1241" s="204" t="s">
        <v>6388</v>
      </c>
      <c r="K1241" s="204" t="s">
        <v>126</v>
      </c>
      <c r="L1241" s="204" t="s">
        <v>822</v>
      </c>
      <c r="M1241" s="204" t="s">
        <v>1643</v>
      </c>
      <c r="N1241" s="204" t="s">
        <v>910</v>
      </c>
      <c r="P1241" s="204" t="s">
        <v>126</v>
      </c>
      <c r="Q1241" s="204" t="s">
        <v>542</v>
      </c>
      <c r="R1241" s="204" t="s">
        <v>2749</v>
      </c>
      <c r="S1241" s="204" t="s">
        <v>1794</v>
      </c>
    </row>
    <row r="1242" spans="1:19" x14ac:dyDescent="0.3">
      <c r="A1242" s="204"/>
      <c r="B1242" s="204"/>
      <c r="C1242" s="204"/>
      <c r="D1242" s="204"/>
      <c r="F1242" s="204" t="s">
        <v>126</v>
      </c>
      <c r="G1242" s="204" t="s">
        <v>667</v>
      </c>
      <c r="H1242" s="204" t="s">
        <v>624</v>
      </c>
      <c r="I1242" s="204" t="s">
        <v>863</v>
      </c>
      <c r="K1242" s="204" t="s">
        <v>126</v>
      </c>
      <c r="L1242" s="204" t="s">
        <v>332</v>
      </c>
      <c r="M1242" s="204" t="s">
        <v>7167</v>
      </c>
      <c r="N1242" s="204" t="s">
        <v>7168</v>
      </c>
      <c r="P1242" s="204" t="s">
        <v>126</v>
      </c>
      <c r="Q1242" s="204" t="s">
        <v>686</v>
      </c>
      <c r="R1242" s="204" t="s">
        <v>4118</v>
      </c>
      <c r="S1242" s="204" t="s">
        <v>875</v>
      </c>
    </row>
    <row r="1243" spans="1:19" x14ac:dyDescent="0.3">
      <c r="A1243" s="204"/>
      <c r="B1243" s="204"/>
      <c r="C1243" s="204"/>
      <c r="D1243" s="204"/>
      <c r="F1243" s="204" t="s">
        <v>126</v>
      </c>
      <c r="G1243" s="204" t="s">
        <v>668</v>
      </c>
      <c r="H1243" s="204" t="s">
        <v>2515</v>
      </c>
      <c r="I1243" s="204" t="s">
        <v>1456</v>
      </c>
      <c r="K1243" s="204" t="s">
        <v>126</v>
      </c>
      <c r="L1243" s="204" t="s">
        <v>331</v>
      </c>
      <c r="M1243" s="204" t="s">
        <v>7169</v>
      </c>
      <c r="N1243" s="204" t="s">
        <v>7170</v>
      </c>
      <c r="P1243" s="204" t="s">
        <v>126</v>
      </c>
      <c r="Q1243" s="204" t="s">
        <v>688</v>
      </c>
      <c r="R1243" s="204" t="s">
        <v>865</v>
      </c>
      <c r="S1243" s="204" t="s">
        <v>2043</v>
      </c>
    </row>
    <row r="1244" spans="1:19" x14ac:dyDescent="0.3">
      <c r="A1244" s="204"/>
      <c r="B1244" s="204"/>
      <c r="C1244" s="204"/>
      <c r="D1244" s="204"/>
      <c r="F1244" s="204" t="s">
        <v>126</v>
      </c>
      <c r="G1244" s="204" t="s">
        <v>670</v>
      </c>
      <c r="H1244" s="204" t="s">
        <v>1841</v>
      </c>
      <c r="I1244" s="204" t="s">
        <v>5156</v>
      </c>
      <c r="K1244" s="204" t="s">
        <v>126</v>
      </c>
      <c r="L1244" s="204" t="s">
        <v>330</v>
      </c>
      <c r="M1244" s="204" t="s">
        <v>1942</v>
      </c>
      <c r="N1244" s="204" t="s">
        <v>7171</v>
      </c>
      <c r="P1244" s="204" t="s">
        <v>126</v>
      </c>
      <c r="Q1244" s="204" t="s">
        <v>690</v>
      </c>
      <c r="R1244" s="204" t="s">
        <v>565</v>
      </c>
      <c r="S1244" s="204" t="s">
        <v>565</v>
      </c>
    </row>
    <row r="1245" spans="1:19" x14ac:dyDescent="0.3">
      <c r="A1245" s="204"/>
      <c r="B1245" s="204"/>
      <c r="C1245" s="204"/>
      <c r="D1245" s="204"/>
      <c r="F1245" s="204" t="s">
        <v>126</v>
      </c>
      <c r="G1245" s="204" t="s">
        <v>672</v>
      </c>
      <c r="H1245" s="204" t="s">
        <v>4305</v>
      </c>
      <c r="I1245" s="204" t="s">
        <v>6389</v>
      </c>
      <c r="K1245" s="204" t="s">
        <v>126</v>
      </c>
      <c r="L1245" s="204" t="s">
        <v>329</v>
      </c>
      <c r="M1245" s="204" t="s">
        <v>7172</v>
      </c>
      <c r="N1245" s="204" t="s">
        <v>7173</v>
      </c>
      <c r="P1245" s="204" t="s">
        <v>126</v>
      </c>
      <c r="Q1245" s="204" t="s">
        <v>541</v>
      </c>
      <c r="R1245" s="204" t="s">
        <v>7953</v>
      </c>
      <c r="S1245" s="204" t="s">
        <v>7954</v>
      </c>
    </row>
    <row r="1246" spans="1:19" x14ac:dyDescent="0.3">
      <c r="A1246" s="204"/>
      <c r="B1246" s="204"/>
      <c r="C1246" s="204"/>
      <c r="D1246" s="204"/>
      <c r="F1246" s="204" t="s">
        <v>126</v>
      </c>
      <c r="G1246" s="204" t="s">
        <v>544</v>
      </c>
      <c r="H1246" s="204" t="s">
        <v>594</v>
      </c>
      <c r="I1246" s="204" t="s">
        <v>821</v>
      </c>
      <c r="K1246" s="204" t="s">
        <v>126</v>
      </c>
      <c r="L1246" s="204" t="s">
        <v>328</v>
      </c>
      <c r="M1246" s="204" t="s">
        <v>565</v>
      </c>
      <c r="N1246" s="204" t="s">
        <v>565</v>
      </c>
      <c r="P1246" s="204" t="s">
        <v>126</v>
      </c>
      <c r="Q1246" s="204" t="s">
        <v>693</v>
      </c>
      <c r="R1246" s="204" t="s">
        <v>5171</v>
      </c>
      <c r="S1246" s="204" t="s">
        <v>7955</v>
      </c>
    </row>
    <row r="1247" spans="1:19" x14ac:dyDescent="0.3">
      <c r="A1247" s="204"/>
      <c r="B1247" s="204"/>
      <c r="C1247" s="204"/>
      <c r="D1247" s="204"/>
      <c r="F1247" s="204" t="s">
        <v>126</v>
      </c>
      <c r="G1247" s="204" t="s">
        <v>675</v>
      </c>
      <c r="H1247" s="204" t="s">
        <v>565</v>
      </c>
      <c r="I1247" s="204" t="s">
        <v>565</v>
      </c>
      <c r="K1247" s="204" t="s">
        <v>126</v>
      </c>
      <c r="L1247" s="204" t="s">
        <v>324</v>
      </c>
      <c r="M1247" s="204" t="s">
        <v>1939</v>
      </c>
      <c r="N1247" s="204" t="s">
        <v>7174</v>
      </c>
      <c r="P1247" s="204" t="s">
        <v>126</v>
      </c>
      <c r="Q1247" s="204" t="s">
        <v>695</v>
      </c>
      <c r="R1247" s="204" t="s">
        <v>4469</v>
      </c>
      <c r="S1247" s="204" t="s">
        <v>7956</v>
      </c>
    </row>
    <row r="1248" spans="1:19" x14ac:dyDescent="0.3">
      <c r="A1248" s="204"/>
      <c r="B1248" s="204"/>
      <c r="C1248" s="204"/>
      <c r="D1248" s="204"/>
      <c r="F1248" s="204" t="s">
        <v>126</v>
      </c>
      <c r="G1248" s="204" t="s">
        <v>676</v>
      </c>
      <c r="H1248" s="204" t="s">
        <v>594</v>
      </c>
      <c r="I1248" s="204" t="s">
        <v>821</v>
      </c>
      <c r="K1248" s="204" t="s">
        <v>126</v>
      </c>
      <c r="L1248" s="204" t="s">
        <v>830</v>
      </c>
      <c r="M1248" s="204" t="s">
        <v>863</v>
      </c>
      <c r="N1248" s="204" t="s">
        <v>1375</v>
      </c>
      <c r="P1248" s="204" t="s">
        <v>126</v>
      </c>
      <c r="Q1248" s="204" t="s">
        <v>697</v>
      </c>
      <c r="R1248" s="204" t="s">
        <v>1802</v>
      </c>
      <c r="S1248" s="204" t="s">
        <v>1045</v>
      </c>
    </row>
    <row r="1249" spans="1:19" x14ac:dyDescent="0.3">
      <c r="A1249" s="204"/>
      <c r="B1249" s="204"/>
      <c r="C1249" s="204"/>
      <c r="D1249" s="204"/>
      <c r="F1249" s="204" t="s">
        <v>126</v>
      </c>
      <c r="G1249" s="204" t="s">
        <v>893</v>
      </c>
      <c r="H1249" s="204" t="s">
        <v>565</v>
      </c>
      <c r="I1249" s="204" t="s">
        <v>565</v>
      </c>
      <c r="K1249" s="204" t="s">
        <v>126</v>
      </c>
      <c r="L1249" s="204" t="s">
        <v>831</v>
      </c>
      <c r="M1249" s="204" t="s">
        <v>624</v>
      </c>
      <c r="N1249" s="204" t="s">
        <v>812</v>
      </c>
      <c r="P1249" s="204" t="s">
        <v>126</v>
      </c>
      <c r="Q1249" s="204" t="s">
        <v>699</v>
      </c>
      <c r="R1249" s="204" t="s">
        <v>861</v>
      </c>
      <c r="S1249" s="204" t="s">
        <v>865</v>
      </c>
    </row>
    <row r="1250" spans="1:19" x14ac:dyDescent="0.3">
      <c r="A1250" s="204"/>
      <c r="B1250" s="204"/>
      <c r="C1250" s="204"/>
      <c r="D1250" s="204"/>
      <c r="F1250" s="204" t="s">
        <v>126</v>
      </c>
      <c r="G1250" s="204" t="s">
        <v>677</v>
      </c>
      <c r="H1250" s="204" t="s">
        <v>565</v>
      </c>
      <c r="I1250" s="204" t="s">
        <v>565</v>
      </c>
      <c r="K1250" s="204" t="s">
        <v>126</v>
      </c>
      <c r="L1250" s="204" t="s">
        <v>832</v>
      </c>
      <c r="M1250" s="204" t="s">
        <v>946</v>
      </c>
      <c r="N1250" s="204" t="s">
        <v>3107</v>
      </c>
      <c r="P1250" s="204" t="s">
        <v>126</v>
      </c>
      <c r="Q1250" s="204" t="s">
        <v>701</v>
      </c>
      <c r="R1250" s="204" t="s">
        <v>757</v>
      </c>
      <c r="S1250" s="204" t="s">
        <v>812</v>
      </c>
    </row>
    <row r="1251" spans="1:19" x14ac:dyDescent="0.3">
      <c r="A1251" s="204"/>
      <c r="B1251" s="204"/>
      <c r="C1251" s="204"/>
      <c r="D1251" s="204"/>
      <c r="F1251" s="204" t="s">
        <v>126</v>
      </c>
      <c r="G1251" s="204" t="s">
        <v>543</v>
      </c>
      <c r="H1251" s="204" t="s">
        <v>684</v>
      </c>
      <c r="I1251" s="204" t="s">
        <v>4637</v>
      </c>
      <c r="K1251" s="204" t="s">
        <v>126</v>
      </c>
      <c r="L1251" s="204" t="s">
        <v>536</v>
      </c>
      <c r="M1251" s="204" t="s">
        <v>843</v>
      </c>
      <c r="N1251" s="204" t="s">
        <v>7175</v>
      </c>
      <c r="P1251" s="204" t="s">
        <v>126</v>
      </c>
      <c r="Q1251" s="204" t="s">
        <v>702</v>
      </c>
      <c r="R1251" s="204" t="s">
        <v>565</v>
      </c>
      <c r="S1251" s="204" t="s">
        <v>565</v>
      </c>
    </row>
    <row r="1252" spans="1:19" x14ac:dyDescent="0.3">
      <c r="A1252" s="204"/>
      <c r="B1252" s="204"/>
      <c r="C1252" s="204"/>
      <c r="D1252" s="204"/>
      <c r="F1252" s="204" t="s">
        <v>126</v>
      </c>
      <c r="G1252" s="204" t="s">
        <v>679</v>
      </c>
      <c r="H1252" s="204" t="s">
        <v>863</v>
      </c>
      <c r="I1252" s="204" t="s">
        <v>885</v>
      </c>
      <c r="K1252" s="204" t="s">
        <v>126</v>
      </c>
      <c r="L1252" s="204" t="s">
        <v>586</v>
      </c>
      <c r="M1252" s="204" t="s">
        <v>843</v>
      </c>
      <c r="N1252" s="204" t="s">
        <v>7175</v>
      </c>
      <c r="P1252" s="204" t="s">
        <v>126</v>
      </c>
      <c r="Q1252" s="204" t="s">
        <v>703</v>
      </c>
      <c r="R1252" s="204" t="s">
        <v>565</v>
      </c>
      <c r="S1252" s="204" t="s">
        <v>565</v>
      </c>
    </row>
    <row r="1253" spans="1:19" x14ac:dyDescent="0.3">
      <c r="A1253" s="204"/>
      <c r="B1253" s="204"/>
      <c r="C1253" s="204"/>
      <c r="D1253" s="204"/>
      <c r="F1253" s="204" t="s">
        <v>126</v>
      </c>
      <c r="G1253" s="204" t="s">
        <v>681</v>
      </c>
      <c r="H1253" s="204" t="s">
        <v>4281</v>
      </c>
      <c r="I1253" s="204" t="s">
        <v>5913</v>
      </c>
      <c r="K1253" s="204" t="s">
        <v>127</v>
      </c>
      <c r="L1253" s="204" t="s">
        <v>554</v>
      </c>
      <c r="M1253" s="204" t="s">
        <v>2348</v>
      </c>
      <c r="N1253" s="204" t="s">
        <v>7177</v>
      </c>
      <c r="P1253" s="204" t="s">
        <v>126</v>
      </c>
      <c r="Q1253" s="204" t="s">
        <v>704</v>
      </c>
      <c r="R1253" s="204" t="s">
        <v>594</v>
      </c>
      <c r="S1253" s="204" t="s">
        <v>565</v>
      </c>
    </row>
    <row r="1254" spans="1:19" x14ac:dyDescent="0.3">
      <c r="A1254" s="204"/>
      <c r="B1254" s="204"/>
      <c r="C1254" s="204"/>
      <c r="D1254" s="204"/>
      <c r="F1254" s="204" t="s">
        <v>126</v>
      </c>
      <c r="G1254" s="204" t="s">
        <v>683</v>
      </c>
      <c r="H1254" s="204" t="s">
        <v>852</v>
      </c>
      <c r="I1254" s="204" t="s">
        <v>1611</v>
      </c>
      <c r="K1254" s="204" t="s">
        <v>127</v>
      </c>
      <c r="L1254" s="204" t="s">
        <v>564</v>
      </c>
      <c r="M1254" s="204" t="s">
        <v>565</v>
      </c>
      <c r="N1254" s="204" t="s">
        <v>565</v>
      </c>
      <c r="P1254" s="204" t="s">
        <v>126</v>
      </c>
      <c r="Q1254" s="204" t="s">
        <v>705</v>
      </c>
      <c r="R1254" s="204" t="s">
        <v>1446</v>
      </c>
      <c r="S1254" s="204" t="s">
        <v>7957</v>
      </c>
    </row>
    <row r="1255" spans="1:19" x14ac:dyDescent="0.3">
      <c r="A1255" s="204"/>
      <c r="B1255" s="204"/>
      <c r="C1255" s="204"/>
      <c r="D1255" s="204"/>
      <c r="F1255" s="204" t="s">
        <v>126</v>
      </c>
      <c r="G1255" s="204" t="s">
        <v>542</v>
      </c>
      <c r="H1255" s="204" t="s">
        <v>2746</v>
      </c>
      <c r="I1255" s="204" t="s">
        <v>1881</v>
      </c>
      <c r="K1255" s="204" t="s">
        <v>127</v>
      </c>
      <c r="L1255" s="204" t="s">
        <v>566</v>
      </c>
      <c r="M1255" s="204" t="s">
        <v>565</v>
      </c>
      <c r="N1255" s="204" t="s">
        <v>565</v>
      </c>
      <c r="P1255" s="204" t="s">
        <v>126</v>
      </c>
      <c r="Q1255" s="204" t="s">
        <v>707</v>
      </c>
      <c r="R1255" s="204" t="s">
        <v>1844</v>
      </c>
      <c r="S1255" s="204" t="s">
        <v>4055</v>
      </c>
    </row>
    <row r="1256" spans="1:19" x14ac:dyDescent="0.3">
      <c r="A1256" s="204"/>
      <c r="B1256" s="204"/>
      <c r="C1256" s="204"/>
      <c r="D1256" s="204"/>
      <c r="F1256" s="204" t="s">
        <v>126</v>
      </c>
      <c r="G1256" s="204" t="s">
        <v>686</v>
      </c>
      <c r="H1256" s="204" t="s">
        <v>2018</v>
      </c>
      <c r="I1256" s="204" t="s">
        <v>585</v>
      </c>
      <c r="K1256" s="204" t="s">
        <v>127</v>
      </c>
      <c r="L1256" s="204" t="s">
        <v>570</v>
      </c>
      <c r="M1256" s="204" t="s">
        <v>565</v>
      </c>
      <c r="N1256" s="204" t="s">
        <v>565</v>
      </c>
      <c r="P1256" s="204" t="s">
        <v>126</v>
      </c>
      <c r="Q1256" s="204" t="s">
        <v>709</v>
      </c>
      <c r="R1256" s="204" t="s">
        <v>863</v>
      </c>
      <c r="S1256" s="204" t="s">
        <v>906</v>
      </c>
    </row>
    <row r="1257" spans="1:19" x14ac:dyDescent="0.3">
      <c r="A1257" s="204"/>
      <c r="B1257" s="204"/>
      <c r="C1257" s="204"/>
      <c r="D1257" s="204"/>
      <c r="F1257" s="204" t="s">
        <v>126</v>
      </c>
      <c r="G1257" s="204" t="s">
        <v>688</v>
      </c>
      <c r="H1257" s="204" t="s">
        <v>1860</v>
      </c>
      <c r="I1257" s="204" t="s">
        <v>6390</v>
      </c>
      <c r="K1257" s="204" t="s">
        <v>127</v>
      </c>
      <c r="L1257" s="204" t="s">
        <v>572</v>
      </c>
      <c r="M1257" s="204" t="s">
        <v>565</v>
      </c>
      <c r="N1257" s="204" t="s">
        <v>565</v>
      </c>
      <c r="P1257" s="204" t="s">
        <v>126</v>
      </c>
      <c r="Q1257" s="204" t="s">
        <v>586</v>
      </c>
      <c r="R1257" s="204" t="s">
        <v>957</v>
      </c>
      <c r="S1257" s="204" t="s">
        <v>7958</v>
      </c>
    </row>
    <row r="1258" spans="1:19" x14ac:dyDescent="0.3">
      <c r="A1258" s="204"/>
      <c r="B1258" s="204"/>
      <c r="C1258" s="204"/>
      <c r="D1258" s="204"/>
      <c r="F1258" s="204" t="s">
        <v>126</v>
      </c>
      <c r="G1258" s="204" t="s">
        <v>690</v>
      </c>
      <c r="H1258" s="204" t="s">
        <v>994</v>
      </c>
      <c r="I1258" s="204" t="s">
        <v>4523</v>
      </c>
      <c r="K1258" s="204" t="s">
        <v>127</v>
      </c>
      <c r="L1258" s="204" t="s">
        <v>574</v>
      </c>
      <c r="M1258" s="204" t="s">
        <v>594</v>
      </c>
      <c r="N1258" s="204" t="s">
        <v>863</v>
      </c>
      <c r="P1258" s="204" t="s">
        <v>126</v>
      </c>
      <c r="Q1258" s="204" t="s">
        <v>540</v>
      </c>
      <c r="R1258" s="204" t="s">
        <v>7959</v>
      </c>
      <c r="S1258" s="204" t="s">
        <v>7960</v>
      </c>
    </row>
    <row r="1259" spans="1:19" x14ac:dyDescent="0.3">
      <c r="A1259" s="204"/>
      <c r="B1259" s="204"/>
      <c r="C1259" s="204"/>
      <c r="D1259" s="204"/>
      <c r="F1259" s="204" t="s">
        <v>126</v>
      </c>
      <c r="G1259" s="204" t="s">
        <v>541</v>
      </c>
      <c r="H1259" s="204" t="s">
        <v>6391</v>
      </c>
      <c r="I1259" s="204" t="s">
        <v>6392</v>
      </c>
      <c r="K1259" s="204" t="s">
        <v>127</v>
      </c>
      <c r="L1259" s="204" t="s">
        <v>576</v>
      </c>
      <c r="M1259" s="204" t="s">
        <v>565</v>
      </c>
      <c r="N1259" s="204" t="s">
        <v>565</v>
      </c>
      <c r="P1259" s="204" t="s">
        <v>126</v>
      </c>
      <c r="Q1259" s="204" t="s">
        <v>371</v>
      </c>
      <c r="R1259" s="204" t="s">
        <v>2375</v>
      </c>
      <c r="S1259" s="204" t="s">
        <v>7961</v>
      </c>
    </row>
    <row r="1260" spans="1:19" x14ac:dyDescent="0.3">
      <c r="A1260" s="204"/>
      <c r="B1260" s="204"/>
      <c r="C1260" s="204"/>
      <c r="D1260" s="204"/>
      <c r="F1260" s="204" t="s">
        <v>126</v>
      </c>
      <c r="G1260" s="204" t="s">
        <v>693</v>
      </c>
      <c r="H1260" s="204" t="s">
        <v>1679</v>
      </c>
      <c r="I1260" s="204" t="s">
        <v>3687</v>
      </c>
      <c r="K1260" s="204" t="s">
        <v>127</v>
      </c>
      <c r="L1260" s="204" t="s">
        <v>578</v>
      </c>
      <c r="M1260" s="204" t="s">
        <v>565</v>
      </c>
      <c r="N1260" s="204" t="s">
        <v>565</v>
      </c>
      <c r="P1260" s="204" t="s">
        <v>126</v>
      </c>
      <c r="Q1260" s="204" t="s">
        <v>715</v>
      </c>
      <c r="R1260" s="204" t="s">
        <v>1044</v>
      </c>
      <c r="S1260" s="204" t="s">
        <v>7962</v>
      </c>
    </row>
    <row r="1261" spans="1:19" x14ac:dyDescent="0.3">
      <c r="A1261" s="204"/>
      <c r="B1261" s="204"/>
      <c r="C1261" s="204"/>
      <c r="D1261" s="204"/>
      <c r="F1261" s="204" t="s">
        <v>126</v>
      </c>
      <c r="G1261" s="204" t="s">
        <v>695</v>
      </c>
      <c r="H1261" s="204" t="s">
        <v>6393</v>
      </c>
      <c r="I1261" s="204" t="s">
        <v>6394</v>
      </c>
      <c r="K1261" s="204" t="s">
        <v>127</v>
      </c>
      <c r="L1261" s="204" t="s">
        <v>580</v>
      </c>
      <c r="M1261" s="204" t="s">
        <v>2284</v>
      </c>
      <c r="N1261" s="204" t="s">
        <v>6860</v>
      </c>
      <c r="P1261" s="204" t="s">
        <v>126</v>
      </c>
      <c r="Q1261" s="204" t="s">
        <v>717</v>
      </c>
      <c r="R1261" s="204" t="s">
        <v>853</v>
      </c>
      <c r="S1261" s="204" t="s">
        <v>1679</v>
      </c>
    </row>
    <row r="1262" spans="1:19" x14ac:dyDescent="0.3">
      <c r="A1262" s="204"/>
      <c r="B1262" s="204"/>
      <c r="C1262" s="204"/>
      <c r="D1262" s="204"/>
      <c r="F1262" s="204" t="s">
        <v>126</v>
      </c>
      <c r="G1262" s="204" t="s">
        <v>697</v>
      </c>
      <c r="H1262" s="204" t="s">
        <v>5045</v>
      </c>
      <c r="I1262" s="204" t="s">
        <v>947</v>
      </c>
      <c r="K1262" s="204" t="s">
        <v>127</v>
      </c>
      <c r="L1262" s="204" t="s">
        <v>582</v>
      </c>
      <c r="M1262" s="204" t="s">
        <v>565</v>
      </c>
      <c r="N1262" s="204" t="s">
        <v>565</v>
      </c>
      <c r="P1262" s="204" t="s">
        <v>126</v>
      </c>
      <c r="Q1262" s="204" t="s">
        <v>719</v>
      </c>
      <c r="R1262" s="204" t="s">
        <v>757</v>
      </c>
      <c r="S1262" s="204" t="s">
        <v>565</v>
      </c>
    </row>
    <row r="1263" spans="1:19" x14ac:dyDescent="0.3">
      <c r="A1263" s="204"/>
      <c r="B1263" s="204"/>
      <c r="C1263" s="204"/>
      <c r="D1263" s="204"/>
      <c r="F1263" s="204" t="s">
        <v>126</v>
      </c>
      <c r="G1263" s="204" t="s">
        <v>699</v>
      </c>
      <c r="H1263" s="204" t="s">
        <v>1574</v>
      </c>
      <c r="I1263" s="204" t="s">
        <v>4133</v>
      </c>
      <c r="K1263" s="204" t="s">
        <v>127</v>
      </c>
      <c r="L1263" s="204" t="s">
        <v>584</v>
      </c>
      <c r="M1263" s="204" t="s">
        <v>1013</v>
      </c>
      <c r="N1263" s="204" t="s">
        <v>7178</v>
      </c>
      <c r="P1263" s="204" t="s">
        <v>126</v>
      </c>
      <c r="Q1263" s="204" t="s">
        <v>720</v>
      </c>
      <c r="R1263" s="204" t="s">
        <v>1145</v>
      </c>
      <c r="S1263" s="204" t="s">
        <v>3460</v>
      </c>
    </row>
    <row r="1264" spans="1:19" x14ac:dyDescent="0.3">
      <c r="A1264" s="204"/>
      <c r="B1264" s="204"/>
      <c r="C1264" s="204"/>
      <c r="D1264" s="204"/>
      <c r="F1264" s="204" t="s">
        <v>126</v>
      </c>
      <c r="G1264" s="204" t="s">
        <v>701</v>
      </c>
      <c r="H1264" s="204" t="s">
        <v>952</v>
      </c>
      <c r="I1264" s="204" t="s">
        <v>4118</v>
      </c>
      <c r="K1264" s="204" t="s">
        <v>127</v>
      </c>
      <c r="L1264" s="204" t="s">
        <v>586</v>
      </c>
      <c r="M1264" s="204" t="s">
        <v>4063</v>
      </c>
      <c r="N1264" s="204" t="s">
        <v>7179</v>
      </c>
      <c r="P1264" s="204" t="s">
        <v>126</v>
      </c>
      <c r="Q1264" s="204" t="s">
        <v>722</v>
      </c>
      <c r="R1264" s="204" t="s">
        <v>1498</v>
      </c>
      <c r="S1264" s="204" t="s">
        <v>1189</v>
      </c>
    </row>
    <row r="1265" spans="1:19" x14ac:dyDescent="0.3">
      <c r="A1265" s="204"/>
      <c r="B1265" s="204"/>
      <c r="C1265" s="204"/>
      <c r="D1265" s="204"/>
      <c r="F1265" s="204" t="s">
        <v>126</v>
      </c>
      <c r="G1265" s="204" t="s">
        <v>702</v>
      </c>
      <c r="H1265" s="204" t="s">
        <v>624</v>
      </c>
      <c r="I1265" s="204" t="s">
        <v>565</v>
      </c>
      <c r="K1265" s="204" t="s">
        <v>127</v>
      </c>
      <c r="L1265" s="204" t="s">
        <v>553</v>
      </c>
      <c r="M1265" s="204" t="s">
        <v>4514</v>
      </c>
      <c r="N1265" s="204" t="s">
        <v>7180</v>
      </c>
      <c r="P1265" s="204" t="s">
        <v>126</v>
      </c>
      <c r="Q1265" s="204" t="s">
        <v>724</v>
      </c>
      <c r="R1265" s="204" t="s">
        <v>2254</v>
      </c>
      <c r="S1265" s="204" t="s">
        <v>7963</v>
      </c>
    </row>
    <row r="1266" spans="1:19" x14ac:dyDescent="0.3">
      <c r="A1266" s="204"/>
      <c r="B1266" s="204"/>
      <c r="C1266" s="204"/>
      <c r="D1266" s="204"/>
      <c r="F1266" s="204" t="s">
        <v>126</v>
      </c>
      <c r="G1266" s="204" t="s">
        <v>703</v>
      </c>
      <c r="H1266" s="204" t="s">
        <v>565</v>
      </c>
      <c r="I1266" s="204" t="s">
        <v>565</v>
      </c>
      <c r="K1266" s="204" t="s">
        <v>127</v>
      </c>
      <c r="L1266" s="204" t="s">
        <v>589</v>
      </c>
      <c r="M1266" s="204" t="s">
        <v>982</v>
      </c>
      <c r="N1266" s="204" t="s">
        <v>1711</v>
      </c>
      <c r="P1266" s="204" t="s">
        <v>126</v>
      </c>
      <c r="Q1266" s="204" t="s">
        <v>726</v>
      </c>
      <c r="R1266" s="204" t="s">
        <v>3194</v>
      </c>
      <c r="S1266" s="204" t="s">
        <v>7964</v>
      </c>
    </row>
    <row r="1267" spans="1:19" x14ac:dyDescent="0.3">
      <c r="A1267" s="204"/>
      <c r="B1267" s="204"/>
      <c r="C1267" s="204"/>
      <c r="D1267" s="204"/>
      <c r="F1267" s="204" t="s">
        <v>126</v>
      </c>
      <c r="G1267" s="204" t="s">
        <v>704</v>
      </c>
      <c r="H1267" s="204" t="s">
        <v>1446</v>
      </c>
      <c r="I1267" s="204" t="s">
        <v>3074</v>
      </c>
      <c r="K1267" s="204" t="s">
        <v>127</v>
      </c>
      <c r="L1267" s="204" t="s">
        <v>591</v>
      </c>
      <c r="M1267" s="204" t="s">
        <v>3214</v>
      </c>
      <c r="N1267" s="204" t="s">
        <v>7181</v>
      </c>
      <c r="P1267" s="204" t="s">
        <v>126</v>
      </c>
      <c r="Q1267" s="204" t="s">
        <v>728</v>
      </c>
      <c r="R1267" s="204" t="s">
        <v>2749</v>
      </c>
      <c r="S1267" s="204" t="s">
        <v>7965</v>
      </c>
    </row>
    <row r="1268" spans="1:19" x14ac:dyDescent="0.3">
      <c r="A1268" s="204"/>
      <c r="B1268" s="204"/>
      <c r="C1268" s="204"/>
      <c r="D1268" s="204"/>
      <c r="F1268" s="204" t="s">
        <v>126</v>
      </c>
      <c r="G1268" s="204" t="s">
        <v>705</v>
      </c>
      <c r="H1268" s="204" t="s">
        <v>1788</v>
      </c>
      <c r="I1268" s="204" t="s">
        <v>5219</v>
      </c>
      <c r="K1268" s="204" t="s">
        <v>127</v>
      </c>
      <c r="L1268" s="204" t="s">
        <v>599</v>
      </c>
      <c r="M1268" s="204" t="s">
        <v>565</v>
      </c>
      <c r="N1268" s="204" t="s">
        <v>565</v>
      </c>
      <c r="P1268" s="204" t="s">
        <v>126</v>
      </c>
      <c r="Q1268" s="204" t="s">
        <v>730</v>
      </c>
      <c r="R1268" s="204" t="s">
        <v>1879</v>
      </c>
      <c r="S1268" s="204" t="s">
        <v>1258</v>
      </c>
    </row>
    <row r="1269" spans="1:19" x14ac:dyDescent="0.3">
      <c r="A1269" s="204"/>
      <c r="B1269" s="204"/>
      <c r="C1269" s="204"/>
      <c r="D1269" s="204"/>
      <c r="F1269" s="204" t="s">
        <v>126</v>
      </c>
      <c r="G1269" s="204" t="s">
        <v>707</v>
      </c>
      <c r="H1269" s="204" t="s">
        <v>1446</v>
      </c>
      <c r="I1269" s="204" t="s">
        <v>6395</v>
      </c>
      <c r="K1269" s="204" t="s">
        <v>127</v>
      </c>
      <c r="L1269" s="204" t="s">
        <v>601</v>
      </c>
      <c r="M1269" s="204" t="s">
        <v>865</v>
      </c>
      <c r="N1269" s="204" t="s">
        <v>7182</v>
      </c>
      <c r="P1269" s="204" t="s">
        <v>126</v>
      </c>
      <c r="Q1269" s="204" t="s">
        <v>539</v>
      </c>
      <c r="R1269" s="204" t="s">
        <v>890</v>
      </c>
      <c r="S1269" s="204" t="s">
        <v>7966</v>
      </c>
    </row>
    <row r="1270" spans="1:19" x14ac:dyDescent="0.3">
      <c r="A1270" s="204"/>
      <c r="B1270" s="204"/>
      <c r="C1270" s="204"/>
      <c r="D1270" s="204"/>
      <c r="F1270" s="204" t="s">
        <v>126</v>
      </c>
      <c r="G1270" s="204" t="s">
        <v>709</v>
      </c>
      <c r="H1270" s="204" t="s">
        <v>710</v>
      </c>
      <c r="I1270" s="204" t="s">
        <v>1230</v>
      </c>
      <c r="K1270" s="204" t="s">
        <v>127</v>
      </c>
      <c r="L1270" s="204" t="s">
        <v>2074</v>
      </c>
      <c r="M1270" s="204" t="s">
        <v>863</v>
      </c>
      <c r="N1270" s="204" t="s">
        <v>7183</v>
      </c>
      <c r="P1270" s="204" t="s">
        <v>126</v>
      </c>
      <c r="Q1270" s="204" t="s">
        <v>733</v>
      </c>
      <c r="R1270" s="204" t="s">
        <v>952</v>
      </c>
      <c r="S1270" s="204" t="s">
        <v>1795</v>
      </c>
    </row>
    <row r="1271" spans="1:19" x14ac:dyDescent="0.3">
      <c r="A1271" s="204"/>
      <c r="B1271" s="204"/>
      <c r="C1271" s="204"/>
      <c r="D1271" s="204"/>
      <c r="F1271" s="204" t="s">
        <v>126</v>
      </c>
      <c r="G1271" s="204" t="s">
        <v>586</v>
      </c>
      <c r="H1271" s="204" t="s">
        <v>785</v>
      </c>
      <c r="I1271" s="204" t="s">
        <v>6396</v>
      </c>
      <c r="K1271" s="204" t="s">
        <v>127</v>
      </c>
      <c r="L1271" s="204" t="s">
        <v>602</v>
      </c>
      <c r="M1271" s="204" t="s">
        <v>863</v>
      </c>
      <c r="N1271" s="204" t="s">
        <v>5750</v>
      </c>
      <c r="P1271" s="204" t="s">
        <v>126</v>
      </c>
      <c r="Q1271" s="204" t="s">
        <v>735</v>
      </c>
      <c r="R1271" s="204" t="s">
        <v>867</v>
      </c>
      <c r="S1271" s="204" t="s">
        <v>7967</v>
      </c>
    </row>
    <row r="1272" spans="1:19" x14ac:dyDescent="0.3">
      <c r="A1272" s="204"/>
      <c r="B1272" s="204"/>
      <c r="C1272" s="204"/>
      <c r="D1272" s="204"/>
      <c r="F1272" s="204" t="s">
        <v>126</v>
      </c>
      <c r="G1272" s="204" t="s">
        <v>540</v>
      </c>
      <c r="H1272" s="204" t="s">
        <v>6397</v>
      </c>
      <c r="I1272" s="204" t="s">
        <v>6398</v>
      </c>
      <c r="K1272" s="204" t="s">
        <v>127</v>
      </c>
      <c r="L1272" s="204" t="s">
        <v>603</v>
      </c>
      <c r="M1272" s="204" t="s">
        <v>1354</v>
      </c>
      <c r="N1272" s="204" t="s">
        <v>7184</v>
      </c>
      <c r="P1272" s="204" t="s">
        <v>126</v>
      </c>
      <c r="Q1272" s="204" t="s">
        <v>737</v>
      </c>
      <c r="R1272" s="204" t="s">
        <v>2285</v>
      </c>
      <c r="S1272" s="204" t="s">
        <v>7968</v>
      </c>
    </row>
    <row r="1273" spans="1:19" x14ac:dyDescent="0.3">
      <c r="A1273" s="204"/>
      <c r="B1273" s="204"/>
      <c r="C1273" s="204"/>
      <c r="D1273" s="204"/>
      <c r="F1273" s="204" t="s">
        <v>126</v>
      </c>
      <c r="G1273" s="204" t="s">
        <v>371</v>
      </c>
      <c r="H1273" s="204" t="s">
        <v>6399</v>
      </c>
      <c r="I1273" s="204" t="s">
        <v>6400</v>
      </c>
      <c r="K1273" s="204" t="s">
        <v>127</v>
      </c>
      <c r="L1273" s="204" t="s">
        <v>586</v>
      </c>
      <c r="M1273" s="204" t="s">
        <v>1498</v>
      </c>
      <c r="N1273" s="204" t="s">
        <v>7185</v>
      </c>
      <c r="P1273" s="204" t="s">
        <v>126</v>
      </c>
      <c r="Q1273" s="204" t="s">
        <v>739</v>
      </c>
      <c r="R1273" s="204" t="s">
        <v>4213</v>
      </c>
      <c r="S1273" s="204" t="s">
        <v>7969</v>
      </c>
    </row>
    <row r="1274" spans="1:19" x14ac:dyDescent="0.3">
      <c r="A1274" s="204"/>
      <c r="B1274" s="204"/>
      <c r="C1274" s="204"/>
      <c r="D1274" s="204"/>
      <c r="F1274" s="204" t="s">
        <v>126</v>
      </c>
      <c r="G1274" s="204" t="s">
        <v>1041</v>
      </c>
      <c r="H1274" s="204" t="s">
        <v>594</v>
      </c>
      <c r="I1274" s="204" t="s">
        <v>594</v>
      </c>
      <c r="K1274" s="204" t="s">
        <v>127</v>
      </c>
      <c r="L1274" s="204" t="s">
        <v>552</v>
      </c>
      <c r="M1274" s="204" t="s">
        <v>4276</v>
      </c>
      <c r="N1274" s="204" t="s">
        <v>7186</v>
      </c>
      <c r="P1274" s="204" t="s">
        <v>126</v>
      </c>
      <c r="Q1274" s="204" t="s">
        <v>741</v>
      </c>
      <c r="R1274" s="204" t="s">
        <v>1476</v>
      </c>
      <c r="S1274" s="204" t="s">
        <v>7970</v>
      </c>
    </row>
    <row r="1275" spans="1:19" x14ac:dyDescent="0.3">
      <c r="A1275" s="204"/>
      <c r="B1275" s="204"/>
      <c r="C1275" s="204"/>
      <c r="D1275" s="204"/>
      <c r="F1275" s="204" t="s">
        <v>126</v>
      </c>
      <c r="G1275" s="204" t="s">
        <v>715</v>
      </c>
      <c r="H1275" s="204" t="s">
        <v>772</v>
      </c>
      <c r="I1275" s="204" t="s">
        <v>6401</v>
      </c>
      <c r="K1275" s="204" t="s">
        <v>127</v>
      </c>
      <c r="L1275" s="204" t="s">
        <v>551</v>
      </c>
      <c r="M1275" s="204" t="s">
        <v>1116</v>
      </c>
      <c r="N1275" s="204" t="s">
        <v>7187</v>
      </c>
      <c r="P1275" s="204" t="s">
        <v>126</v>
      </c>
      <c r="Q1275" s="204" t="s">
        <v>743</v>
      </c>
      <c r="R1275" s="204" t="s">
        <v>1928</v>
      </c>
      <c r="S1275" s="204" t="s">
        <v>7971</v>
      </c>
    </row>
    <row r="1276" spans="1:19" x14ac:dyDescent="0.3">
      <c r="A1276" s="204"/>
      <c r="B1276" s="204"/>
      <c r="C1276" s="204"/>
      <c r="D1276" s="204"/>
      <c r="F1276" s="204" t="s">
        <v>126</v>
      </c>
      <c r="G1276" s="204" t="s">
        <v>717</v>
      </c>
      <c r="H1276" s="204" t="s">
        <v>2384</v>
      </c>
      <c r="I1276" s="204" t="s">
        <v>6402</v>
      </c>
      <c r="K1276" s="204" t="s">
        <v>127</v>
      </c>
      <c r="L1276" s="204" t="s">
        <v>609</v>
      </c>
      <c r="M1276" s="204" t="s">
        <v>565</v>
      </c>
      <c r="N1276" s="204" t="s">
        <v>565</v>
      </c>
      <c r="P1276" s="204" t="s">
        <v>126</v>
      </c>
      <c r="Q1276" s="204" t="s">
        <v>745</v>
      </c>
      <c r="R1276" s="204" t="s">
        <v>2651</v>
      </c>
      <c r="S1276" s="204" t="s">
        <v>5830</v>
      </c>
    </row>
    <row r="1277" spans="1:19" x14ac:dyDescent="0.3">
      <c r="A1277" s="204"/>
      <c r="B1277" s="204"/>
      <c r="C1277" s="204"/>
      <c r="D1277" s="204"/>
      <c r="F1277" s="204" t="s">
        <v>126</v>
      </c>
      <c r="G1277" s="204" t="s">
        <v>719</v>
      </c>
      <c r="H1277" s="204" t="s">
        <v>863</v>
      </c>
      <c r="I1277" s="204" t="s">
        <v>863</v>
      </c>
      <c r="K1277" s="204" t="s">
        <v>127</v>
      </c>
      <c r="L1277" s="204" t="s">
        <v>611</v>
      </c>
      <c r="M1277" s="204" t="s">
        <v>1116</v>
      </c>
      <c r="N1277" s="204" t="s">
        <v>7187</v>
      </c>
      <c r="P1277" s="204" t="s">
        <v>126</v>
      </c>
      <c r="Q1277" s="204" t="s">
        <v>747</v>
      </c>
      <c r="R1277" s="204" t="s">
        <v>3727</v>
      </c>
      <c r="S1277" s="204" t="s">
        <v>7972</v>
      </c>
    </row>
    <row r="1278" spans="1:19" x14ac:dyDescent="0.3">
      <c r="A1278" s="204"/>
      <c r="B1278" s="204"/>
      <c r="C1278" s="204"/>
      <c r="D1278" s="204"/>
      <c r="F1278" s="204" t="s">
        <v>126</v>
      </c>
      <c r="G1278" s="204" t="s">
        <v>720</v>
      </c>
      <c r="H1278" s="204" t="s">
        <v>1121</v>
      </c>
      <c r="I1278" s="204" t="s">
        <v>1863</v>
      </c>
      <c r="K1278" s="204" t="s">
        <v>127</v>
      </c>
      <c r="L1278" s="204" t="s">
        <v>586</v>
      </c>
      <c r="M1278" s="204" t="s">
        <v>565</v>
      </c>
      <c r="N1278" s="204" t="s">
        <v>565</v>
      </c>
      <c r="P1278" s="204" t="s">
        <v>126</v>
      </c>
      <c r="Q1278" s="204" t="s">
        <v>749</v>
      </c>
      <c r="R1278" s="204" t="s">
        <v>4570</v>
      </c>
      <c r="S1278" s="204" t="s">
        <v>7973</v>
      </c>
    </row>
    <row r="1279" spans="1:19" x14ac:dyDescent="0.3">
      <c r="A1279" s="204"/>
      <c r="B1279" s="204"/>
      <c r="C1279" s="204"/>
      <c r="D1279" s="204"/>
      <c r="F1279" s="204" t="s">
        <v>126</v>
      </c>
      <c r="G1279" s="204" t="s">
        <v>722</v>
      </c>
      <c r="H1279" s="204" t="s">
        <v>821</v>
      </c>
      <c r="I1279" s="204" t="s">
        <v>1070</v>
      </c>
      <c r="K1279" s="204" t="s">
        <v>127</v>
      </c>
      <c r="L1279" s="204" t="s">
        <v>550</v>
      </c>
      <c r="M1279" s="204" t="s">
        <v>3967</v>
      </c>
      <c r="N1279" s="204" t="s">
        <v>7188</v>
      </c>
      <c r="P1279" s="204" t="s">
        <v>126</v>
      </c>
      <c r="Q1279" s="204" t="s">
        <v>751</v>
      </c>
      <c r="R1279" s="204" t="s">
        <v>4500</v>
      </c>
      <c r="S1279" s="204" t="s">
        <v>7974</v>
      </c>
    </row>
    <row r="1280" spans="1:19" x14ac:dyDescent="0.3">
      <c r="A1280" s="204"/>
      <c r="B1280" s="204"/>
      <c r="C1280" s="204"/>
      <c r="D1280" s="204"/>
      <c r="F1280" s="204" t="s">
        <v>126</v>
      </c>
      <c r="G1280" s="204" t="s">
        <v>724</v>
      </c>
      <c r="H1280" s="204" t="s">
        <v>691</v>
      </c>
      <c r="I1280" s="204" t="s">
        <v>894</v>
      </c>
      <c r="K1280" s="204" t="s">
        <v>127</v>
      </c>
      <c r="L1280" s="204" t="s">
        <v>614</v>
      </c>
      <c r="M1280" s="204" t="s">
        <v>565</v>
      </c>
      <c r="N1280" s="204" t="s">
        <v>565</v>
      </c>
      <c r="P1280" s="204" t="s">
        <v>126</v>
      </c>
      <c r="Q1280" s="204" t="s">
        <v>753</v>
      </c>
      <c r="R1280" s="204" t="s">
        <v>4639</v>
      </c>
      <c r="S1280" s="204" t="s">
        <v>7975</v>
      </c>
    </row>
    <row r="1281" spans="1:19" x14ac:dyDescent="0.3">
      <c r="A1281" s="204"/>
      <c r="B1281" s="204"/>
      <c r="C1281" s="204"/>
      <c r="D1281" s="204"/>
      <c r="F1281" s="204" t="s">
        <v>126</v>
      </c>
      <c r="G1281" s="204" t="s">
        <v>726</v>
      </c>
      <c r="H1281" s="204" t="s">
        <v>4047</v>
      </c>
      <c r="I1281" s="204" t="s">
        <v>6403</v>
      </c>
      <c r="K1281" s="204" t="s">
        <v>127</v>
      </c>
      <c r="L1281" s="204" t="s">
        <v>615</v>
      </c>
      <c r="M1281" s="204" t="s">
        <v>565</v>
      </c>
      <c r="N1281" s="204" t="s">
        <v>565</v>
      </c>
      <c r="P1281" s="204" t="s">
        <v>126</v>
      </c>
      <c r="Q1281" s="204" t="s">
        <v>538</v>
      </c>
      <c r="R1281" s="204" t="s">
        <v>7976</v>
      </c>
      <c r="S1281" s="204" t="s">
        <v>7977</v>
      </c>
    </row>
    <row r="1282" spans="1:19" x14ac:dyDescent="0.3">
      <c r="A1282" s="204"/>
      <c r="B1282" s="204"/>
      <c r="C1282" s="204"/>
      <c r="D1282" s="204"/>
      <c r="F1282" s="204" t="s">
        <v>126</v>
      </c>
      <c r="G1282" s="204" t="s">
        <v>728</v>
      </c>
      <c r="H1282" s="204" t="s">
        <v>1447</v>
      </c>
      <c r="I1282" s="204" t="s">
        <v>6404</v>
      </c>
      <c r="K1282" s="204" t="s">
        <v>127</v>
      </c>
      <c r="L1282" s="204" t="s">
        <v>616</v>
      </c>
      <c r="M1282" s="204" t="s">
        <v>565</v>
      </c>
      <c r="N1282" s="204" t="s">
        <v>565</v>
      </c>
      <c r="P1282" s="204" t="s">
        <v>126</v>
      </c>
      <c r="Q1282" s="204" t="s">
        <v>756</v>
      </c>
      <c r="R1282" s="204" t="s">
        <v>757</v>
      </c>
      <c r="S1282" s="204" t="s">
        <v>624</v>
      </c>
    </row>
    <row r="1283" spans="1:19" x14ac:dyDescent="0.3">
      <c r="A1283" s="204"/>
      <c r="B1283" s="204"/>
      <c r="C1283" s="204"/>
      <c r="D1283" s="204"/>
      <c r="F1283" s="204" t="s">
        <v>126</v>
      </c>
      <c r="G1283" s="204" t="s">
        <v>730</v>
      </c>
      <c r="H1283" s="204" t="s">
        <v>2811</v>
      </c>
      <c r="I1283" s="204" t="s">
        <v>6405</v>
      </c>
      <c r="K1283" s="204" t="s">
        <v>127</v>
      </c>
      <c r="L1283" s="204" t="s">
        <v>617</v>
      </c>
      <c r="M1283" s="204" t="s">
        <v>565</v>
      </c>
      <c r="N1283" s="204" t="s">
        <v>565</v>
      </c>
      <c r="P1283" s="204" t="s">
        <v>126</v>
      </c>
      <c r="Q1283" s="204" t="s">
        <v>758</v>
      </c>
      <c r="R1283" s="204" t="s">
        <v>7321</v>
      </c>
      <c r="S1283" s="204" t="s">
        <v>7978</v>
      </c>
    </row>
    <row r="1284" spans="1:19" x14ac:dyDescent="0.3">
      <c r="A1284" s="204"/>
      <c r="B1284" s="204"/>
      <c r="C1284" s="204"/>
      <c r="D1284" s="204"/>
      <c r="F1284" s="204" t="s">
        <v>126</v>
      </c>
      <c r="G1284" s="204" t="s">
        <v>539</v>
      </c>
      <c r="H1284" s="204" t="s">
        <v>6406</v>
      </c>
      <c r="I1284" s="204" t="s">
        <v>6407</v>
      </c>
      <c r="K1284" s="204" t="s">
        <v>127</v>
      </c>
      <c r="L1284" s="204" t="s">
        <v>618</v>
      </c>
      <c r="M1284" s="204" t="s">
        <v>3967</v>
      </c>
      <c r="N1284" s="204" t="s">
        <v>7188</v>
      </c>
      <c r="P1284" s="204" t="s">
        <v>126</v>
      </c>
      <c r="Q1284" s="204" t="s">
        <v>760</v>
      </c>
      <c r="R1284" s="204" t="s">
        <v>7979</v>
      </c>
      <c r="S1284" s="204" t="s">
        <v>7980</v>
      </c>
    </row>
    <row r="1285" spans="1:19" x14ac:dyDescent="0.3">
      <c r="A1285" s="204"/>
      <c r="B1285" s="204"/>
      <c r="C1285" s="204"/>
      <c r="D1285" s="204"/>
      <c r="F1285" s="204" t="s">
        <v>126</v>
      </c>
      <c r="G1285" s="204" t="s">
        <v>733</v>
      </c>
      <c r="H1285" s="204" t="s">
        <v>812</v>
      </c>
      <c r="I1285" s="204" t="s">
        <v>4293</v>
      </c>
      <c r="K1285" s="204" t="s">
        <v>127</v>
      </c>
      <c r="L1285" s="204" t="s">
        <v>586</v>
      </c>
      <c r="M1285" s="204" t="s">
        <v>565</v>
      </c>
      <c r="N1285" s="204" t="s">
        <v>565</v>
      </c>
      <c r="P1285" s="204" t="s">
        <v>126</v>
      </c>
      <c r="Q1285" s="204" t="s">
        <v>762</v>
      </c>
      <c r="R1285" s="204" t="s">
        <v>2900</v>
      </c>
      <c r="S1285" s="204" t="s">
        <v>7981</v>
      </c>
    </row>
    <row r="1286" spans="1:19" x14ac:dyDescent="0.3">
      <c r="A1286" s="204"/>
      <c r="B1286" s="204"/>
      <c r="C1286" s="204"/>
      <c r="D1286" s="204"/>
      <c r="F1286" s="204" t="s">
        <v>126</v>
      </c>
      <c r="G1286" s="204" t="s">
        <v>735</v>
      </c>
      <c r="H1286" s="204" t="s">
        <v>2603</v>
      </c>
      <c r="I1286" s="204" t="s">
        <v>6408</v>
      </c>
      <c r="K1286" s="204" t="s">
        <v>127</v>
      </c>
      <c r="L1286" s="204" t="s">
        <v>549</v>
      </c>
      <c r="M1286" s="204" t="s">
        <v>1661</v>
      </c>
      <c r="N1286" s="204" t="s">
        <v>4844</v>
      </c>
      <c r="P1286" s="204" t="s">
        <v>126</v>
      </c>
      <c r="Q1286" s="204" t="s">
        <v>764</v>
      </c>
      <c r="R1286" s="204" t="s">
        <v>2085</v>
      </c>
      <c r="S1286" s="204" t="s">
        <v>7982</v>
      </c>
    </row>
    <row r="1287" spans="1:19" x14ac:dyDescent="0.3">
      <c r="A1287" s="204"/>
      <c r="B1287" s="204"/>
      <c r="C1287" s="204"/>
      <c r="D1287" s="204"/>
      <c r="F1287" s="204" t="s">
        <v>126</v>
      </c>
      <c r="G1287" s="204" t="s">
        <v>737</v>
      </c>
      <c r="H1287" s="204" t="s">
        <v>1807</v>
      </c>
      <c r="I1287" s="204" t="s">
        <v>5843</v>
      </c>
      <c r="K1287" s="204" t="s">
        <v>127</v>
      </c>
      <c r="L1287" s="204" t="s">
        <v>625</v>
      </c>
      <c r="M1287" s="204" t="s">
        <v>565</v>
      </c>
      <c r="N1287" s="204" t="s">
        <v>565</v>
      </c>
      <c r="P1287" s="204" t="s">
        <v>126</v>
      </c>
      <c r="Q1287" s="204" t="s">
        <v>766</v>
      </c>
      <c r="R1287" s="204" t="s">
        <v>594</v>
      </c>
      <c r="S1287" s="204" t="s">
        <v>565</v>
      </c>
    </row>
    <row r="1288" spans="1:19" x14ac:dyDescent="0.3">
      <c r="A1288" s="204"/>
      <c r="B1288" s="204"/>
      <c r="C1288" s="204"/>
      <c r="D1288" s="204"/>
      <c r="F1288" s="204" t="s">
        <v>126</v>
      </c>
      <c r="G1288" s="204" t="s">
        <v>739</v>
      </c>
      <c r="H1288" s="204" t="s">
        <v>1043</v>
      </c>
      <c r="I1288" s="204" t="s">
        <v>6409</v>
      </c>
      <c r="K1288" s="204" t="s">
        <v>127</v>
      </c>
      <c r="L1288" s="204" t="s">
        <v>627</v>
      </c>
      <c r="M1288" s="204" t="s">
        <v>565</v>
      </c>
      <c r="N1288" s="204" t="s">
        <v>565</v>
      </c>
      <c r="P1288" s="204" t="s">
        <v>126</v>
      </c>
      <c r="Q1288" s="204" t="s">
        <v>767</v>
      </c>
      <c r="R1288" s="204" t="s">
        <v>624</v>
      </c>
      <c r="S1288" s="204" t="s">
        <v>1013</v>
      </c>
    </row>
    <row r="1289" spans="1:19" x14ac:dyDescent="0.3">
      <c r="A1289" s="204"/>
      <c r="B1289" s="204"/>
      <c r="C1289" s="204"/>
      <c r="D1289" s="204"/>
      <c r="F1289" s="204" t="s">
        <v>126</v>
      </c>
      <c r="G1289" s="204" t="s">
        <v>741</v>
      </c>
      <c r="H1289" s="204" t="s">
        <v>2162</v>
      </c>
      <c r="I1289" s="204" t="s">
        <v>6410</v>
      </c>
      <c r="K1289" s="204" t="s">
        <v>127</v>
      </c>
      <c r="L1289" s="204" t="s">
        <v>629</v>
      </c>
      <c r="M1289" s="204" t="s">
        <v>1802</v>
      </c>
      <c r="N1289" s="204" t="s">
        <v>7189</v>
      </c>
      <c r="P1289" s="204" t="s">
        <v>126</v>
      </c>
      <c r="Q1289" s="204" t="s">
        <v>769</v>
      </c>
      <c r="R1289" s="204" t="s">
        <v>2193</v>
      </c>
      <c r="S1289" s="204" t="s">
        <v>836</v>
      </c>
    </row>
    <row r="1290" spans="1:19" x14ac:dyDescent="0.3">
      <c r="A1290" s="204"/>
      <c r="B1290" s="204"/>
      <c r="C1290" s="204"/>
      <c r="D1290" s="204"/>
      <c r="F1290" s="204" t="s">
        <v>126</v>
      </c>
      <c r="G1290" s="204" t="s">
        <v>743</v>
      </c>
      <c r="H1290" s="204" t="s">
        <v>1546</v>
      </c>
      <c r="I1290" s="204" t="s">
        <v>6411</v>
      </c>
      <c r="K1290" s="204" t="s">
        <v>127</v>
      </c>
      <c r="L1290" s="204" t="s">
        <v>631</v>
      </c>
      <c r="M1290" s="204" t="s">
        <v>565</v>
      </c>
      <c r="N1290" s="204" t="s">
        <v>565</v>
      </c>
      <c r="P1290" s="204" t="s">
        <v>126</v>
      </c>
      <c r="Q1290" s="204" t="s">
        <v>537</v>
      </c>
      <c r="R1290" s="204" t="s">
        <v>7983</v>
      </c>
      <c r="S1290" s="204" t="s">
        <v>7984</v>
      </c>
    </row>
    <row r="1291" spans="1:19" x14ac:dyDescent="0.3">
      <c r="A1291" s="204"/>
      <c r="B1291" s="204"/>
      <c r="C1291" s="204"/>
      <c r="D1291" s="204"/>
      <c r="F1291" s="204" t="s">
        <v>126</v>
      </c>
      <c r="G1291" s="204" t="s">
        <v>745</v>
      </c>
      <c r="H1291" s="204" t="s">
        <v>1626</v>
      </c>
      <c r="I1291" s="204" t="s">
        <v>1713</v>
      </c>
      <c r="K1291" s="204" t="s">
        <v>127</v>
      </c>
      <c r="L1291" s="204" t="s">
        <v>633</v>
      </c>
      <c r="M1291" s="204" t="s">
        <v>861</v>
      </c>
      <c r="N1291" s="204" t="s">
        <v>2525</v>
      </c>
      <c r="P1291" s="204" t="s">
        <v>126</v>
      </c>
      <c r="Q1291" s="204" t="s">
        <v>774</v>
      </c>
      <c r="R1291" s="204" t="s">
        <v>624</v>
      </c>
      <c r="S1291" s="204" t="s">
        <v>821</v>
      </c>
    </row>
    <row r="1292" spans="1:19" x14ac:dyDescent="0.3">
      <c r="A1292" s="204"/>
      <c r="B1292" s="204"/>
      <c r="C1292" s="204"/>
      <c r="D1292" s="204"/>
      <c r="F1292" s="204" t="s">
        <v>126</v>
      </c>
      <c r="G1292" s="204" t="s">
        <v>747</v>
      </c>
      <c r="H1292" s="204" t="s">
        <v>1886</v>
      </c>
      <c r="I1292" s="204" t="s">
        <v>6412</v>
      </c>
      <c r="K1292" s="204" t="s">
        <v>127</v>
      </c>
      <c r="L1292" s="204" t="s">
        <v>586</v>
      </c>
      <c r="M1292" s="204" t="s">
        <v>2193</v>
      </c>
      <c r="N1292" s="204" t="s">
        <v>4527</v>
      </c>
      <c r="P1292" s="204" t="s">
        <v>126</v>
      </c>
      <c r="Q1292" s="204" t="s">
        <v>776</v>
      </c>
      <c r="R1292" s="204" t="s">
        <v>624</v>
      </c>
      <c r="S1292" s="204" t="s">
        <v>652</v>
      </c>
    </row>
    <row r="1293" spans="1:19" x14ac:dyDescent="0.3">
      <c r="A1293" s="204"/>
      <c r="B1293" s="204"/>
      <c r="C1293" s="204"/>
      <c r="D1293" s="204"/>
      <c r="F1293" s="204" t="s">
        <v>126</v>
      </c>
      <c r="G1293" s="204" t="s">
        <v>749</v>
      </c>
      <c r="H1293" s="204" t="s">
        <v>2514</v>
      </c>
      <c r="I1293" s="204" t="s">
        <v>6413</v>
      </c>
      <c r="K1293" s="204" t="s">
        <v>127</v>
      </c>
      <c r="L1293" s="204" t="s">
        <v>548</v>
      </c>
      <c r="M1293" s="204" t="s">
        <v>1303</v>
      </c>
      <c r="N1293" s="204" t="s">
        <v>4445</v>
      </c>
      <c r="P1293" s="204" t="s">
        <v>126</v>
      </c>
      <c r="Q1293" s="204" t="s">
        <v>778</v>
      </c>
      <c r="R1293" s="204" t="s">
        <v>6595</v>
      </c>
      <c r="S1293" s="204" t="s">
        <v>7985</v>
      </c>
    </row>
    <row r="1294" spans="1:19" x14ac:dyDescent="0.3">
      <c r="A1294" s="204"/>
      <c r="B1294" s="204"/>
      <c r="C1294" s="204"/>
      <c r="D1294" s="204"/>
      <c r="F1294" s="204" t="s">
        <v>126</v>
      </c>
      <c r="G1294" s="204" t="s">
        <v>751</v>
      </c>
      <c r="H1294" s="204" t="s">
        <v>3424</v>
      </c>
      <c r="I1294" s="204" t="s">
        <v>6414</v>
      </c>
      <c r="K1294" s="204" t="s">
        <v>127</v>
      </c>
      <c r="L1294" s="204" t="s">
        <v>637</v>
      </c>
      <c r="M1294" s="204" t="s">
        <v>861</v>
      </c>
      <c r="N1294" s="204" t="s">
        <v>1183</v>
      </c>
      <c r="P1294" s="204" t="s">
        <v>126</v>
      </c>
      <c r="Q1294" s="204" t="s">
        <v>780</v>
      </c>
      <c r="R1294" s="204" t="s">
        <v>1230</v>
      </c>
      <c r="S1294" s="204" t="s">
        <v>7986</v>
      </c>
    </row>
    <row r="1295" spans="1:19" x14ac:dyDescent="0.3">
      <c r="A1295" s="204"/>
      <c r="B1295" s="204"/>
      <c r="C1295" s="204"/>
      <c r="D1295" s="204"/>
      <c r="F1295" s="204" t="s">
        <v>126</v>
      </c>
      <c r="G1295" s="204" t="s">
        <v>753</v>
      </c>
      <c r="H1295" s="204" t="s">
        <v>4455</v>
      </c>
      <c r="I1295" s="204" t="s">
        <v>6415</v>
      </c>
      <c r="K1295" s="204" t="s">
        <v>127</v>
      </c>
      <c r="L1295" s="204" t="s">
        <v>639</v>
      </c>
      <c r="M1295" s="204" t="s">
        <v>952</v>
      </c>
      <c r="N1295" s="204" t="s">
        <v>2193</v>
      </c>
      <c r="P1295" s="204" t="s">
        <v>126</v>
      </c>
      <c r="Q1295" s="204" t="s">
        <v>782</v>
      </c>
      <c r="R1295" s="204" t="s">
        <v>565</v>
      </c>
      <c r="S1295" s="204" t="s">
        <v>565</v>
      </c>
    </row>
    <row r="1296" spans="1:19" x14ac:dyDescent="0.3">
      <c r="A1296" s="204"/>
      <c r="B1296" s="204"/>
      <c r="C1296" s="204"/>
      <c r="D1296" s="204"/>
      <c r="F1296" s="204" t="s">
        <v>126</v>
      </c>
      <c r="G1296" s="204" t="s">
        <v>538</v>
      </c>
      <c r="H1296" s="204" t="s">
        <v>6416</v>
      </c>
      <c r="I1296" s="204" t="s">
        <v>6417</v>
      </c>
      <c r="K1296" s="204" t="s">
        <v>127</v>
      </c>
      <c r="L1296" s="204" t="s">
        <v>641</v>
      </c>
      <c r="M1296" s="204" t="s">
        <v>565</v>
      </c>
      <c r="N1296" s="204" t="s">
        <v>565</v>
      </c>
      <c r="P1296" s="204" t="s">
        <v>126</v>
      </c>
      <c r="Q1296" s="204" t="s">
        <v>783</v>
      </c>
      <c r="R1296" s="204" t="s">
        <v>1808</v>
      </c>
      <c r="S1296" s="204" t="s">
        <v>4572</v>
      </c>
    </row>
    <row r="1297" spans="1:19" x14ac:dyDescent="0.3">
      <c r="A1297" s="204"/>
      <c r="B1297" s="204"/>
      <c r="C1297" s="204"/>
      <c r="D1297" s="204"/>
      <c r="F1297" s="204" t="s">
        <v>126</v>
      </c>
      <c r="G1297" s="204" t="s">
        <v>756</v>
      </c>
      <c r="H1297" s="204" t="s">
        <v>757</v>
      </c>
      <c r="I1297" s="204" t="s">
        <v>624</v>
      </c>
      <c r="K1297" s="204" t="s">
        <v>127</v>
      </c>
      <c r="L1297" s="204" t="s">
        <v>643</v>
      </c>
      <c r="M1297" s="204" t="s">
        <v>892</v>
      </c>
      <c r="N1297" s="204" t="s">
        <v>1348</v>
      </c>
      <c r="P1297" s="204" t="s">
        <v>126</v>
      </c>
      <c r="Q1297" s="204" t="s">
        <v>784</v>
      </c>
      <c r="R1297" s="204" t="s">
        <v>2029</v>
      </c>
      <c r="S1297" s="204" t="s">
        <v>4969</v>
      </c>
    </row>
    <row r="1298" spans="1:19" x14ac:dyDescent="0.3">
      <c r="A1298" s="204"/>
      <c r="B1298" s="204"/>
      <c r="C1298" s="204"/>
      <c r="D1298" s="204"/>
      <c r="F1298" s="204" t="s">
        <v>126</v>
      </c>
      <c r="G1298" s="204" t="s">
        <v>758</v>
      </c>
      <c r="H1298" s="204" t="s">
        <v>1232</v>
      </c>
      <c r="I1298" s="204" t="s">
        <v>6418</v>
      </c>
      <c r="K1298" s="204" t="s">
        <v>127</v>
      </c>
      <c r="L1298" s="204" t="s">
        <v>586</v>
      </c>
      <c r="M1298" s="204" t="s">
        <v>1281</v>
      </c>
      <c r="N1298" s="204" t="s">
        <v>5991</v>
      </c>
      <c r="P1298" s="204" t="s">
        <v>126</v>
      </c>
      <c r="Q1298" s="204" t="s">
        <v>786</v>
      </c>
      <c r="R1298" s="204" t="s">
        <v>4589</v>
      </c>
      <c r="S1298" s="204" t="s">
        <v>7987</v>
      </c>
    </row>
    <row r="1299" spans="1:19" x14ac:dyDescent="0.3">
      <c r="A1299" s="204"/>
      <c r="B1299" s="204"/>
      <c r="C1299" s="204"/>
      <c r="D1299" s="204"/>
      <c r="F1299" s="204" t="s">
        <v>126</v>
      </c>
      <c r="G1299" s="204" t="s">
        <v>760</v>
      </c>
      <c r="H1299" s="204" t="s">
        <v>4821</v>
      </c>
      <c r="I1299" s="204" t="s">
        <v>6419</v>
      </c>
      <c r="K1299" s="204" t="s">
        <v>127</v>
      </c>
      <c r="L1299" s="204" t="s">
        <v>547</v>
      </c>
      <c r="M1299" s="204" t="s">
        <v>1798</v>
      </c>
      <c r="N1299" s="204" t="s">
        <v>885</v>
      </c>
      <c r="P1299" s="204" t="s">
        <v>126</v>
      </c>
      <c r="Q1299" s="204" t="s">
        <v>788</v>
      </c>
      <c r="R1299" s="204" t="s">
        <v>1013</v>
      </c>
      <c r="S1299" s="204" t="s">
        <v>1863</v>
      </c>
    </row>
    <row r="1300" spans="1:19" x14ac:dyDescent="0.3">
      <c r="A1300" s="204"/>
      <c r="B1300" s="204"/>
      <c r="C1300" s="204"/>
      <c r="D1300" s="204"/>
      <c r="F1300" s="204" t="s">
        <v>126</v>
      </c>
      <c r="G1300" s="204" t="s">
        <v>762</v>
      </c>
      <c r="H1300" s="204" t="s">
        <v>3909</v>
      </c>
      <c r="I1300" s="204" t="s">
        <v>6420</v>
      </c>
      <c r="K1300" s="204" t="s">
        <v>127</v>
      </c>
      <c r="L1300" s="204" t="s">
        <v>647</v>
      </c>
      <c r="M1300" s="204" t="s">
        <v>1992</v>
      </c>
      <c r="N1300" s="204" t="s">
        <v>885</v>
      </c>
      <c r="P1300" s="204" t="s">
        <v>126</v>
      </c>
      <c r="Q1300" s="204" t="s">
        <v>790</v>
      </c>
      <c r="R1300" s="204" t="s">
        <v>1157</v>
      </c>
      <c r="S1300" s="204" t="s">
        <v>1069</v>
      </c>
    </row>
    <row r="1301" spans="1:19" x14ac:dyDescent="0.3">
      <c r="A1301" s="204"/>
      <c r="B1301" s="204"/>
      <c r="C1301" s="204"/>
      <c r="D1301" s="204"/>
      <c r="F1301" s="204" t="s">
        <v>126</v>
      </c>
      <c r="G1301" s="204" t="s">
        <v>764</v>
      </c>
      <c r="H1301" s="204" t="s">
        <v>3515</v>
      </c>
      <c r="I1301" s="204" t="s">
        <v>4658</v>
      </c>
      <c r="K1301" s="204" t="s">
        <v>127</v>
      </c>
      <c r="L1301" s="204" t="s">
        <v>649</v>
      </c>
      <c r="M1301" s="204" t="s">
        <v>1234</v>
      </c>
      <c r="N1301" s="204" t="s">
        <v>594</v>
      </c>
      <c r="P1301" s="204" t="s">
        <v>126</v>
      </c>
      <c r="Q1301" s="204" t="s">
        <v>792</v>
      </c>
      <c r="R1301" s="204" t="s">
        <v>652</v>
      </c>
      <c r="S1301" s="204" t="s">
        <v>4787</v>
      </c>
    </row>
    <row r="1302" spans="1:19" x14ac:dyDescent="0.3">
      <c r="A1302" s="204"/>
      <c r="B1302" s="204"/>
      <c r="C1302" s="204"/>
      <c r="D1302" s="204"/>
      <c r="F1302" s="204" t="s">
        <v>126</v>
      </c>
      <c r="G1302" s="204" t="s">
        <v>766</v>
      </c>
      <c r="H1302" s="204" t="s">
        <v>1013</v>
      </c>
      <c r="I1302" s="204" t="s">
        <v>992</v>
      </c>
      <c r="K1302" s="204" t="s">
        <v>127</v>
      </c>
      <c r="L1302" s="204" t="s">
        <v>651</v>
      </c>
      <c r="M1302" s="204" t="s">
        <v>565</v>
      </c>
      <c r="N1302" s="204" t="s">
        <v>565</v>
      </c>
      <c r="P1302" s="204" t="s">
        <v>126</v>
      </c>
      <c r="Q1302" s="204" t="s">
        <v>794</v>
      </c>
      <c r="R1302" s="204" t="s">
        <v>861</v>
      </c>
      <c r="S1302" s="204" t="s">
        <v>7988</v>
      </c>
    </row>
    <row r="1303" spans="1:19" x14ac:dyDescent="0.3">
      <c r="A1303" s="204"/>
      <c r="B1303" s="204"/>
      <c r="C1303" s="204"/>
      <c r="D1303" s="204"/>
      <c r="F1303" s="204" t="s">
        <v>126</v>
      </c>
      <c r="G1303" s="204" t="s">
        <v>767</v>
      </c>
      <c r="H1303" s="204" t="s">
        <v>2284</v>
      </c>
      <c r="I1303" s="204" t="s">
        <v>4516</v>
      </c>
      <c r="K1303" s="204" t="s">
        <v>127</v>
      </c>
      <c r="L1303" s="204" t="s">
        <v>653</v>
      </c>
      <c r="M1303" s="204" t="s">
        <v>565</v>
      </c>
      <c r="N1303" s="204" t="s">
        <v>565</v>
      </c>
      <c r="P1303" s="204" t="s">
        <v>126</v>
      </c>
      <c r="Q1303" s="204" t="s">
        <v>796</v>
      </c>
      <c r="R1303" s="204" t="s">
        <v>1892</v>
      </c>
      <c r="S1303" s="204" t="s">
        <v>2681</v>
      </c>
    </row>
    <row r="1304" spans="1:19" x14ac:dyDescent="0.3">
      <c r="A1304" s="204"/>
      <c r="B1304" s="204"/>
      <c r="C1304" s="204"/>
      <c r="D1304" s="204"/>
      <c r="F1304" s="204" t="s">
        <v>126</v>
      </c>
      <c r="G1304" s="204" t="s">
        <v>769</v>
      </c>
      <c r="H1304" s="204" t="s">
        <v>2455</v>
      </c>
      <c r="I1304" s="204" t="s">
        <v>2824</v>
      </c>
      <c r="K1304" s="204" t="s">
        <v>127</v>
      </c>
      <c r="L1304" s="204" t="s">
        <v>655</v>
      </c>
      <c r="M1304" s="204" t="s">
        <v>565</v>
      </c>
      <c r="N1304" s="204" t="s">
        <v>565</v>
      </c>
      <c r="P1304" s="204" t="s">
        <v>126</v>
      </c>
      <c r="Q1304" s="204" t="s">
        <v>798</v>
      </c>
      <c r="R1304" s="204" t="s">
        <v>1671</v>
      </c>
      <c r="S1304" s="204" t="s">
        <v>6402</v>
      </c>
    </row>
    <row r="1305" spans="1:19" x14ac:dyDescent="0.3">
      <c r="A1305" s="204"/>
      <c r="B1305" s="204"/>
      <c r="C1305" s="204"/>
      <c r="D1305" s="204"/>
      <c r="F1305" s="204" t="s">
        <v>126</v>
      </c>
      <c r="G1305" s="204" t="s">
        <v>771</v>
      </c>
      <c r="H1305" s="204" t="s">
        <v>1145</v>
      </c>
      <c r="I1305" s="204" t="s">
        <v>3469</v>
      </c>
      <c r="K1305" s="204" t="s">
        <v>127</v>
      </c>
      <c r="L1305" s="204" t="s">
        <v>657</v>
      </c>
      <c r="M1305" s="204" t="s">
        <v>565</v>
      </c>
      <c r="N1305" s="204" t="s">
        <v>565</v>
      </c>
      <c r="P1305" s="204" t="s">
        <v>126</v>
      </c>
      <c r="Q1305" s="204" t="s">
        <v>800</v>
      </c>
      <c r="R1305" s="204" t="s">
        <v>1906</v>
      </c>
      <c r="S1305" s="204" t="s">
        <v>2817</v>
      </c>
    </row>
    <row r="1306" spans="1:19" x14ac:dyDescent="0.3">
      <c r="A1306" s="204"/>
      <c r="B1306" s="204"/>
      <c r="C1306" s="204"/>
      <c r="D1306" s="204"/>
      <c r="F1306" s="204" t="s">
        <v>126</v>
      </c>
      <c r="G1306" s="204" t="s">
        <v>537</v>
      </c>
      <c r="H1306" s="204" t="s">
        <v>3533</v>
      </c>
      <c r="I1306" s="204" t="s">
        <v>6421</v>
      </c>
      <c r="K1306" s="204" t="s">
        <v>127</v>
      </c>
      <c r="L1306" s="204" t="s">
        <v>546</v>
      </c>
      <c r="M1306" s="204" t="s">
        <v>2651</v>
      </c>
      <c r="N1306" s="204" t="s">
        <v>2281</v>
      </c>
      <c r="P1306" s="204" t="s">
        <v>126</v>
      </c>
      <c r="Q1306" s="204" t="s">
        <v>802</v>
      </c>
      <c r="R1306" s="204" t="s">
        <v>594</v>
      </c>
      <c r="S1306" s="204" t="s">
        <v>2083</v>
      </c>
    </row>
    <row r="1307" spans="1:19" x14ac:dyDescent="0.3">
      <c r="A1307" s="204"/>
      <c r="B1307" s="204"/>
      <c r="C1307" s="204"/>
      <c r="D1307" s="204"/>
      <c r="F1307" s="204" t="s">
        <v>126</v>
      </c>
      <c r="G1307" s="204" t="s">
        <v>774</v>
      </c>
      <c r="H1307" s="204" t="s">
        <v>2384</v>
      </c>
      <c r="I1307" s="204" t="s">
        <v>4108</v>
      </c>
      <c r="K1307" s="204" t="s">
        <v>127</v>
      </c>
      <c r="L1307" s="204" t="s">
        <v>660</v>
      </c>
      <c r="M1307" s="204" t="s">
        <v>565</v>
      </c>
      <c r="N1307" s="204" t="s">
        <v>565</v>
      </c>
      <c r="P1307" s="204" t="s">
        <v>126</v>
      </c>
      <c r="Q1307" s="204" t="s">
        <v>803</v>
      </c>
      <c r="R1307" s="204" t="s">
        <v>3443</v>
      </c>
      <c r="S1307" s="204" t="s">
        <v>7989</v>
      </c>
    </row>
    <row r="1308" spans="1:19" x14ac:dyDescent="0.3">
      <c r="A1308" s="204"/>
      <c r="B1308" s="204"/>
      <c r="C1308" s="204"/>
      <c r="D1308" s="204"/>
      <c r="F1308" s="204" t="s">
        <v>126</v>
      </c>
      <c r="G1308" s="204" t="s">
        <v>776</v>
      </c>
      <c r="H1308" s="204" t="s">
        <v>1802</v>
      </c>
      <c r="I1308" s="204" t="s">
        <v>949</v>
      </c>
      <c r="K1308" s="204" t="s">
        <v>127</v>
      </c>
      <c r="L1308" s="204" t="s">
        <v>662</v>
      </c>
      <c r="M1308" s="204" t="s">
        <v>946</v>
      </c>
      <c r="N1308" s="204" t="s">
        <v>863</v>
      </c>
      <c r="P1308" s="204" t="s">
        <v>126</v>
      </c>
      <c r="Q1308" s="204" t="s">
        <v>805</v>
      </c>
      <c r="R1308" s="204" t="s">
        <v>1420</v>
      </c>
      <c r="S1308" s="204" t="s">
        <v>941</v>
      </c>
    </row>
    <row r="1309" spans="1:19" x14ac:dyDescent="0.3">
      <c r="A1309" s="204"/>
      <c r="B1309" s="204"/>
      <c r="C1309" s="204"/>
      <c r="D1309" s="204"/>
      <c r="F1309" s="204" t="s">
        <v>126</v>
      </c>
      <c r="G1309" s="204" t="s">
        <v>778</v>
      </c>
      <c r="H1309" s="204" t="s">
        <v>1020</v>
      </c>
      <c r="I1309" s="204" t="s">
        <v>5501</v>
      </c>
      <c r="K1309" s="204" t="s">
        <v>127</v>
      </c>
      <c r="L1309" s="204" t="s">
        <v>664</v>
      </c>
      <c r="M1309" s="204" t="s">
        <v>1863</v>
      </c>
      <c r="N1309" s="204" t="s">
        <v>7190</v>
      </c>
      <c r="P1309" s="204" t="s">
        <v>126</v>
      </c>
      <c r="Q1309" s="204" t="s">
        <v>807</v>
      </c>
      <c r="R1309" s="204" t="s">
        <v>1167</v>
      </c>
      <c r="S1309" s="204" t="s">
        <v>2300</v>
      </c>
    </row>
    <row r="1310" spans="1:19" x14ac:dyDescent="0.3">
      <c r="A1310" s="204"/>
      <c r="B1310" s="204"/>
      <c r="C1310" s="204"/>
      <c r="D1310" s="204"/>
      <c r="F1310" s="204" t="s">
        <v>126</v>
      </c>
      <c r="G1310" s="204" t="s">
        <v>780</v>
      </c>
      <c r="H1310" s="204" t="s">
        <v>1992</v>
      </c>
      <c r="I1310" s="204" t="s">
        <v>6422</v>
      </c>
      <c r="K1310" s="204" t="s">
        <v>127</v>
      </c>
      <c r="L1310" s="204" t="s">
        <v>545</v>
      </c>
      <c r="M1310" s="204" t="s">
        <v>1366</v>
      </c>
      <c r="N1310" s="204" t="s">
        <v>4117</v>
      </c>
      <c r="P1310" s="204" t="s">
        <v>126</v>
      </c>
      <c r="Q1310" s="204" t="s">
        <v>809</v>
      </c>
      <c r="R1310" s="204" t="s">
        <v>2689</v>
      </c>
      <c r="S1310" s="204" t="s">
        <v>5349</v>
      </c>
    </row>
    <row r="1311" spans="1:19" x14ac:dyDescent="0.3">
      <c r="A1311" s="204"/>
      <c r="B1311" s="204"/>
      <c r="C1311" s="204"/>
      <c r="D1311" s="204"/>
      <c r="F1311" s="204" t="s">
        <v>126</v>
      </c>
      <c r="G1311" s="204" t="s">
        <v>782</v>
      </c>
      <c r="H1311" s="204" t="s">
        <v>565</v>
      </c>
      <c r="I1311" s="204" t="s">
        <v>565</v>
      </c>
      <c r="K1311" s="204" t="s">
        <v>127</v>
      </c>
      <c r="L1311" s="204" t="s">
        <v>667</v>
      </c>
      <c r="M1311" s="204" t="s">
        <v>565</v>
      </c>
      <c r="N1311" s="204" t="s">
        <v>565</v>
      </c>
      <c r="P1311" s="204" t="s">
        <v>126</v>
      </c>
      <c r="Q1311" s="204" t="s">
        <v>811</v>
      </c>
      <c r="R1311" s="204" t="s">
        <v>757</v>
      </c>
      <c r="S1311" s="204" t="s">
        <v>881</v>
      </c>
    </row>
    <row r="1312" spans="1:19" x14ac:dyDescent="0.3">
      <c r="A1312" s="204"/>
      <c r="B1312" s="204"/>
      <c r="C1312" s="204"/>
      <c r="D1312" s="204"/>
      <c r="F1312" s="204" t="s">
        <v>126</v>
      </c>
      <c r="G1312" s="204" t="s">
        <v>783</v>
      </c>
      <c r="H1312" s="204" t="s">
        <v>594</v>
      </c>
      <c r="I1312" s="204" t="s">
        <v>1832</v>
      </c>
      <c r="K1312" s="204" t="s">
        <v>127</v>
      </c>
      <c r="L1312" s="204" t="s">
        <v>668</v>
      </c>
      <c r="M1312" s="204" t="s">
        <v>594</v>
      </c>
      <c r="N1312" s="204" t="s">
        <v>661</v>
      </c>
      <c r="P1312" s="204" t="s">
        <v>126</v>
      </c>
      <c r="Q1312" s="204" t="s">
        <v>813</v>
      </c>
      <c r="R1312" s="204" t="s">
        <v>975</v>
      </c>
      <c r="S1312" s="204" t="s">
        <v>7990</v>
      </c>
    </row>
    <row r="1313" spans="1:19" x14ac:dyDescent="0.3">
      <c r="A1313" s="204"/>
      <c r="B1313" s="204"/>
      <c r="C1313" s="204"/>
      <c r="D1313" s="204"/>
      <c r="F1313" s="204" t="s">
        <v>126</v>
      </c>
      <c r="G1313" s="204" t="s">
        <v>784</v>
      </c>
      <c r="H1313" s="204" t="s">
        <v>1992</v>
      </c>
      <c r="I1313" s="204" t="s">
        <v>2004</v>
      </c>
      <c r="K1313" s="204" t="s">
        <v>127</v>
      </c>
      <c r="L1313" s="204" t="s">
        <v>670</v>
      </c>
      <c r="M1313" s="204" t="s">
        <v>2775</v>
      </c>
      <c r="N1313" s="204" t="s">
        <v>1587</v>
      </c>
      <c r="P1313" s="204" t="s">
        <v>126</v>
      </c>
      <c r="Q1313" s="204" t="s">
        <v>815</v>
      </c>
      <c r="R1313" s="204" t="s">
        <v>565</v>
      </c>
      <c r="S1313" s="204" t="s">
        <v>565</v>
      </c>
    </row>
    <row r="1314" spans="1:19" x14ac:dyDescent="0.3">
      <c r="A1314" s="204"/>
      <c r="B1314" s="204"/>
      <c r="C1314" s="204"/>
      <c r="D1314" s="204"/>
      <c r="F1314" s="204" t="s">
        <v>126</v>
      </c>
      <c r="G1314" s="204" t="s">
        <v>786</v>
      </c>
      <c r="H1314" s="204" t="s">
        <v>1594</v>
      </c>
      <c r="I1314" s="204" t="s">
        <v>6423</v>
      </c>
      <c r="K1314" s="204" t="s">
        <v>127</v>
      </c>
      <c r="L1314" s="204" t="s">
        <v>672</v>
      </c>
      <c r="M1314" s="204" t="s">
        <v>1832</v>
      </c>
      <c r="N1314" s="204" t="s">
        <v>1863</v>
      </c>
      <c r="P1314" s="204" t="s">
        <v>126</v>
      </c>
      <c r="Q1314" s="204" t="s">
        <v>816</v>
      </c>
      <c r="R1314" s="204" t="s">
        <v>6274</v>
      </c>
      <c r="S1314" s="204" t="s">
        <v>7991</v>
      </c>
    </row>
    <row r="1315" spans="1:19" x14ac:dyDescent="0.3">
      <c r="A1315" s="204"/>
      <c r="B1315" s="204"/>
      <c r="C1315" s="204"/>
      <c r="D1315" s="204"/>
      <c r="F1315" s="204" t="s">
        <v>126</v>
      </c>
      <c r="G1315" s="204" t="s">
        <v>788</v>
      </c>
      <c r="H1315" s="204" t="s">
        <v>1281</v>
      </c>
      <c r="I1315" s="204" t="s">
        <v>1037</v>
      </c>
      <c r="K1315" s="204" t="s">
        <v>127</v>
      </c>
      <c r="L1315" s="204" t="s">
        <v>544</v>
      </c>
      <c r="M1315" s="204" t="s">
        <v>1446</v>
      </c>
      <c r="N1315" s="204" t="s">
        <v>7191</v>
      </c>
      <c r="P1315" s="204" t="s">
        <v>126</v>
      </c>
      <c r="Q1315" s="204" t="s">
        <v>818</v>
      </c>
      <c r="R1315" s="204" t="s">
        <v>1675</v>
      </c>
      <c r="S1315" s="204" t="s">
        <v>5799</v>
      </c>
    </row>
    <row r="1316" spans="1:19" x14ac:dyDescent="0.3">
      <c r="A1316" s="204"/>
      <c r="B1316" s="204"/>
      <c r="C1316" s="204"/>
      <c r="D1316" s="204"/>
      <c r="F1316" s="204" t="s">
        <v>126</v>
      </c>
      <c r="G1316" s="204" t="s">
        <v>790</v>
      </c>
      <c r="H1316" s="204" t="s">
        <v>4369</v>
      </c>
      <c r="I1316" s="204" t="s">
        <v>6424</v>
      </c>
      <c r="K1316" s="204" t="s">
        <v>127</v>
      </c>
      <c r="L1316" s="204" t="s">
        <v>675</v>
      </c>
      <c r="M1316" s="204" t="s">
        <v>863</v>
      </c>
      <c r="N1316" s="204" t="s">
        <v>7192</v>
      </c>
      <c r="P1316" s="204" t="s">
        <v>126</v>
      </c>
      <c r="Q1316" s="204" t="s">
        <v>820</v>
      </c>
      <c r="R1316" s="204" t="s">
        <v>757</v>
      </c>
      <c r="S1316" s="204" t="s">
        <v>598</v>
      </c>
    </row>
    <row r="1317" spans="1:19" x14ac:dyDescent="0.3">
      <c r="A1317" s="204"/>
      <c r="B1317" s="204"/>
      <c r="C1317" s="204"/>
      <c r="D1317" s="204"/>
      <c r="F1317" s="204" t="s">
        <v>126</v>
      </c>
      <c r="G1317" s="204" t="s">
        <v>792</v>
      </c>
      <c r="H1317" s="204" t="s">
        <v>853</v>
      </c>
      <c r="I1317" s="204" t="s">
        <v>4557</v>
      </c>
      <c r="K1317" s="204" t="s">
        <v>127</v>
      </c>
      <c r="L1317" s="204" t="s">
        <v>676</v>
      </c>
      <c r="M1317" s="204" t="s">
        <v>581</v>
      </c>
      <c r="N1317" s="204" t="s">
        <v>7193</v>
      </c>
      <c r="P1317" s="204" t="s">
        <v>126</v>
      </c>
      <c r="Q1317" s="204" t="s">
        <v>961</v>
      </c>
      <c r="R1317" s="204" t="s">
        <v>946</v>
      </c>
      <c r="S1317" s="204" t="s">
        <v>594</v>
      </c>
    </row>
    <row r="1318" spans="1:19" x14ac:dyDescent="0.3">
      <c r="A1318" s="204"/>
      <c r="B1318" s="204"/>
      <c r="C1318" s="204"/>
      <c r="D1318" s="204"/>
      <c r="F1318" s="204" t="s">
        <v>126</v>
      </c>
      <c r="G1318" s="204" t="s">
        <v>794</v>
      </c>
      <c r="H1318" s="204" t="s">
        <v>2893</v>
      </c>
      <c r="I1318" s="204" t="s">
        <v>3613</v>
      </c>
      <c r="K1318" s="204" t="s">
        <v>127</v>
      </c>
      <c r="L1318" s="204" t="s">
        <v>543</v>
      </c>
      <c r="M1318" s="204" t="s">
        <v>1823</v>
      </c>
      <c r="N1318" s="204" t="s">
        <v>4583</v>
      </c>
      <c r="P1318" s="204" t="s">
        <v>126</v>
      </c>
      <c r="Q1318" s="204" t="s">
        <v>822</v>
      </c>
      <c r="R1318" s="204" t="s">
        <v>4282</v>
      </c>
      <c r="S1318" s="204" t="s">
        <v>7992</v>
      </c>
    </row>
    <row r="1319" spans="1:19" x14ac:dyDescent="0.3">
      <c r="A1319" s="204"/>
      <c r="B1319" s="204"/>
      <c r="C1319" s="204"/>
      <c r="D1319" s="204"/>
      <c r="F1319" s="204" t="s">
        <v>126</v>
      </c>
      <c r="G1319" s="204" t="s">
        <v>796</v>
      </c>
      <c r="H1319" s="204" t="s">
        <v>772</v>
      </c>
      <c r="I1319" s="204" t="s">
        <v>6425</v>
      </c>
      <c r="K1319" s="204" t="s">
        <v>127</v>
      </c>
      <c r="L1319" s="204" t="s">
        <v>679</v>
      </c>
      <c r="M1319" s="204" t="s">
        <v>594</v>
      </c>
      <c r="N1319" s="204" t="s">
        <v>565</v>
      </c>
      <c r="P1319" s="204" t="s">
        <v>126</v>
      </c>
      <c r="Q1319" s="204" t="s">
        <v>332</v>
      </c>
      <c r="R1319" s="204" t="s">
        <v>6329</v>
      </c>
      <c r="S1319" s="204" t="s">
        <v>7993</v>
      </c>
    </row>
    <row r="1320" spans="1:19" x14ac:dyDescent="0.3">
      <c r="A1320" s="204"/>
      <c r="B1320" s="204"/>
      <c r="C1320" s="204"/>
      <c r="D1320" s="204"/>
      <c r="F1320" s="204" t="s">
        <v>126</v>
      </c>
      <c r="G1320" s="204" t="s">
        <v>798</v>
      </c>
      <c r="H1320" s="204" t="s">
        <v>863</v>
      </c>
      <c r="I1320" s="204" t="s">
        <v>1568</v>
      </c>
      <c r="K1320" s="204" t="s">
        <v>127</v>
      </c>
      <c r="L1320" s="204" t="s">
        <v>681</v>
      </c>
      <c r="M1320" s="204" t="s">
        <v>1098</v>
      </c>
      <c r="N1320" s="204" t="s">
        <v>4583</v>
      </c>
      <c r="P1320" s="204" t="s">
        <v>126</v>
      </c>
      <c r="Q1320" s="204" t="s">
        <v>331</v>
      </c>
      <c r="R1320" s="204" t="s">
        <v>1464</v>
      </c>
      <c r="S1320" s="204" t="s">
        <v>7994</v>
      </c>
    </row>
    <row r="1321" spans="1:19" x14ac:dyDescent="0.3">
      <c r="A1321" s="204"/>
      <c r="B1321" s="204"/>
      <c r="C1321" s="204"/>
      <c r="D1321" s="204"/>
      <c r="F1321" s="204" t="s">
        <v>126</v>
      </c>
      <c r="G1321" s="204" t="s">
        <v>800</v>
      </c>
      <c r="H1321" s="204" t="s">
        <v>1227</v>
      </c>
      <c r="I1321" s="204" t="s">
        <v>6209</v>
      </c>
      <c r="K1321" s="204" t="s">
        <v>127</v>
      </c>
      <c r="L1321" s="204" t="s">
        <v>683</v>
      </c>
      <c r="M1321" s="204" t="s">
        <v>565</v>
      </c>
      <c r="N1321" s="204" t="s">
        <v>565</v>
      </c>
      <c r="P1321" s="204" t="s">
        <v>126</v>
      </c>
      <c r="Q1321" s="204" t="s">
        <v>330</v>
      </c>
      <c r="R1321" s="204" t="s">
        <v>1155</v>
      </c>
      <c r="S1321" s="204" t="s">
        <v>4786</v>
      </c>
    </row>
    <row r="1322" spans="1:19" x14ac:dyDescent="0.3">
      <c r="A1322" s="204"/>
      <c r="B1322" s="204"/>
      <c r="C1322" s="204"/>
      <c r="D1322" s="204"/>
      <c r="F1322" s="204" t="s">
        <v>126</v>
      </c>
      <c r="G1322" s="204" t="s">
        <v>802</v>
      </c>
      <c r="H1322" s="204" t="s">
        <v>594</v>
      </c>
      <c r="I1322" s="204" t="s">
        <v>863</v>
      </c>
      <c r="K1322" s="204" t="s">
        <v>127</v>
      </c>
      <c r="L1322" s="204" t="s">
        <v>542</v>
      </c>
      <c r="M1322" s="204" t="s">
        <v>1784</v>
      </c>
      <c r="N1322" s="204" t="s">
        <v>1393</v>
      </c>
      <c r="P1322" s="204" t="s">
        <v>126</v>
      </c>
      <c r="Q1322" s="204" t="s">
        <v>329</v>
      </c>
      <c r="R1322" s="204" t="s">
        <v>7995</v>
      </c>
      <c r="S1322" s="204" t="s">
        <v>7996</v>
      </c>
    </row>
    <row r="1323" spans="1:19" x14ac:dyDescent="0.3">
      <c r="A1323" s="204"/>
      <c r="B1323" s="204"/>
      <c r="C1323" s="204"/>
      <c r="D1323" s="204"/>
      <c r="F1323" s="204" t="s">
        <v>126</v>
      </c>
      <c r="G1323" s="204" t="s">
        <v>803</v>
      </c>
      <c r="H1323" s="204" t="s">
        <v>2052</v>
      </c>
      <c r="I1323" s="204" t="s">
        <v>590</v>
      </c>
      <c r="K1323" s="204" t="s">
        <v>127</v>
      </c>
      <c r="L1323" s="204" t="s">
        <v>686</v>
      </c>
      <c r="M1323" s="204" t="s">
        <v>1832</v>
      </c>
      <c r="N1323" s="204" t="s">
        <v>2193</v>
      </c>
      <c r="P1323" s="204" t="s">
        <v>126</v>
      </c>
      <c r="Q1323" s="204" t="s">
        <v>328</v>
      </c>
      <c r="R1323" s="204" t="s">
        <v>1590</v>
      </c>
      <c r="S1323" s="204" t="s">
        <v>7997</v>
      </c>
    </row>
    <row r="1324" spans="1:19" x14ac:dyDescent="0.3">
      <c r="A1324" s="204"/>
      <c r="B1324" s="204"/>
      <c r="C1324" s="204"/>
      <c r="D1324" s="204"/>
      <c r="F1324" s="204" t="s">
        <v>126</v>
      </c>
      <c r="G1324" s="204" t="s">
        <v>805</v>
      </c>
      <c r="H1324" s="204" t="s">
        <v>1832</v>
      </c>
      <c r="I1324" s="204" t="s">
        <v>1157</v>
      </c>
      <c r="K1324" s="204" t="s">
        <v>127</v>
      </c>
      <c r="L1324" s="204" t="s">
        <v>688</v>
      </c>
      <c r="M1324" s="204" t="s">
        <v>1014</v>
      </c>
      <c r="N1324" s="204" t="s">
        <v>1010</v>
      </c>
      <c r="P1324" s="204" t="s">
        <v>126</v>
      </c>
      <c r="Q1324" s="204" t="s">
        <v>324</v>
      </c>
      <c r="R1324" s="204" t="s">
        <v>1155</v>
      </c>
      <c r="S1324" s="204" t="s">
        <v>7998</v>
      </c>
    </row>
    <row r="1325" spans="1:19" x14ac:dyDescent="0.3">
      <c r="A1325" s="204"/>
      <c r="B1325" s="204"/>
      <c r="C1325" s="204"/>
      <c r="D1325" s="204"/>
      <c r="F1325" s="204" t="s">
        <v>126</v>
      </c>
      <c r="G1325" s="204" t="s">
        <v>807</v>
      </c>
      <c r="H1325" s="204" t="s">
        <v>994</v>
      </c>
      <c r="I1325" s="204" t="s">
        <v>6147</v>
      </c>
      <c r="K1325" s="204" t="s">
        <v>127</v>
      </c>
      <c r="L1325" s="204" t="s">
        <v>690</v>
      </c>
      <c r="M1325" s="204" t="s">
        <v>946</v>
      </c>
      <c r="N1325" s="204" t="s">
        <v>680</v>
      </c>
      <c r="P1325" s="204" t="s">
        <v>126</v>
      </c>
      <c r="Q1325" s="204" t="s">
        <v>830</v>
      </c>
      <c r="R1325" s="204" t="s">
        <v>1145</v>
      </c>
      <c r="S1325" s="204" t="s">
        <v>4925</v>
      </c>
    </row>
    <row r="1326" spans="1:19" x14ac:dyDescent="0.3">
      <c r="A1326" s="204"/>
      <c r="B1326" s="204"/>
      <c r="C1326" s="204"/>
      <c r="D1326" s="204"/>
      <c r="F1326" s="204" t="s">
        <v>126</v>
      </c>
      <c r="G1326" s="204" t="s">
        <v>809</v>
      </c>
      <c r="H1326" s="204" t="s">
        <v>2284</v>
      </c>
      <c r="I1326" s="204" t="s">
        <v>2604</v>
      </c>
      <c r="K1326" s="204" t="s">
        <v>127</v>
      </c>
      <c r="L1326" s="204" t="s">
        <v>541</v>
      </c>
      <c r="M1326" s="204" t="s">
        <v>7194</v>
      </c>
      <c r="N1326" s="204" t="s">
        <v>7195</v>
      </c>
      <c r="P1326" s="204" t="s">
        <v>126</v>
      </c>
      <c r="Q1326" s="204" t="s">
        <v>831</v>
      </c>
      <c r="R1326" s="204" t="s">
        <v>946</v>
      </c>
      <c r="S1326" s="204" t="s">
        <v>594</v>
      </c>
    </row>
    <row r="1327" spans="1:19" x14ac:dyDescent="0.3">
      <c r="A1327" s="204"/>
      <c r="B1327" s="204"/>
      <c r="C1327" s="204"/>
      <c r="D1327" s="204"/>
      <c r="F1327" s="204" t="s">
        <v>126</v>
      </c>
      <c r="G1327" s="204" t="s">
        <v>811</v>
      </c>
      <c r="H1327" s="204" t="s">
        <v>594</v>
      </c>
      <c r="I1327" s="204" t="s">
        <v>594</v>
      </c>
      <c r="K1327" s="204" t="s">
        <v>127</v>
      </c>
      <c r="L1327" s="204" t="s">
        <v>693</v>
      </c>
      <c r="M1327" s="204" t="s">
        <v>1835</v>
      </c>
      <c r="N1327" s="204" t="s">
        <v>7196</v>
      </c>
      <c r="P1327" s="204" t="s">
        <v>126</v>
      </c>
      <c r="Q1327" s="204" t="s">
        <v>832</v>
      </c>
      <c r="R1327" s="204" t="s">
        <v>1579</v>
      </c>
      <c r="S1327" s="204" t="s">
        <v>7999</v>
      </c>
    </row>
    <row r="1328" spans="1:19" x14ac:dyDescent="0.3">
      <c r="A1328" s="204"/>
      <c r="B1328" s="204"/>
      <c r="C1328" s="204"/>
      <c r="D1328" s="204"/>
      <c r="F1328" s="204" t="s">
        <v>126</v>
      </c>
      <c r="G1328" s="204" t="s">
        <v>813</v>
      </c>
      <c r="H1328" s="204" t="s">
        <v>5555</v>
      </c>
      <c r="I1328" s="204" t="s">
        <v>6426</v>
      </c>
      <c r="K1328" s="204" t="s">
        <v>127</v>
      </c>
      <c r="L1328" s="204" t="s">
        <v>695</v>
      </c>
      <c r="M1328" s="204" t="s">
        <v>7104</v>
      </c>
      <c r="N1328" s="204" t="s">
        <v>7197</v>
      </c>
      <c r="P1328" s="204" t="s">
        <v>126</v>
      </c>
      <c r="Q1328" s="204" t="s">
        <v>536</v>
      </c>
      <c r="R1328" s="204" t="s">
        <v>8000</v>
      </c>
      <c r="S1328" s="204" t="s">
        <v>4765</v>
      </c>
    </row>
    <row r="1329" spans="1:19" x14ac:dyDescent="0.3">
      <c r="A1329" s="204"/>
      <c r="B1329" s="204"/>
      <c r="C1329" s="204"/>
      <c r="D1329" s="204"/>
      <c r="F1329" s="204" t="s">
        <v>126</v>
      </c>
      <c r="G1329" s="204" t="s">
        <v>815</v>
      </c>
      <c r="H1329" s="204" t="s">
        <v>863</v>
      </c>
      <c r="I1329" s="204" t="s">
        <v>1832</v>
      </c>
      <c r="K1329" s="204" t="s">
        <v>127</v>
      </c>
      <c r="L1329" s="204" t="s">
        <v>697</v>
      </c>
      <c r="M1329" s="204" t="s">
        <v>594</v>
      </c>
      <c r="N1329" s="204" t="s">
        <v>565</v>
      </c>
      <c r="P1329" s="204" t="s">
        <v>126</v>
      </c>
      <c r="Q1329" s="204" t="s">
        <v>586</v>
      </c>
      <c r="R1329" s="204" t="s">
        <v>8000</v>
      </c>
      <c r="S1329" s="204" t="s">
        <v>4765</v>
      </c>
    </row>
    <row r="1330" spans="1:19" x14ac:dyDescent="0.3">
      <c r="A1330" s="204"/>
      <c r="B1330" s="204"/>
      <c r="C1330" s="204"/>
      <c r="D1330" s="204"/>
      <c r="F1330" s="204" t="s">
        <v>126</v>
      </c>
      <c r="G1330" s="204" t="s">
        <v>816</v>
      </c>
      <c r="H1330" s="204" t="s">
        <v>1931</v>
      </c>
      <c r="I1330" s="204" t="s">
        <v>6427</v>
      </c>
      <c r="K1330" s="204" t="s">
        <v>127</v>
      </c>
      <c r="L1330" s="204" t="s">
        <v>699</v>
      </c>
      <c r="M1330" s="204" t="s">
        <v>594</v>
      </c>
      <c r="N1330" s="204" t="s">
        <v>565</v>
      </c>
      <c r="P1330" s="204" t="s">
        <v>127</v>
      </c>
      <c r="Q1330" s="204" t="s">
        <v>554</v>
      </c>
      <c r="R1330" s="204" t="s">
        <v>3891</v>
      </c>
      <c r="S1330" s="204" t="s">
        <v>8002</v>
      </c>
    </row>
    <row r="1331" spans="1:19" x14ac:dyDescent="0.3">
      <c r="A1331" s="204"/>
      <c r="B1331" s="204"/>
      <c r="C1331" s="204"/>
      <c r="D1331" s="204"/>
      <c r="F1331" s="204" t="s">
        <v>126</v>
      </c>
      <c r="G1331" s="204" t="s">
        <v>818</v>
      </c>
      <c r="H1331" s="204" t="s">
        <v>906</v>
      </c>
      <c r="I1331" s="204" t="s">
        <v>4600</v>
      </c>
      <c r="K1331" s="204" t="s">
        <v>127</v>
      </c>
      <c r="L1331" s="204" t="s">
        <v>701</v>
      </c>
      <c r="M1331" s="204" t="s">
        <v>952</v>
      </c>
      <c r="N1331" s="204" t="s">
        <v>821</v>
      </c>
      <c r="P1331" s="204" t="s">
        <v>127</v>
      </c>
      <c r="Q1331" s="204" t="s">
        <v>564</v>
      </c>
      <c r="R1331" s="204" t="s">
        <v>863</v>
      </c>
      <c r="S1331" s="204" t="s">
        <v>2651</v>
      </c>
    </row>
    <row r="1332" spans="1:19" x14ac:dyDescent="0.3">
      <c r="A1332" s="204"/>
      <c r="B1332" s="204"/>
      <c r="C1332" s="204"/>
      <c r="D1332" s="204"/>
      <c r="F1332" s="204" t="s">
        <v>126</v>
      </c>
      <c r="G1332" s="204" t="s">
        <v>820</v>
      </c>
      <c r="H1332" s="204" t="s">
        <v>565</v>
      </c>
      <c r="I1332" s="204" t="s">
        <v>565</v>
      </c>
      <c r="K1332" s="204" t="s">
        <v>127</v>
      </c>
      <c r="L1332" s="204" t="s">
        <v>702</v>
      </c>
      <c r="M1332" s="204" t="s">
        <v>565</v>
      </c>
      <c r="N1332" s="204" t="s">
        <v>565</v>
      </c>
      <c r="P1332" s="204" t="s">
        <v>127</v>
      </c>
      <c r="Q1332" s="204" t="s">
        <v>566</v>
      </c>
      <c r="R1332" s="204" t="s">
        <v>1350</v>
      </c>
      <c r="S1332" s="204" t="s">
        <v>4448</v>
      </c>
    </row>
    <row r="1333" spans="1:19" x14ac:dyDescent="0.3">
      <c r="A1333" s="204"/>
      <c r="B1333" s="204"/>
      <c r="C1333" s="204"/>
      <c r="D1333" s="204"/>
      <c r="F1333" s="204" t="s">
        <v>126</v>
      </c>
      <c r="G1333" s="204" t="s">
        <v>822</v>
      </c>
      <c r="H1333" s="204" t="s">
        <v>2450</v>
      </c>
      <c r="I1333" s="204" t="s">
        <v>6428</v>
      </c>
      <c r="K1333" s="204" t="s">
        <v>127</v>
      </c>
      <c r="L1333" s="204" t="s">
        <v>703</v>
      </c>
      <c r="M1333" s="204" t="s">
        <v>565</v>
      </c>
      <c r="N1333" s="204" t="s">
        <v>565</v>
      </c>
      <c r="P1333" s="204" t="s">
        <v>127</v>
      </c>
      <c r="Q1333" s="204" t="s">
        <v>568</v>
      </c>
      <c r="R1333" s="204" t="s">
        <v>565</v>
      </c>
      <c r="S1333" s="204" t="s">
        <v>565</v>
      </c>
    </row>
    <row r="1334" spans="1:19" x14ac:dyDescent="0.3">
      <c r="A1334" s="204"/>
      <c r="B1334" s="204"/>
      <c r="C1334" s="204"/>
      <c r="D1334" s="204"/>
      <c r="F1334" s="204" t="s">
        <v>126</v>
      </c>
      <c r="G1334" s="204" t="s">
        <v>332</v>
      </c>
      <c r="H1334" s="204" t="s">
        <v>6429</v>
      </c>
      <c r="I1334" s="204" t="s">
        <v>6430</v>
      </c>
      <c r="K1334" s="204" t="s">
        <v>127</v>
      </c>
      <c r="L1334" s="204" t="s">
        <v>704</v>
      </c>
      <c r="M1334" s="204" t="s">
        <v>565</v>
      </c>
      <c r="N1334" s="204" t="s">
        <v>565</v>
      </c>
      <c r="P1334" s="204" t="s">
        <v>127</v>
      </c>
      <c r="Q1334" s="204" t="s">
        <v>570</v>
      </c>
      <c r="R1334" s="204" t="s">
        <v>836</v>
      </c>
      <c r="S1334" s="204" t="s">
        <v>8003</v>
      </c>
    </row>
    <row r="1335" spans="1:19" x14ac:dyDescent="0.3">
      <c r="A1335" s="204"/>
      <c r="B1335" s="204"/>
      <c r="C1335" s="204"/>
      <c r="D1335" s="204"/>
      <c r="F1335" s="204" t="s">
        <v>126</v>
      </c>
      <c r="G1335" s="204" t="s">
        <v>331</v>
      </c>
      <c r="H1335" s="204" t="s">
        <v>3918</v>
      </c>
      <c r="I1335" s="204" t="s">
        <v>6431</v>
      </c>
      <c r="K1335" s="204" t="s">
        <v>127</v>
      </c>
      <c r="L1335" s="204" t="s">
        <v>705</v>
      </c>
      <c r="M1335" s="204" t="s">
        <v>565</v>
      </c>
      <c r="N1335" s="204" t="s">
        <v>565</v>
      </c>
      <c r="P1335" s="204" t="s">
        <v>127</v>
      </c>
      <c r="Q1335" s="204" t="s">
        <v>572</v>
      </c>
      <c r="R1335" s="204" t="s">
        <v>1481</v>
      </c>
      <c r="S1335" s="204" t="s">
        <v>4516</v>
      </c>
    </row>
    <row r="1336" spans="1:19" x14ac:dyDescent="0.3">
      <c r="A1336" s="204"/>
      <c r="B1336" s="204"/>
      <c r="C1336" s="204"/>
      <c r="D1336" s="204"/>
      <c r="F1336" s="204" t="s">
        <v>126</v>
      </c>
      <c r="G1336" s="204" t="s">
        <v>330</v>
      </c>
      <c r="H1336" s="204" t="s">
        <v>1611</v>
      </c>
      <c r="I1336" s="204" t="s">
        <v>6274</v>
      </c>
      <c r="K1336" s="204" t="s">
        <v>127</v>
      </c>
      <c r="L1336" s="204" t="s">
        <v>707</v>
      </c>
      <c r="M1336" s="204" t="s">
        <v>2045</v>
      </c>
      <c r="N1336" s="204" t="s">
        <v>5102</v>
      </c>
      <c r="P1336" s="204" t="s">
        <v>127</v>
      </c>
      <c r="Q1336" s="204" t="s">
        <v>574</v>
      </c>
      <c r="R1336" s="204" t="s">
        <v>1375</v>
      </c>
      <c r="S1336" s="204" t="s">
        <v>8004</v>
      </c>
    </row>
    <row r="1337" spans="1:19" x14ac:dyDescent="0.3">
      <c r="A1337" s="204"/>
      <c r="B1337" s="204"/>
      <c r="C1337" s="204"/>
      <c r="D1337" s="204"/>
      <c r="F1337" s="204" t="s">
        <v>126</v>
      </c>
      <c r="G1337" s="204" t="s">
        <v>329</v>
      </c>
      <c r="H1337" s="204" t="s">
        <v>6432</v>
      </c>
      <c r="I1337" s="204" t="s">
        <v>6433</v>
      </c>
      <c r="K1337" s="204" t="s">
        <v>127</v>
      </c>
      <c r="L1337" s="204" t="s">
        <v>709</v>
      </c>
      <c r="M1337" s="204" t="s">
        <v>565</v>
      </c>
      <c r="N1337" s="204" t="s">
        <v>565</v>
      </c>
      <c r="P1337" s="204" t="s">
        <v>127</v>
      </c>
      <c r="Q1337" s="204" t="s">
        <v>576</v>
      </c>
      <c r="R1337" s="204" t="s">
        <v>1481</v>
      </c>
      <c r="S1337" s="204" t="s">
        <v>1797</v>
      </c>
    </row>
    <row r="1338" spans="1:19" x14ac:dyDescent="0.3">
      <c r="A1338" s="204"/>
      <c r="B1338" s="204"/>
      <c r="C1338" s="204"/>
      <c r="D1338" s="204"/>
      <c r="F1338" s="204" t="s">
        <v>126</v>
      </c>
      <c r="G1338" s="204" t="s">
        <v>328</v>
      </c>
      <c r="H1338" s="204" t="s">
        <v>757</v>
      </c>
      <c r="I1338" s="204" t="s">
        <v>2453</v>
      </c>
      <c r="K1338" s="204" t="s">
        <v>127</v>
      </c>
      <c r="L1338" s="204" t="s">
        <v>586</v>
      </c>
      <c r="M1338" s="204" t="s">
        <v>1312</v>
      </c>
      <c r="N1338" s="204" t="s">
        <v>7198</v>
      </c>
      <c r="P1338" s="204" t="s">
        <v>127</v>
      </c>
      <c r="Q1338" s="204" t="s">
        <v>578</v>
      </c>
      <c r="R1338" s="204" t="s">
        <v>1798</v>
      </c>
      <c r="S1338" s="204" t="s">
        <v>2322</v>
      </c>
    </row>
    <row r="1339" spans="1:19" x14ac:dyDescent="0.3">
      <c r="A1339" s="204"/>
      <c r="B1339" s="204"/>
      <c r="C1339" s="204"/>
      <c r="D1339" s="204"/>
      <c r="F1339" s="204" t="s">
        <v>126</v>
      </c>
      <c r="G1339" s="204" t="s">
        <v>324</v>
      </c>
      <c r="H1339" s="204" t="s">
        <v>6021</v>
      </c>
      <c r="I1339" s="204" t="s">
        <v>6434</v>
      </c>
      <c r="K1339" s="204" t="s">
        <v>127</v>
      </c>
      <c r="L1339" s="204" t="s">
        <v>540</v>
      </c>
      <c r="M1339" s="204" t="s">
        <v>7199</v>
      </c>
      <c r="N1339" s="204" t="s">
        <v>7200</v>
      </c>
      <c r="P1339" s="204" t="s">
        <v>127</v>
      </c>
      <c r="Q1339" s="204" t="s">
        <v>580</v>
      </c>
      <c r="R1339" s="204" t="s">
        <v>1832</v>
      </c>
      <c r="S1339" s="204" t="s">
        <v>992</v>
      </c>
    </row>
    <row r="1340" spans="1:19" x14ac:dyDescent="0.3">
      <c r="A1340" s="204"/>
      <c r="B1340" s="204"/>
      <c r="C1340" s="204"/>
      <c r="D1340" s="204"/>
      <c r="F1340" s="204" t="s">
        <v>126</v>
      </c>
      <c r="G1340" s="204" t="s">
        <v>830</v>
      </c>
      <c r="H1340" s="204" t="s">
        <v>946</v>
      </c>
      <c r="I1340" s="204" t="s">
        <v>6435</v>
      </c>
      <c r="K1340" s="204" t="s">
        <v>127</v>
      </c>
      <c r="L1340" s="204" t="s">
        <v>371</v>
      </c>
      <c r="M1340" s="204" t="s">
        <v>7201</v>
      </c>
      <c r="N1340" s="204" t="s">
        <v>7202</v>
      </c>
      <c r="P1340" s="204" t="s">
        <v>127</v>
      </c>
      <c r="Q1340" s="204" t="s">
        <v>2829</v>
      </c>
      <c r="R1340" s="204" t="s">
        <v>624</v>
      </c>
      <c r="S1340" s="204" t="s">
        <v>2285</v>
      </c>
    </row>
    <row r="1341" spans="1:19" x14ac:dyDescent="0.3">
      <c r="A1341" s="204"/>
      <c r="B1341" s="204"/>
      <c r="C1341" s="204"/>
      <c r="D1341" s="204"/>
      <c r="F1341" s="204" t="s">
        <v>126</v>
      </c>
      <c r="G1341" s="204" t="s">
        <v>831</v>
      </c>
      <c r="H1341" s="204" t="s">
        <v>565</v>
      </c>
      <c r="I1341" s="204" t="s">
        <v>565</v>
      </c>
      <c r="K1341" s="204" t="s">
        <v>127</v>
      </c>
      <c r="L1341" s="204" t="s">
        <v>714</v>
      </c>
      <c r="M1341" s="204" t="s">
        <v>863</v>
      </c>
      <c r="N1341" s="204" t="s">
        <v>565</v>
      </c>
      <c r="P1341" s="204" t="s">
        <v>127</v>
      </c>
      <c r="Q1341" s="204" t="s">
        <v>582</v>
      </c>
      <c r="R1341" s="204" t="s">
        <v>1338</v>
      </c>
      <c r="S1341" s="204" t="s">
        <v>7286</v>
      </c>
    </row>
    <row r="1342" spans="1:19" x14ac:dyDescent="0.3">
      <c r="A1342" s="204"/>
      <c r="B1342" s="204"/>
      <c r="C1342" s="204"/>
      <c r="D1342" s="204"/>
      <c r="F1342" s="204" t="s">
        <v>126</v>
      </c>
      <c r="G1342" s="204" t="s">
        <v>832</v>
      </c>
      <c r="H1342" s="204" t="s">
        <v>1382</v>
      </c>
      <c r="I1342" s="204" t="s">
        <v>6436</v>
      </c>
      <c r="K1342" s="204" t="s">
        <v>127</v>
      </c>
      <c r="L1342" s="204" t="s">
        <v>1041</v>
      </c>
      <c r="M1342" s="204" t="s">
        <v>941</v>
      </c>
      <c r="N1342" s="204" t="s">
        <v>7203</v>
      </c>
      <c r="P1342" s="204" t="s">
        <v>127</v>
      </c>
      <c r="Q1342" s="204" t="s">
        <v>584</v>
      </c>
      <c r="R1342" s="204" t="s">
        <v>2113</v>
      </c>
      <c r="S1342" s="204" t="s">
        <v>6321</v>
      </c>
    </row>
    <row r="1343" spans="1:19" x14ac:dyDescent="0.3">
      <c r="A1343" s="204"/>
      <c r="B1343" s="204"/>
      <c r="C1343" s="204"/>
      <c r="D1343" s="204"/>
      <c r="F1343" s="204" t="s">
        <v>126</v>
      </c>
      <c r="G1343" s="204" t="s">
        <v>536</v>
      </c>
      <c r="H1343" s="204" t="s">
        <v>6437</v>
      </c>
      <c r="I1343" s="204" t="s">
        <v>6438</v>
      </c>
      <c r="K1343" s="204" t="s">
        <v>127</v>
      </c>
      <c r="L1343" s="204" t="s">
        <v>715</v>
      </c>
      <c r="M1343" s="204" t="s">
        <v>4742</v>
      </c>
      <c r="N1343" s="204" t="s">
        <v>7204</v>
      </c>
      <c r="P1343" s="204" t="s">
        <v>127</v>
      </c>
      <c r="Q1343" s="204" t="s">
        <v>586</v>
      </c>
      <c r="R1343" s="204" t="s">
        <v>4533</v>
      </c>
      <c r="S1343" s="204" t="s">
        <v>8005</v>
      </c>
    </row>
    <row r="1344" spans="1:19" x14ac:dyDescent="0.3">
      <c r="A1344" s="204"/>
      <c r="B1344" s="204"/>
      <c r="C1344" s="204"/>
      <c r="D1344" s="204"/>
      <c r="F1344" s="204" t="s">
        <v>126</v>
      </c>
      <c r="G1344" s="204" t="s">
        <v>586</v>
      </c>
      <c r="H1344" s="204" t="s">
        <v>6437</v>
      </c>
      <c r="I1344" s="204" t="s">
        <v>6438</v>
      </c>
      <c r="K1344" s="204" t="s">
        <v>127</v>
      </c>
      <c r="L1344" s="204" t="s">
        <v>717</v>
      </c>
      <c r="M1344" s="204" t="s">
        <v>757</v>
      </c>
      <c r="N1344" s="204" t="s">
        <v>2157</v>
      </c>
      <c r="P1344" s="204" t="s">
        <v>127</v>
      </c>
      <c r="Q1344" s="204" t="s">
        <v>553</v>
      </c>
      <c r="R1344" s="204" t="s">
        <v>4559</v>
      </c>
      <c r="S1344" s="204" t="s">
        <v>8006</v>
      </c>
    </row>
    <row r="1345" spans="1:19" x14ac:dyDescent="0.3">
      <c r="A1345" s="204"/>
      <c r="B1345" s="204"/>
      <c r="C1345" s="204"/>
      <c r="D1345" s="204"/>
      <c r="F1345" s="204" t="s">
        <v>127</v>
      </c>
      <c r="G1345" s="204" t="s">
        <v>554</v>
      </c>
      <c r="H1345" s="204" t="s">
        <v>5653</v>
      </c>
      <c r="I1345" s="204" t="s">
        <v>6440</v>
      </c>
      <c r="K1345" s="204" t="s">
        <v>127</v>
      </c>
      <c r="L1345" s="204" t="s">
        <v>719</v>
      </c>
      <c r="M1345" s="204" t="s">
        <v>2455</v>
      </c>
      <c r="N1345" s="204" t="s">
        <v>5579</v>
      </c>
      <c r="P1345" s="204" t="s">
        <v>127</v>
      </c>
      <c r="Q1345" s="204" t="s">
        <v>589</v>
      </c>
      <c r="R1345" s="204" t="s">
        <v>968</v>
      </c>
      <c r="S1345" s="204" t="s">
        <v>1597</v>
      </c>
    </row>
    <row r="1346" spans="1:19" x14ac:dyDescent="0.3">
      <c r="A1346" s="204"/>
      <c r="B1346" s="204"/>
      <c r="C1346" s="204"/>
      <c r="D1346" s="204"/>
      <c r="F1346" s="204" t="s">
        <v>127</v>
      </c>
      <c r="G1346" s="204" t="s">
        <v>564</v>
      </c>
      <c r="H1346" s="204" t="s">
        <v>565</v>
      </c>
      <c r="I1346" s="204" t="s">
        <v>565</v>
      </c>
      <c r="K1346" s="204" t="s">
        <v>127</v>
      </c>
      <c r="L1346" s="204" t="s">
        <v>720</v>
      </c>
      <c r="M1346" s="204" t="s">
        <v>881</v>
      </c>
      <c r="N1346" s="204" t="s">
        <v>1155</v>
      </c>
      <c r="P1346" s="204" t="s">
        <v>127</v>
      </c>
      <c r="Q1346" s="204" t="s">
        <v>591</v>
      </c>
      <c r="R1346" s="204" t="s">
        <v>1338</v>
      </c>
      <c r="S1346" s="204" t="s">
        <v>8007</v>
      </c>
    </row>
    <row r="1347" spans="1:19" x14ac:dyDescent="0.3">
      <c r="A1347" s="204"/>
      <c r="B1347" s="204"/>
      <c r="C1347" s="204"/>
      <c r="D1347" s="204"/>
      <c r="F1347" s="204" t="s">
        <v>127</v>
      </c>
      <c r="G1347" s="204" t="s">
        <v>566</v>
      </c>
      <c r="H1347" s="204" t="s">
        <v>680</v>
      </c>
      <c r="I1347" s="204" t="s">
        <v>1313</v>
      </c>
      <c r="K1347" s="204" t="s">
        <v>127</v>
      </c>
      <c r="L1347" s="204" t="s">
        <v>722</v>
      </c>
      <c r="M1347" s="204" t="s">
        <v>5049</v>
      </c>
      <c r="N1347" s="204" t="s">
        <v>7205</v>
      </c>
      <c r="P1347" s="204" t="s">
        <v>127</v>
      </c>
      <c r="Q1347" s="204" t="s">
        <v>593</v>
      </c>
      <c r="R1347" s="204" t="s">
        <v>863</v>
      </c>
      <c r="S1347" s="204" t="s">
        <v>565</v>
      </c>
    </row>
    <row r="1348" spans="1:19" x14ac:dyDescent="0.3">
      <c r="A1348" s="204"/>
      <c r="B1348" s="204"/>
      <c r="C1348" s="204"/>
      <c r="D1348" s="204"/>
      <c r="F1348" s="204" t="s">
        <v>127</v>
      </c>
      <c r="G1348" s="204" t="s">
        <v>568</v>
      </c>
      <c r="H1348" s="204" t="s">
        <v>875</v>
      </c>
      <c r="I1348" s="204" t="s">
        <v>2935</v>
      </c>
      <c r="K1348" s="204" t="s">
        <v>127</v>
      </c>
      <c r="L1348" s="204" t="s">
        <v>724</v>
      </c>
      <c r="M1348" s="204" t="s">
        <v>999</v>
      </c>
      <c r="N1348" s="204" t="s">
        <v>7206</v>
      </c>
      <c r="P1348" s="204" t="s">
        <v>127</v>
      </c>
      <c r="Q1348" s="204" t="s">
        <v>595</v>
      </c>
      <c r="R1348" s="204" t="s">
        <v>624</v>
      </c>
      <c r="S1348" s="204" t="s">
        <v>900</v>
      </c>
    </row>
    <row r="1349" spans="1:19" x14ac:dyDescent="0.3">
      <c r="A1349" s="204"/>
      <c r="B1349" s="204"/>
      <c r="C1349" s="204"/>
      <c r="D1349" s="204"/>
      <c r="F1349" s="204" t="s">
        <v>127</v>
      </c>
      <c r="G1349" s="204" t="s">
        <v>570</v>
      </c>
      <c r="H1349" s="204" t="s">
        <v>1559</v>
      </c>
      <c r="I1349" s="204" t="s">
        <v>6441</v>
      </c>
      <c r="K1349" s="204" t="s">
        <v>127</v>
      </c>
      <c r="L1349" s="204" t="s">
        <v>726</v>
      </c>
      <c r="M1349" s="204" t="s">
        <v>7207</v>
      </c>
      <c r="N1349" s="204" t="s">
        <v>7208</v>
      </c>
      <c r="P1349" s="204" t="s">
        <v>127</v>
      </c>
      <c r="Q1349" s="204" t="s">
        <v>597</v>
      </c>
      <c r="R1349" s="204" t="s">
        <v>1808</v>
      </c>
      <c r="S1349" s="204" t="s">
        <v>3609</v>
      </c>
    </row>
    <row r="1350" spans="1:19" x14ac:dyDescent="0.3">
      <c r="A1350" s="204"/>
      <c r="B1350" s="204"/>
      <c r="C1350" s="204"/>
      <c r="D1350" s="204"/>
      <c r="F1350" s="204" t="s">
        <v>127</v>
      </c>
      <c r="G1350" s="204" t="s">
        <v>572</v>
      </c>
      <c r="H1350" s="204" t="s">
        <v>2284</v>
      </c>
      <c r="I1350" s="204" t="s">
        <v>940</v>
      </c>
      <c r="K1350" s="204" t="s">
        <v>127</v>
      </c>
      <c r="L1350" s="204" t="s">
        <v>728</v>
      </c>
      <c r="M1350" s="204" t="s">
        <v>1568</v>
      </c>
      <c r="N1350" s="204" t="s">
        <v>4830</v>
      </c>
      <c r="P1350" s="204" t="s">
        <v>127</v>
      </c>
      <c r="Q1350" s="204" t="s">
        <v>599</v>
      </c>
      <c r="R1350" s="204" t="s">
        <v>2052</v>
      </c>
      <c r="S1350" s="204" t="s">
        <v>8008</v>
      </c>
    </row>
    <row r="1351" spans="1:19" x14ac:dyDescent="0.3">
      <c r="A1351" s="204"/>
      <c r="B1351" s="204"/>
      <c r="C1351" s="204"/>
      <c r="D1351" s="204"/>
      <c r="F1351" s="204" t="s">
        <v>127</v>
      </c>
      <c r="G1351" s="204" t="s">
        <v>574</v>
      </c>
      <c r="H1351" s="204" t="s">
        <v>1823</v>
      </c>
      <c r="I1351" s="204" t="s">
        <v>575</v>
      </c>
      <c r="K1351" s="204" t="s">
        <v>127</v>
      </c>
      <c r="L1351" s="204" t="s">
        <v>730</v>
      </c>
      <c r="M1351" s="204" t="s">
        <v>5171</v>
      </c>
      <c r="N1351" s="204" t="s">
        <v>7209</v>
      </c>
      <c r="P1351" s="204" t="s">
        <v>127</v>
      </c>
      <c r="Q1351" s="204" t="s">
        <v>601</v>
      </c>
      <c r="R1351" s="204" t="s">
        <v>565</v>
      </c>
      <c r="S1351" s="204" t="s">
        <v>565</v>
      </c>
    </row>
    <row r="1352" spans="1:19" x14ac:dyDescent="0.3">
      <c r="A1352" s="204"/>
      <c r="B1352" s="204"/>
      <c r="C1352" s="204"/>
      <c r="D1352" s="204"/>
      <c r="F1352" s="204" t="s">
        <v>127</v>
      </c>
      <c r="G1352" s="204" t="s">
        <v>576</v>
      </c>
      <c r="H1352" s="204" t="s">
        <v>691</v>
      </c>
      <c r="I1352" s="204" t="s">
        <v>3655</v>
      </c>
      <c r="K1352" s="204" t="s">
        <v>127</v>
      </c>
      <c r="L1352" s="204" t="s">
        <v>539</v>
      </c>
      <c r="M1352" s="204" t="s">
        <v>7210</v>
      </c>
      <c r="N1352" s="204" t="s">
        <v>7211</v>
      </c>
      <c r="P1352" s="204" t="s">
        <v>127</v>
      </c>
      <c r="Q1352" s="204" t="s">
        <v>602</v>
      </c>
      <c r="R1352" s="204" t="s">
        <v>565</v>
      </c>
      <c r="S1352" s="204" t="s">
        <v>565</v>
      </c>
    </row>
    <row r="1353" spans="1:19" x14ac:dyDescent="0.3">
      <c r="A1353" s="204"/>
      <c r="B1353" s="204"/>
      <c r="C1353" s="204"/>
      <c r="D1353" s="204"/>
      <c r="F1353" s="204" t="s">
        <v>127</v>
      </c>
      <c r="G1353" s="204" t="s">
        <v>578</v>
      </c>
      <c r="H1353" s="204" t="s">
        <v>1238</v>
      </c>
      <c r="I1353" s="204" t="s">
        <v>1317</v>
      </c>
      <c r="K1353" s="204" t="s">
        <v>127</v>
      </c>
      <c r="L1353" s="204" t="s">
        <v>733</v>
      </c>
      <c r="M1353" s="204" t="s">
        <v>565</v>
      </c>
      <c r="N1353" s="204" t="s">
        <v>565</v>
      </c>
      <c r="P1353" s="204" t="s">
        <v>127</v>
      </c>
      <c r="Q1353" s="204" t="s">
        <v>603</v>
      </c>
      <c r="R1353" s="204" t="s">
        <v>2354</v>
      </c>
      <c r="S1353" s="204" t="s">
        <v>8009</v>
      </c>
    </row>
    <row r="1354" spans="1:19" x14ac:dyDescent="0.3">
      <c r="A1354" s="204"/>
      <c r="B1354" s="204"/>
      <c r="C1354" s="204"/>
      <c r="D1354" s="204"/>
      <c r="F1354" s="204" t="s">
        <v>127</v>
      </c>
      <c r="G1354" s="204" t="s">
        <v>580</v>
      </c>
      <c r="H1354" s="204" t="s">
        <v>674</v>
      </c>
      <c r="I1354" s="204" t="s">
        <v>852</v>
      </c>
      <c r="K1354" s="204" t="s">
        <v>127</v>
      </c>
      <c r="L1354" s="204" t="s">
        <v>735</v>
      </c>
      <c r="M1354" s="204" t="s">
        <v>821</v>
      </c>
      <c r="N1354" s="204" t="s">
        <v>883</v>
      </c>
      <c r="P1354" s="204" t="s">
        <v>127</v>
      </c>
      <c r="Q1354" s="204" t="s">
        <v>586</v>
      </c>
      <c r="R1354" s="204" t="s">
        <v>2090</v>
      </c>
      <c r="S1354" s="204" t="s">
        <v>8010</v>
      </c>
    </row>
    <row r="1355" spans="1:19" x14ac:dyDescent="0.3">
      <c r="A1355" s="204"/>
      <c r="B1355" s="204"/>
      <c r="C1355" s="204"/>
      <c r="D1355" s="204"/>
      <c r="F1355" s="204" t="s">
        <v>127</v>
      </c>
      <c r="G1355" s="204" t="s">
        <v>582</v>
      </c>
      <c r="H1355" s="204" t="s">
        <v>2025</v>
      </c>
      <c r="I1355" s="204" t="s">
        <v>3624</v>
      </c>
      <c r="K1355" s="204" t="s">
        <v>127</v>
      </c>
      <c r="L1355" s="204" t="s">
        <v>737</v>
      </c>
      <c r="M1355" s="204" t="s">
        <v>946</v>
      </c>
      <c r="N1355" s="204" t="s">
        <v>1314</v>
      </c>
      <c r="P1355" s="204" t="s">
        <v>127</v>
      </c>
      <c r="Q1355" s="204" t="s">
        <v>552</v>
      </c>
      <c r="R1355" s="204" t="s">
        <v>4475</v>
      </c>
      <c r="S1355" s="204" t="s">
        <v>8011</v>
      </c>
    </row>
    <row r="1356" spans="1:19" x14ac:dyDescent="0.3">
      <c r="A1356" s="204"/>
      <c r="B1356" s="204"/>
      <c r="C1356" s="204"/>
      <c r="D1356" s="204"/>
      <c r="F1356" s="204" t="s">
        <v>127</v>
      </c>
      <c r="G1356" s="204" t="s">
        <v>584</v>
      </c>
      <c r="H1356" s="204" t="s">
        <v>1807</v>
      </c>
      <c r="I1356" s="204" t="s">
        <v>2716</v>
      </c>
      <c r="K1356" s="204" t="s">
        <v>127</v>
      </c>
      <c r="L1356" s="204" t="s">
        <v>739</v>
      </c>
      <c r="M1356" s="204" t="s">
        <v>812</v>
      </c>
      <c r="N1356" s="204" t="s">
        <v>1051</v>
      </c>
      <c r="P1356" s="204" t="s">
        <v>127</v>
      </c>
      <c r="Q1356" s="204" t="s">
        <v>551</v>
      </c>
      <c r="R1356" s="204" t="s">
        <v>4063</v>
      </c>
      <c r="S1356" s="204" t="s">
        <v>1617</v>
      </c>
    </row>
    <row r="1357" spans="1:19" x14ac:dyDescent="0.3">
      <c r="A1357" s="204"/>
      <c r="B1357" s="204"/>
      <c r="C1357" s="204"/>
      <c r="D1357" s="204"/>
      <c r="F1357" s="204" t="s">
        <v>127</v>
      </c>
      <c r="G1357" s="204" t="s">
        <v>586</v>
      </c>
      <c r="H1357" s="204" t="s">
        <v>607</v>
      </c>
      <c r="I1357" s="204" t="s">
        <v>6442</v>
      </c>
      <c r="K1357" s="204" t="s">
        <v>127</v>
      </c>
      <c r="L1357" s="204" t="s">
        <v>743</v>
      </c>
      <c r="M1357" s="204" t="s">
        <v>1422</v>
      </c>
      <c r="N1357" s="204" t="s">
        <v>7212</v>
      </c>
      <c r="P1357" s="204" t="s">
        <v>127</v>
      </c>
      <c r="Q1357" s="204" t="s">
        <v>611</v>
      </c>
      <c r="R1357" s="204" t="s">
        <v>4063</v>
      </c>
      <c r="S1357" s="204" t="s">
        <v>1617</v>
      </c>
    </row>
    <row r="1358" spans="1:19" x14ac:dyDescent="0.3">
      <c r="A1358" s="204"/>
      <c r="B1358" s="204"/>
      <c r="C1358" s="204"/>
      <c r="D1358" s="204"/>
      <c r="F1358" s="204" t="s">
        <v>127</v>
      </c>
      <c r="G1358" s="204" t="s">
        <v>553</v>
      </c>
      <c r="H1358" s="204" t="s">
        <v>3673</v>
      </c>
      <c r="I1358" s="204" t="s">
        <v>6443</v>
      </c>
      <c r="K1358" s="204" t="s">
        <v>127</v>
      </c>
      <c r="L1358" s="204" t="s">
        <v>745</v>
      </c>
      <c r="M1358" s="204" t="s">
        <v>885</v>
      </c>
      <c r="N1358" s="204" t="s">
        <v>1069</v>
      </c>
      <c r="P1358" s="204" t="s">
        <v>127</v>
      </c>
      <c r="Q1358" s="204" t="s">
        <v>586</v>
      </c>
      <c r="R1358" s="204" t="s">
        <v>565</v>
      </c>
      <c r="S1358" s="204" t="s">
        <v>565</v>
      </c>
    </row>
    <row r="1359" spans="1:19" x14ac:dyDescent="0.3">
      <c r="A1359" s="204"/>
      <c r="B1359" s="204"/>
      <c r="C1359" s="204"/>
      <c r="D1359" s="204"/>
      <c r="F1359" s="204" t="s">
        <v>127</v>
      </c>
      <c r="G1359" s="204" t="s">
        <v>589</v>
      </c>
      <c r="H1359" s="204" t="s">
        <v>2603</v>
      </c>
      <c r="I1359" s="204" t="s">
        <v>4473</v>
      </c>
      <c r="K1359" s="204" t="s">
        <v>127</v>
      </c>
      <c r="L1359" s="204" t="s">
        <v>747</v>
      </c>
      <c r="M1359" s="204" t="s">
        <v>3424</v>
      </c>
      <c r="N1359" s="204" t="s">
        <v>7213</v>
      </c>
      <c r="P1359" s="204" t="s">
        <v>127</v>
      </c>
      <c r="Q1359" s="204" t="s">
        <v>550</v>
      </c>
      <c r="R1359" s="204" t="s">
        <v>1375</v>
      </c>
      <c r="S1359" s="204" t="s">
        <v>1437</v>
      </c>
    </row>
    <row r="1360" spans="1:19" x14ac:dyDescent="0.3">
      <c r="A1360" s="204"/>
      <c r="B1360" s="204"/>
      <c r="C1360" s="204"/>
      <c r="D1360" s="204"/>
      <c r="F1360" s="204" t="s">
        <v>127</v>
      </c>
      <c r="G1360" s="204" t="s">
        <v>591</v>
      </c>
      <c r="H1360" s="204" t="s">
        <v>1626</v>
      </c>
      <c r="I1360" s="204" t="s">
        <v>6444</v>
      </c>
      <c r="K1360" s="204" t="s">
        <v>127</v>
      </c>
      <c r="L1360" s="204" t="s">
        <v>749</v>
      </c>
      <c r="M1360" s="204" t="s">
        <v>1807</v>
      </c>
      <c r="N1360" s="204" t="s">
        <v>5289</v>
      </c>
      <c r="P1360" s="204" t="s">
        <v>127</v>
      </c>
      <c r="Q1360" s="204" t="s">
        <v>614</v>
      </c>
      <c r="R1360" s="204" t="s">
        <v>565</v>
      </c>
      <c r="S1360" s="204" t="s">
        <v>565</v>
      </c>
    </row>
    <row r="1361" spans="1:19" x14ac:dyDescent="0.3">
      <c r="A1361" s="204"/>
      <c r="B1361" s="204"/>
      <c r="C1361" s="204"/>
      <c r="D1361" s="204"/>
      <c r="F1361" s="204" t="s">
        <v>127</v>
      </c>
      <c r="G1361" s="204" t="s">
        <v>593</v>
      </c>
      <c r="H1361" s="204" t="s">
        <v>821</v>
      </c>
      <c r="I1361" s="204" t="s">
        <v>1832</v>
      </c>
      <c r="K1361" s="204" t="s">
        <v>127</v>
      </c>
      <c r="L1361" s="204" t="s">
        <v>751</v>
      </c>
      <c r="M1361" s="204" t="s">
        <v>5112</v>
      </c>
      <c r="N1361" s="204" t="s">
        <v>7214</v>
      </c>
      <c r="P1361" s="204" t="s">
        <v>127</v>
      </c>
      <c r="Q1361" s="204" t="s">
        <v>615</v>
      </c>
      <c r="R1361" s="204" t="s">
        <v>642</v>
      </c>
      <c r="S1361" s="204" t="s">
        <v>4558</v>
      </c>
    </row>
    <row r="1362" spans="1:19" x14ac:dyDescent="0.3">
      <c r="A1362" s="204"/>
      <c r="B1362" s="204"/>
      <c r="C1362" s="204"/>
      <c r="D1362" s="204"/>
      <c r="F1362" s="204" t="s">
        <v>127</v>
      </c>
      <c r="G1362" s="204" t="s">
        <v>595</v>
      </c>
      <c r="H1362" s="204" t="s">
        <v>968</v>
      </c>
      <c r="I1362" s="204" t="s">
        <v>1837</v>
      </c>
      <c r="K1362" s="204" t="s">
        <v>127</v>
      </c>
      <c r="L1362" s="204" t="s">
        <v>753</v>
      </c>
      <c r="M1362" s="204" t="s">
        <v>4955</v>
      </c>
      <c r="N1362" s="204" t="s">
        <v>7215</v>
      </c>
      <c r="P1362" s="204" t="s">
        <v>127</v>
      </c>
      <c r="Q1362" s="204" t="s">
        <v>616</v>
      </c>
      <c r="R1362" s="204" t="s">
        <v>565</v>
      </c>
      <c r="S1362" s="204" t="s">
        <v>565</v>
      </c>
    </row>
    <row r="1363" spans="1:19" x14ac:dyDescent="0.3">
      <c r="A1363" s="204"/>
      <c r="B1363" s="204"/>
      <c r="C1363" s="204"/>
      <c r="D1363" s="204"/>
      <c r="F1363" s="204" t="s">
        <v>127</v>
      </c>
      <c r="G1363" s="204" t="s">
        <v>597</v>
      </c>
      <c r="H1363" s="204" t="s">
        <v>2515</v>
      </c>
      <c r="I1363" s="204" t="s">
        <v>1835</v>
      </c>
      <c r="K1363" s="204" t="s">
        <v>127</v>
      </c>
      <c r="L1363" s="204" t="s">
        <v>538</v>
      </c>
      <c r="M1363" s="204" t="s">
        <v>7216</v>
      </c>
      <c r="N1363" s="204" t="s">
        <v>7217</v>
      </c>
      <c r="P1363" s="204" t="s">
        <v>127</v>
      </c>
      <c r="Q1363" s="204" t="s">
        <v>617</v>
      </c>
      <c r="R1363" s="204" t="s">
        <v>757</v>
      </c>
      <c r="S1363" s="204" t="s">
        <v>994</v>
      </c>
    </row>
    <row r="1364" spans="1:19" x14ac:dyDescent="0.3">
      <c r="A1364" s="204"/>
      <c r="B1364" s="204"/>
      <c r="C1364" s="204"/>
      <c r="D1364" s="204"/>
      <c r="F1364" s="204" t="s">
        <v>127</v>
      </c>
      <c r="G1364" s="204" t="s">
        <v>599</v>
      </c>
      <c r="H1364" s="204" t="s">
        <v>2163</v>
      </c>
      <c r="I1364" s="204" t="s">
        <v>1813</v>
      </c>
      <c r="K1364" s="204" t="s">
        <v>127</v>
      </c>
      <c r="L1364" s="204" t="s">
        <v>756</v>
      </c>
      <c r="M1364" s="204" t="s">
        <v>594</v>
      </c>
      <c r="N1364" s="204" t="s">
        <v>1119</v>
      </c>
      <c r="P1364" s="204" t="s">
        <v>127</v>
      </c>
      <c r="Q1364" s="204" t="s">
        <v>618</v>
      </c>
      <c r="R1364" s="204" t="s">
        <v>1234</v>
      </c>
      <c r="S1364" s="204" t="s">
        <v>1098</v>
      </c>
    </row>
    <row r="1365" spans="1:19" x14ac:dyDescent="0.3">
      <c r="A1365" s="204"/>
      <c r="B1365" s="204"/>
      <c r="C1365" s="204"/>
      <c r="D1365" s="204"/>
      <c r="F1365" s="204" t="s">
        <v>127</v>
      </c>
      <c r="G1365" s="204" t="s">
        <v>601</v>
      </c>
      <c r="H1365" s="204" t="s">
        <v>594</v>
      </c>
      <c r="I1365" s="204" t="s">
        <v>1832</v>
      </c>
      <c r="K1365" s="204" t="s">
        <v>127</v>
      </c>
      <c r="L1365" s="204" t="s">
        <v>758</v>
      </c>
      <c r="M1365" s="204" t="s">
        <v>892</v>
      </c>
      <c r="N1365" s="204" t="s">
        <v>7218</v>
      </c>
      <c r="P1365" s="204" t="s">
        <v>127</v>
      </c>
      <c r="Q1365" s="204" t="s">
        <v>620</v>
      </c>
      <c r="R1365" s="204" t="s">
        <v>885</v>
      </c>
      <c r="S1365" s="204" t="s">
        <v>952</v>
      </c>
    </row>
    <row r="1366" spans="1:19" x14ac:dyDescent="0.3">
      <c r="A1366" s="204"/>
      <c r="B1366" s="204"/>
      <c r="C1366" s="204"/>
      <c r="D1366" s="204"/>
      <c r="F1366" s="204" t="s">
        <v>127</v>
      </c>
      <c r="G1366" s="204" t="s">
        <v>602</v>
      </c>
      <c r="H1366" s="204" t="s">
        <v>594</v>
      </c>
      <c r="I1366" s="204" t="s">
        <v>2691</v>
      </c>
      <c r="K1366" s="204" t="s">
        <v>127</v>
      </c>
      <c r="L1366" s="204" t="s">
        <v>760</v>
      </c>
      <c r="M1366" s="204" t="s">
        <v>7219</v>
      </c>
      <c r="N1366" s="204" t="s">
        <v>7220</v>
      </c>
      <c r="P1366" s="204" t="s">
        <v>127</v>
      </c>
      <c r="Q1366" s="204" t="s">
        <v>586</v>
      </c>
      <c r="R1366" s="204" t="s">
        <v>881</v>
      </c>
      <c r="S1366" s="204" t="s">
        <v>1013</v>
      </c>
    </row>
    <row r="1367" spans="1:19" x14ac:dyDescent="0.3">
      <c r="A1367" s="204"/>
      <c r="B1367" s="204"/>
      <c r="C1367" s="204"/>
      <c r="D1367" s="204"/>
      <c r="F1367" s="204" t="s">
        <v>127</v>
      </c>
      <c r="G1367" s="204" t="s">
        <v>603</v>
      </c>
      <c r="H1367" s="204" t="s">
        <v>4318</v>
      </c>
      <c r="I1367" s="204" t="s">
        <v>3923</v>
      </c>
      <c r="K1367" s="204" t="s">
        <v>127</v>
      </c>
      <c r="L1367" s="204" t="s">
        <v>762</v>
      </c>
      <c r="M1367" s="204" t="s">
        <v>1671</v>
      </c>
      <c r="N1367" s="204" t="s">
        <v>3402</v>
      </c>
      <c r="P1367" s="204" t="s">
        <v>127</v>
      </c>
      <c r="Q1367" s="204" t="s">
        <v>549</v>
      </c>
      <c r="R1367" s="204" t="s">
        <v>4648</v>
      </c>
      <c r="S1367" s="204" t="s">
        <v>8012</v>
      </c>
    </row>
    <row r="1368" spans="1:19" x14ac:dyDescent="0.3">
      <c r="A1368" s="204"/>
      <c r="B1368" s="204"/>
      <c r="C1368" s="204"/>
      <c r="D1368" s="204"/>
      <c r="F1368" s="204" t="s">
        <v>127</v>
      </c>
      <c r="G1368" s="204" t="s">
        <v>586</v>
      </c>
      <c r="H1368" s="204" t="s">
        <v>994</v>
      </c>
      <c r="I1368" s="204" t="s">
        <v>4456</v>
      </c>
      <c r="K1368" s="204" t="s">
        <v>127</v>
      </c>
      <c r="L1368" s="204" t="s">
        <v>764</v>
      </c>
      <c r="M1368" s="204" t="s">
        <v>1067</v>
      </c>
      <c r="N1368" s="204" t="s">
        <v>7221</v>
      </c>
      <c r="P1368" s="204" t="s">
        <v>127</v>
      </c>
      <c r="Q1368" s="204" t="s">
        <v>623</v>
      </c>
      <c r="R1368" s="204" t="s">
        <v>594</v>
      </c>
      <c r="S1368" s="204" t="s">
        <v>594</v>
      </c>
    </row>
    <row r="1369" spans="1:19" x14ac:dyDescent="0.3">
      <c r="A1369" s="204"/>
      <c r="B1369" s="204"/>
      <c r="C1369" s="204"/>
      <c r="D1369" s="204"/>
      <c r="F1369" s="204" t="s">
        <v>127</v>
      </c>
      <c r="G1369" s="204" t="s">
        <v>552</v>
      </c>
      <c r="H1369" s="204" t="s">
        <v>6445</v>
      </c>
      <c r="I1369" s="204" t="s">
        <v>6446</v>
      </c>
      <c r="K1369" s="204" t="s">
        <v>127</v>
      </c>
      <c r="L1369" s="204" t="s">
        <v>766</v>
      </c>
      <c r="M1369" s="204" t="s">
        <v>565</v>
      </c>
      <c r="N1369" s="204" t="s">
        <v>565</v>
      </c>
      <c r="P1369" s="204" t="s">
        <v>127</v>
      </c>
      <c r="Q1369" s="204" t="s">
        <v>625</v>
      </c>
      <c r="R1369" s="204" t="s">
        <v>1420</v>
      </c>
      <c r="S1369" s="204" t="s">
        <v>812</v>
      </c>
    </row>
    <row r="1370" spans="1:19" x14ac:dyDescent="0.3">
      <c r="A1370" s="204"/>
      <c r="B1370" s="204"/>
      <c r="C1370" s="204"/>
      <c r="D1370" s="204"/>
      <c r="F1370" s="204" t="s">
        <v>127</v>
      </c>
      <c r="G1370" s="204" t="s">
        <v>551</v>
      </c>
      <c r="H1370" s="204" t="s">
        <v>852</v>
      </c>
      <c r="I1370" s="204" t="s">
        <v>3612</v>
      </c>
      <c r="K1370" s="204" t="s">
        <v>127</v>
      </c>
      <c r="L1370" s="204" t="s">
        <v>767</v>
      </c>
      <c r="M1370" s="204" t="s">
        <v>757</v>
      </c>
      <c r="N1370" s="204" t="s">
        <v>1201</v>
      </c>
      <c r="P1370" s="204" t="s">
        <v>127</v>
      </c>
      <c r="Q1370" s="204" t="s">
        <v>1237</v>
      </c>
      <c r="R1370" s="204" t="s">
        <v>594</v>
      </c>
      <c r="S1370" s="204" t="s">
        <v>594</v>
      </c>
    </row>
    <row r="1371" spans="1:19" x14ac:dyDescent="0.3">
      <c r="A1371" s="204"/>
      <c r="B1371" s="204"/>
      <c r="C1371" s="204"/>
      <c r="D1371" s="204"/>
      <c r="F1371" s="204" t="s">
        <v>127</v>
      </c>
      <c r="G1371" s="204" t="s">
        <v>609</v>
      </c>
      <c r="H1371" s="204" t="s">
        <v>757</v>
      </c>
      <c r="I1371" s="204" t="s">
        <v>4352</v>
      </c>
      <c r="K1371" s="204" t="s">
        <v>127</v>
      </c>
      <c r="L1371" s="204" t="s">
        <v>769</v>
      </c>
      <c r="M1371" s="204" t="s">
        <v>594</v>
      </c>
      <c r="N1371" s="204" t="s">
        <v>863</v>
      </c>
      <c r="P1371" s="204" t="s">
        <v>127</v>
      </c>
      <c r="Q1371" s="204" t="s">
        <v>627</v>
      </c>
      <c r="R1371" s="204" t="s">
        <v>757</v>
      </c>
      <c r="S1371" s="204" t="s">
        <v>2455</v>
      </c>
    </row>
    <row r="1372" spans="1:19" x14ac:dyDescent="0.3">
      <c r="A1372" s="204"/>
      <c r="B1372" s="204"/>
      <c r="C1372" s="204"/>
      <c r="D1372" s="204"/>
      <c r="F1372" s="204" t="s">
        <v>127</v>
      </c>
      <c r="G1372" s="204" t="s">
        <v>611</v>
      </c>
      <c r="H1372" s="204" t="s">
        <v>865</v>
      </c>
      <c r="I1372" s="204" t="s">
        <v>4310</v>
      </c>
      <c r="K1372" s="204" t="s">
        <v>127</v>
      </c>
      <c r="L1372" s="204" t="s">
        <v>771</v>
      </c>
      <c r="M1372" s="204" t="s">
        <v>565</v>
      </c>
      <c r="N1372" s="204" t="s">
        <v>565</v>
      </c>
      <c r="P1372" s="204" t="s">
        <v>127</v>
      </c>
      <c r="Q1372" s="204" t="s">
        <v>629</v>
      </c>
      <c r="R1372" s="204" t="s">
        <v>2564</v>
      </c>
      <c r="S1372" s="204" t="s">
        <v>1634</v>
      </c>
    </row>
    <row r="1373" spans="1:19" x14ac:dyDescent="0.3">
      <c r="A1373" s="204"/>
      <c r="B1373" s="204"/>
      <c r="C1373" s="204"/>
      <c r="D1373" s="204"/>
      <c r="F1373" s="204" t="s">
        <v>127</v>
      </c>
      <c r="G1373" s="204" t="s">
        <v>586</v>
      </c>
      <c r="H1373" s="204" t="s">
        <v>565</v>
      </c>
      <c r="I1373" s="204" t="s">
        <v>565</v>
      </c>
      <c r="K1373" s="204" t="s">
        <v>127</v>
      </c>
      <c r="L1373" s="204" t="s">
        <v>537</v>
      </c>
      <c r="M1373" s="204" t="s">
        <v>4743</v>
      </c>
      <c r="N1373" s="204" t="s">
        <v>7222</v>
      </c>
      <c r="P1373" s="204" t="s">
        <v>127</v>
      </c>
      <c r="Q1373" s="204" t="s">
        <v>631</v>
      </c>
      <c r="R1373" s="204" t="s">
        <v>565</v>
      </c>
      <c r="S1373" s="204" t="s">
        <v>565</v>
      </c>
    </row>
    <row r="1374" spans="1:19" x14ac:dyDescent="0.3">
      <c r="A1374" s="204"/>
      <c r="B1374" s="204"/>
      <c r="C1374" s="204"/>
      <c r="D1374" s="204"/>
      <c r="F1374" s="204" t="s">
        <v>127</v>
      </c>
      <c r="G1374" s="204" t="s">
        <v>550</v>
      </c>
      <c r="H1374" s="204" t="s">
        <v>1661</v>
      </c>
      <c r="I1374" s="204" t="s">
        <v>4519</v>
      </c>
      <c r="K1374" s="204" t="s">
        <v>127</v>
      </c>
      <c r="L1374" s="204" t="s">
        <v>774</v>
      </c>
      <c r="M1374" s="204" t="s">
        <v>565</v>
      </c>
      <c r="N1374" s="204" t="s">
        <v>565</v>
      </c>
      <c r="P1374" s="204" t="s">
        <v>127</v>
      </c>
      <c r="Q1374" s="204" t="s">
        <v>633</v>
      </c>
      <c r="R1374" s="204" t="s">
        <v>1161</v>
      </c>
      <c r="S1374" s="204" t="s">
        <v>4631</v>
      </c>
    </row>
    <row r="1375" spans="1:19" x14ac:dyDescent="0.3">
      <c r="A1375" s="204"/>
      <c r="B1375" s="204"/>
      <c r="C1375" s="204"/>
      <c r="D1375" s="204"/>
      <c r="F1375" s="204" t="s">
        <v>127</v>
      </c>
      <c r="G1375" s="204" t="s">
        <v>615</v>
      </c>
      <c r="H1375" s="204" t="s">
        <v>594</v>
      </c>
      <c r="I1375" s="204" t="s">
        <v>821</v>
      </c>
      <c r="K1375" s="204" t="s">
        <v>127</v>
      </c>
      <c r="L1375" s="204" t="s">
        <v>778</v>
      </c>
      <c r="M1375" s="204" t="s">
        <v>594</v>
      </c>
      <c r="N1375" s="204" t="s">
        <v>594</v>
      </c>
      <c r="P1375" s="204" t="s">
        <v>127</v>
      </c>
      <c r="Q1375" s="204" t="s">
        <v>586</v>
      </c>
      <c r="R1375" s="204" t="s">
        <v>1033</v>
      </c>
      <c r="S1375" s="204" t="s">
        <v>8013</v>
      </c>
    </row>
    <row r="1376" spans="1:19" x14ac:dyDescent="0.3">
      <c r="A1376" s="204"/>
      <c r="B1376" s="204"/>
      <c r="C1376" s="204"/>
      <c r="D1376" s="204"/>
      <c r="F1376" s="204" t="s">
        <v>127</v>
      </c>
      <c r="G1376" s="204" t="s">
        <v>616</v>
      </c>
      <c r="H1376" s="204" t="s">
        <v>946</v>
      </c>
      <c r="I1376" s="204" t="s">
        <v>2611</v>
      </c>
      <c r="K1376" s="204" t="s">
        <v>127</v>
      </c>
      <c r="L1376" s="204" t="s">
        <v>780</v>
      </c>
      <c r="M1376" s="204" t="s">
        <v>863</v>
      </c>
      <c r="N1376" s="204" t="s">
        <v>624</v>
      </c>
      <c r="P1376" s="204" t="s">
        <v>127</v>
      </c>
      <c r="Q1376" s="204" t="s">
        <v>548</v>
      </c>
      <c r="R1376" s="204" t="s">
        <v>889</v>
      </c>
      <c r="S1376" s="204" t="s">
        <v>929</v>
      </c>
    </row>
    <row r="1377" spans="1:19" x14ac:dyDescent="0.3">
      <c r="A1377" s="204"/>
      <c r="B1377" s="204"/>
      <c r="C1377" s="204"/>
      <c r="D1377" s="204"/>
      <c r="F1377" s="204" t="s">
        <v>127</v>
      </c>
      <c r="G1377" s="204" t="s">
        <v>617</v>
      </c>
      <c r="H1377" s="204" t="s">
        <v>946</v>
      </c>
      <c r="I1377" s="204" t="s">
        <v>863</v>
      </c>
      <c r="K1377" s="204" t="s">
        <v>127</v>
      </c>
      <c r="L1377" s="204" t="s">
        <v>782</v>
      </c>
      <c r="M1377" s="204" t="s">
        <v>565</v>
      </c>
      <c r="N1377" s="204" t="s">
        <v>565</v>
      </c>
      <c r="P1377" s="204" t="s">
        <v>127</v>
      </c>
      <c r="Q1377" s="204" t="s">
        <v>637</v>
      </c>
      <c r="R1377" s="204" t="s">
        <v>1826</v>
      </c>
      <c r="S1377" s="204" t="s">
        <v>2745</v>
      </c>
    </row>
    <row r="1378" spans="1:19" x14ac:dyDescent="0.3">
      <c r="A1378" s="204"/>
      <c r="B1378" s="204"/>
      <c r="C1378" s="204"/>
      <c r="D1378" s="204"/>
      <c r="F1378" s="204" t="s">
        <v>127</v>
      </c>
      <c r="G1378" s="204" t="s">
        <v>618</v>
      </c>
      <c r="H1378" s="204" t="s">
        <v>2029</v>
      </c>
      <c r="I1378" s="204" t="s">
        <v>6160</v>
      </c>
      <c r="K1378" s="204" t="s">
        <v>127</v>
      </c>
      <c r="L1378" s="204" t="s">
        <v>784</v>
      </c>
      <c r="M1378" s="204" t="s">
        <v>661</v>
      </c>
      <c r="N1378" s="204" t="s">
        <v>1521</v>
      </c>
      <c r="P1378" s="204" t="s">
        <v>127</v>
      </c>
      <c r="Q1378" s="204" t="s">
        <v>639</v>
      </c>
      <c r="R1378" s="204" t="s">
        <v>2806</v>
      </c>
      <c r="S1378" s="204" t="s">
        <v>2136</v>
      </c>
    </row>
    <row r="1379" spans="1:19" x14ac:dyDescent="0.3">
      <c r="A1379" s="204"/>
      <c r="B1379" s="204"/>
      <c r="C1379" s="204"/>
      <c r="D1379" s="204"/>
      <c r="F1379" s="204" t="s">
        <v>127</v>
      </c>
      <c r="G1379" s="204" t="s">
        <v>620</v>
      </c>
      <c r="H1379" s="204" t="s">
        <v>594</v>
      </c>
      <c r="I1379" s="204" t="s">
        <v>565</v>
      </c>
      <c r="K1379" s="204" t="s">
        <v>127</v>
      </c>
      <c r="L1379" s="204" t="s">
        <v>786</v>
      </c>
      <c r="M1379" s="204" t="s">
        <v>1121</v>
      </c>
      <c r="N1379" s="204" t="s">
        <v>3359</v>
      </c>
      <c r="P1379" s="204" t="s">
        <v>127</v>
      </c>
      <c r="Q1379" s="204" t="s">
        <v>641</v>
      </c>
      <c r="R1379" s="204" t="s">
        <v>594</v>
      </c>
      <c r="S1379" s="204" t="s">
        <v>1121</v>
      </c>
    </row>
    <row r="1380" spans="1:19" x14ac:dyDescent="0.3">
      <c r="A1380" s="204"/>
      <c r="B1380" s="204"/>
      <c r="C1380" s="204"/>
      <c r="D1380" s="204"/>
      <c r="F1380" s="204" t="s">
        <v>127</v>
      </c>
      <c r="G1380" s="204" t="s">
        <v>586</v>
      </c>
      <c r="H1380" s="204" t="s">
        <v>624</v>
      </c>
      <c r="I1380" s="204" t="s">
        <v>863</v>
      </c>
      <c r="K1380" s="204" t="s">
        <v>127</v>
      </c>
      <c r="L1380" s="204" t="s">
        <v>788</v>
      </c>
      <c r="M1380" s="204" t="s">
        <v>946</v>
      </c>
      <c r="N1380" s="204" t="s">
        <v>4407</v>
      </c>
      <c r="P1380" s="204" t="s">
        <v>127</v>
      </c>
      <c r="Q1380" s="204" t="s">
        <v>643</v>
      </c>
      <c r="R1380" s="204" t="s">
        <v>1521</v>
      </c>
      <c r="S1380" s="204" t="s">
        <v>1740</v>
      </c>
    </row>
    <row r="1381" spans="1:19" x14ac:dyDescent="0.3">
      <c r="A1381" s="204"/>
      <c r="B1381" s="204"/>
      <c r="C1381" s="204"/>
      <c r="D1381" s="204"/>
      <c r="F1381" s="204" t="s">
        <v>127</v>
      </c>
      <c r="G1381" s="204" t="s">
        <v>549</v>
      </c>
      <c r="H1381" s="204" t="s">
        <v>6447</v>
      </c>
      <c r="I1381" s="204" t="s">
        <v>6448</v>
      </c>
      <c r="K1381" s="204" t="s">
        <v>127</v>
      </c>
      <c r="L1381" s="204" t="s">
        <v>790</v>
      </c>
      <c r="M1381" s="204" t="s">
        <v>4627</v>
      </c>
      <c r="N1381" s="204" t="s">
        <v>1074</v>
      </c>
      <c r="P1381" s="204" t="s">
        <v>127</v>
      </c>
      <c r="Q1381" s="204" t="s">
        <v>586</v>
      </c>
      <c r="R1381" s="204" t="s">
        <v>1051</v>
      </c>
      <c r="S1381" s="204" t="s">
        <v>6000</v>
      </c>
    </row>
    <row r="1382" spans="1:19" x14ac:dyDescent="0.3">
      <c r="A1382" s="204"/>
      <c r="B1382" s="204"/>
      <c r="C1382" s="204"/>
      <c r="D1382" s="204"/>
      <c r="F1382" s="204" t="s">
        <v>127</v>
      </c>
      <c r="G1382" s="204" t="s">
        <v>623</v>
      </c>
      <c r="H1382" s="204" t="s">
        <v>946</v>
      </c>
      <c r="I1382" s="204" t="s">
        <v>865</v>
      </c>
      <c r="K1382" s="204" t="s">
        <v>127</v>
      </c>
      <c r="L1382" s="204" t="s">
        <v>792</v>
      </c>
      <c r="M1382" s="204" t="s">
        <v>2154</v>
      </c>
      <c r="N1382" s="204" t="s">
        <v>7223</v>
      </c>
      <c r="P1382" s="204" t="s">
        <v>127</v>
      </c>
      <c r="Q1382" s="204" t="s">
        <v>547</v>
      </c>
      <c r="R1382" s="204" t="s">
        <v>1915</v>
      </c>
      <c r="S1382" s="204" t="s">
        <v>1543</v>
      </c>
    </row>
    <row r="1383" spans="1:19" x14ac:dyDescent="0.3">
      <c r="A1383" s="204"/>
      <c r="B1383" s="204"/>
      <c r="C1383" s="204"/>
      <c r="D1383" s="204"/>
      <c r="F1383" s="204" t="s">
        <v>127</v>
      </c>
      <c r="G1383" s="204" t="s">
        <v>625</v>
      </c>
      <c r="H1383" s="204" t="s">
        <v>1611</v>
      </c>
      <c r="I1383" s="204" t="s">
        <v>4849</v>
      </c>
      <c r="K1383" s="204" t="s">
        <v>127</v>
      </c>
      <c r="L1383" s="204" t="s">
        <v>794</v>
      </c>
      <c r="M1383" s="204" t="s">
        <v>594</v>
      </c>
      <c r="N1383" s="204" t="s">
        <v>946</v>
      </c>
      <c r="P1383" s="204" t="s">
        <v>127</v>
      </c>
      <c r="Q1383" s="204" t="s">
        <v>647</v>
      </c>
      <c r="R1383" s="204" t="s">
        <v>1013</v>
      </c>
      <c r="S1383" s="204" t="s">
        <v>812</v>
      </c>
    </row>
    <row r="1384" spans="1:19" x14ac:dyDescent="0.3">
      <c r="A1384" s="204"/>
      <c r="B1384" s="204"/>
      <c r="C1384" s="204"/>
      <c r="D1384" s="204"/>
      <c r="F1384" s="204" t="s">
        <v>127</v>
      </c>
      <c r="G1384" s="204" t="s">
        <v>627</v>
      </c>
      <c r="H1384" s="204" t="s">
        <v>594</v>
      </c>
      <c r="I1384" s="204" t="s">
        <v>997</v>
      </c>
      <c r="K1384" s="204" t="s">
        <v>127</v>
      </c>
      <c r="L1384" s="204" t="s">
        <v>796</v>
      </c>
      <c r="M1384" s="204" t="s">
        <v>1939</v>
      </c>
      <c r="N1384" s="204" t="s">
        <v>7224</v>
      </c>
      <c r="P1384" s="204" t="s">
        <v>127</v>
      </c>
      <c r="Q1384" s="204" t="s">
        <v>649</v>
      </c>
      <c r="R1384" s="204" t="s">
        <v>1013</v>
      </c>
      <c r="S1384" s="204" t="s">
        <v>1808</v>
      </c>
    </row>
    <row r="1385" spans="1:19" x14ac:dyDescent="0.3">
      <c r="A1385" s="204"/>
      <c r="B1385" s="204"/>
      <c r="C1385" s="204"/>
      <c r="D1385" s="204"/>
      <c r="F1385" s="204" t="s">
        <v>127</v>
      </c>
      <c r="G1385" s="204" t="s">
        <v>629</v>
      </c>
      <c r="H1385" s="204" t="s">
        <v>3666</v>
      </c>
      <c r="I1385" s="204" t="s">
        <v>4482</v>
      </c>
      <c r="K1385" s="204" t="s">
        <v>127</v>
      </c>
      <c r="L1385" s="204" t="s">
        <v>798</v>
      </c>
      <c r="M1385" s="204" t="s">
        <v>1121</v>
      </c>
      <c r="N1385" s="204" t="s">
        <v>4086</v>
      </c>
      <c r="P1385" s="204" t="s">
        <v>127</v>
      </c>
      <c r="Q1385" s="204" t="s">
        <v>651</v>
      </c>
      <c r="R1385" s="204" t="s">
        <v>821</v>
      </c>
      <c r="S1385" s="204" t="s">
        <v>624</v>
      </c>
    </row>
    <row r="1386" spans="1:19" x14ac:dyDescent="0.3">
      <c r="A1386" s="204"/>
      <c r="B1386" s="204"/>
      <c r="C1386" s="204"/>
      <c r="D1386" s="204"/>
      <c r="F1386" s="204" t="s">
        <v>127</v>
      </c>
      <c r="G1386" s="204" t="s">
        <v>631</v>
      </c>
      <c r="H1386" s="204" t="s">
        <v>885</v>
      </c>
      <c r="I1386" s="204" t="s">
        <v>842</v>
      </c>
      <c r="K1386" s="204" t="s">
        <v>127</v>
      </c>
      <c r="L1386" s="204" t="s">
        <v>800</v>
      </c>
      <c r="M1386" s="204" t="s">
        <v>1013</v>
      </c>
      <c r="N1386" s="204" t="s">
        <v>2552</v>
      </c>
      <c r="P1386" s="204" t="s">
        <v>127</v>
      </c>
      <c r="Q1386" s="204" t="s">
        <v>653</v>
      </c>
      <c r="R1386" s="204" t="s">
        <v>661</v>
      </c>
      <c r="S1386" s="204" t="s">
        <v>1350</v>
      </c>
    </row>
    <row r="1387" spans="1:19" x14ac:dyDescent="0.3">
      <c r="A1387" s="204"/>
      <c r="B1387" s="204"/>
      <c r="C1387" s="204"/>
      <c r="D1387" s="204"/>
      <c r="F1387" s="204" t="s">
        <v>127</v>
      </c>
      <c r="G1387" s="204" t="s">
        <v>633</v>
      </c>
      <c r="H1387" s="204" t="s">
        <v>984</v>
      </c>
      <c r="I1387" s="204" t="s">
        <v>6449</v>
      </c>
      <c r="K1387" s="204" t="s">
        <v>127</v>
      </c>
      <c r="L1387" s="204" t="s">
        <v>802</v>
      </c>
      <c r="M1387" s="204" t="s">
        <v>565</v>
      </c>
      <c r="N1387" s="204" t="s">
        <v>565</v>
      </c>
      <c r="P1387" s="204" t="s">
        <v>127</v>
      </c>
      <c r="Q1387" s="204" t="s">
        <v>655</v>
      </c>
      <c r="R1387" s="204" t="s">
        <v>875</v>
      </c>
      <c r="S1387" s="204" t="s">
        <v>1318</v>
      </c>
    </row>
    <row r="1388" spans="1:19" x14ac:dyDescent="0.3">
      <c r="A1388" s="204"/>
      <c r="B1388" s="204"/>
      <c r="C1388" s="204"/>
      <c r="D1388" s="204"/>
      <c r="F1388" s="204" t="s">
        <v>127</v>
      </c>
      <c r="G1388" s="204" t="s">
        <v>586</v>
      </c>
      <c r="H1388" s="204" t="s">
        <v>1962</v>
      </c>
      <c r="I1388" s="204" t="s">
        <v>2219</v>
      </c>
      <c r="K1388" s="204" t="s">
        <v>127</v>
      </c>
      <c r="L1388" s="204" t="s">
        <v>803</v>
      </c>
      <c r="M1388" s="204" t="s">
        <v>1832</v>
      </c>
      <c r="N1388" s="204" t="s">
        <v>1150</v>
      </c>
      <c r="P1388" s="204" t="s">
        <v>127</v>
      </c>
      <c r="Q1388" s="204" t="s">
        <v>657</v>
      </c>
      <c r="R1388" s="204" t="s">
        <v>812</v>
      </c>
      <c r="S1388" s="204" t="s">
        <v>1338</v>
      </c>
    </row>
    <row r="1389" spans="1:19" x14ac:dyDescent="0.3">
      <c r="A1389" s="204"/>
      <c r="B1389" s="204"/>
      <c r="C1389" s="204"/>
      <c r="D1389" s="204"/>
      <c r="F1389" s="204" t="s">
        <v>127</v>
      </c>
      <c r="G1389" s="204" t="s">
        <v>548</v>
      </c>
      <c r="H1389" s="204" t="s">
        <v>6450</v>
      </c>
      <c r="I1389" s="204" t="s">
        <v>6451</v>
      </c>
      <c r="K1389" s="204" t="s">
        <v>127</v>
      </c>
      <c r="L1389" s="204" t="s">
        <v>805</v>
      </c>
      <c r="M1389" s="204" t="s">
        <v>565</v>
      </c>
      <c r="N1389" s="204" t="s">
        <v>565</v>
      </c>
      <c r="P1389" s="204" t="s">
        <v>127</v>
      </c>
      <c r="Q1389" s="204" t="s">
        <v>546</v>
      </c>
      <c r="R1389" s="204" t="s">
        <v>2640</v>
      </c>
      <c r="S1389" s="204" t="s">
        <v>8014</v>
      </c>
    </row>
    <row r="1390" spans="1:19" x14ac:dyDescent="0.3">
      <c r="A1390" s="204"/>
      <c r="B1390" s="204"/>
      <c r="C1390" s="204"/>
      <c r="D1390" s="204"/>
      <c r="F1390" s="204" t="s">
        <v>127</v>
      </c>
      <c r="G1390" s="204" t="s">
        <v>637</v>
      </c>
      <c r="H1390" s="204" t="s">
        <v>3384</v>
      </c>
      <c r="I1390" s="204" t="s">
        <v>2153</v>
      </c>
      <c r="K1390" s="204" t="s">
        <v>127</v>
      </c>
      <c r="L1390" s="204" t="s">
        <v>807</v>
      </c>
      <c r="M1390" s="204" t="s">
        <v>757</v>
      </c>
      <c r="N1390" s="204" t="s">
        <v>1167</v>
      </c>
      <c r="P1390" s="204" t="s">
        <v>127</v>
      </c>
      <c r="Q1390" s="204" t="s">
        <v>660</v>
      </c>
      <c r="R1390" s="204" t="s">
        <v>863</v>
      </c>
      <c r="S1390" s="204" t="s">
        <v>861</v>
      </c>
    </row>
    <row r="1391" spans="1:19" x14ac:dyDescent="0.3">
      <c r="A1391" s="204"/>
      <c r="B1391" s="204"/>
      <c r="C1391" s="204"/>
      <c r="D1391" s="204"/>
      <c r="F1391" s="204" t="s">
        <v>127</v>
      </c>
      <c r="G1391" s="204" t="s">
        <v>639</v>
      </c>
      <c r="H1391" s="204" t="s">
        <v>979</v>
      </c>
      <c r="I1391" s="204" t="s">
        <v>6452</v>
      </c>
      <c r="K1391" s="204" t="s">
        <v>127</v>
      </c>
      <c r="L1391" s="204" t="s">
        <v>809</v>
      </c>
      <c r="M1391" s="204" t="s">
        <v>881</v>
      </c>
      <c r="N1391" s="204" t="s">
        <v>1155</v>
      </c>
      <c r="P1391" s="204" t="s">
        <v>127</v>
      </c>
      <c r="Q1391" s="204" t="s">
        <v>662</v>
      </c>
      <c r="R1391" s="204" t="s">
        <v>1795</v>
      </c>
      <c r="S1391" s="204" t="s">
        <v>2946</v>
      </c>
    </row>
    <row r="1392" spans="1:19" x14ac:dyDescent="0.3">
      <c r="A1392" s="204"/>
      <c r="B1392" s="204"/>
      <c r="C1392" s="204"/>
      <c r="D1392" s="204"/>
      <c r="F1392" s="204" t="s">
        <v>127</v>
      </c>
      <c r="G1392" s="204" t="s">
        <v>641</v>
      </c>
      <c r="H1392" s="204" t="s">
        <v>952</v>
      </c>
      <c r="I1392" s="204" t="s">
        <v>1481</v>
      </c>
      <c r="K1392" s="204" t="s">
        <v>127</v>
      </c>
      <c r="L1392" s="204" t="s">
        <v>811</v>
      </c>
      <c r="M1392" s="204" t="s">
        <v>565</v>
      </c>
      <c r="N1392" s="204" t="s">
        <v>565</v>
      </c>
      <c r="P1392" s="204" t="s">
        <v>127</v>
      </c>
      <c r="Q1392" s="204" t="s">
        <v>664</v>
      </c>
      <c r="R1392" s="204" t="s">
        <v>1238</v>
      </c>
      <c r="S1392" s="204" t="s">
        <v>1642</v>
      </c>
    </row>
    <row r="1393" spans="1:19" x14ac:dyDescent="0.3">
      <c r="A1393" s="204"/>
      <c r="B1393" s="204"/>
      <c r="C1393" s="204"/>
      <c r="D1393" s="204"/>
      <c r="F1393" s="204" t="s">
        <v>127</v>
      </c>
      <c r="G1393" s="204" t="s">
        <v>643</v>
      </c>
      <c r="H1393" s="204" t="s">
        <v>1835</v>
      </c>
      <c r="I1393" s="204" t="s">
        <v>6453</v>
      </c>
      <c r="K1393" s="204" t="s">
        <v>127</v>
      </c>
      <c r="L1393" s="204" t="s">
        <v>813</v>
      </c>
      <c r="M1393" s="204" t="s">
        <v>3083</v>
      </c>
      <c r="N1393" s="204" t="s">
        <v>7225</v>
      </c>
      <c r="P1393" s="204" t="s">
        <v>127</v>
      </c>
      <c r="Q1393" s="204" t="s">
        <v>545</v>
      </c>
      <c r="R1393" s="204" t="s">
        <v>2652</v>
      </c>
      <c r="S1393" s="204" t="s">
        <v>8015</v>
      </c>
    </row>
    <row r="1394" spans="1:19" x14ac:dyDescent="0.3">
      <c r="A1394" s="204"/>
      <c r="B1394" s="204"/>
      <c r="C1394" s="204"/>
      <c r="D1394" s="204"/>
      <c r="F1394" s="204" t="s">
        <v>127</v>
      </c>
      <c r="G1394" s="204" t="s">
        <v>586</v>
      </c>
      <c r="H1394" s="204" t="s">
        <v>6454</v>
      </c>
      <c r="I1394" s="204" t="s">
        <v>6455</v>
      </c>
      <c r="K1394" s="204" t="s">
        <v>127</v>
      </c>
      <c r="L1394" s="204" t="s">
        <v>815</v>
      </c>
      <c r="M1394" s="204" t="s">
        <v>565</v>
      </c>
      <c r="N1394" s="204" t="s">
        <v>565</v>
      </c>
      <c r="P1394" s="204" t="s">
        <v>127</v>
      </c>
      <c r="Q1394" s="204" t="s">
        <v>667</v>
      </c>
      <c r="R1394" s="204" t="s">
        <v>624</v>
      </c>
      <c r="S1394" s="204" t="s">
        <v>565</v>
      </c>
    </row>
    <row r="1395" spans="1:19" x14ac:dyDescent="0.3">
      <c r="A1395" s="204"/>
      <c r="B1395" s="204"/>
      <c r="C1395" s="204"/>
      <c r="D1395" s="204"/>
      <c r="F1395" s="204" t="s">
        <v>127</v>
      </c>
      <c r="G1395" s="204" t="s">
        <v>547</v>
      </c>
      <c r="H1395" s="204" t="s">
        <v>6456</v>
      </c>
      <c r="I1395" s="204" t="s">
        <v>943</v>
      </c>
      <c r="K1395" s="204" t="s">
        <v>127</v>
      </c>
      <c r="L1395" s="204" t="s">
        <v>816</v>
      </c>
      <c r="M1395" s="204" t="s">
        <v>1981</v>
      </c>
      <c r="N1395" s="204" t="s">
        <v>7226</v>
      </c>
      <c r="P1395" s="204" t="s">
        <v>127</v>
      </c>
      <c r="Q1395" s="204" t="s">
        <v>668</v>
      </c>
      <c r="R1395" s="204" t="s">
        <v>8016</v>
      </c>
      <c r="S1395" s="204" t="s">
        <v>8017</v>
      </c>
    </row>
    <row r="1396" spans="1:19" x14ac:dyDescent="0.3">
      <c r="A1396" s="204"/>
      <c r="B1396" s="204"/>
      <c r="C1396" s="204"/>
      <c r="D1396" s="204"/>
      <c r="F1396" s="204" t="s">
        <v>127</v>
      </c>
      <c r="G1396" s="204" t="s">
        <v>647</v>
      </c>
      <c r="H1396" s="204" t="s">
        <v>4328</v>
      </c>
      <c r="I1396" s="204" t="s">
        <v>4559</v>
      </c>
      <c r="K1396" s="204" t="s">
        <v>127</v>
      </c>
      <c r="L1396" s="204" t="s">
        <v>818</v>
      </c>
      <c r="M1396" s="204" t="s">
        <v>952</v>
      </c>
      <c r="N1396" s="204" t="s">
        <v>867</v>
      </c>
      <c r="P1396" s="204" t="s">
        <v>127</v>
      </c>
      <c r="Q1396" s="204" t="s">
        <v>670</v>
      </c>
      <c r="R1396" s="204" t="s">
        <v>4588</v>
      </c>
      <c r="S1396" s="204" t="s">
        <v>8018</v>
      </c>
    </row>
    <row r="1397" spans="1:19" x14ac:dyDescent="0.3">
      <c r="A1397" s="204"/>
      <c r="B1397" s="204"/>
      <c r="C1397" s="204"/>
      <c r="D1397" s="204"/>
      <c r="F1397" s="204" t="s">
        <v>127</v>
      </c>
      <c r="G1397" s="204" t="s">
        <v>649</v>
      </c>
      <c r="H1397" s="204" t="s">
        <v>6457</v>
      </c>
      <c r="I1397" s="204" t="s">
        <v>6201</v>
      </c>
      <c r="K1397" s="204" t="s">
        <v>127</v>
      </c>
      <c r="L1397" s="204" t="s">
        <v>820</v>
      </c>
      <c r="M1397" s="204" t="s">
        <v>594</v>
      </c>
      <c r="N1397" s="204" t="s">
        <v>642</v>
      </c>
      <c r="P1397" s="204" t="s">
        <v>127</v>
      </c>
      <c r="Q1397" s="204" t="s">
        <v>672</v>
      </c>
      <c r="R1397" s="204" t="s">
        <v>900</v>
      </c>
      <c r="S1397" s="204" t="s">
        <v>7161</v>
      </c>
    </row>
    <row r="1398" spans="1:19" x14ac:dyDescent="0.3">
      <c r="A1398" s="204"/>
      <c r="B1398" s="204"/>
      <c r="C1398" s="204"/>
      <c r="D1398" s="204"/>
      <c r="F1398" s="204" t="s">
        <v>127</v>
      </c>
      <c r="G1398" s="204" t="s">
        <v>651</v>
      </c>
      <c r="H1398" s="204" t="s">
        <v>680</v>
      </c>
      <c r="I1398" s="204" t="s">
        <v>1832</v>
      </c>
      <c r="K1398" s="204" t="s">
        <v>127</v>
      </c>
      <c r="L1398" s="204" t="s">
        <v>822</v>
      </c>
      <c r="M1398" s="204" t="s">
        <v>1981</v>
      </c>
      <c r="N1398" s="204" t="s">
        <v>7227</v>
      </c>
      <c r="P1398" s="204" t="s">
        <v>127</v>
      </c>
      <c r="Q1398" s="204" t="s">
        <v>544</v>
      </c>
      <c r="R1398" s="204" t="s">
        <v>952</v>
      </c>
      <c r="S1398" s="204" t="s">
        <v>3000</v>
      </c>
    </row>
    <row r="1399" spans="1:19" x14ac:dyDescent="0.3">
      <c r="A1399" s="204"/>
      <c r="B1399" s="204"/>
      <c r="C1399" s="204"/>
      <c r="D1399" s="204"/>
      <c r="F1399" s="204" t="s">
        <v>127</v>
      </c>
      <c r="G1399" s="204" t="s">
        <v>653</v>
      </c>
      <c r="H1399" s="204" t="s">
        <v>2691</v>
      </c>
      <c r="I1399" s="204" t="s">
        <v>3645</v>
      </c>
      <c r="K1399" s="204" t="s">
        <v>127</v>
      </c>
      <c r="L1399" s="204" t="s">
        <v>332</v>
      </c>
      <c r="M1399" s="204" t="s">
        <v>7228</v>
      </c>
      <c r="N1399" s="204" t="s">
        <v>7229</v>
      </c>
      <c r="P1399" s="204" t="s">
        <v>127</v>
      </c>
      <c r="Q1399" s="204" t="s">
        <v>675</v>
      </c>
      <c r="R1399" s="204" t="s">
        <v>565</v>
      </c>
      <c r="S1399" s="204" t="s">
        <v>565</v>
      </c>
    </row>
    <row r="1400" spans="1:19" x14ac:dyDescent="0.3">
      <c r="A1400" s="204"/>
      <c r="B1400" s="204"/>
      <c r="C1400" s="204"/>
      <c r="D1400" s="204"/>
      <c r="F1400" s="204" t="s">
        <v>127</v>
      </c>
      <c r="G1400" s="204" t="s">
        <v>655</v>
      </c>
      <c r="H1400" s="204" t="s">
        <v>1238</v>
      </c>
      <c r="I1400" s="204" t="s">
        <v>6458</v>
      </c>
      <c r="K1400" s="204" t="s">
        <v>127</v>
      </c>
      <c r="L1400" s="204" t="s">
        <v>331</v>
      </c>
      <c r="M1400" s="204" t="s">
        <v>4620</v>
      </c>
      <c r="N1400" s="204" t="s">
        <v>7230</v>
      </c>
      <c r="P1400" s="204" t="s">
        <v>127</v>
      </c>
      <c r="Q1400" s="204" t="s">
        <v>676</v>
      </c>
      <c r="R1400" s="204" t="s">
        <v>952</v>
      </c>
      <c r="S1400" s="204" t="s">
        <v>3000</v>
      </c>
    </row>
    <row r="1401" spans="1:19" x14ac:dyDescent="0.3">
      <c r="A1401" s="204"/>
      <c r="B1401" s="204"/>
      <c r="C1401" s="204"/>
      <c r="D1401" s="204"/>
      <c r="F1401" s="204" t="s">
        <v>127</v>
      </c>
      <c r="G1401" s="204" t="s">
        <v>657</v>
      </c>
      <c r="H1401" s="204" t="s">
        <v>1074</v>
      </c>
      <c r="I1401" s="204" t="s">
        <v>2004</v>
      </c>
      <c r="K1401" s="204" t="s">
        <v>127</v>
      </c>
      <c r="L1401" s="204" t="s">
        <v>330</v>
      </c>
      <c r="M1401" s="204" t="s">
        <v>1375</v>
      </c>
      <c r="N1401" s="204" t="s">
        <v>7231</v>
      </c>
      <c r="P1401" s="204" t="s">
        <v>127</v>
      </c>
      <c r="Q1401" s="204" t="s">
        <v>893</v>
      </c>
      <c r="R1401" s="204" t="s">
        <v>565</v>
      </c>
      <c r="S1401" s="204" t="s">
        <v>565</v>
      </c>
    </row>
    <row r="1402" spans="1:19" x14ac:dyDescent="0.3">
      <c r="A1402" s="204"/>
      <c r="B1402" s="204"/>
      <c r="C1402" s="204"/>
      <c r="D1402" s="204"/>
      <c r="F1402" s="204" t="s">
        <v>127</v>
      </c>
      <c r="G1402" s="204" t="s">
        <v>546</v>
      </c>
      <c r="H1402" s="204" t="s">
        <v>4641</v>
      </c>
      <c r="I1402" s="204" t="s">
        <v>1857</v>
      </c>
      <c r="K1402" s="204" t="s">
        <v>127</v>
      </c>
      <c r="L1402" s="204" t="s">
        <v>329</v>
      </c>
      <c r="M1402" s="204" t="s">
        <v>7232</v>
      </c>
      <c r="N1402" s="204" t="s">
        <v>7233</v>
      </c>
      <c r="P1402" s="204" t="s">
        <v>127</v>
      </c>
      <c r="Q1402" s="204" t="s">
        <v>677</v>
      </c>
      <c r="R1402" s="204" t="s">
        <v>565</v>
      </c>
      <c r="S1402" s="204" t="s">
        <v>565</v>
      </c>
    </row>
    <row r="1403" spans="1:19" x14ac:dyDescent="0.3">
      <c r="A1403" s="204"/>
      <c r="B1403" s="204"/>
      <c r="C1403" s="204"/>
      <c r="D1403" s="204"/>
      <c r="F1403" s="204" t="s">
        <v>127</v>
      </c>
      <c r="G1403" s="204" t="s">
        <v>660</v>
      </c>
      <c r="H1403" s="204" t="s">
        <v>863</v>
      </c>
      <c r="I1403" s="204" t="s">
        <v>624</v>
      </c>
      <c r="K1403" s="204" t="s">
        <v>127</v>
      </c>
      <c r="L1403" s="204" t="s">
        <v>328</v>
      </c>
      <c r="M1403" s="204" t="s">
        <v>565</v>
      </c>
      <c r="N1403" s="204" t="s">
        <v>565</v>
      </c>
      <c r="P1403" s="204" t="s">
        <v>127</v>
      </c>
      <c r="Q1403" s="204" t="s">
        <v>543</v>
      </c>
      <c r="R1403" s="204" t="s">
        <v>1379</v>
      </c>
      <c r="S1403" s="204" t="s">
        <v>8019</v>
      </c>
    </row>
    <row r="1404" spans="1:19" x14ac:dyDescent="0.3">
      <c r="A1404" s="204"/>
      <c r="B1404" s="204"/>
      <c r="C1404" s="204"/>
      <c r="D1404" s="204"/>
      <c r="F1404" s="204" t="s">
        <v>127</v>
      </c>
      <c r="G1404" s="204" t="s">
        <v>662</v>
      </c>
      <c r="H1404" s="204" t="s">
        <v>3470</v>
      </c>
      <c r="I1404" s="204" t="s">
        <v>4953</v>
      </c>
      <c r="K1404" s="204" t="s">
        <v>127</v>
      </c>
      <c r="L1404" s="204" t="s">
        <v>324</v>
      </c>
      <c r="M1404" s="204" t="s">
        <v>1307</v>
      </c>
      <c r="N1404" s="204" t="s">
        <v>7234</v>
      </c>
      <c r="P1404" s="204" t="s">
        <v>127</v>
      </c>
      <c r="Q1404" s="204" t="s">
        <v>679</v>
      </c>
      <c r="R1404" s="204" t="s">
        <v>863</v>
      </c>
      <c r="S1404" s="204" t="s">
        <v>1420</v>
      </c>
    </row>
    <row r="1405" spans="1:19" x14ac:dyDescent="0.3">
      <c r="A1405" s="204"/>
      <c r="B1405" s="204"/>
      <c r="C1405" s="204"/>
      <c r="D1405" s="204"/>
      <c r="F1405" s="204" t="s">
        <v>127</v>
      </c>
      <c r="G1405" s="204" t="s">
        <v>664</v>
      </c>
      <c r="H1405" s="204" t="s">
        <v>2025</v>
      </c>
      <c r="I1405" s="204" t="s">
        <v>1032</v>
      </c>
      <c r="K1405" s="204" t="s">
        <v>127</v>
      </c>
      <c r="L1405" s="204" t="s">
        <v>830</v>
      </c>
      <c r="M1405" s="204" t="s">
        <v>565</v>
      </c>
      <c r="N1405" s="204" t="s">
        <v>565</v>
      </c>
      <c r="P1405" s="204" t="s">
        <v>127</v>
      </c>
      <c r="Q1405" s="204" t="s">
        <v>681</v>
      </c>
      <c r="R1405" s="204" t="s">
        <v>1590</v>
      </c>
      <c r="S1405" s="204" t="s">
        <v>2950</v>
      </c>
    </row>
    <row r="1406" spans="1:19" x14ac:dyDescent="0.3">
      <c r="A1406" s="204"/>
      <c r="B1406" s="204"/>
      <c r="C1406" s="204"/>
      <c r="D1406" s="204"/>
      <c r="F1406" s="204" t="s">
        <v>127</v>
      </c>
      <c r="G1406" s="204" t="s">
        <v>545</v>
      </c>
      <c r="H1406" s="204" t="s">
        <v>6459</v>
      </c>
      <c r="I1406" s="204" t="s">
        <v>6460</v>
      </c>
      <c r="K1406" s="204" t="s">
        <v>127</v>
      </c>
      <c r="L1406" s="204" t="s">
        <v>831</v>
      </c>
      <c r="M1406" s="204" t="s">
        <v>565</v>
      </c>
      <c r="N1406" s="204" t="s">
        <v>565</v>
      </c>
      <c r="P1406" s="204" t="s">
        <v>127</v>
      </c>
      <c r="Q1406" s="204" t="s">
        <v>683</v>
      </c>
      <c r="R1406" s="204" t="s">
        <v>853</v>
      </c>
      <c r="S1406" s="204" t="s">
        <v>5106</v>
      </c>
    </row>
    <row r="1407" spans="1:19" x14ac:dyDescent="0.3">
      <c r="A1407" s="204"/>
      <c r="B1407" s="204"/>
      <c r="C1407" s="204"/>
      <c r="D1407" s="204"/>
      <c r="F1407" s="204" t="s">
        <v>127</v>
      </c>
      <c r="G1407" s="204" t="s">
        <v>667</v>
      </c>
      <c r="H1407" s="204" t="s">
        <v>952</v>
      </c>
      <c r="I1407" s="204" t="s">
        <v>757</v>
      </c>
      <c r="K1407" s="204" t="s">
        <v>127</v>
      </c>
      <c r="L1407" s="204" t="s">
        <v>832</v>
      </c>
      <c r="M1407" s="204" t="s">
        <v>757</v>
      </c>
      <c r="N1407" s="204" t="s">
        <v>1420</v>
      </c>
      <c r="P1407" s="204" t="s">
        <v>127</v>
      </c>
      <c r="Q1407" s="204" t="s">
        <v>542</v>
      </c>
      <c r="R1407" s="204" t="s">
        <v>1933</v>
      </c>
      <c r="S1407" s="204" t="s">
        <v>4686</v>
      </c>
    </row>
    <row r="1408" spans="1:19" x14ac:dyDescent="0.3">
      <c r="A1408" s="204"/>
      <c r="B1408" s="204"/>
      <c r="C1408" s="204"/>
      <c r="D1408" s="204"/>
      <c r="F1408" s="204" t="s">
        <v>127</v>
      </c>
      <c r="G1408" s="204" t="s">
        <v>668</v>
      </c>
      <c r="H1408" s="204" t="s">
        <v>2515</v>
      </c>
      <c r="I1408" s="204" t="s">
        <v>6461</v>
      </c>
      <c r="K1408" s="204" t="s">
        <v>127</v>
      </c>
      <c r="L1408" s="204" t="s">
        <v>536</v>
      </c>
      <c r="M1408" s="204" t="s">
        <v>991</v>
      </c>
      <c r="N1408" s="204" t="s">
        <v>7235</v>
      </c>
      <c r="P1408" s="204" t="s">
        <v>127</v>
      </c>
      <c r="Q1408" s="204" t="s">
        <v>686</v>
      </c>
      <c r="R1408" s="204" t="s">
        <v>1969</v>
      </c>
      <c r="S1408" s="204" t="s">
        <v>2083</v>
      </c>
    </row>
    <row r="1409" spans="1:19" x14ac:dyDescent="0.3">
      <c r="A1409" s="204"/>
      <c r="B1409" s="204"/>
      <c r="C1409" s="204"/>
      <c r="D1409" s="204"/>
      <c r="F1409" s="204" t="s">
        <v>127</v>
      </c>
      <c r="G1409" s="204" t="s">
        <v>670</v>
      </c>
      <c r="H1409" s="204" t="s">
        <v>1445</v>
      </c>
      <c r="I1409" s="204" t="s">
        <v>6462</v>
      </c>
      <c r="K1409" s="204" t="s">
        <v>127</v>
      </c>
      <c r="L1409" s="204" t="s">
        <v>586</v>
      </c>
      <c r="M1409" s="204" t="s">
        <v>991</v>
      </c>
      <c r="N1409" s="204" t="s">
        <v>7235</v>
      </c>
      <c r="P1409" s="204" t="s">
        <v>127</v>
      </c>
      <c r="Q1409" s="204" t="s">
        <v>688</v>
      </c>
      <c r="R1409" s="204" t="s">
        <v>949</v>
      </c>
      <c r="S1409" s="204" t="s">
        <v>2824</v>
      </c>
    </row>
    <row r="1410" spans="1:19" x14ac:dyDescent="0.3">
      <c r="A1410" s="204"/>
      <c r="B1410" s="204"/>
      <c r="C1410" s="204"/>
      <c r="D1410" s="204"/>
      <c r="F1410" s="204" t="s">
        <v>127</v>
      </c>
      <c r="G1410" s="204" t="s">
        <v>672</v>
      </c>
      <c r="H1410" s="204" t="s">
        <v>909</v>
      </c>
      <c r="I1410" s="204" t="s">
        <v>6463</v>
      </c>
      <c r="K1410" s="204" t="s">
        <v>128</v>
      </c>
      <c r="L1410" s="204" t="s">
        <v>554</v>
      </c>
      <c r="M1410" s="204" t="s">
        <v>1230</v>
      </c>
      <c r="N1410" s="204" t="s">
        <v>7237</v>
      </c>
      <c r="P1410" s="204" t="s">
        <v>127</v>
      </c>
      <c r="Q1410" s="204" t="s">
        <v>690</v>
      </c>
      <c r="R1410" s="204" t="s">
        <v>885</v>
      </c>
      <c r="S1410" s="204" t="s">
        <v>757</v>
      </c>
    </row>
    <row r="1411" spans="1:19" x14ac:dyDescent="0.3">
      <c r="A1411" s="204"/>
      <c r="B1411" s="204"/>
      <c r="C1411" s="204"/>
      <c r="D1411" s="204"/>
      <c r="F1411" s="204" t="s">
        <v>127</v>
      </c>
      <c r="G1411" s="204" t="s">
        <v>544</v>
      </c>
      <c r="H1411" s="204" t="s">
        <v>594</v>
      </c>
      <c r="I1411" s="204" t="s">
        <v>821</v>
      </c>
      <c r="K1411" s="204" t="s">
        <v>128</v>
      </c>
      <c r="L1411" s="204" t="s">
        <v>564</v>
      </c>
      <c r="M1411" s="204" t="s">
        <v>565</v>
      </c>
      <c r="N1411" s="204" t="s">
        <v>565</v>
      </c>
      <c r="P1411" s="204" t="s">
        <v>127</v>
      </c>
      <c r="Q1411" s="204" t="s">
        <v>541</v>
      </c>
      <c r="R1411" s="204" t="s">
        <v>8020</v>
      </c>
      <c r="S1411" s="204" t="s">
        <v>8021</v>
      </c>
    </row>
    <row r="1412" spans="1:19" x14ac:dyDescent="0.3">
      <c r="A1412" s="204"/>
      <c r="B1412" s="204"/>
      <c r="C1412" s="204"/>
      <c r="D1412" s="204"/>
      <c r="F1412" s="204" t="s">
        <v>127</v>
      </c>
      <c r="G1412" s="204" t="s">
        <v>675</v>
      </c>
      <c r="H1412" s="204" t="s">
        <v>565</v>
      </c>
      <c r="I1412" s="204" t="s">
        <v>565</v>
      </c>
      <c r="K1412" s="204" t="s">
        <v>128</v>
      </c>
      <c r="L1412" s="204" t="s">
        <v>566</v>
      </c>
      <c r="M1412" s="204" t="s">
        <v>565</v>
      </c>
      <c r="N1412" s="204" t="s">
        <v>565</v>
      </c>
      <c r="P1412" s="204" t="s">
        <v>127</v>
      </c>
      <c r="Q1412" s="204" t="s">
        <v>693</v>
      </c>
      <c r="R1412" s="204" t="s">
        <v>2794</v>
      </c>
      <c r="S1412" s="204" t="s">
        <v>8022</v>
      </c>
    </row>
    <row r="1413" spans="1:19" x14ac:dyDescent="0.3">
      <c r="A1413" s="204"/>
      <c r="B1413" s="204"/>
      <c r="C1413" s="204"/>
      <c r="D1413" s="204"/>
      <c r="F1413" s="204" t="s">
        <v>127</v>
      </c>
      <c r="G1413" s="204" t="s">
        <v>676</v>
      </c>
      <c r="H1413" s="204" t="s">
        <v>594</v>
      </c>
      <c r="I1413" s="204" t="s">
        <v>821</v>
      </c>
      <c r="K1413" s="204" t="s">
        <v>128</v>
      </c>
      <c r="L1413" s="204" t="s">
        <v>570</v>
      </c>
      <c r="M1413" s="204" t="s">
        <v>565</v>
      </c>
      <c r="N1413" s="204" t="s">
        <v>565</v>
      </c>
      <c r="P1413" s="204" t="s">
        <v>127</v>
      </c>
      <c r="Q1413" s="204" t="s">
        <v>695</v>
      </c>
      <c r="R1413" s="204" t="s">
        <v>6021</v>
      </c>
      <c r="S1413" s="204" t="s">
        <v>8023</v>
      </c>
    </row>
    <row r="1414" spans="1:19" x14ac:dyDescent="0.3">
      <c r="A1414" s="204"/>
      <c r="B1414" s="204"/>
      <c r="C1414" s="204"/>
      <c r="D1414" s="204"/>
      <c r="F1414" s="204" t="s">
        <v>127</v>
      </c>
      <c r="G1414" s="204" t="s">
        <v>893</v>
      </c>
      <c r="H1414" s="204" t="s">
        <v>565</v>
      </c>
      <c r="I1414" s="204" t="s">
        <v>565</v>
      </c>
      <c r="K1414" s="204" t="s">
        <v>128</v>
      </c>
      <c r="L1414" s="204" t="s">
        <v>572</v>
      </c>
      <c r="M1414" s="204" t="s">
        <v>565</v>
      </c>
      <c r="N1414" s="204" t="s">
        <v>565</v>
      </c>
      <c r="P1414" s="204" t="s">
        <v>127</v>
      </c>
      <c r="Q1414" s="204" t="s">
        <v>697</v>
      </c>
      <c r="R1414" s="204" t="s">
        <v>2256</v>
      </c>
      <c r="S1414" s="204" t="s">
        <v>989</v>
      </c>
    </row>
    <row r="1415" spans="1:19" x14ac:dyDescent="0.3">
      <c r="A1415" s="204"/>
      <c r="B1415" s="204"/>
      <c r="C1415" s="204"/>
      <c r="D1415" s="204"/>
      <c r="F1415" s="204" t="s">
        <v>127</v>
      </c>
      <c r="G1415" s="204" t="s">
        <v>677</v>
      </c>
      <c r="H1415" s="204" t="s">
        <v>565</v>
      </c>
      <c r="I1415" s="204" t="s">
        <v>565</v>
      </c>
      <c r="K1415" s="204" t="s">
        <v>128</v>
      </c>
      <c r="L1415" s="204" t="s">
        <v>574</v>
      </c>
      <c r="M1415" s="204" t="s">
        <v>594</v>
      </c>
      <c r="N1415" s="204" t="s">
        <v>863</v>
      </c>
      <c r="P1415" s="204" t="s">
        <v>127</v>
      </c>
      <c r="Q1415" s="204" t="s">
        <v>699</v>
      </c>
      <c r="R1415" s="204" t="s">
        <v>881</v>
      </c>
      <c r="S1415" s="204" t="s">
        <v>710</v>
      </c>
    </row>
    <row r="1416" spans="1:19" x14ac:dyDescent="0.3">
      <c r="A1416" s="204"/>
      <c r="B1416" s="204"/>
      <c r="C1416" s="204"/>
      <c r="D1416" s="204"/>
      <c r="F1416" s="204" t="s">
        <v>127</v>
      </c>
      <c r="G1416" s="204" t="s">
        <v>543</v>
      </c>
      <c r="H1416" s="204" t="s">
        <v>1075</v>
      </c>
      <c r="I1416" s="204" t="s">
        <v>6464</v>
      </c>
      <c r="K1416" s="204" t="s">
        <v>128</v>
      </c>
      <c r="L1416" s="204" t="s">
        <v>576</v>
      </c>
      <c r="M1416" s="204" t="s">
        <v>565</v>
      </c>
      <c r="N1416" s="204" t="s">
        <v>565</v>
      </c>
      <c r="P1416" s="204" t="s">
        <v>127</v>
      </c>
      <c r="Q1416" s="204" t="s">
        <v>701</v>
      </c>
      <c r="R1416" s="204" t="s">
        <v>757</v>
      </c>
      <c r="S1416" s="204" t="s">
        <v>812</v>
      </c>
    </row>
    <row r="1417" spans="1:19" x14ac:dyDescent="0.3">
      <c r="A1417" s="204"/>
      <c r="B1417" s="204"/>
      <c r="C1417" s="204"/>
      <c r="D1417" s="204"/>
      <c r="F1417" s="204" t="s">
        <v>127</v>
      </c>
      <c r="G1417" s="204" t="s">
        <v>679</v>
      </c>
      <c r="H1417" s="204" t="s">
        <v>594</v>
      </c>
      <c r="I1417" s="204" t="s">
        <v>624</v>
      </c>
      <c r="K1417" s="204" t="s">
        <v>128</v>
      </c>
      <c r="L1417" s="204" t="s">
        <v>578</v>
      </c>
      <c r="M1417" s="204" t="s">
        <v>565</v>
      </c>
      <c r="N1417" s="204" t="s">
        <v>565</v>
      </c>
      <c r="P1417" s="204" t="s">
        <v>127</v>
      </c>
      <c r="Q1417" s="204" t="s">
        <v>702</v>
      </c>
      <c r="R1417" s="204" t="s">
        <v>565</v>
      </c>
      <c r="S1417" s="204" t="s">
        <v>565</v>
      </c>
    </row>
    <row r="1418" spans="1:19" x14ac:dyDescent="0.3">
      <c r="A1418" s="204"/>
      <c r="B1418" s="204"/>
      <c r="C1418" s="204"/>
      <c r="D1418" s="204"/>
      <c r="F1418" s="204" t="s">
        <v>127</v>
      </c>
      <c r="G1418" s="204" t="s">
        <v>681</v>
      </c>
      <c r="H1418" s="204" t="s">
        <v>1332</v>
      </c>
      <c r="I1418" s="204" t="s">
        <v>5890</v>
      </c>
      <c r="K1418" s="204" t="s">
        <v>128</v>
      </c>
      <c r="L1418" s="204" t="s">
        <v>580</v>
      </c>
      <c r="M1418" s="204" t="s">
        <v>2256</v>
      </c>
      <c r="N1418" s="204" t="s">
        <v>7238</v>
      </c>
      <c r="P1418" s="204" t="s">
        <v>127</v>
      </c>
      <c r="Q1418" s="204" t="s">
        <v>703</v>
      </c>
      <c r="R1418" s="204" t="s">
        <v>565</v>
      </c>
      <c r="S1418" s="204" t="s">
        <v>565</v>
      </c>
    </row>
    <row r="1419" spans="1:19" x14ac:dyDescent="0.3">
      <c r="A1419" s="204"/>
      <c r="B1419" s="204"/>
      <c r="C1419" s="204"/>
      <c r="D1419" s="204"/>
      <c r="F1419" s="204" t="s">
        <v>127</v>
      </c>
      <c r="G1419" s="204" t="s">
        <v>683</v>
      </c>
      <c r="H1419" s="204" t="s">
        <v>1671</v>
      </c>
      <c r="I1419" s="204" t="s">
        <v>915</v>
      </c>
      <c r="K1419" s="204" t="s">
        <v>128</v>
      </c>
      <c r="L1419" s="204" t="s">
        <v>582</v>
      </c>
      <c r="M1419" s="204" t="s">
        <v>594</v>
      </c>
      <c r="N1419" s="204" t="s">
        <v>885</v>
      </c>
      <c r="P1419" s="204" t="s">
        <v>127</v>
      </c>
      <c r="Q1419" s="204" t="s">
        <v>704</v>
      </c>
      <c r="R1419" s="204" t="s">
        <v>863</v>
      </c>
      <c r="S1419" s="204" t="s">
        <v>565</v>
      </c>
    </row>
    <row r="1420" spans="1:19" x14ac:dyDescent="0.3">
      <c r="A1420" s="204"/>
      <c r="B1420" s="204"/>
      <c r="C1420" s="204"/>
      <c r="D1420" s="204"/>
      <c r="F1420" s="204" t="s">
        <v>127</v>
      </c>
      <c r="G1420" s="204" t="s">
        <v>542</v>
      </c>
      <c r="H1420" s="204" t="s">
        <v>1739</v>
      </c>
      <c r="I1420" s="204" t="s">
        <v>4798</v>
      </c>
      <c r="K1420" s="204" t="s">
        <v>128</v>
      </c>
      <c r="L1420" s="204" t="s">
        <v>584</v>
      </c>
      <c r="M1420" s="204" t="s">
        <v>1121</v>
      </c>
      <c r="N1420" s="204" t="s">
        <v>4531</v>
      </c>
      <c r="P1420" s="204" t="s">
        <v>127</v>
      </c>
      <c r="Q1420" s="204" t="s">
        <v>705</v>
      </c>
      <c r="R1420" s="204" t="s">
        <v>1931</v>
      </c>
      <c r="S1420" s="204" t="s">
        <v>6379</v>
      </c>
    </row>
    <row r="1421" spans="1:19" x14ac:dyDescent="0.3">
      <c r="A1421" s="204"/>
      <c r="B1421" s="204"/>
      <c r="C1421" s="204"/>
      <c r="D1421" s="204"/>
      <c r="F1421" s="204" t="s">
        <v>127</v>
      </c>
      <c r="G1421" s="204" t="s">
        <v>686</v>
      </c>
      <c r="H1421" s="204" t="s">
        <v>721</v>
      </c>
      <c r="I1421" s="204" t="s">
        <v>5284</v>
      </c>
      <c r="K1421" s="204" t="s">
        <v>128</v>
      </c>
      <c r="L1421" s="204" t="s">
        <v>586</v>
      </c>
      <c r="M1421" s="204" t="s">
        <v>982</v>
      </c>
      <c r="N1421" s="204" t="s">
        <v>7239</v>
      </c>
      <c r="P1421" s="204" t="s">
        <v>127</v>
      </c>
      <c r="Q1421" s="204" t="s">
        <v>707</v>
      </c>
      <c r="R1421" s="204" t="s">
        <v>2083</v>
      </c>
      <c r="S1421" s="204" t="s">
        <v>1595</v>
      </c>
    </row>
    <row r="1422" spans="1:19" x14ac:dyDescent="0.3">
      <c r="A1422" s="204"/>
      <c r="B1422" s="204"/>
      <c r="C1422" s="204"/>
      <c r="D1422" s="204"/>
      <c r="F1422" s="204" t="s">
        <v>127</v>
      </c>
      <c r="G1422" s="204" t="s">
        <v>688</v>
      </c>
      <c r="H1422" s="204" t="s">
        <v>1193</v>
      </c>
      <c r="I1422" s="204" t="s">
        <v>6465</v>
      </c>
      <c r="K1422" s="204" t="s">
        <v>128</v>
      </c>
      <c r="L1422" s="204" t="s">
        <v>553</v>
      </c>
      <c r="M1422" s="204" t="s">
        <v>2019</v>
      </c>
      <c r="N1422" s="204" t="s">
        <v>7240</v>
      </c>
      <c r="P1422" s="204" t="s">
        <v>127</v>
      </c>
      <c r="Q1422" s="204" t="s">
        <v>709</v>
      </c>
      <c r="R1422" s="204" t="s">
        <v>624</v>
      </c>
      <c r="S1422" s="204" t="s">
        <v>594</v>
      </c>
    </row>
    <row r="1423" spans="1:19" x14ac:dyDescent="0.3">
      <c r="A1423" s="204"/>
      <c r="B1423" s="204"/>
      <c r="C1423" s="204"/>
      <c r="D1423" s="204"/>
      <c r="F1423" s="204" t="s">
        <v>127</v>
      </c>
      <c r="G1423" s="204" t="s">
        <v>690</v>
      </c>
      <c r="H1423" s="204" t="s">
        <v>2384</v>
      </c>
      <c r="I1423" s="204" t="s">
        <v>1338</v>
      </c>
      <c r="K1423" s="204" t="s">
        <v>128</v>
      </c>
      <c r="L1423" s="204" t="s">
        <v>589</v>
      </c>
      <c r="M1423" s="204" t="s">
        <v>843</v>
      </c>
      <c r="N1423" s="204" t="s">
        <v>2166</v>
      </c>
      <c r="P1423" s="204" t="s">
        <v>127</v>
      </c>
      <c r="Q1423" s="204" t="s">
        <v>586</v>
      </c>
      <c r="R1423" s="204" t="s">
        <v>5033</v>
      </c>
      <c r="S1423" s="204" t="s">
        <v>8024</v>
      </c>
    </row>
    <row r="1424" spans="1:19" x14ac:dyDescent="0.3">
      <c r="A1424" s="204"/>
      <c r="B1424" s="204"/>
      <c r="C1424" s="204"/>
      <c r="D1424" s="204"/>
      <c r="F1424" s="204" t="s">
        <v>127</v>
      </c>
      <c r="G1424" s="204" t="s">
        <v>541</v>
      </c>
      <c r="H1424" s="204" t="s">
        <v>6466</v>
      </c>
      <c r="I1424" s="204" t="s">
        <v>6467</v>
      </c>
      <c r="K1424" s="204" t="s">
        <v>128</v>
      </c>
      <c r="L1424" s="204" t="s">
        <v>591</v>
      </c>
      <c r="M1424" s="204" t="s">
        <v>1079</v>
      </c>
      <c r="N1424" s="204" t="s">
        <v>7241</v>
      </c>
      <c r="P1424" s="204" t="s">
        <v>127</v>
      </c>
      <c r="Q1424" s="204" t="s">
        <v>540</v>
      </c>
      <c r="R1424" s="204" t="s">
        <v>8025</v>
      </c>
      <c r="S1424" s="204" t="s">
        <v>8026</v>
      </c>
    </row>
    <row r="1425" spans="1:19" x14ac:dyDescent="0.3">
      <c r="A1425" s="204"/>
      <c r="B1425" s="204"/>
      <c r="C1425" s="204"/>
      <c r="D1425" s="204"/>
      <c r="F1425" s="204" t="s">
        <v>127</v>
      </c>
      <c r="G1425" s="204" t="s">
        <v>693</v>
      </c>
      <c r="H1425" s="204" t="s">
        <v>3611</v>
      </c>
      <c r="I1425" s="204" t="s">
        <v>6468</v>
      </c>
      <c r="K1425" s="204" t="s">
        <v>128</v>
      </c>
      <c r="L1425" s="204" t="s">
        <v>593</v>
      </c>
      <c r="M1425" s="204" t="s">
        <v>565</v>
      </c>
      <c r="N1425" s="204" t="s">
        <v>565</v>
      </c>
      <c r="P1425" s="204" t="s">
        <v>127</v>
      </c>
      <c r="Q1425" s="204" t="s">
        <v>371</v>
      </c>
      <c r="R1425" s="204" t="s">
        <v>4573</v>
      </c>
      <c r="S1425" s="204" t="s">
        <v>8027</v>
      </c>
    </row>
    <row r="1426" spans="1:19" x14ac:dyDescent="0.3">
      <c r="A1426" s="204"/>
      <c r="B1426" s="204"/>
      <c r="C1426" s="204"/>
      <c r="D1426" s="204"/>
      <c r="F1426" s="204" t="s">
        <v>127</v>
      </c>
      <c r="G1426" s="204" t="s">
        <v>695</v>
      </c>
      <c r="H1426" s="204" t="s">
        <v>3117</v>
      </c>
      <c r="I1426" s="204" t="s">
        <v>6469</v>
      </c>
      <c r="K1426" s="204" t="s">
        <v>128</v>
      </c>
      <c r="L1426" s="204" t="s">
        <v>595</v>
      </c>
      <c r="M1426" s="204" t="s">
        <v>594</v>
      </c>
      <c r="N1426" s="204" t="s">
        <v>1145</v>
      </c>
      <c r="P1426" s="204" t="s">
        <v>127</v>
      </c>
      <c r="Q1426" s="204" t="s">
        <v>715</v>
      </c>
      <c r="R1426" s="204" t="s">
        <v>1975</v>
      </c>
      <c r="S1426" s="204" t="s">
        <v>2652</v>
      </c>
    </row>
    <row r="1427" spans="1:19" x14ac:dyDescent="0.3">
      <c r="A1427" s="204"/>
      <c r="B1427" s="204"/>
      <c r="C1427" s="204"/>
      <c r="D1427" s="204"/>
      <c r="F1427" s="204" t="s">
        <v>127</v>
      </c>
      <c r="G1427" s="204" t="s">
        <v>697</v>
      </c>
      <c r="H1427" s="204" t="s">
        <v>5034</v>
      </c>
      <c r="I1427" s="204" t="s">
        <v>1384</v>
      </c>
      <c r="K1427" s="204" t="s">
        <v>128</v>
      </c>
      <c r="L1427" s="204" t="s">
        <v>599</v>
      </c>
      <c r="M1427" s="204" t="s">
        <v>594</v>
      </c>
      <c r="N1427" s="204" t="s">
        <v>565</v>
      </c>
      <c r="P1427" s="204" t="s">
        <v>127</v>
      </c>
      <c r="Q1427" s="204" t="s">
        <v>717</v>
      </c>
      <c r="R1427" s="204" t="s">
        <v>1807</v>
      </c>
      <c r="S1427" s="204" t="s">
        <v>8028</v>
      </c>
    </row>
    <row r="1428" spans="1:19" x14ac:dyDescent="0.3">
      <c r="A1428" s="204"/>
      <c r="B1428" s="204"/>
      <c r="C1428" s="204"/>
      <c r="D1428" s="204"/>
      <c r="F1428" s="204" t="s">
        <v>127</v>
      </c>
      <c r="G1428" s="204" t="s">
        <v>699</v>
      </c>
      <c r="H1428" s="204" t="s">
        <v>4506</v>
      </c>
      <c r="I1428" s="204" t="s">
        <v>1202</v>
      </c>
      <c r="K1428" s="204" t="s">
        <v>128</v>
      </c>
      <c r="L1428" s="204" t="s">
        <v>601</v>
      </c>
      <c r="M1428" s="204" t="s">
        <v>865</v>
      </c>
      <c r="N1428" s="204" t="s">
        <v>7242</v>
      </c>
      <c r="P1428" s="204" t="s">
        <v>127</v>
      </c>
      <c r="Q1428" s="204" t="s">
        <v>719</v>
      </c>
      <c r="R1428" s="204" t="s">
        <v>863</v>
      </c>
      <c r="S1428" s="204" t="s">
        <v>946</v>
      </c>
    </row>
    <row r="1429" spans="1:19" x14ac:dyDescent="0.3">
      <c r="A1429" s="204"/>
      <c r="B1429" s="204"/>
      <c r="C1429" s="204"/>
      <c r="D1429" s="204"/>
      <c r="F1429" s="204" t="s">
        <v>127</v>
      </c>
      <c r="G1429" s="204" t="s">
        <v>701</v>
      </c>
      <c r="H1429" s="204" t="s">
        <v>821</v>
      </c>
      <c r="I1429" s="204" t="s">
        <v>2256</v>
      </c>
      <c r="K1429" s="204" t="s">
        <v>128</v>
      </c>
      <c r="L1429" s="204" t="s">
        <v>2074</v>
      </c>
      <c r="M1429" s="204" t="s">
        <v>863</v>
      </c>
      <c r="N1429" s="204" t="s">
        <v>7243</v>
      </c>
      <c r="P1429" s="204" t="s">
        <v>127</v>
      </c>
      <c r="Q1429" s="204" t="s">
        <v>720</v>
      </c>
      <c r="R1429" s="204" t="s">
        <v>777</v>
      </c>
      <c r="S1429" s="204" t="s">
        <v>916</v>
      </c>
    </row>
    <row r="1430" spans="1:19" x14ac:dyDescent="0.3">
      <c r="A1430" s="204"/>
      <c r="B1430" s="204"/>
      <c r="C1430" s="204"/>
      <c r="D1430" s="204"/>
      <c r="F1430" s="204" t="s">
        <v>127</v>
      </c>
      <c r="G1430" s="204" t="s">
        <v>702</v>
      </c>
      <c r="H1430" s="204" t="s">
        <v>624</v>
      </c>
      <c r="I1430" s="204" t="s">
        <v>565</v>
      </c>
      <c r="K1430" s="204" t="s">
        <v>128</v>
      </c>
      <c r="L1430" s="204" t="s">
        <v>602</v>
      </c>
      <c r="M1430" s="204" t="s">
        <v>757</v>
      </c>
      <c r="N1430" s="204" t="s">
        <v>7244</v>
      </c>
      <c r="P1430" s="204" t="s">
        <v>127</v>
      </c>
      <c r="Q1430" s="204" t="s">
        <v>722</v>
      </c>
      <c r="R1430" s="204" t="s">
        <v>2083</v>
      </c>
      <c r="S1430" s="204" t="s">
        <v>4400</v>
      </c>
    </row>
    <row r="1431" spans="1:19" x14ac:dyDescent="0.3">
      <c r="A1431" s="204"/>
      <c r="B1431" s="204"/>
      <c r="C1431" s="204"/>
      <c r="D1431" s="204"/>
      <c r="F1431" s="204" t="s">
        <v>127</v>
      </c>
      <c r="G1431" s="204" t="s">
        <v>703</v>
      </c>
      <c r="H1431" s="204" t="s">
        <v>565</v>
      </c>
      <c r="I1431" s="204" t="s">
        <v>565</v>
      </c>
      <c r="K1431" s="204" t="s">
        <v>128</v>
      </c>
      <c r="L1431" s="204" t="s">
        <v>603</v>
      </c>
      <c r="M1431" s="204" t="s">
        <v>4433</v>
      </c>
      <c r="N1431" s="204" t="s">
        <v>7245</v>
      </c>
      <c r="P1431" s="204" t="s">
        <v>127</v>
      </c>
      <c r="Q1431" s="204" t="s">
        <v>724</v>
      </c>
      <c r="R1431" s="204" t="s">
        <v>4063</v>
      </c>
      <c r="S1431" s="204" t="s">
        <v>5037</v>
      </c>
    </row>
    <row r="1432" spans="1:19" x14ac:dyDescent="0.3">
      <c r="A1432" s="204"/>
      <c r="B1432" s="204"/>
      <c r="C1432" s="204"/>
      <c r="D1432" s="204"/>
      <c r="F1432" s="204" t="s">
        <v>127</v>
      </c>
      <c r="G1432" s="204" t="s">
        <v>704</v>
      </c>
      <c r="H1432" s="204" t="s">
        <v>3169</v>
      </c>
      <c r="I1432" s="204" t="s">
        <v>1270</v>
      </c>
      <c r="K1432" s="204" t="s">
        <v>128</v>
      </c>
      <c r="L1432" s="204" t="s">
        <v>586</v>
      </c>
      <c r="M1432" s="204" t="s">
        <v>992</v>
      </c>
      <c r="N1432" s="204" t="s">
        <v>7246</v>
      </c>
      <c r="P1432" s="204" t="s">
        <v>127</v>
      </c>
      <c r="Q1432" s="204" t="s">
        <v>726</v>
      </c>
      <c r="R1432" s="204" t="s">
        <v>4054</v>
      </c>
      <c r="S1432" s="204" t="s">
        <v>8029</v>
      </c>
    </row>
    <row r="1433" spans="1:19" x14ac:dyDescent="0.3">
      <c r="A1433" s="204"/>
      <c r="B1433" s="204"/>
      <c r="C1433" s="204"/>
      <c r="D1433" s="204"/>
      <c r="F1433" s="204" t="s">
        <v>127</v>
      </c>
      <c r="G1433" s="204" t="s">
        <v>705</v>
      </c>
      <c r="H1433" s="204" t="s">
        <v>4294</v>
      </c>
      <c r="I1433" s="204" t="s">
        <v>6470</v>
      </c>
      <c r="K1433" s="204" t="s">
        <v>128</v>
      </c>
      <c r="L1433" s="204" t="s">
        <v>552</v>
      </c>
      <c r="M1433" s="204" t="s">
        <v>4421</v>
      </c>
      <c r="N1433" s="204" t="s">
        <v>7247</v>
      </c>
      <c r="P1433" s="204" t="s">
        <v>127</v>
      </c>
      <c r="Q1433" s="204" t="s">
        <v>728</v>
      </c>
      <c r="R1433" s="204" t="s">
        <v>1876</v>
      </c>
      <c r="S1433" s="204" t="s">
        <v>8030</v>
      </c>
    </row>
    <row r="1434" spans="1:19" x14ac:dyDescent="0.3">
      <c r="A1434" s="204"/>
      <c r="B1434" s="204"/>
      <c r="C1434" s="204"/>
      <c r="D1434" s="204"/>
      <c r="F1434" s="204" t="s">
        <v>127</v>
      </c>
      <c r="G1434" s="204" t="s">
        <v>707</v>
      </c>
      <c r="H1434" s="204" t="s">
        <v>1105</v>
      </c>
      <c r="I1434" s="204" t="s">
        <v>3701</v>
      </c>
      <c r="K1434" s="204" t="s">
        <v>128</v>
      </c>
      <c r="L1434" s="204" t="s">
        <v>551</v>
      </c>
      <c r="M1434" s="204" t="s">
        <v>3214</v>
      </c>
      <c r="N1434" s="204" t="s">
        <v>7248</v>
      </c>
      <c r="P1434" s="204" t="s">
        <v>127</v>
      </c>
      <c r="Q1434" s="204" t="s">
        <v>730</v>
      </c>
      <c r="R1434" s="204" t="s">
        <v>2050</v>
      </c>
      <c r="S1434" s="204" t="s">
        <v>8031</v>
      </c>
    </row>
    <row r="1435" spans="1:19" x14ac:dyDescent="0.3">
      <c r="A1435" s="204"/>
      <c r="B1435" s="204"/>
      <c r="C1435" s="204"/>
      <c r="D1435" s="204"/>
      <c r="F1435" s="204" t="s">
        <v>127</v>
      </c>
      <c r="G1435" s="204" t="s">
        <v>709</v>
      </c>
      <c r="H1435" s="204" t="s">
        <v>1851</v>
      </c>
      <c r="I1435" s="204" t="s">
        <v>1763</v>
      </c>
      <c r="K1435" s="204" t="s">
        <v>128</v>
      </c>
      <c r="L1435" s="204" t="s">
        <v>609</v>
      </c>
      <c r="M1435" s="204" t="s">
        <v>565</v>
      </c>
      <c r="N1435" s="204" t="s">
        <v>565</v>
      </c>
      <c r="P1435" s="204" t="s">
        <v>127</v>
      </c>
      <c r="Q1435" s="204" t="s">
        <v>539</v>
      </c>
      <c r="R1435" s="204" t="s">
        <v>8032</v>
      </c>
      <c r="S1435" s="204" t="s">
        <v>8033</v>
      </c>
    </row>
    <row r="1436" spans="1:19" x14ac:dyDescent="0.3">
      <c r="A1436" s="204"/>
      <c r="B1436" s="204"/>
      <c r="C1436" s="204"/>
      <c r="D1436" s="204"/>
      <c r="F1436" s="204" t="s">
        <v>127</v>
      </c>
      <c r="G1436" s="204" t="s">
        <v>586</v>
      </c>
      <c r="H1436" s="204" t="s">
        <v>3343</v>
      </c>
      <c r="I1436" s="204" t="s">
        <v>6471</v>
      </c>
      <c r="K1436" s="204" t="s">
        <v>128</v>
      </c>
      <c r="L1436" s="204" t="s">
        <v>611</v>
      </c>
      <c r="M1436" s="204" t="s">
        <v>3214</v>
      </c>
      <c r="N1436" s="204" t="s">
        <v>7248</v>
      </c>
      <c r="P1436" s="204" t="s">
        <v>127</v>
      </c>
      <c r="Q1436" s="204" t="s">
        <v>733</v>
      </c>
      <c r="R1436" s="204" t="s">
        <v>946</v>
      </c>
      <c r="S1436" s="204" t="s">
        <v>4333</v>
      </c>
    </row>
    <row r="1437" spans="1:19" x14ac:dyDescent="0.3">
      <c r="A1437" s="204"/>
      <c r="B1437" s="204"/>
      <c r="C1437" s="204"/>
      <c r="D1437" s="204"/>
      <c r="F1437" s="204" t="s">
        <v>127</v>
      </c>
      <c r="G1437" s="204" t="s">
        <v>540</v>
      </c>
      <c r="H1437" s="204" t="s">
        <v>2676</v>
      </c>
      <c r="I1437" s="204" t="s">
        <v>6472</v>
      </c>
      <c r="K1437" s="204" t="s">
        <v>128</v>
      </c>
      <c r="L1437" s="204" t="s">
        <v>586</v>
      </c>
      <c r="M1437" s="204" t="s">
        <v>565</v>
      </c>
      <c r="N1437" s="204" t="s">
        <v>565</v>
      </c>
      <c r="P1437" s="204" t="s">
        <v>127</v>
      </c>
      <c r="Q1437" s="204" t="s">
        <v>735</v>
      </c>
      <c r="R1437" s="204" t="s">
        <v>2564</v>
      </c>
      <c r="S1437" s="204" t="s">
        <v>8034</v>
      </c>
    </row>
    <row r="1438" spans="1:19" x14ac:dyDescent="0.3">
      <c r="A1438" s="204"/>
      <c r="B1438" s="204"/>
      <c r="C1438" s="204"/>
      <c r="D1438" s="204"/>
      <c r="F1438" s="204" t="s">
        <v>127</v>
      </c>
      <c r="G1438" s="204" t="s">
        <v>371</v>
      </c>
      <c r="H1438" s="204" t="s">
        <v>6473</v>
      </c>
      <c r="I1438" s="204" t="s">
        <v>6474</v>
      </c>
      <c r="K1438" s="204" t="s">
        <v>128</v>
      </c>
      <c r="L1438" s="204" t="s">
        <v>550</v>
      </c>
      <c r="M1438" s="204" t="s">
        <v>4324</v>
      </c>
      <c r="N1438" s="204" t="s">
        <v>7249</v>
      </c>
      <c r="P1438" s="204" t="s">
        <v>127</v>
      </c>
      <c r="Q1438" s="204" t="s">
        <v>737</v>
      </c>
      <c r="R1438" s="204" t="s">
        <v>2052</v>
      </c>
      <c r="S1438" s="204" t="s">
        <v>3156</v>
      </c>
    </row>
    <row r="1439" spans="1:19" x14ac:dyDescent="0.3">
      <c r="A1439" s="204"/>
      <c r="B1439" s="204"/>
      <c r="C1439" s="204"/>
      <c r="D1439" s="204"/>
      <c r="F1439" s="204" t="s">
        <v>127</v>
      </c>
      <c r="G1439" s="204" t="s">
        <v>714</v>
      </c>
      <c r="H1439" s="204" t="s">
        <v>594</v>
      </c>
      <c r="I1439" s="204" t="s">
        <v>624</v>
      </c>
      <c r="K1439" s="204" t="s">
        <v>128</v>
      </c>
      <c r="L1439" s="204" t="s">
        <v>614</v>
      </c>
      <c r="M1439" s="204" t="s">
        <v>565</v>
      </c>
      <c r="N1439" s="204" t="s">
        <v>565</v>
      </c>
      <c r="P1439" s="204" t="s">
        <v>127</v>
      </c>
      <c r="Q1439" s="204" t="s">
        <v>739</v>
      </c>
      <c r="R1439" s="204" t="s">
        <v>4817</v>
      </c>
      <c r="S1439" s="204" t="s">
        <v>8035</v>
      </c>
    </row>
    <row r="1440" spans="1:19" x14ac:dyDescent="0.3">
      <c r="A1440" s="204"/>
      <c r="B1440" s="204"/>
      <c r="C1440" s="204"/>
      <c r="D1440" s="204"/>
      <c r="F1440" s="204" t="s">
        <v>127</v>
      </c>
      <c r="G1440" s="204" t="s">
        <v>1041</v>
      </c>
      <c r="H1440" s="204" t="s">
        <v>594</v>
      </c>
      <c r="I1440" s="204" t="s">
        <v>594</v>
      </c>
      <c r="K1440" s="204" t="s">
        <v>128</v>
      </c>
      <c r="L1440" s="204" t="s">
        <v>615</v>
      </c>
      <c r="M1440" s="204" t="s">
        <v>565</v>
      </c>
      <c r="N1440" s="204" t="s">
        <v>565</v>
      </c>
      <c r="P1440" s="204" t="s">
        <v>127</v>
      </c>
      <c r="Q1440" s="204" t="s">
        <v>741</v>
      </c>
      <c r="R1440" s="204" t="s">
        <v>2716</v>
      </c>
      <c r="S1440" s="204" t="s">
        <v>8036</v>
      </c>
    </row>
    <row r="1441" spans="1:19" x14ac:dyDescent="0.3">
      <c r="A1441" s="204"/>
      <c r="B1441" s="204"/>
      <c r="C1441" s="204"/>
      <c r="D1441" s="204"/>
      <c r="F1441" s="204" t="s">
        <v>127</v>
      </c>
      <c r="G1441" s="204" t="s">
        <v>715</v>
      </c>
      <c r="H1441" s="204" t="s">
        <v>1886</v>
      </c>
      <c r="I1441" s="204" t="s">
        <v>6475</v>
      </c>
      <c r="K1441" s="204" t="s">
        <v>128</v>
      </c>
      <c r="L1441" s="204" t="s">
        <v>616</v>
      </c>
      <c r="M1441" s="204" t="s">
        <v>565</v>
      </c>
      <c r="N1441" s="204" t="s">
        <v>565</v>
      </c>
      <c r="P1441" s="204" t="s">
        <v>127</v>
      </c>
      <c r="Q1441" s="204" t="s">
        <v>743</v>
      </c>
      <c r="R1441" s="204" t="s">
        <v>4037</v>
      </c>
      <c r="S1441" s="204" t="s">
        <v>4727</v>
      </c>
    </row>
    <row r="1442" spans="1:19" x14ac:dyDescent="0.3">
      <c r="A1442" s="204"/>
      <c r="B1442" s="204"/>
      <c r="C1442" s="204"/>
      <c r="D1442" s="204"/>
      <c r="F1442" s="204" t="s">
        <v>127</v>
      </c>
      <c r="G1442" s="204" t="s">
        <v>717</v>
      </c>
      <c r="H1442" s="204" t="s">
        <v>2157</v>
      </c>
      <c r="I1442" s="204" t="s">
        <v>6476</v>
      </c>
      <c r="K1442" s="204" t="s">
        <v>128</v>
      </c>
      <c r="L1442" s="204" t="s">
        <v>617</v>
      </c>
      <c r="M1442" s="204" t="s">
        <v>565</v>
      </c>
      <c r="N1442" s="204" t="s">
        <v>565</v>
      </c>
      <c r="P1442" s="204" t="s">
        <v>127</v>
      </c>
      <c r="Q1442" s="204" t="s">
        <v>745</v>
      </c>
      <c r="R1442" s="204" t="s">
        <v>1661</v>
      </c>
      <c r="S1442" s="204" t="s">
        <v>8037</v>
      </c>
    </row>
    <row r="1443" spans="1:19" x14ac:dyDescent="0.3">
      <c r="A1443" s="204"/>
      <c r="B1443" s="204"/>
      <c r="C1443" s="204"/>
      <c r="D1443" s="204"/>
      <c r="F1443" s="204" t="s">
        <v>127</v>
      </c>
      <c r="G1443" s="204" t="s">
        <v>719</v>
      </c>
      <c r="H1443" s="204" t="s">
        <v>594</v>
      </c>
      <c r="I1443" s="204" t="s">
        <v>624</v>
      </c>
      <c r="K1443" s="204" t="s">
        <v>128</v>
      </c>
      <c r="L1443" s="204" t="s">
        <v>618</v>
      </c>
      <c r="M1443" s="204" t="s">
        <v>4324</v>
      </c>
      <c r="N1443" s="204" t="s">
        <v>7249</v>
      </c>
      <c r="P1443" s="204" t="s">
        <v>127</v>
      </c>
      <c r="Q1443" s="204" t="s">
        <v>747</v>
      </c>
      <c r="R1443" s="204" t="s">
        <v>2153</v>
      </c>
      <c r="S1443" s="204" t="s">
        <v>8038</v>
      </c>
    </row>
    <row r="1444" spans="1:19" x14ac:dyDescent="0.3">
      <c r="A1444" s="204"/>
      <c r="B1444" s="204"/>
      <c r="C1444" s="204"/>
      <c r="D1444" s="204"/>
      <c r="F1444" s="204" t="s">
        <v>127</v>
      </c>
      <c r="G1444" s="204" t="s">
        <v>720</v>
      </c>
      <c r="H1444" s="204" t="s">
        <v>1145</v>
      </c>
      <c r="I1444" s="204" t="s">
        <v>4619</v>
      </c>
      <c r="K1444" s="204" t="s">
        <v>128</v>
      </c>
      <c r="L1444" s="204" t="s">
        <v>620</v>
      </c>
      <c r="M1444" s="204" t="s">
        <v>565</v>
      </c>
      <c r="N1444" s="204" t="s">
        <v>565</v>
      </c>
      <c r="P1444" s="204" t="s">
        <v>127</v>
      </c>
      <c r="Q1444" s="204" t="s">
        <v>749</v>
      </c>
      <c r="R1444" s="204" t="s">
        <v>4560</v>
      </c>
      <c r="S1444" s="204" t="s">
        <v>8039</v>
      </c>
    </row>
    <row r="1445" spans="1:19" x14ac:dyDescent="0.3">
      <c r="A1445" s="204"/>
      <c r="B1445" s="204"/>
      <c r="C1445" s="204"/>
      <c r="D1445" s="204"/>
      <c r="F1445" s="204" t="s">
        <v>127</v>
      </c>
      <c r="G1445" s="204" t="s">
        <v>722</v>
      </c>
      <c r="H1445" s="204" t="s">
        <v>757</v>
      </c>
      <c r="I1445" s="204" t="s">
        <v>865</v>
      </c>
      <c r="K1445" s="204" t="s">
        <v>128</v>
      </c>
      <c r="L1445" s="204" t="s">
        <v>586</v>
      </c>
      <c r="M1445" s="204" t="s">
        <v>565</v>
      </c>
      <c r="N1445" s="204" t="s">
        <v>565</v>
      </c>
      <c r="P1445" s="204" t="s">
        <v>127</v>
      </c>
      <c r="Q1445" s="204" t="s">
        <v>751</v>
      </c>
      <c r="R1445" s="204" t="s">
        <v>1613</v>
      </c>
      <c r="S1445" s="204" t="s">
        <v>8040</v>
      </c>
    </row>
    <row r="1446" spans="1:19" x14ac:dyDescent="0.3">
      <c r="A1446" s="204"/>
      <c r="B1446" s="204"/>
      <c r="C1446" s="204"/>
      <c r="D1446" s="204"/>
      <c r="F1446" s="204" t="s">
        <v>127</v>
      </c>
      <c r="G1446" s="204" t="s">
        <v>724</v>
      </c>
      <c r="H1446" s="204" t="s">
        <v>1157</v>
      </c>
      <c r="I1446" s="204" t="s">
        <v>2747</v>
      </c>
      <c r="K1446" s="204" t="s">
        <v>128</v>
      </c>
      <c r="L1446" s="204" t="s">
        <v>549</v>
      </c>
      <c r="M1446" s="204" t="s">
        <v>598</v>
      </c>
      <c r="N1446" s="204" t="s">
        <v>7250</v>
      </c>
      <c r="P1446" s="204" t="s">
        <v>127</v>
      </c>
      <c r="Q1446" s="204" t="s">
        <v>753</v>
      </c>
      <c r="R1446" s="204" t="s">
        <v>5232</v>
      </c>
      <c r="S1446" s="204" t="s">
        <v>8041</v>
      </c>
    </row>
    <row r="1447" spans="1:19" x14ac:dyDescent="0.3">
      <c r="A1447" s="204"/>
      <c r="B1447" s="204"/>
      <c r="C1447" s="204"/>
      <c r="D1447" s="204"/>
      <c r="F1447" s="204" t="s">
        <v>127</v>
      </c>
      <c r="G1447" s="204" t="s">
        <v>726</v>
      </c>
      <c r="H1447" s="204" t="s">
        <v>6133</v>
      </c>
      <c r="I1447" s="204" t="s">
        <v>6477</v>
      </c>
      <c r="K1447" s="204" t="s">
        <v>128</v>
      </c>
      <c r="L1447" s="204" t="s">
        <v>625</v>
      </c>
      <c r="M1447" s="204" t="s">
        <v>594</v>
      </c>
      <c r="N1447" s="204" t="s">
        <v>594</v>
      </c>
      <c r="P1447" s="204" t="s">
        <v>127</v>
      </c>
      <c r="Q1447" s="204" t="s">
        <v>538</v>
      </c>
      <c r="R1447" s="204" t="s">
        <v>8042</v>
      </c>
      <c r="S1447" s="204" t="s">
        <v>8043</v>
      </c>
    </row>
    <row r="1448" spans="1:19" x14ac:dyDescent="0.3">
      <c r="A1448" s="204"/>
      <c r="B1448" s="204"/>
      <c r="C1448" s="204"/>
      <c r="D1448" s="204"/>
      <c r="F1448" s="204" t="s">
        <v>127</v>
      </c>
      <c r="G1448" s="204" t="s">
        <v>728</v>
      </c>
      <c r="H1448" s="204" t="s">
        <v>4322</v>
      </c>
      <c r="I1448" s="204" t="s">
        <v>4643</v>
      </c>
      <c r="K1448" s="204" t="s">
        <v>128</v>
      </c>
      <c r="L1448" s="204" t="s">
        <v>629</v>
      </c>
      <c r="M1448" s="204" t="s">
        <v>2256</v>
      </c>
      <c r="N1448" s="204" t="s">
        <v>7251</v>
      </c>
      <c r="P1448" s="204" t="s">
        <v>127</v>
      </c>
      <c r="Q1448" s="204" t="s">
        <v>756</v>
      </c>
      <c r="R1448" s="204" t="s">
        <v>594</v>
      </c>
      <c r="S1448" s="204" t="s">
        <v>624</v>
      </c>
    </row>
    <row r="1449" spans="1:19" x14ac:dyDescent="0.3">
      <c r="A1449" s="204"/>
      <c r="B1449" s="204"/>
      <c r="C1449" s="204"/>
      <c r="D1449" s="204"/>
      <c r="F1449" s="204" t="s">
        <v>127</v>
      </c>
      <c r="G1449" s="204" t="s">
        <v>730</v>
      </c>
      <c r="H1449" s="204" t="s">
        <v>2237</v>
      </c>
      <c r="I1449" s="204" t="s">
        <v>6478</v>
      </c>
      <c r="K1449" s="204" t="s">
        <v>128</v>
      </c>
      <c r="L1449" s="204" t="s">
        <v>631</v>
      </c>
      <c r="M1449" s="204" t="s">
        <v>594</v>
      </c>
      <c r="N1449" s="204" t="s">
        <v>757</v>
      </c>
      <c r="P1449" s="204" t="s">
        <v>127</v>
      </c>
      <c r="Q1449" s="204" t="s">
        <v>758</v>
      </c>
      <c r="R1449" s="204" t="s">
        <v>8044</v>
      </c>
      <c r="S1449" s="204" t="s">
        <v>8045</v>
      </c>
    </row>
    <row r="1450" spans="1:19" x14ac:dyDescent="0.3">
      <c r="A1450" s="204"/>
      <c r="B1450" s="204"/>
      <c r="C1450" s="204"/>
      <c r="D1450" s="204"/>
      <c r="F1450" s="204" t="s">
        <v>127</v>
      </c>
      <c r="G1450" s="204" t="s">
        <v>539</v>
      </c>
      <c r="H1450" s="204" t="s">
        <v>5680</v>
      </c>
      <c r="I1450" s="204" t="s">
        <v>6479</v>
      </c>
      <c r="K1450" s="204" t="s">
        <v>128</v>
      </c>
      <c r="L1450" s="204" t="s">
        <v>633</v>
      </c>
      <c r="M1450" s="204" t="s">
        <v>946</v>
      </c>
      <c r="N1450" s="204" t="s">
        <v>852</v>
      </c>
      <c r="P1450" s="204" t="s">
        <v>127</v>
      </c>
      <c r="Q1450" s="204" t="s">
        <v>760</v>
      </c>
      <c r="R1450" s="204" t="s">
        <v>8046</v>
      </c>
      <c r="S1450" s="204" t="s">
        <v>8047</v>
      </c>
    </row>
    <row r="1451" spans="1:19" x14ac:dyDescent="0.3">
      <c r="A1451" s="204"/>
      <c r="B1451" s="204"/>
      <c r="C1451" s="204"/>
      <c r="D1451" s="204"/>
      <c r="F1451" s="204" t="s">
        <v>127</v>
      </c>
      <c r="G1451" s="204" t="s">
        <v>733</v>
      </c>
      <c r="H1451" s="204" t="s">
        <v>885</v>
      </c>
      <c r="I1451" s="204" t="s">
        <v>2716</v>
      </c>
      <c r="K1451" s="204" t="s">
        <v>128</v>
      </c>
      <c r="L1451" s="204" t="s">
        <v>586</v>
      </c>
      <c r="M1451" s="204" t="s">
        <v>1183</v>
      </c>
      <c r="N1451" s="204" t="s">
        <v>4879</v>
      </c>
      <c r="P1451" s="204" t="s">
        <v>127</v>
      </c>
      <c r="Q1451" s="204" t="s">
        <v>762</v>
      </c>
      <c r="R1451" s="204" t="s">
        <v>4178</v>
      </c>
      <c r="S1451" s="204" t="s">
        <v>8048</v>
      </c>
    </row>
    <row r="1452" spans="1:19" x14ac:dyDescent="0.3">
      <c r="A1452" s="204"/>
      <c r="B1452" s="204"/>
      <c r="C1452" s="204"/>
      <c r="D1452" s="204"/>
      <c r="F1452" s="204" t="s">
        <v>127</v>
      </c>
      <c r="G1452" s="204" t="s">
        <v>735</v>
      </c>
      <c r="H1452" s="204" t="s">
        <v>1521</v>
      </c>
      <c r="I1452" s="204" t="s">
        <v>6480</v>
      </c>
      <c r="K1452" s="204" t="s">
        <v>128</v>
      </c>
      <c r="L1452" s="204" t="s">
        <v>548</v>
      </c>
      <c r="M1452" s="204" t="s">
        <v>2025</v>
      </c>
      <c r="N1452" s="204" t="s">
        <v>3969</v>
      </c>
      <c r="P1452" s="204" t="s">
        <v>127</v>
      </c>
      <c r="Q1452" s="204" t="s">
        <v>764</v>
      </c>
      <c r="R1452" s="204" t="s">
        <v>1579</v>
      </c>
      <c r="S1452" s="204" t="s">
        <v>7114</v>
      </c>
    </row>
    <row r="1453" spans="1:19" x14ac:dyDescent="0.3">
      <c r="A1453" s="204"/>
      <c r="B1453" s="204"/>
      <c r="C1453" s="204"/>
      <c r="D1453" s="204"/>
      <c r="F1453" s="204" t="s">
        <v>127</v>
      </c>
      <c r="G1453" s="204" t="s">
        <v>737</v>
      </c>
      <c r="H1453" s="204" t="s">
        <v>1387</v>
      </c>
      <c r="I1453" s="204" t="s">
        <v>3121</v>
      </c>
      <c r="K1453" s="204" t="s">
        <v>128</v>
      </c>
      <c r="L1453" s="204" t="s">
        <v>637</v>
      </c>
      <c r="M1453" s="204" t="s">
        <v>1832</v>
      </c>
      <c r="N1453" s="204" t="s">
        <v>777</v>
      </c>
      <c r="P1453" s="204" t="s">
        <v>127</v>
      </c>
      <c r="Q1453" s="204" t="s">
        <v>766</v>
      </c>
      <c r="R1453" s="204" t="s">
        <v>757</v>
      </c>
      <c r="S1453" s="204" t="s">
        <v>757</v>
      </c>
    </row>
    <row r="1454" spans="1:19" x14ac:dyDescent="0.3">
      <c r="A1454" s="204"/>
      <c r="B1454" s="204"/>
      <c r="C1454" s="204"/>
      <c r="D1454" s="204"/>
      <c r="F1454" s="204" t="s">
        <v>127</v>
      </c>
      <c r="G1454" s="204" t="s">
        <v>739</v>
      </c>
      <c r="H1454" s="204" t="s">
        <v>4364</v>
      </c>
      <c r="I1454" s="204" t="s">
        <v>6481</v>
      </c>
      <c r="K1454" s="204" t="s">
        <v>128</v>
      </c>
      <c r="L1454" s="204" t="s">
        <v>639</v>
      </c>
      <c r="M1454" s="204" t="s">
        <v>952</v>
      </c>
      <c r="N1454" s="204" t="s">
        <v>952</v>
      </c>
      <c r="P1454" s="204" t="s">
        <v>127</v>
      </c>
      <c r="Q1454" s="204" t="s">
        <v>767</v>
      </c>
      <c r="R1454" s="204" t="s">
        <v>624</v>
      </c>
      <c r="S1454" s="204" t="s">
        <v>1020</v>
      </c>
    </row>
    <row r="1455" spans="1:19" x14ac:dyDescent="0.3">
      <c r="A1455" s="204"/>
      <c r="B1455" s="204"/>
      <c r="C1455" s="204"/>
      <c r="D1455" s="204"/>
      <c r="F1455" s="204" t="s">
        <v>127</v>
      </c>
      <c r="G1455" s="204" t="s">
        <v>741</v>
      </c>
      <c r="H1455" s="204" t="s">
        <v>1033</v>
      </c>
      <c r="I1455" s="204" t="s">
        <v>5949</v>
      </c>
      <c r="K1455" s="204" t="s">
        <v>128</v>
      </c>
      <c r="L1455" s="204" t="s">
        <v>641</v>
      </c>
      <c r="M1455" s="204" t="s">
        <v>565</v>
      </c>
      <c r="N1455" s="204" t="s">
        <v>565</v>
      </c>
      <c r="P1455" s="204" t="s">
        <v>127</v>
      </c>
      <c r="Q1455" s="204" t="s">
        <v>769</v>
      </c>
      <c r="R1455" s="204" t="s">
        <v>885</v>
      </c>
      <c r="S1455" s="204" t="s">
        <v>1661</v>
      </c>
    </row>
    <row r="1456" spans="1:19" x14ac:dyDescent="0.3">
      <c r="A1456" s="204"/>
      <c r="B1456" s="204"/>
      <c r="C1456" s="204"/>
      <c r="D1456" s="204"/>
      <c r="F1456" s="204" t="s">
        <v>127</v>
      </c>
      <c r="G1456" s="204" t="s">
        <v>743</v>
      </c>
      <c r="H1456" s="204" t="s">
        <v>953</v>
      </c>
      <c r="I1456" s="204" t="s">
        <v>6482</v>
      </c>
      <c r="K1456" s="204" t="s">
        <v>128</v>
      </c>
      <c r="L1456" s="204" t="s">
        <v>643</v>
      </c>
      <c r="M1456" s="204" t="s">
        <v>680</v>
      </c>
      <c r="N1456" s="204" t="s">
        <v>972</v>
      </c>
      <c r="P1456" s="204" t="s">
        <v>127</v>
      </c>
      <c r="Q1456" s="204" t="s">
        <v>771</v>
      </c>
      <c r="R1456" s="204" t="s">
        <v>594</v>
      </c>
      <c r="S1456" s="204" t="s">
        <v>757</v>
      </c>
    </row>
    <row r="1457" spans="1:19" x14ac:dyDescent="0.3">
      <c r="A1457" s="204"/>
      <c r="B1457" s="204"/>
      <c r="C1457" s="204"/>
      <c r="D1457" s="204"/>
      <c r="F1457" s="204" t="s">
        <v>127</v>
      </c>
      <c r="G1457" s="204" t="s">
        <v>745</v>
      </c>
      <c r="H1457" s="204" t="s">
        <v>1161</v>
      </c>
      <c r="I1457" s="204" t="s">
        <v>6483</v>
      </c>
      <c r="K1457" s="204" t="s">
        <v>128</v>
      </c>
      <c r="L1457" s="204" t="s">
        <v>586</v>
      </c>
      <c r="M1457" s="204" t="s">
        <v>1281</v>
      </c>
      <c r="N1457" s="204" t="s">
        <v>1125</v>
      </c>
      <c r="P1457" s="204" t="s">
        <v>127</v>
      </c>
      <c r="Q1457" s="204" t="s">
        <v>537</v>
      </c>
      <c r="R1457" s="204" t="s">
        <v>8049</v>
      </c>
      <c r="S1457" s="204" t="s">
        <v>8050</v>
      </c>
    </row>
    <row r="1458" spans="1:19" x14ac:dyDescent="0.3">
      <c r="A1458" s="204"/>
      <c r="B1458" s="204"/>
      <c r="C1458" s="204"/>
      <c r="D1458" s="204"/>
      <c r="F1458" s="204" t="s">
        <v>127</v>
      </c>
      <c r="G1458" s="204" t="s">
        <v>747</v>
      </c>
      <c r="H1458" s="204" t="s">
        <v>2768</v>
      </c>
      <c r="I1458" s="204" t="s">
        <v>2198</v>
      </c>
      <c r="K1458" s="204" t="s">
        <v>128</v>
      </c>
      <c r="L1458" s="204" t="s">
        <v>547</v>
      </c>
      <c r="M1458" s="204" t="s">
        <v>1415</v>
      </c>
      <c r="N1458" s="204" t="s">
        <v>952</v>
      </c>
      <c r="P1458" s="204" t="s">
        <v>127</v>
      </c>
      <c r="Q1458" s="204" t="s">
        <v>774</v>
      </c>
      <c r="R1458" s="204" t="s">
        <v>952</v>
      </c>
      <c r="S1458" s="204" t="s">
        <v>892</v>
      </c>
    </row>
    <row r="1459" spans="1:19" x14ac:dyDescent="0.3">
      <c r="A1459" s="204"/>
      <c r="B1459" s="204"/>
      <c r="C1459" s="204"/>
      <c r="D1459" s="204"/>
      <c r="F1459" s="204" t="s">
        <v>127</v>
      </c>
      <c r="G1459" s="204" t="s">
        <v>749</v>
      </c>
      <c r="H1459" s="204" t="s">
        <v>6484</v>
      </c>
      <c r="I1459" s="204" t="s">
        <v>6485</v>
      </c>
      <c r="K1459" s="204" t="s">
        <v>128</v>
      </c>
      <c r="L1459" s="204" t="s">
        <v>647</v>
      </c>
      <c r="M1459" s="204" t="s">
        <v>1807</v>
      </c>
      <c r="N1459" s="204" t="s">
        <v>821</v>
      </c>
      <c r="P1459" s="204" t="s">
        <v>127</v>
      </c>
      <c r="Q1459" s="204" t="s">
        <v>776</v>
      </c>
      <c r="R1459" s="204" t="s">
        <v>863</v>
      </c>
      <c r="S1459" s="204" t="s">
        <v>946</v>
      </c>
    </row>
    <row r="1460" spans="1:19" x14ac:dyDescent="0.3">
      <c r="A1460" s="204"/>
      <c r="B1460" s="204"/>
      <c r="C1460" s="204"/>
      <c r="D1460" s="204"/>
      <c r="F1460" s="204" t="s">
        <v>127</v>
      </c>
      <c r="G1460" s="204" t="s">
        <v>751</v>
      </c>
      <c r="H1460" s="204" t="s">
        <v>4535</v>
      </c>
      <c r="I1460" s="204" t="s">
        <v>4920</v>
      </c>
      <c r="K1460" s="204" t="s">
        <v>128</v>
      </c>
      <c r="L1460" s="204" t="s">
        <v>649</v>
      </c>
      <c r="M1460" s="204" t="s">
        <v>2515</v>
      </c>
      <c r="N1460" s="204" t="s">
        <v>594</v>
      </c>
      <c r="P1460" s="204" t="s">
        <v>127</v>
      </c>
      <c r="Q1460" s="204" t="s">
        <v>778</v>
      </c>
      <c r="R1460" s="204" t="s">
        <v>8051</v>
      </c>
      <c r="S1460" s="204" t="s">
        <v>8052</v>
      </c>
    </row>
    <row r="1461" spans="1:19" x14ac:dyDescent="0.3">
      <c r="A1461" s="204"/>
      <c r="B1461" s="204"/>
      <c r="C1461" s="204"/>
      <c r="D1461" s="204"/>
      <c r="F1461" s="204" t="s">
        <v>127</v>
      </c>
      <c r="G1461" s="204" t="s">
        <v>753</v>
      </c>
      <c r="H1461" s="204" t="s">
        <v>6486</v>
      </c>
      <c r="I1461" s="204" t="s">
        <v>6487</v>
      </c>
      <c r="K1461" s="204" t="s">
        <v>128</v>
      </c>
      <c r="L1461" s="204" t="s">
        <v>651</v>
      </c>
      <c r="M1461" s="204" t="s">
        <v>565</v>
      </c>
      <c r="N1461" s="204" t="s">
        <v>565</v>
      </c>
      <c r="P1461" s="204" t="s">
        <v>127</v>
      </c>
      <c r="Q1461" s="204" t="s">
        <v>780</v>
      </c>
      <c r="R1461" s="204" t="s">
        <v>977</v>
      </c>
      <c r="S1461" s="204" t="s">
        <v>5264</v>
      </c>
    </row>
    <row r="1462" spans="1:19" x14ac:dyDescent="0.3">
      <c r="A1462" s="204"/>
      <c r="B1462" s="204"/>
      <c r="C1462" s="204"/>
      <c r="D1462" s="204"/>
      <c r="F1462" s="204" t="s">
        <v>127</v>
      </c>
      <c r="G1462" s="204" t="s">
        <v>538</v>
      </c>
      <c r="H1462" s="204" t="s">
        <v>6488</v>
      </c>
      <c r="I1462" s="204" t="s">
        <v>6489</v>
      </c>
      <c r="K1462" s="204" t="s">
        <v>128</v>
      </c>
      <c r="L1462" s="204" t="s">
        <v>653</v>
      </c>
      <c r="M1462" s="204" t="s">
        <v>594</v>
      </c>
      <c r="N1462" s="204" t="s">
        <v>565</v>
      </c>
      <c r="P1462" s="204" t="s">
        <v>127</v>
      </c>
      <c r="Q1462" s="204" t="s">
        <v>782</v>
      </c>
      <c r="R1462" s="204" t="s">
        <v>565</v>
      </c>
      <c r="S1462" s="204" t="s">
        <v>565</v>
      </c>
    </row>
    <row r="1463" spans="1:19" x14ac:dyDescent="0.3">
      <c r="A1463" s="204"/>
      <c r="B1463" s="204"/>
      <c r="C1463" s="204"/>
      <c r="D1463" s="204"/>
      <c r="F1463" s="204" t="s">
        <v>127</v>
      </c>
      <c r="G1463" s="204" t="s">
        <v>756</v>
      </c>
      <c r="H1463" s="204" t="s">
        <v>594</v>
      </c>
      <c r="I1463" s="204" t="s">
        <v>565</v>
      </c>
      <c r="K1463" s="204" t="s">
        <v>128</v>
      </c>
      <c r="L1463" s="204" t="s">
        <v>655</v>
      </c>
      <c r="M1463" s="204" t="s">
        <v>594</v>
      </c>
      <c r="N1463" s="204" t="s">
        <v>565</v>
      </c>
      <c r="P1463" s="204" t="s">
        <v>127</v>
      </c>
      <c r="Q1463" s="204" t="s">
        <v>783</v>
      </c>
      <c r="R1463" s="204" t="s">
        <v>1539</v>
      </c>
      <c r="S1463" s="204" t="s">
        <v>3204</v>
      </c>
    </row>
    <row r="1464" spans="1:19" x14ac:dyDescent="0.3">
      <c r="A1464" s="204"/>
      <c r="B1464" s="204"/>
      <c r="C1464" s="204"/>
      <c r="D1464" s="204"/>
      <c r="F1464" s="204" t="s">
        <v>127</v>
      </c>
      <c r="G1464" s="204" t="s">
        <v>758</v>
      </c>
      <c r="H1464" s="204" t="s">
        <v>2738</v>
      </c>
      <c r="I1464" s="204" t="s">
        <v>6490</v>
      </c>
      <c r="K1464" s="204" t="s">
        <v>128</v>
      </c>
      <c r="L1464" s="204" t="s">
        <v>657</v>
      </c>
      <c r="M1464" s="204" t="s">
        <v>565</v>
      </c>
      <c r="N1464" s="204" t="s">
        <v>565</v>
      </c>
      <c r="P1464" s="204" t="s">
        <v>127</v>
      </c>
      <c r="Q1464" s="204" t="s">
        <v>784</v>
      </c>
      <c r="R1464" s="204" t="s">
        <v>3514</v>
      </c>
      <c r="S1464" s="204" t="s">
        <v>6612</v>
      </c>
    </row>
    <row r="1465" spans="1:19" x14ac:dyDescent="0.3">
      <c r="A1465" s="204"/>
      <c r="B1465" s="204"/>
      <c r="C1465" s="204"/>
      <c r="D1465" s="204"/>
      <c r="F1465" s="204" t="s">
        <v>127</v>
      </c>
      <c r="G1465" s="204" t="s">
        <v>760</v>
      </c>
      <c r="H1465" s="204" t="s">
        <v>6491</v>
      </c>
      <c r="I1465" s="204" t="s">
        <v>6492</v>
      </c>
      <c r="K1465" s="204" t="s">
        <v>128</v>
      </c>
      <c r="L1465" s="204" t="s">
        <v>546</v>
      </c>
      <c r="M1465" s="204" t="s">
        <v>1823</v>
      </c>
      <c r="N1465" s="204" t="s">
        <v>7252</v>
      </c>
      <c r="P1465" s="204" t="s">
        <v>127</v>
      </c>
      <c r="Q1465" s="204" t="s">
        <v>786</v>
      </c>
      <c r="R1465" s="204" t="s">
        <v>5625</v>
      </c>
      <c r="S1465" s="204" t="s">
        <v>8053</v>
      </c>
    </row>
    <row r="1466" spans="1:19" x14ac:dyDescent="0.3">
      <c r="A1466" s="204"/>
      <c r="B1466" s="204"/>
      <c r="C1466" s="204"/>
      <c r="D1466" s="204"/>
      <c r="F1466" s="204" t="s">
        <v>127</v>
      </c>
      <c r="G1466" s="204" t="s">
        <v>762</v>
      </c>
      <c r="H1466" s="204" t="s">
        <v>1835</v>
      </c>
      <c r="I1466" s="204" t="s">
        <v>6493</v>
      </c>
      <c r="K1466" s="204" t="s">
        <v>128</v>
      </c>
      <c r="L1466" s="204" t="s">
        <v>660</v>
      </c>
      <c r="M1466" s="204" t="s">
        <v>565</v>
      </c>
      <c r="N1466" s="204" t="s">
        <v>565</v>
      </c>
      <c r="P1466" s="204" t="s">
        <v>127</v>
      </c>
      <c r="Q1466" s="204" t="s">
        <v>788</v>
      </c>
      <c r="R1466" s="204" t="s">
        <v>1420</v>
      </c>
      <c r="S1466" s="204" t="s">
        <v>2843</v>
      </c>
    </row>
    <row r="1467" spans="1:19" x14ac:dyDescent="0.3">
      <c r="A1467" s="204"/>
      <c r="B1467" s="204"/>
      <c r="C1467" s="204"/>
      <c r="D1467" s="204"/>
      <c r="F1467" s="204" t="s">
        <v>127</v>
      </c>
      <c r="G1467" s="204" t="s">
        <v>764</v>
      </c>
      <c r="H1467" s="204" t="s">
        <v>1455</v>
      </c>
      <c r="I1467" s="204" t="s">
        <v>6494</v>
      </c>
      <c r="K1467" s="204" t="s">
        <v>128</v>
      </c>
      <c r="L1467" s="204" t="s">
        <v>662</v>
      </c>
      <c r="M1467" s="204" t="s">
        <v>757</v>
      </c>
      <c r="N1467" s="204" t="s">
        <v>1832</v>
      </c>
      <c r="P1467" s="204" t="s">
        <v>127</v>
      </c>
      <c r="Q1467" s="204" t="s">
        <v>790</v>
      </c>
      <c r="R1467" s="204" t="s">
        <v>853</v>
      </c>
      <c r="S1467" s="204" t="s">
        <v>4424</v>
      </c>
    </row>
    <row r="1468" spans="1:19" x14ac:dyDescent="0.3">
      <c r="A1468" s="204"/>
      <c r="B1468" s="204"/>
      <c r="C1468" s="204"/>
      <c r="D1468" s="204"/>
      <c r="F1468" s="204" t="s">
        <v>127</v>
      </c>
      <c r="G1468" s="204" t="s">
        <v>766</v>
      </c>
      <c r="H1468" s="204" t="s">
        <v>881</v>
      </c>
      <c r="I1468" s="204" t="s">
        <v>1161</v>
      </c>
      <c r="K1468" s="204" t="s">
        <v>128</v>
      </c>
      <c r="L1468" s="204" t="s">
        <v>664</v>
      </c>
      <c r="M1468" s="204" t="s">
        <v>1860</v>
      </c>
      <c r="N1468" s="204" t="s">
        <v>7253</v>
      </c>
      <c r="P1468" s="204" t="s">
        <v>127</v>
      </c>
      <c r="Q1468" s="204" t="s">
        <v>792</v>
      </c>
      <c r="R1468" s="204" t="s">
        <v>680</v>
      </c>
      <c r="S1468" s="204" t="s">
        <v>3960</v>
      </c>
    </row>
    <row r="1469" spans="1:19" x14ac:dyDescent="0.3">
      <c r="A1469" s="204"/>
      <c r="B1469" s="204"/>
      <c r="C1469" s="204"/>
      <c r="D1469" s="204"/>
      <c r="F1469" s="204" t="s">
        <v>127</v>
      </c>
      <c r="G1469" s="204" t="s">
        <v>767</v>
      </c>
      <c r="H1469" s="204" t="s">
        <v>1851</v>
      </c>
      <c r="I1469" s="204" t="s">
        <v>2136</v>
      </c>
      <c r="K1469" s="204" t="s">
        <v>128</v>
      </c>
      <c r="L1469" s="204" t="s">
        <v>545</v>
      </c>
      <c r="M1469" s="204" t="s">
        <v>6607</v>
      </c>
      <c r="N1469" s="204" t="s">
        <v>4534</v>
      </c>
      <c r="P1469" s="204" t="s">
        <v>127</v>
      </c>
      <c r="Q1469" s="204" t="s">
        <v>794</v>
      </c>
      <c r="R1469" s="204" t="s">
        <v>861</v>
      </c>
      <c r="S1469" s="204" t="s">
        <v>982</v>
      </c>
    </row>
    <row r="1470" spans="1:19" x14ac:dyDescent="0.3">
      <c r="A1470" s="204"/>
      <c r="B1470" s="204"/>
      <c r="C1470" s="204"/>
      <c r="D1470" s="204"/>
      <c r="F1470" s="204" t="s">
        <v>127</v>
      </c>
      <c r="G1470" s="204" t="s">
        <v>769</v>
      </c>
      <c r="H1470" s="204" t="s">
        <v>875</v>
      </c>
      <c r="I1470" s="204" t="s">
        <v>6194</v>
      </c>
      <c r="K1470" s="204" t="s">
        <v>128</v>
      </c>
      <c r="L1470" s="204" t="s">
        <v>667</v>
      </c>
      <c r="M1470" s="204" t="s">
        <v>565</v>
      </c>
      <c r="N1470" s="204" t="s">
        <v>565</v>
      </c>
      <c r="P1470" s="204" t="s">
        <v>127</v>
      </c>
      <c r="Q1470" s="204" t="s">
        <v>796</v>
      </c>
      <c r="R1470" s="204" t="s">
        <v>1033</v>
      </c>
      <c r="S1470" s="204" t="s">
        <v>4370</v>
      </c>
    </row>
    <row r="1471" spans="1:19" x14ac:dyDescent="0.3">
      <c r="A1471" s="204"/>
      <c r="B1471" s="204"/>
      <c r="C1471" s="204"/>
      <c r="D1471" s="204"/>
      <c r="F1471" s="204" t="s">
        <v>127</v>
      </c>
      <c r="G1471" s="204" t="s">
        <v>771</v>
      </c>
      <c r="H1471" s="204" t="s">
        <v>812</v>
      </c>
      <c r="I1471" s="204" t="s">
        <v>2017</v>
      </c>
      <c r="K1471" s="204" t="s">
        <v>128</v>
      </c>
      <c r="L1471" s="204" t="s">
        <v>668</v>
      </c>
      <c r="M1471" s="204" t="s">
        <v>594</v>
      </c>
      <c r="N1471" s="204" t="s">
        <v>2515</v>
      </c>
      <c r="P1471" s="204" t="s">
        <v>127</v>
      </c>
      <c r="Q1471" s="204" t="s">
        <v>798</v>
      </c>
      <c r="R1471" s="204" t="s">
        <v>865</v>
      </c>
      <c r="S1471" s="204" t="s">
        <v>3653</v>
      </c>
    </row>
    <row r="1472" spans="1:19" x14ac:dyDescent="0.3">
      <c r="A1472" s="204"/>
      <c r="B1472" s="204"/>
      <c r="C1472" s="204"/>
      <c r="D1472" s="204"/>
      <c r="F1472" s="204" t="s">
        <v>127</v>
      </c>
      <c r="G1472" s="204" t="s">
        <v>537</v>
      </c>
      <c r="H1472" s="204" t="s">
        <v>1470</v>
      </c>
      <c r="I1472" s="204" t="s">
        <v>6495</v>
      </c>
      <c r="K1472" s="204" t="s">
        <v>128</v>
      </c>
      <c r="L1472" s="204" t="s">
        <v>670</v>
      </c>
      <c r="M1472" s="204" t="s">
        <v>1528</v>
      </c>
      <c r="N1472" s="204" t="s">
        <v>7254</v>
      </c>
      <c r="P1472" s="204" t="s">
        <v>127</v>
      </c>
      <c r="Q1472" s="204" t="s">
        <v>800</v>
      </c>
      <c r="R1472" s="204" t="s">
        <v>2090</v>
      </c>
      <c r="S1472" s="204" t="s">
        <v>4445</v>
      </c>
    </row>
    <row r="1473" spans="1:19" x14ac:dyDescent="0.3">
      <c r="A1473" s="204"/>
      <c r="B1473" s="204"/>
      <c r="C1473" s="204"/>
      <c r="D1473" s="204"/>
      <c r="F1473" s="204" t="s">
        <v>127</v>
      </c>
      <c r="G1473" s="204" t="s">
        <v>774</v>
      </c>
      <c r="H1473" s="204" t="s">
        <v>2052</v>
      </c>
      <c r="I1473" s="204" t="s">
        <v>3987</v>
      </c>
      <c r="K1473" s="204" t="s">
        <v>128</v>
      </c>
      <c r="L1473" s="204" t="s">
        <v>672</v>
      </c>
      <c r="M1473" s="204" t="s">
        <v>885</v>
      </c>
      <c r="N1473" s="204" t="s">
        <v>1045</v>
      </c>
      <c r="P1473" s="204" t="s">
        <v>127</v>
      </c>
      <c r="Q1473" s="204" t="s">
        <v>802</v>
      </c>
      <c r="R1473" s="204" t="s">
        <v>565</v>
      </c>
      <c r="S1473" s="204" t="s">
        <v>565</v>
      </c>
    </row>
    <row r="1474" spans="1:19" x14ac:dyDescent="0.3">
      <c r="A1474" s="204"/>
      <c r="B1474" s="204"/>
      <c r="C1474" s="204"/>
      <c r="D1474" s="204"/>
      <c r="F1474" s="204" t="s">
        <v>127</v>
      </c>
      <c r="G1474" s="204" t="s">
        <v>776</v>
      </c>
      <c r="H1474" s="204" t="s">
        <v>1281</v>
      </c>
      <c r="I1474" s="204" t="s">
        <v>2163</v>
      </c>
      <c r="K1474" s="204" t="s">
        <v>128</v>
      </c>
      <c r="L1474" s="204" t="s">
        <v>544</v>
      </c>
      <c r="M1474" s="204" t="s">
        <v>1611</v>
      </c>
      <c r="N1474" s="204" t="s">
        <v>7255</v>
      </c>
      <c r="P1474" s="204" t="s">
        <v>127</v>
      </c>
      <c r="Q1474" s="204" t="s">
        <v>803</v>
      </c>
      <c r="R1474" s="204" t="s">
        <v>960</v>
      </c>
      <c r="S1474" s="204" t="s">
        <v>8054</v>
      </c>
    </row>
    <row r="1475" spans="1:19" x14ac:dyDescent="0.3">
      <c r="A1475" s="204"/>
      <c r="B1475" s="204"/>
      <c r="C1475" s="204"/>
      <c r="D1475" s="204"/>
      <c r="F1475" s="204" t="s">
        <v>127</v>
      </c>
      <c r="G1475" s="204" t="s">
        <v>778</v>
      </c>
      <c r="H1475" s="204" t="s">
        <v>1415</v>
      </c>
      <c r="I1475" s="204" t="s">
        <v>1666</v>
      </c>
      <c r="K1475" s="204" t="s">
        <v>128</v>
      </c>
      <c r="L1475" s="204" t="s">
        <v>676</v>
      </c>
      <c r="M1475" s="204" t="s">
        <v>1611</v>
      </c>
      <c r="N1475" s="204" t="s">
        <v>7255</v>
      </c>
      <c r="P1475" s="204" t="s">
        <v>127</v>
      </c>
      <c r="Q1475" s="204" t="s">
        <v>805</v>
      </c>
      <c r="R1475" s="204" t="s">
        <v>1420</v>
      </c>
      <c r="S1475" s="204" t="s">
        <v>916</v>
      </c>
    </row>
    <row r="1476" spans="1:19" x14ac:dyDescent="0.3">
      <c r="A1476" s="204"/>
      <c r="B1476" s="204"/>
      <c r="C1476" s="204"/>
      <c r="D1476" s="204"/>
      <c r="F1476" s="204" t="s">
        <v>127</v>
      </c>
      <c r="G1476" s="204" t="s">
        <v>780</v>
      </c>
      <c r="H1476" s="204" t="s">
        <v>828</v>
      </c>
      <c r="I1476" s="204" t="s">
        <v>3726</v>
      </c>
      <c r="K1476" s="204" t="s">
        <v>128</v>
      </c>
      <c r="L1476" s="204" t="s">
        <v>543</v>
      </c>
      <c r="M1476" s="204" t="s">
        <v>4367</v>
      </c>
      <c r="N1476" s="204" t="s">
        <v>1675</v>
      </c>
      <c r="P1476" s="204" t="s">
        <v>127</v>
      </c>
      <c r="Q1476" s="204" t="s">
        <v>807</v>
      </c>
      <c r="R1476" s="204" t="s">
        <v>1348</v>
      </c>
      <c r="S1476" s="204" t="s">
        <v>4575</v>
      </c>
    </row>
    <row r="1477" spans="1:19" x14ac:dyDescent="0.3">
      <c r="A1477" s="204"/>
      <c r="B1477" s="204"/>
      <c r="C1477" s="204"/>
      <c r="D1477" s="204"/>
      <c r="F1477" s="204" t="s">
        <v>127</v>
      </c>
      <c r="G1477" s="204" t="s">
        <v>782</v>
      </c>
      <c r="H1477" s="204" t="s">
        <v>863</v>
      </c>
      <c r="I1477" s="204" t="s">
        <v>565</v>
      </c>
      <c r="K1477" s="204" t="s">
        <v>128</v>
      </c>
      <c r="L1477" s="204" t="s">
        <v>679</v>
      </c>
      <c r="M1477" s="204" t="s">
        <v>594</v>
      </c>
      <c r="N1477" s="204" t="s">
        <v>2163</v>
      </c>
      <c r="P1477" s="204" t="s">
        <v>127</v>
      </c>
      <c r="Q1477" s="204" t="s">
        <v>809</v>
      </c>
      <c r="R1477" s="204" t="s">
        <v>1105</v>
      </c>
      <c r="S1477" s="204" t="s">
        <v>8055</v>
      </c>
    </row>
    <row r="1478" spans="1:19" x14ac:dyDescent="0.3">
      <c r="A1478" s="204"/>
      <c r="B1478" s="204"/>
      <c r="C1478" s="204"/>
      <c r="D1478" s="204"/>
      <c r="F1478" s="204" t="s">
        <v>127</v>
      </c>
      <c r="G1478" s="204" t="s">
        <v>784</v>
      </c>
      <c r="H1478" s="204" t="s">
        <v>1521</v>
      </c>
      <c r="I1478" s="204" t="s">
        <v>1158</v>
      </c>
      <c r="K1478" s="204" t="s">
        <v>128</v>
      </c>
      <c r="L1478" s="204" t="s">
        <v>681</v>
      </c>
      <c r="M1478" s="204" t="s">
        <v>2525</v>
      </c>
      <c r="N1478" s="204" t="s">
        <v>1197</v>
      </c>
      <c r="P1478" s="204" t="s">
        <v>127</v>
      </c>
      <c r="Q1478" s="204" t="s">
        <v>811</v>
      </c>
      <c r="R1478" s="204" t="s">
        <v>757</v>
      </c>
      <c r="S1478" s="204" t="s">
        <v>881</v>
      </c>
    </row>
    <row r="1479" spans="1:19" x14ac:dyDescent="0.3">
      <c r="A1479" s="204"/>
      <c r="B1479" s="204"/>
      <c r="C1479" s="204"/>
      <c r="D1479" s="204"/>
      <c r="F1479" s="204" t="s">
        <v>127</v>
      </c>
      <c r="G1479" s="204" t="s">
        <v>786</v>
      </c>
      <c r="H1479" s="204" t="s">
        <v>1310</v>
      </c>
      <c r="I1479" s="204" t="s">
        <v>1918</v>
      </c>
      <c r="K1479" s="204" t="s">
        <v>128</v>
      </c>
      <c r="L1479" s="204" t="s">
        <v>683</v>
      </c>
      <c r="M1479" s="204" t="s">
        <v>863</v>
      </c>
      <c r="N1479" s="204" t="s">
        <v>2455</v>
      </c>
      <c r="P1479" s="204" t="s">
        <v>127</v>
      </c>
      <c r="Q1479" s="204" t="s">
        <v>813</v>
      </c>
      <c r="R1479" s="204" t="s">
        <v>5751</v>
      </c>
      <c r="S1479" s="204" t="s">
        <v>8056</v>
      </c>
    </row>
    <row r="1480" spans="1:19" x14ac:dyDescent="0.3">
      <c r="A1480" s="204"/>
      <c r="B1480" s="204"/>
      <c r="C1480" s="204"/>
      <c r="D1480" s="204"/>
      <c r="F1480" s="204" t="s">
        <v>127</v>
      </c>
      <c r="G1480" s="204" t="s">
        <v>788</v>
      </c>
      <c r="H1480" s="204" t="s">
        <v>853</v>
      </c>
      <c r="I1480" s="204" t="s">
        <v>1992</v>
      </c>
      <c r="K1480" s="204" t="s">
        <v>128</v>
      </c>
      <c r="L1480" s="204" t="s">
        <v>542</v>
      </c>
      <c r="M1480" s="204" t="s">
        <v>2025</v>
      </c>
      <c r="N1480" s="204" t="s">
        <v>1863</v>
      </c>
      <c r="P1480" s="204" t="s">
        <v>127</v>
      </c>
      <c r="Q1480" s="204" t="s">
        <v>815</v>
      </c>
      <c r="R1480" s="204" t="s">
        <v>757</v>
      </c>
      <c r="S1480" s="204" t="s">
        <v>1498</v>
      </c>
    </row>
    <row r="1481" spans="1:19" x14ac:dyDescent="0.3">
      <c r="A1481" s="204"/>
      <c r="B1481" s="204"/>
      <c r="C1481" s="204"/>
      <c r="D1481" s="204"/>
      <c r="F1481" s="204" t="s">
        <v>127</v>
      </c>
      <c r="G1481" s="204" t="s">
        <v>790</v>
      </c>
      <c r="H1481" s="204" t="s">
        <v>4458</v>
      </c>
      <c r="I1481" s="204" t="s">
        <v>4734</v>
      </c>
      <c r="K1481" s="204" t="s">
        <v>128</v>
      </c>
      <c r="L1481" s="204" t="s">
        <v>686</v>
      </c>
      <c r="M1481" s="204" t="s">
        <v>1832</v>
      </c>
      <c r="N1481" s="204" t="s">
        <v>3107</v>
      </c>
      <c r="P1481" s="204" t="s">
        <v>127</v>
      </c>
      <c r="Q1481" s="204" t="s">
        <v>816</v>
      </c>
      <c r="R1481" s="204" t="s">
        <v>7766</v>
      </c>
      <c r="S1481" s="204" t="s">
        <v>8057</v>
      </c>
    </row>
    <row r="1482" spans="1:19" x14ac:dyDescent="0.3">
      <c r="A1482" s="204"/>
      <c r="B1482" s="204"/>
      <c r="C1482" s="204"/>
      <c r="D1482" s="204"/>
      <c r="F1482" s="204" t="s">
        <v>127</v>
      </c>
      <c r="G1482" s="204" t="s">
        <v>792</v>
      </c>
      <c r="H1482" s="204" t="s">
        <v>1234</v>
      </c>
      <c r="I1482" s="204" t="s">
        <v>4619</v>
      </c>
      <c r="K1482" s="204" t="s">
        <v>128</v>
      </c>
      <c r="L1482" s="204" t="s">
        <v>688</v>
      </c>
      <c r="M1482" s="204" t="s">
        <v>2691</v>
      </c>
      <c r="N1482" s="204" t="s">
        <v>952</v>
      </c>
      <c r="P1482" s="204" t="s">
        <v>127</v>
      </c>
      <c r="Q1482" s="204" t="s">
        <v>818</v>
      </c>
      <c r="R1482" s="204" t="s">
        <v>1155</v>
      </c>
      <c r="S1482" s="204" t="s">
        <v>8058</v>
      </c>
    </row>
    <row r="1483" spans="1:19" x14ac:dyDescent="0.3">
      <c r="A1483" s="204"/>
      <c r="B1483" s="204"/>
      <c r="C1483" s="204"/>
      <c r="D1483" s="204"/>
      <c r="F1483" s="204" t="s">
        <v>127</v>
      </c>
      <c r="G1483" s="204" t="s">
        <v>794</v>
      </c>
      <c r="H1483" s="204" t="s">
        <v>3514</v>
      </c>
      <c r="I1483" s="204" t="s">
        <v>4049</v>
      </c>
      <c r="K1483" s="204" t="s">
        <v>128</v>
      </c>
      <c r="L1483" s="204" t="s">
        <v>690</v>
      </c>
      <c r="M1483" s="204" t="s">
        <v>821</v>
      </c>
      <c r="N1483" s="204" t="s">
        <v>1844</v>
      </c>
      <c r="P1483" s="204" t="s">
        <v>127</v>
      </c>
      <c r="Q1483" s="204" t="s">
        <v>820</v>
      </c>
      <c r="R1483" s="204" t="s">
        <v>821</v>
      </c>
      <c r="S1483" s="204" t="s">
        <v>2157</v>
      </c>
    </row>
    <row r="1484" spans="1:19" x14ac:dyDescent="0.3">
      <c r="A1484" s="204"/>
      <c r="B1484" s="204"/>
      <c r="C1484" s="204"/>
      <c r="D1484" s="204"/>
      <c r="F1484" s="204" t="s">
        <v>127</v>
      </c>
      <c r="G1484" s="204" t="s">
        <v>796</v>
      </c>
      <c r="H1484" s="204" t="s">
        <v>4523</v>
      </c>
      <c r="I1484" s="204" t="s">
        <v>6496</v>
      </c>
      <c r="K1484" s="204" t="s">
        <v>128</v>
      </c>
      <c r="L1484" s="204" t="s">
        <v>541</v>
      </c>
      <c r="M1484" s="204" t="s">
        <v>4406</v>
      </c>
      <c r="N1484" s="204" t="s">
        <v>7256</v>
      </c>
      <c r="P1484" s="204" t="s">
        <v>127</v>
      </c>
      <c r="Q1484" s="204" t="s">
        <v>961</v>
      </c>
      <c r="R1484" s="204" t="s">
        <v>757</v>
      </c>
      <c r="S1484" s="204" t="s">
        <v>594</v>
      </c>
    </row>
    <row r="1485" spans="1:19" x14ac:dyDescent="0.3">
      <c r="A1485" s="204"/>
      <c r="B1485" s="204"/>
      <c r="C1485" s="204"/>
      <c r="D1485" s="204"/>
      <c r="F1485" s="204" t="s">
        <v>127</v>
      </c>
      <c r="G1485" s="204" t="s">
        <v>798</v>
      </c>
      <c r="H1485" s="204" t="s">
        <v>624</v>
      </c>
      <c r="I1485" s="204" t="s">
        <v>4583</v>
      </c>
      <c r="K1485" s="204" t="s">
        <v>128</v>
      </c>
      <c r="L1485" s="204" t="s">
        <v>693</v>
      </c>
      <c r="M1485" s="204" t="s">
        <v>669</v>
      </c>
      <c r="N1485" s="204" t="s">
        <v>7257</v>
      </c>
      <c r="P1485" s="204" t="s">
        <v>127</v>
      </c>
      <c r="Q1485" s="204" t="s">
        <v>822</v>
      </c>
      <c r="R1485" s="204" t="s">
        <v>4292</v>
      </c>
      <c r="S1485" s="204" t="s">
        <v>8059</v>
      </c>
    </row>
    <row r="1486" spans="1:19" x14ac:dyDescent="0.3">
      <c r="A1486" s="204"/>
      <c r="B1486" s="204"/>
      <c r="C1486" s="204"/>
      <c r="D1486" s="204"/>
      <c r="F1486" s="204" t="s">
        <v>127</v>
      </c>
      <c r="G1486" s="204" t="s">
        <v>800</v>
      </c>
      <c r="H1486" s="204" t="s">
        <v>2416</v>
      </c>
      <c r="I1486" s="204" t="s">
        <v>1352</v>
      </c>
      <c r="K1486" s="204" t="s">
        <v>128</v>
      </c>
      <c r="L1486" s="204" t="s">
        <v>695</v>
      </c>
      <c r="M1486" s="204" t="s">
        <v>2024</v>
      </c>
      <c r="N1486" s="204" t="s">
        <v>7258</v>
      </c>
      <c r="P1486" s="204" t="s">
        <v>127</v>
      </c>
      <c r="Q1486" s="204" t="s">
        <v>332</v>
      </c>
      <c r="R1486" s="204" t="s">
        <v>4598</v>
      </c>
      <c r="S1486" s="204" t="s">
        <v>8060</v>
      </c>
    </row>
    <row r="1487" spans="1:19" x14ac:dyDescent="0.3">
      <c r="A1487" s="204"/>
      <c r="B1487" s="204"/>
      <c r="C1487" s="204"/>
      <c r="D1487" s="204"/>
      <c r="F1487" s="204" t="s">
        <v>127</v>
      </c>
      <c r="G1487" s="204" t="s">
        <v>802</v>
      </c>
      <c r="H1487" s="204" t="s">
        <v>863</v>
      </c>
      <c r="I1487" s="204" t="s">
        <v>624</v>
      </c>
      <c r="K1487" s="204" t="s">
        <v>128</v>
      </c>
      <c r="L1487" s="204" t="s">
        <v>697</v>
      </c>
      <c r="M1487" s="204" t="s">
        <v>757</v>
      </c>
      <c r="N1487" s="204" t="s">
        <v>952</v>
      </c>
      <c r="P1487" s="204" t="s">
        <v>127</v>
      </c>
      <c r="Q1487" s="204" t="s">
        <v>331</v>
      </c>
      <c r="R1487" s="204" t="s">
        <v>4365</v>
      </c>
      <c r="S1487" s="204" t="s">
        <v>8061</v>
      </c>
    </row>
    <row r="1488" spans="1:19" x14ac:dyDescent="0.3">
      <c r="A1488" s="204"/>
      <c r="B1488" s="204"/>
      <c r="C1488" s="204"/>
      <c r="D1488" s="204"/>
      <c r="F1488" s="204" t="s">
        <v>127</v>
      </c>
      <c r="G1488" s="204" t="s">
        <v>803</v>
      </c>
      <c r="H1488" s="204" t="s">
        <v>2691</v>
      </c>
      <c r="I1488" s="204" t="s">
        <v>3385</v>
      </c>
      <c r="K1488" s="204" t="s">
        <v>128</v>
      </c>
      <c r="L1488" s="204" t="s">
        <v>699</v>
      </c>
      <c r="M1488" s="204" t="s">
        <v>594</v>
      </c>
      <c r="N1488" s="204" t="s">
        <v>594</v>
      </c>
      <c r="P1488" s="204" t="s">
        <v>127</v>
      </c>
      <c r="Q1488" s="204" t="s">
        <v>330</v>
      </c>
      <c r="R1488" s="204" t="s">
        <v>610</v>
      </c>
      <c r="S1488" s="204" t="s">
        <v>6600</v>
      </c>
    </row>
    <row r="1489" spans="1:19" x14ac:dyDescent="0.3">
      <c r="A1489" s="204"/>
      <c r="B1489" s="204"/>
      <c r="C1489" s="204"/>
      <c r="D1489" s="204"/>
      <c r="F1489" s="204" t="s">
        <v>127</v>
      </c>
      <c r="G1489" s="204" t="s">
        <v>805</v>
      </c>
      <c r="H1489" s="204" t="s">
        <v>661</v>
      </c>
      <c r="I1489" s="204" t="s">
        <v>2455</v>
      </c>
      <c r="K1489" s="204" t="s">
        <v>128</v>
      </c>
      <c r="L1489" s="204" t="s">
        <v>701</v>
      </c>
      <c r="M1489" s="204" t="s">
        <v>881</v>
      </c>
      <c r="N1489" s="204" t="s">
        <v>757</v>
      </c>
      <c r="P1489" s="204" t="s">
        <v>127</v>
      </c>
      <c r="Q1489" s="204" t="s">
        <v>329</v>
      </c>
      <c r="R1489" s="204" t="s">
        <v>4350</v>
      </c>
      <c r="S1489" s="204" t="s">
        <v>8062</v>
      </c>
    </row>
    <row r="1490" spans="1:19" x14ac:dyDescent="0.3">
      <c r="A1490" s="204"/>
      <c r="B1490" s="204"/>
      <c r="C1490" s="204"/>
      <c r="D1490" s="204"/>
      <c r="F1490" s="204" t="s">
        <v>127</v>
      </c>
      <c r="G1490" s="204" t="s">
        <v>807</v>
      </c>
      <c r="H1490" s="204" t="s">
        <v>2384</v>
      </c>
      <c r="I1490" s="204" t="s">
        <v>2869</v>
      </c>
      <c r="K1490" s="204" t="s">
        <v>128</v>
      </c>
      <c r="L1490" s="204" t="s">
        <v>702</v>
      </c>
      <c r="M1490" s="204" t="s">
        <v>565</v>
      </c>
      <c r="N1490" s="204" t="s">
        <v>565</v>
      </c>
      <c r="P1490" s="204" t="s">
        <v>127</v>
      </c>
      <c r="Q1490" s="204" t="s">
        <v>328</v>
      </c>
      <c r="R1490" s="204" t="s">
        <v>2256</v>
      </c>
      <c r="S1490" s="204" t="s">
        <v>8063</v>
      </c>
    </row>
    <row r="1491" spans="1:19" x14ac:dyDescent="0.3">
      <c r="A1491" s="204"/>
      <c r="B1491" s="204"/>
      <c r="C1491" s="204"/>
      <c r="D1491" s="204"/>
      <c r="F1491" s="204" t="s">
        <v>127</v>
      </c>
      <c r="G1491" s="204" t="s">
        <v>809</v>
      </c>
      <c r="H1491" s="204" t="s">
        <v>2090</v>
      </c>
      <c r="I1491" s="204" t="s">
        <v>2552</v>
      </c>
      <c r="K1491" s="204" t="s">
        <v>128</v>
      </c>
      <c r="L1491" s="204" t="s">
        <v>703</v>
      </c>
      <c r="M1491" s="204" t="s">
        <v>565</v>
      </c>
      <c r="N1491" s="204" t="s">
        <v>565</v>
      </c>
      <c r="P1491" s="204" t="s">
        <v>127</v>
      </c>
      <c r="Q1491" s="204" t="s">
        <v>324</v>
      </c>
      <c r="R1491" s="204" t="s">
        <v>4523</v>
      </c>
      <c r="S1491" s="204" t="s">
        <v>8064</v>
      </c>
    </row>
    <row r="1492" spans="1:19" x14ac:dyDescent="0.3">
      <c r="A1492" s="204"/>
      <c r="B1492" s="204"/>
      <c r="C1492" s="204"/>
      <c r="D1492" s="204"/>
      <c r="F1492" s="204" t="s">
        <v>127</v>
      </c>
      <c r="G1492" s="204" t="s">
        <v>813</v>
      </c>
      <c r="H1492" s="204" t="s">
        <v>6497</v>
      </c>
      <c r="I1492" s="204" t="s">
        <v>6498</v>
      </c>
      <c r="K1492" s="204" t="s">
        <v>128</v>
      </c>
      <c r="L1492" s="204" t="s">
        <v>704</v>
      </c>
      <c r="M1492" s="204" t="s">
        <v>565</v>
      </c>
      <c r="N1492" s="204" t="s">
        <v>565</v>
      </c>
      <c r="P1492" s="204" t="s">
        <v>127</v>
      </c>
      <c r="Q1492" s="204" t="s">
        <v>830</v>
      </c>
      <c r="R1492" s="204" t="s">
        <v>652</v>
      </c>
      <c r="S1492" s="204" t="s">
        <v>2153</v>
      </c>
    </row>
    <row r="1493" spans="1:19" x14ac:dyDescent="0.3">
      <c r="A1493" s="204"/>
      <c r="B1493" s="204"/>
      <c r="C1493" s="204"/>
      <c r="D1493" s="204"/>
      <c r="F1493" s="204" t="s">
        <v>127</v>
      </c>
      <c r="G1493" s="204" t="s">
        <v>815</v>
      </c>
      <c r="H1493" s="204" t="s">
        <v>565</v>
      </c>
      <c r="I1493" s="204" t="s">
        <v>565</v>
      </c>
      <c r="K1493" s="204" t="s">
        <v>128</v>
      </c>
      <c r="L1493" s="204" t="s">
        <v>705</v>
      </c>
      <c r="M1493" s="204" t="s">
        <v>565</v>
      </c>
      <c r="N1493" s="204" t="s">
        <v>565</v>
      </c>
      <c r="P1493" s="204" t="s">
        <v>127</v>
      </c>
      <c r="Q1493" s="204" t="s">
        <v>831</v>
      </c>
      <c r="R1493" s="204" t="s">
        <v>624</v>
      </c>
      <c r="S1493" s="204" t="s">
        <v>594</v>
      </c>
    </row>
    <row r="1494" spans="1:19" x14ac:dyDescent="0.3">
      <c r="A1494" s="204"/>
      <c r="B1494" s="204"/>
      <c r="C1494" s="204"/>
      <c r="D1494" s="204"/>
      <c r="F1494" s="204" t="s">
        <v>127</v>
      </c>
      <c r="G1494" s="204" t="s">
        <v>816</v>
      </c>
      <c r="H1494" s="204" t="s">
        <v>845</v>
      </c>
      <c r="I1494" s="204" t="s">
        <v>6499</v>
      </c>
      <c r="K1494" s="204" t="s">
        <v>128</v>
      </c>
      <c r="L1494" s="204" t="s">
        <v>707</v>
      </c>
      <c r="M1494" s="204" t="s">
        <v>2689</v>
      </c>
      <c r="N1494" s="204" t="s">
        <v>2085</v>
      </c>
      <c r="P1494" s="204" t="s">
        <v>127</v>
      </c>
      <c r="Q1494" s="204" t="s">
        <v>832</v>
      </c>
      <c r="R1494" s="204" t="s">
        <v>6539</v>
      </c>
      <c r="S1494" s="204" t="s">
        <v>8065</v>
      </c>
    </row>
    <row r="1495" spans="1:19" x14ac:dyDescent="0.3">
      <c r="A1495" s="204"/>
      <c r="B1495" s="204"/>
      <c r="C1495" s="204"/>
      <c r="D1495" s="204"/>
      <c r="F1495" s="204" t="s">
        <v>127</v>
      </c>
      <c r="G1495" s="204" t="s">
        <v>818</v>
      </c>
      <c r="H1495" s="204" t="s">
        <v>2603</v>
      </c>
      <c r="I1495" s="204" t="s">
        <v>4483</v>
      </c>
      <c r="K1495" s="204" t="s">
        <v>128</v>
      </c>
      <c r="L1495" s="204" t="s">
        <v>709</v>
      </c>
      <c r="M1495" s="204" t="s">
        <v>565</v>
      </c>
      <c r="N1495" s="204" t="s">
        <v>565</v>
      </c>
      <c r="P1495" s="204" t="s">
        <v>127</v>
      </c>
      <c r="Q1495" s="204" t="s">
        <v>536</v>
      </c>
      <c r="R1495" s="204" t="s">
        <v>8066</v>
      </c>
      <c r="S1495" s="204" t="s">
        <v>8067</v>
      </c>
    </row>
    <row r="1496" spans="1:19" x14ac:dyDescent="0.3">
      <c r="A1496" s="204"/>
      <c r="B1496" s="204"/>
      <c r="C1496" s="204"/>
      <c r="D1496" s="204"/>
      <c r="F1496" s="204" t="s">
        <v>127</v>
      </c>
      <c r="G1496" s="204" t="s">
        <v>820</v>
      </c>
      <c r="H1496" s="204" t="s">
        <v>565</v>
      </c>
      <c r="I1496" s="204" t="s">
        <v>565</v>
      </c>
      <c r="K1496" s="204" t="s">
        <v>128</v>
      </c>
      <c r="L1496" s="204" t="s">
        <v>586</v>
      </c>
      <c r="M1496" s="204" t="s">
        <v>1157</v>
      </c>
      <c r="N1496" s="204" t="s">
        <v>7259</v>
      </c>
      <c r="P1496" s="204" t="s">
        <v>127</v>
      </c>
      <c r="Q1496" s="204" t="s">
        <v>586</v>
      </c>
      <c r="R1496" s="204" t="s">
        <v>8066</v>
      </c>
      <c r="S1496" s="204" t="s">
        <v>8067</v>
      </c>
    </row>
    <row r="1497" spans="1:19" x14ac:dyDescent="0.3">
      <c r="A1497" s="204"/>
      <c r="B1497" s="204"/>
      <c r="C1497" s="204"/>
      <c r="D1497" s="204"/>
      <c r="F1497" s="204" t="s">
        <v>127</v>
      </c>
      <c r="G1497" s="204" t="s">
        <v>822</v>
      </c>
      <c r="H1497" s="204" t="s">
        <v>6500</v>
      </c>
      <c r="I1497" s="204" t="s">
        <v>6501</v>
      </c>
      <c r="K1497" s="204" t="s">
        <v>128</v>
      </c>
      <c r="L1497" s="204" t="s">
        <v>540</v>
      </c>
      <c r="M1497" s="204" t="s">
        <v>7260</v>
      </c>
      <c r="N1497" s="204" t="s">
        <v>7261</v>
      </c>
      <c r="P1497" s="204" t="s">
        <v>128</v>
      </c>
      <c r="Q1497" s="204" t="s">
        <v>554</v>
      </c>
      <c r="R1497" s="204" t="s">
        <v>4464</v>
      </c>
      <c r="S1497" s="204" t="s">
        <v>8069</v>
      </c>
    </row>
    <row r="1498" spans="1:19" x14ac:dyDescent="0.3">
      <c r="A1498" s="204"/>
      <c r="B1498" s="204"/>
      <c r="C1498" s="204"/>
      <c r="D1498" s="204"/>
      <c r="F1498" s="204" t="s">
        <v>127</v>
      </c>
      <c r="G1498" s="204" t="s">
        <v>332</v>
      </c>
      <c r="H1498" s="204" t="s">
        <v>6502</v>
      </c>
      <c r="I1498" s="204" t="s">
        <v>6503</v>
      </c>
      <c r="K1498" s="204" t="s">
        <v>128</v>
      </c>
      <c r="L1498" s="204" t="s">
        <v>371</v>
      </c>
      <c r="M1498" s="204" t="s">
        <v>7262</v>
      </c>
      <c r="N1498" s="204" t="s">
        <v>7263</v>
      </c>
      <c r="P1498" s="204" t="s">
        <v>128</v>
      </c>
      <c r="Q1498" s="204" t="s">
        <v>564</v>
      </c>
      <c r="R1498" s="204" t="s">
        <v>757</v>
      </c>
      <c r="S1498" s="204" t="s">
        <v>944</v>
      </c>
    </row>
    <row r="1499" spans="1:19" x14ac:dyDescent="0.3">
      <c r="A1499" s="204"/>
      <c r="B1499" s="204"/>
      <c r="C1499" s="204"/>
      <c r="D1499" s="204"/>
      <c r="F1499" s="204" t="s">
        <v>127</v>
      </c>
      <c r="G1499" s="204" t="s">
        <v>331</v>
      </c>
      <c r="H1499" s="204" t="s">
        <v>5454</v>
      </c>
      <c r="I1499" s="204" t="s">
        <v>6504</v>
      </c>
      <c r="K1499" s="204" t="s">
        <v>128</v>
      </c>
      <c r="L1499" s="204" t="s">
        <v>714</v>
      </c>
      <c r="M1499" s="204" t="s">
        <v>594</v>
      </c>
      <c r="N1499" s="204" t="s">
        <v>565</v>
      </c>
      <c r="P1499" s="204" t="s">
        <v>128</v>
      </c>
      <c r="Q1499" s="204" t="s">
        <v>566</v>
      </c>
      <c r="R1499" s="204" t="s">
        <v>1498</v>
      </c>
      <c r="S1499" s="204" t="s">
        <v>8070</v>
      </c>
    </row>
    <row r="1500" spans="1:19" x14ac:dyDescent="0.3">
      <c r="A1500" s="204"/>
      <c r="B1500" s="204"/>
      <c r="C1500" s="204"/>
      <c r="D1500" s="204"/>
      <c r="F1500" s="204" t="s">
        <v>127</v>
      </c>
      <c r="G1500" s="204" t="s">
        <v>330</v>
      </c>
      <c r="H1500" s="204" t="s">
        <v>1635</v>
      </c>
      <c r="I1500" s="204" t="s">
        <v>1139</v>
      </c>
      <c r="K1500" s="204" t="s">
        <v>128</v>
      </c>
      <c r="L1500" s="204" t="s">
        <v>1041</v>
      </c>
      <c r="M1500" s="204" t="s">
        <v>2641</v>
      </c>
      <c r="N1500" s="204" t="s">
        <v>7264</v>
      </c>
      <c r="P1500" s="204" t="s">
        <v>128</v>
      </c>
      <c r="Q1500" s="204" t="s">
        <v>568</v>
      </c>
      <c r="R1500" s="204" t="s">
        <v>565</v>
      </c>
      <c r="S1500" s="204" t="s">
        <v>565</v>
      </c>
    </row>
    <row r="1501" spans="1:19" x14ac:dyDescent="0.3">
      <c r="A1501" s="204"/>
      <c r="B1501" s="204"/>
      <c r="C1501" s="204"/>
      <c r="D1501" s="204"/>
      <c r="F1501" s="204" t="s">
        <v>127</v>
      </c>
      <c r="G1501" s="204" t="s">
        <v>329</v>
      </c>
      <c r="H1501" s="204" t="s">
        <v>6505</v>
      </c>
      <c r="I1501" s="204" t="s">
        <v>6506</v>
      </c>
      <c r="K1501" s="204" t="s">
        <v>128</v>
      </c>
      <c r="L1501" s="204" t="s">
        <v>715</v>
      </c>
      <c r="M1501" s="204" t="s">
        <v>3997</v>
      </c>
      <c r="N1501" s="204" t="s">
        <v>7265</v>
      </c>
      <c r="P1501" s="204" t="s">
        <v>128</v>
      </c>
      <c r="Q1501" s="204" t="s">
        <v>570</v>
      </c>
      <c r="R1501" s="204" t="s">
        <v>2353</v>
      </c>
      <c r="S1501" s="204" t="s">
        <v>8071</v>
      </c>
    </row>
    <row r="1502" spans="1:19" x14ac:dyDescent="0.3">
      <c r="A1502" s="204"/>
      <c r="B1502" s="204"/>
      <c r="C1502" s="204"/>
      <c r="D1502" s="204"/>
      <c r="F1502" s="204" t="s">
        <v>127</v>
      </c>
      <c r="G1502" s="204" t="s">
        <v>328</v>
      </c>
      <c r="H1502" s="204" t="s">
        <v>863</v>
      </c>
      <c r="I1502" s="204" t="s">
        <v>661</v>
      </c>
      <c r="K1502" s="204" t="s">
        <v>128</v>
      </c>
      <c r="L1502" s="204" t="s">
        <v>717</v>
      </c>
      <c r="M1502" s="204" t="s">
        <v>565</v>
      </c>
      <c r="N1502" s="204" t="s">
        <v>565</v>
      </c>
      <c r="P1502" s="204" t="s">
        <v>128</v>
      </c>
      <c r="Q1502" s="204" t="s">
        <v>572</v>
      </c>
      <c r="R1502" s="204" t="s">
        <v>968</v>
      </c>
      <c r="S1502" s="204" t="s">
        <v>8072</v>
      </c>
    </row>
    <row r="1503" spans="1:19" x14ac:dyDescent="0.3">
      <c r="A1503" s="204"/>
      <c r="B1503" s="204"/>
      <c r="C1503" s="204"/>
      <c r="D1503" s="204"/>
      <c r="F1503" s="204" t="s">
        <v>127</v>
      </c>
      <c r="G1503" s="204" t="s">
        <v>324</v>
      </c>
      <c r="H1503" s="204" t="s">
        <v>6507</v>
      </c>
      <c r="I1503" s="204" t="s">
        <v>6508</v>
      </c>
      <c r="K1503" s="204" t="s">
        <v>128</v>
      </c>
      <c r="L1503" s="204" t="s">
        <v>719</v>
      </c>
      <c r="M1503" s="204" t="s">
        <v>674</v>
      </c>
      <c r="N1503" s="204" t="s">
        <v>4577</v>
      </c>
      <c r="P1503" s="204" t="s">
        <v>128</v>
      </c>
      <c r="Q1503" s="204" t="s">
        <v>574</v>
      </c>
      <c r="R1503" s="204" t="s">
        <v>1766</v>
      </c>
      <c r="S1503" s="204" t="s">
        <v>8073</v>
      </c>
    </row>
    <row r="1504" spans="1:19" x14ac:dyDescent="0.3">
      <c r="A1504" s="204"/>
      <c r="B1504" s="204"/>
      <c r="C1504" s="204"/>
      <c r="D1504" s="204"/>
      <c r="F1504" s="204" t="s">
        <v>127</v>
      </c>
      <c r="G1504" s="204" t="s">
        <v>830</v>
      </c>
      <c r="H1504" s="204" t="s">
        <v>565</v>
      </c>
      <c r="I1504" s="204" t="s">
        <v>565</v>
      </c>
      <c r="K1504" s="204" t="s">
        <v>128</v>
      </c>
      <c r="L1504" s="204" t="s">
        <v>720</v>
      </c>
      <c r="M1504" s="204" t="s">
        <v>952</v>
      </c>
      <c r="N1504" s="204" t="s">
        <v>1718</v>
      </c>
      <c r="P1504" s="204" t="s">
        <v>128</v>
      </c>
      <c r="Q1504" s="204" t="s">
        <v>576</v>
      </c>
      <c r="R1504" s="204" t="s">
        <v>2455</v>
      </c>
      <c r="S1504" s="204" t="s">
        <v>1996</v>
      </c>
    </row>
    <row r="1505" spans="1:19" x14ac:dyDescent="0.3">
      <c r="A1505" s="204"/>
      <c r="B1505" s="204"/>
      <c r="C1505" s="204"/>
      <c r="D1505" s="204"/>
      <c r="F1505" s="204" t="s">
        <v>127</v>
      </c>
      <c r="G1505" s="204" t="s">
        <v>831</v>
      </c>
      <c r="H1505" s="204" t="s">
        <v>565</v>
      </c>
      <c r="I1505" s="204" t="s">
        <v>565</v>
      </c>
      <c r="K1505" s="204" t="s">
        <v>128</v>
      </c>
      <c r="L1505" s="204" t="s">
        <v>722</v>
      </c>
      <c r="M1505" s="204" t="s">
        <v>4369</v>
      </c>
      <c r="N1505" s="204" t="s">
        <v>7266</v>
      </c>
      <c r="P1505" s="204" t="s">
        <v>128</v>
      </c>
      <c r="Q1505" s="204" t="s">
        <v>578</v>
      </c>
      <c r="R1505" s="204" t="s">
        <v>1823</v>
      </c>
      <c r="S1505" s="204" t="s">
        <v>4604</v>
      </c>
    </row>
    <row r="1506" spans="1:19" x14ac:dyDescent="0.3">
      <c r="A1506" s="204"/>
      <c r="B1506" s="204"/>
      <c r="C1506" s="204"/>
      <c r="D1506" s="204"/>
      <c r="F1506" s="204" t="s">
        <v>127</v>
      </c>
      <c r="G1506" s="204" t="s">
        <v>832</v>
      </c>
      <c r="H1506" s="204" t="s">
        <v>2611</v>
      </c>
      <c r="I1506" s="204" t="s">
        <v>6509</v>
      </c>
      <c r="K1506" s="204" t="s">
        <v>128</v>
      </c>
      <c r="L1506" s="204" t="s">
        <v>724</v>
      </c>
      <c r="M1506" s="204" t="s">
        <v>1487</v>
      </c>
      <c r="N1506" s="204" t="s">
        <v>7267</v>
      </c>
      <c r="P1506" s="204" t="s">
        <v>128</v>
      </c>
      <c r="Q1506" s="204" t="s">
        <v>580</v>
      </c>
      <c r="R1506" s="204" t="s">
        <v>757</v>
      </c>
      <c r="S1506" s="204" t="s">
        <v>892</v>
      </c>
    </row>
    <row r="1507" spans="1:19" x14ac:dyDescent="0.3">
      <c r="A1507" s="204"/>
      <c r="B1507" s="204"/>
      <c r="C1507" s="204"/>
      <c r="D1507" s="204"/>
      <c r="F1507" s="204" t="s">
        <v>127</v>
      </c>
      <c r="G1507" s="204" t="s">
        <v>536</v>
      </c>
      <c r="H1507" s="204" t="s">
        <v>6510</v>
      </c>
      <c r="I1507" s="204" t="s">
        <v>6511</v>
      </c>
      <c r="K1507" s="204" t="s">
        <v>128</v>
      </c>
      <c r="L1507" s="204" t="s">
        <v>726</v>
      </c>
      <c r="M1507" s="204" t="s">
        <v>7268</v>
      </c>
      <c r="N1507" s="204" t="s">
        <v>7269</v>
      </c>
      <c r="P1507" s="204" t="s">
        <v>128</v>
      </c>
      <c r="Q1507" s="204" t="s">
        <v>2829</v>
      </c>
      <c r="R1507" s="204" t="s">
        <v>565</v>
      </c>
      <c r="S1507" s="204" t="s">
        <v>565</v>
      </c>
    </row>
    <row r="1508" spans="1:19" x14ac:dyDescent="0.3">
      <c r="A1508" s="204"/>
      <c r="B1508" s="204"/>
      <c r="C1508" s="204"/>
      <c r="D1508" s="204"/>
      <c r="F1508" s="204" t="s">
        <v>127</v>
      </c>
      <c r="G1508" s="204" t="s">
        <v>586</v>
      </c>
      <c r="H1508" s="204" t="s">
        <v>6510</v>
      </c>
      <c r="I1508" s="204" t="s">
        <v>6511</v>
      </c>
      <c r="K1508" s="204" t="s">
        <v>128</v>
      </c>
      <c r="L1508" s="204" t="s">
        <v>728</v>
      </c>
      <c r="M1508" s="204" t="s">
        <v>1031</v>
      </c>
      <c r="N1508" s="204" t="s">
        <v>7270</v>
      </c>
      <c r="P1508" s="204" t="s">
        <v>128</v>
      </c>
      <c r="Q1508" s="204" t="s">
        <v>582</v>
      </c>
      <c r="R1508" s="204" t="s">
        <v>1274</v>
      </c>
      <c r="S1508" s="204" t="s">
        <v>4284</v>
      </c>
    </row>
    <row r="1509" spans="1:19" x14ac:dyDescent="0.3">
      <c r="A1509" s="204"/>
      <c r="B1509" s="204"/>
      <c r="C1509" s="204"/>
      <c r="D1509" s="204"/>
      <c r="F1509" s="204" t="s">
        <v>128</v>
      </c>
      <c r="G1509" s="204" t="s">
        <v>554</v>
      </c>
      <c r="H1509" s="204" t="s">
        <v>2315</v>
      </c>
      <c r="I1509" s="204" t="s">
        <v>6513</v>
      </c>
      <c r="K1509" s="204" t="s">
        <v>128</v>
      </c>
      <c r="L1509" s="204" t="s">
        <v>730</v>
      </c>
      <c r="M1509" s="204" t="s">
        <v>1529</v>
      </c>
      <c r="N1509" s="204" t="s">
        <v>7271</v>
      </c>
      <c r="P1509" s="204" t="s">
        <v>128</v>
      </c>
      <c r="Q1509" s="204" t="s">
        <v>584</v>
      </c>
      <c r="R1509" s="204" t="s">
        <v>1826</v>
      </c>
      <c r="S1509" s="204" t="s">
        <v>8074</v>
      </c>
    </row>
    <row r="1510" spans="1:19" x14ac:dyDescent="0.3">
      <c r="A1510" s="204"/>
      <c r="B1510" s="204"/>
      <c r="C1510" s="204"/>
      <c r="D1510" s="204"/>
      <c r="F1510" s="204" t="s">
        <v>128</v>
      </c>
      <c r="G1510" s="204" t="s">
        <v>564</v>
      </c>
      <c r="H1510" s="204" t="s">
        <v>565</v>
      </c>
      <c r="I1510" s="204" t="s">
        <v>565</v>
      </c>
      <c r="K1510" s="204" t="s">
        <v>128</v>
      </c>
      <c r="L1510" s="204" t="s">
        <v>539</v>
      </c>
      <c r="M1510" s="204" t="s">
        <v>7272</v>
      </c>
      <c r="N1510" s="204" t="s">
        <v>7273</v>
      </c>
      <c r="P1510" s="204" t="s">
        <v>128</v>
      </c>
      <c r="Q1510" s="204" t="s">
        <v>586</v>
      </c>
      <c r="R1510" s="204" t="s">
        <v>4728</v>
      </c>
      <c r="S1510" s="204" t="s">
        <v>8075</v>
      </c>
    </row>
    <row r="1511" spans="1:19" x14ac:dyDescent="0.3">
      <c r="A1511" s="204"/>
      <c r="B1511" s="204"/>
      <c r="C1511" s="204"/>
      <c r="D1511" s="204"/>
      <c r="F1511" s="204" t="s">
        <v>128</v>
      </c>
      <c r="G1511" s="204" t="s">
        <v>566</v>
      </c>
      <c r="H1511" s="204" t="s">
        <v>861</v>
      </c>
      <c r="I1511" s="204" t="s">
        <v>4288</v>
      </c>
      <c r="K1511" s="204" t="s">
        <v>128</v>
      </c>
      <c r="L1511" s="204" t="s">
        <v>733</v>
      </c>
      <c r="M1511" s="204" t="s">
        <v>565</v>
      </c>
      <c r="N1511" s="204" t="s">
        <v>565</v>
      </c>
      <c r="P1511" s="204" t="s">
        <v>128</v>
      </c>
      <c r="Q1511" s="204" t="s">
        <v>553</v>
      </c>
      <c r="R1511" s="204" t="s">
        <v>6387</v>
      </c>
      <c r="S1511" s="204" t="s">
        <v>8076</v>
      </c>
    </row>
    <row r="1512" spans="1:19" x14ac:dyDescent="0.3">
      <c r="A1512" s="204"/>
      <c r="B1512" s="204"/>
      <c r="C1512" s="204"/>
      <c r="D1512" s="204"/>
      <c r="F1512" s="204" t="s">
        <v>128</v>
      </c>
      <c r="G1512" s="204" t="s">
        <v>568</v>
      </c>
      <c r="H1512" s="204" t="s">
        <v>1350</v>
      </c>
      <c r="I1512" s="204" t="s">
        <v>3669</v>
      </c>
      <c r="K1512" s="204" t="s">
        <v>128</v>
      </c>
      <c r="L1512" s="204" t="s">
        <v>735</v>
      </c>
      <c r="M1512" s="204" t="s">
        <v>881</v>
      </c>
      <c r="N1512" s="204" t="s">
        <v>4211</v>
      </c>
      <c r="P1512" s="204" t="s">
        <v>128</v>
      </c>
      <c r="Q1512" s="204" t="s">
        <v>589</v>
      </c>
      <c r="R1512" s="204" t="s">
        <v>1119</v>
      </c>
      <c r="S1512" s="204" t="s">
        <v>4344</v>
      </c>
    </row>
    <row r="1513" spans="1:19" x14ac:dyDescent="0.3">
      <c r="A1513" s="204"/>
      <c r="B1513" s="204"/>
      <c r="C1513" s="204"/>
      <c r="D1513" s="204"/>
      <c r="F1513" s="204" t="s">
        <v>128</v>
      </c>
      <c r="G1513" s="204" t="s">
        <v>570</v>
      </c>
      <c r="H1513" s="204" t="s">
        <v>1577</v>
      </c>
      <c r="I1513" s="204" t="s">
        <v>6514</v>
      </c>
      <c r="K1513" s="204" t="s">
        <v>128</v>
      </c>
      <c r="L1513" s="204" t="s">
        <v>737</v>
      </c>
      <c r="M1513" s="204" t="s">
        <v>624</v>
      </c>
      <c r="N1513" s="204" t="s">
        <v>2412</v>
      </c>
      <c r="P1513" s="204" t="s">
        <v>128</v>
      </c>
      <c r="Q1513" s="204" t="s">
        <v>591</v>
      </c>
      <c r="R1513" s="204" t="s">
        <v>1975</v>
      </c>
      <c r="S1513" s="204" t="s">
        <v>8077</v>
      </c>
    </row>
    <row r="1514" spans="1:19" x14ac:dyDescent="0.3">
      <c r="A1514" s="204"/>
      <c r="B1514" s="204"/>
      <c r="C1514" s="204"/>
      <c r="D1514" s="204"/>
      <c r="F1514" s="204" t="s">
        <v>128</v>
      </c>
      <c r="G1514" s="204" t="s">
        <v>572</v>
      </c>
      <c r="H1514" s="204" t="s">
        <v>1161</v>
      </c>
      <c r="I1514" s="204" t="s">
        <v>6515</v>
      </c>
      <c r="K1514" s="204" t="s">
        <v>128</v>
      </c>
      <c r="L1514" s="204" t="s">
        <v>739</v>
      </c>
      <c r="M1514" s="204" t="s">
        <v>1832</v>
      </c>
      <c r="N1514" s="204" t="s">
        <v>772</v>
      </c>
      <c r="P1514" s="204" t="s">
        <v>128</v>
      </c>
      <c r="Q1514" s="204" t="s">
        <v>593</v>
      </c>
      <c r="R1514" s="204" t="s">
        <v>594</v>
      </c>
      <c r="S1514" s="204" t="s">
        <v>565</v>
      </c>
    </row>
    <row r="1515" spans="1:19" x14ac:dyDescent="0.3">
      <c r="A1515" s="204"/>
      <c r="B1515" s="204"/>
      <c r="C1515" s="204"/>
      <c r="D1515" s="204"/>
      <c r="F1515" s="204" t="s">
        <v>128</v>
      </c>
      <c r="G1515" s="204" t="s">
        <v>574</v>
      </c>
      <c r="H1515" s="204" t="s">
        <v>2162</v>
      </c>
      <c r="I1515" s="204" t="s">
        <v>5990</v>
      </c>
      <c r="K1515" s="204" t="s">
        <v>128</v>
      </c>
      <c r="L1515" s="204" t="s">
        <v>741</v>
      </c>
      <c r="M1515" s="204" t="s">
        <v>565</v>
      </c>
      <c r="N1515" s="204" t="s">
        <v>565</v>
      </c>
      <c r="P1515" s="204" t="s">
        <v>128</v>
      </c>
      <c r="Q1515" s="204" t="s">
        <v>595</v>
      </c>
      <c r="R1515" s="204" t="s">
        <v>624</v>
      </c>
      <c r="S1515" s="204" t="s">
        <v>2193</v>
      </c>
    </row>
    <row r="1516" spans="1:19" x14ac:dyDescent="0.3">
      <c r="A1516" s="204"/>
      <c r="B1516" s="204"/>
      <c r="C1516" s="204"/>
      <c r="D1516" s="204"/>
      <c r="F1516" s="204" t="s">
        <v>128</v>
      </c>
      <c r="G1516" s="204" t="s">
        <v>576</v>
      </c>
      <c r="H1516" s="204" t="s">
        <v>4192</v>
      </c>
      <c r="I1516" s="204" t="s">
        <v>1861</v>
      </c>
      <c r="K1516" s="204" t="s">
        <v>128</v>
      </c>
      <c r="L1516" s="204" t="s">
        <v>743</v>
      </c>
      <c r="M1516" s="204" t="s">
        <v>4063</v>
      </c>
      <c r="N1516" s="204" t="s">
        <v>7274</v>
      </c>
      <c r="P1516" s="204" t="s">
        <v>128</v>
      </c>
      <c r="Q1516" s="204" t="s">
        <v>597</v>
      </c>
      <c r="R1516" s="204" t="s">
        <v>2154</v>
      </c>
      <c r="S1516" s="204" t="s">
        <v>7107</v>
      </c>
    </row>
    <row r="1517" spans="1:19" x14ac:dyDescent="0.3">
      <c r="A1517" s="204"/>
      <c r="B1517" s="204"/>
      <c r="C1517" s="204"/>
      <c r="D1517" s="204"/>
      <c r="F1517" s="204" t="s">
        <v>128</v>
      </c>
      <c r="G1517" s="204" t="s">
        <v>578</v>
      </c>
      <c r="H1517" s="204" t="s">
        <v>1635</v>
      </c>
      <c r="I1517" s="204" t="s">
        <v>2221</v>
      </c>
      <c r="K1517" s="204" t="s">
        <v>128</v>
      </c>
      <c r="L1517" s="204" t="s">
        <v>745</v>
      </c>
      <c r="M1517" s="204" t="s">
        <v>812</v>
      </c>
      <c r="N1517" s="204" t="s">
        <v>2929</v>
      </c>
      <c r="P1517" s="204" t="s">
        <v>128</v>
      </c>
      <c r="Q1517" s="204" t="s">
        <v>599</v>
      </c>
      <c r="R1517" s="204" t="s">
        <v>2840</v>
      </c>
      <c r="S1517" s="204" t="s">
        <v>2744</v>
      </c>
    </row>
    <row r="1518" spans="1:19" x14ac:dyDescent="0.3">
      <c r="A1518" s="204"/>
      <c r="B1518" s="204"/>
      <c r="C1518" s="204"/>
      <c r="D1518" s="204"/>
      <c r="F1518" s="204" t="s">
        <v>128</v>
      </c>
      <c r="G1518" s="204" t="s">
        <v>580</v>
      </c>
      <c r="H1518" s="204" t="s">
        <v>906</v>
      </c>
      <c r="I1518" s="204" t="s">
        <v>1067</v>
      </c>
      <c r="K1518" s="204" t="s">
        <v>128</v>
      </c>
      <c r="L1518" s="204" t="s">
        <v>747</v>
      </c>
      <c r="M1518" s="204" t="s">
        <v>3945</v>
      </c>
      <c r="N1518" s="204" t="s">
        <v>7275</v>
      </c>
      <c r="P1518" s="204" t="s">
        <v>128</v>
      </c>
      <c r="Q1518" s="204" t="s">
        <v>601</v>
      </c>
      <c r="R1518" s="204" t="s">
        <v>565</v>
      </c>
      <c r="S1518" s="204" t="s">
        <v>565</v>
      </c>
    </row>
    <row r="1519" spans="1:19" x14ac:dyDescent="0.3">
      <c r="A1519" s="204"/>
      <c r="B1519" s="204"/>
      <c r="C1519" s="204"/>
      <c r="D1519" s="204"/>
      <c r="F1519" s="204" t="s">
        <v>128</v>
      </c>
      <c r="G1519" s="204" t="s">
        <v>582</v>
      </c>
      <c r="H1519" s="204" t="s">
        <v>2413</v>
      </c>
      <c r="I1519" s="204" t="s">
        <v>669</v>
      </c>
      <c r="K1519" s="204" t="s">
        <v>128</v>
      </c>
      <c r="L1519" s="204" t="s">
        <v>749</v>
      </c>
      <c r="M1519" s="204" t="s">
        <v>1281</v>
      </c>
      <c r="N1519" s="204" t="s">
        <v>1848</v>
      </c>
      <c r="P1519" s="204" t="s">
        <v>128</v>
      </c>
      <c r="Q1519" s="204" t="s">
        <v>602</v>
      </c>
      <c r="R1519" s="204" t="s">
        <v>565</v>
      </c>
      <c r="S1519" s="204" t="s">
        <v>565</v>
      </c>
    </row>
    <row r="1520" spans="1:19" x14ac:dyDescent="0.3">
      <c r="A1520" s="204"/>
      <c r="B1520" s="204"/>
      <c r="C1520" s="204"/>
      <c r="D1520" s="204"/>
      <c r="F1520" s="204" t="s">
        <v>128</v>
      </c>
      <c r="G1520" s="204" t="s">
        <v>584</v>
      </c>
      <c r="H1520" s="204" t="s">
        <v>1119</v>
      </c>
      <c r="I1520" s="204" t="s">
        <v>663</v>
      </c>
      <c r="K1520" s="204" t="s">
        <v>128</v>
      </c>
      <c r="L1520" s="204" t="s">
        <v>751</v>
      </c>
      <c r="M1520" s="204" t="s">
        <v>4558</v>
      </c>
      <c r="N1520" s="204" t="s">
        <v>7276</v>
      </c>
      <c r="P1520" s="204" t="s">
        <v>128</v>
      </c>
      <c r="Q1520" s="204" t="s">
        <v>603</v>
      </c>
      <c r="R1520" s="204" t="s">
        <v>1383</v>
      </c>
      <c r="S1520" s="204" t="s">
        <v>8078</v>
      </c>
    </row>
    <row r="1521" spans="1:19" x14ac:dyDescent="0.3">
      <c r="A1521" s="204"/>
      <c r="B1521" s="204"/>
      <c r="C1521" s="204"/>
      <c r="D1521" s="204"/>
      <c r="F1521" s="204" t="s">
        <v>128</v>
      </c>
      <c r="G1521" s="204" t="s">
        <v>586</v>
      </c>
      <c r="H1521" s="204" t="s">
        <v>4618</v>
      </c>
      <c r="I1521" s="204" t="s">
        <v>6516</v>
      </c>
      <c r="K1521" s="204" t="s">
        <v>128</v>
      </c>
      <c r="L1521" s="204" t="s">
        <v>753</v>
      </c>
      <c r="M1521" s="204" t="s">
        <v>2737</v>
      </c>
      <c r="N1521" s="204" t="s">
        <v>7277</v>
      </c>
      <c r="P1521" s="204" t="s">
        <v>128</v>
      </c>
      <c r="Q1521" s="204" t="s">
        <v>586</v>
      </c>
      <c r="R1521" s="204" t="s">
        <v>1348</v>
      </c>
      <c r="S1521" s="204" t="s">
        <v>1531</v>
      </c>
    </row>
    <row r="1522" spans="1:19" x14ac:dyDescent="0.3">
      <c r="A1522" s="204"/>
      <c r="B1522" s="204"/>
      <c r="C1522" s="204"/>
      <c r="D1522" s="204"/>
      <c r="F1522" s="204" t="s">
        <v>128</v>
      </c>
      <c r="G1522" s="204" t="s">
        <v>553</v>
      </c>
      <c r="H1522" s="204" t="s">
        <v>3039</v>
      </c>
      <c r="I1522" s="204" t="s">
        <v>6517</v>
      </c>
      <c r="K1522" s="204" t="s">
        <v>128</v>
      </c>
      <c r="L1522" s="204" t="s">
        <v>538</v>
      </c>
      <c r="M1522" s="204" t="s">
        <v>7278</v>
      </c>
      <c r="N1522" s="204" t="s">
        <v>7279</v>
      </c>
      <c r="P1522" s="204" t="s">
        <v>128</v>
      </c>
      <c r="Q1522" s="204" t="s">
        <v>552</v>
      </c>
      <c r="R1522" s="204" t="s">
        <v>8079</v>
      </c>
      <c r="S1522" s="204" t="s">
        <v>8080</v>
      </c>
    </row>
    <row r="1523" spans="1:19" x14ac:dyDescent="0.3">
      <c r="A1523" s="204"/>
      <c r="B1523" s="204"/>
      <c r="C1523" s="204"/>
      <c r="D1523" s="204"/>
      <c r="F1523" s="204" t="s">
        <v>128</v>
      </c>
      <c r="G1523" s="204" t="s">
        <v>589</v>
      </c>
      <c r="H1523" s="204" t="s">
        <v>1281</v>
      </c>
      <c r="I1523" s="204" t="s">
        <v>1959</v>
      </c>
      <c r="K1523" s="204" t="s">
        <v>128</v>
      </c>
      <c r="L1523" s="204" t="s">
        <v>756</v>
      </c>
      <c r="M1523" s="204" t="s">
        <v>594</v>
      </c>
      <c r="N1523" s="204" t="s">
        <v>863</v>
      </c>
      <c r="P1523" s="204" t="s">
        <v>128</v>
      </c>
      <c r="Q1523" s="204" t="s">
        <v>551</v>
      </c>
      <c r="R1523" s="204" t="s">
        <v>1307</v>
      </c>
      <c r="S1523" s="204" t="s">
        <v>4411</v>
      </c>
    </row>
    <row r="1524" spans="1:19" x14ac:dyDescent="0.3">
      <c r="A1524" s="204"/>
      <c r="B1524" s="204"/>
      <c r="C1524" s="204"/>
      <c r="D1524" s="204"/>
      <c r="F1524" s="204" t="s">
        <v>128</v>
      </c>
      <c r="G1524" s="204" t="s">
        <v>591</v>
      </c>
      <c r="H1524" s="204" t="s">
        <v>900</v>
      </c>
      <c r="I1524" s="204" t="s">
        <v>6518</v>
      </c>
      <c r="K1524" s="204" t="s">
        <v>128</v>
      </c>
      <c r="L1524" s="204" t="s">
        <v>758</v>
      </c>
      <c r="M1524" s="204" t="s">
        <v>1844</v>
      </c>
      <c r="N1524" s="204" t="s">
        <v>4269</v>
      </c>
      <c r="P1524" s="204" t="s">
        <v>128</v>
      </c>
      <c r="Q1524" s="204" t="s">
        <v>609</v>
      </c>
      <c r="R1524" s="204" t="s">
        <v>863</v>
      </c>
      <c r="S1524" s="204" t="s">
        <v>1671</v>
      </c>
    </row>
    <row r="1525" spans="1:19" x14ac:dyDescent="0.3">
      <c r="A1525" s="204"/>
      <c r="B1525" s="204"/>
      <c r="C1525" s="204"/>
      <c r="D1525" s="204"/>
      <c r="F1525" s="204" t="s">
        <v>128</v>
      </c>
      <c r="G1525" s="204" t="s">
        <v>593</v>
      </c>
      <c r="H1525" s="204" t="s">
        <v>952</v>
      </c>
      <c r="I1525" s="204" t="s">
        <v>757</v>
      </c>
      <c r="K1525" s="204" t="s">
        <v>128</v>
      </c>
      <c r="L1525" s="204" t="s">
        <v>760</v>
      </c>
      <c r="M1525" s="204" t="s">
        <v>7280</v>
      </c>
      <c r="N1525" s="204" t="s">
        <v>7281</v>
      </c>
      <c r="P1525" s="204" t="s">
        <v>128</v>
      </c>
      <c r="Q1525" s="204" t="s">
        <v>611</v>
      </c>
      <c r="R1525" s="204" t="s">
        <v>3368</v>
      </c>
      <c r="S1525" s="204" t="s">
        <v>4478</v>
      </c>
    </row>
    <row r="1526" spans="1:19" x14ac:dyDescent="0.3">
      <c r="A1526" s="204"/>
      <c r="B1526" s="204"/>
      <c r="C1526" s="204"/>
      <c r="D1526" s="204"/>
      <c r="F1526" s="204" t="s">
        <v>128</v>
      </c>
      <c r="G1526" s="204" t="s">
        <v>595</v>
      </c>
      <c r="H1526" s="204" t="s">
        <v>2256</v>
      </c>
      <c r="I1526" s="204" t="s">
        <v>4625</v>
      </c>
      <c r="K1526" s="204" t="s">
        <v>128</v>
      </c>
      <c r="L1526" s="204" t="s">
        <v>762</v>
      </c>
      <c r="M1526" s="204" t="s">
        <v>1807</v>
      </c>
      <c r="N1526" s="204" t="s">
        <v>7282</v>
      </c>
      <c r="P1526" s="204" t="s">
        <v>128</v>
      </c>
      <c r="Q1526" s="204" t="s">
        <v>586</v>
      </c>
      <c r="R1526" s="204" t="s">
        <v>594</v>
      </c>
      <c r="S1526" s="204" t="s">
        <v>885</v>
      </c>
    </row>
    <row r="1527" spans="1:19" x14ac:dyDescent="0.3">
      <c r="A1527" s="204"/>
      <c r="B1527" s="204"/>
      <c r="C1527" s="204"/>
      <c r="D1527" s="204"/>
      <c r="F1527" s="204" t="s">
        <v>128</v>
      </c>
      <c r="G1527" s="204" t="s">
        <v>597</v>
      </c>
      <c r="H1527" s="204" t="s">
        <v>1420</v>
      </c>
      <c r="I1527" s="204" t="s">
        <v>1744</v>
      </c>
      <c r="K1527" s="204" t="s">
        <v>128</v>
      </c>
      <c r="L1527" s="204" t="s">
        <v>764</v>
      </c>
      <c r="M1527" s="204" t="s">
        <v>1105</v>
      </c>
      <c r="N1527" s="204" t="s">
        <v>7283</v>
      </c>
      <c r="P1527" s="204" t="s">
        <v>128</v>
      </c>
      <c r="Q1527" s="204" t="s">
        <v>550</v>
      </c>
      <c r="R1527" s="204" t="s">
        <v>1232</v>
      </c>
      <c r="S1527" s="204" t="s">
        <v>2167</v>
      </c>
    </row>
    <row r="1528" spans="1:19" x14ac:dyDescent="0.3">
      <c r="A1528" s="204"/>
      <c r="B1528" s="204"/>
      <c r="C1528" s="204"/>
      <c r="D1528" s="204"/>
      <c r="F1528" s="204" t="s">
        <v>128</v>
      </c>
      <c r="G1528" s="204" t="s">
        <v>599</v>
      </c>
      <c r="H1528" s="204" t="s">
        <v>875</v>
      </c>
      <c r="I1528" s="204" t="s">
        <v>1823</v>
      </c>
      <c r="K1528" s="204" t="s">
        <v>128</v>
      </c>
      <c r="L1528" s="204" t="s">
        <v>766</v>
      </c>
      <c r="M1528" s="204" t="s">
        <v>594</v>
      </c>
      <c r="N1528" s="204" t="s">
        <v>594</v>
      </c>
      <c r="P1528" s="204" t="s">
        <v>128</v>
      </c>
      <c r="Q1528" s="204" t="s">
        <v>614</v>
      </c>
      <c r="R1528" s="204" t="s">
        <v>565</v>
      </c>
      <c r="S1528" s="204" t="s">
        <v>565</v>
      </c>
    </row>
    <row r="1529" spans="1:19" x14ac:dyDescent="0.3">
      <c r="A1529" s="204"/>
      <c r="B1529" s="204"/>
      <c r="C1529" s="204"/>
      <c r="D1529" s="204"/>
      <c r="F1529" s="204" t="s">
        <v>128</v>
      </c>
      <c r="G1529" s="204" t="s">
        <v>601</v>
      </c>
      <c r="H1529" s="204" t="s">
        <v>565</v>
      </c>
      <c r="I1529" s="204" t="s">
        <v>565</v>
      </c>
      <c r="K1529" s="204" t="s">
        <v>128</v>
      </c>
      <c r="L1529" s="204" t="s">
        <v>767</v>
      </c>
      <c r="M1529" s="204" t="s">
        <v>565</v>
      </c>
      <c r="N1529" s="204" t="s">
        <v>565</v>
      </c>
      <c r="P1529" s="204" t="s">
        <v>128</v>
      </c>
      <c r="Q1529" s="204" t="s">
        <v>615</v>
      </c>
      <c r="R1529" s="204" t="s">
        <v>642</v>
      </c>
      <c r="S1529" s="204" t="s">
        <v>2011</v>
      </c>
    </row>
    <row r="1530" spans="1:19" x14ac:dyDescent="0.3">
      <c r="A1530" s="204"/>
      <c r="B1530" s="204"/>
      <c r="C1530" s="204"/>
      <c r="D1530" s="204"/>
      <c r="F1530" s="204" t="s">
        <v>128</v>
      </c>
      <c r="G1530" s="204" t="s">
        <v>602</v>
      </c>
      <c r="H1530" s="204" t="s">
        <v>565</v>
      </c>
      <c r="I1530" s="204" t="s">
        <v>565</v>
      </c>
      <c r="K1530" s="204" t="s">
        <v>128</v>
      </c>
      <c r="L1530" s="204" t="s">
        <v>769</v>
      </c>
      <c r="M1530" s="204" t="s">
        <v>594</v>
      </c>
      <c r="N1530" s="204" t="s">
        <v>565</v>
      </c>
      <c r="P1530" s="204" t="s">
        <v>128</v>
      </c>
      <c r="Q1530" s="204" t="s">
        <v>616</v>
      </c>
      <c r="R1530" s="204" t="s">
        <v>565</v>
      </c>
      <c r="S1530" s="204" t="s">
        <v>565</v>
      </c>
    </row>
    <row r="1531" spans="1:19" x14ac:dyDescent="0.3">
      <c r="A1531" s="204"/>
      <c r="B1531" s="204"/>
      <c r="C1531" s="204"/>
      <c r="D1531" s="204"/>
      <c r="F1531" s="204" t="s">
        <v>128</v>
      </c>
      <c r="G1531" s="204" t="s">
        <v>603</v>
      </c>
      <c r="H1531" s="204" t="s">
        <v>1230</v>
      </c>
      <c r="I1531" s="204" t="s">
        <v>4576</v>
      </c>
      <c r="K1531" s="204" t="s">
        <v>128</v>
      </c>
      <c r="L1531" s="204" t="s">
        <v>537</v>
      </c>
      <c r="M1531" s="204" t="s">
        <v>7284</v>
      </c>
      <c r="N1531" s="204" t="s">
        <v>7285</v>
      </c>
      <c r="P1531" s="204" t="s">
        <v>128</v>
      </c>
      <c r="Q1531" s="204" t="s">
        <v>617</v>
      </c>
      <c r="R1531" s="204" t="s">
        <v>863</v>
      </c>
      <c r="S1531" s="204" t="s">
        <v>652</v>
      </c>
    </row>
    <row r="1532" spans="1:19" x14ac:dyDescent="0.3">
      <c r="A1532" s="204"/>
      <c r="B1532" s="204"/>
      <c r="C1532" s="204"/>
      <c r="D1532" s="204"/>
      <c r="F1532" s="204" t="s">
        <v>128</v>
      </c>
      <c r="G1532" s="204" t="s">
        <v>586</v>
      </c>
      <c r="H1532" s="204" t="s">
        <v>938</v>
      </c>
      <c r="I1532" s="204" t="s">
        <v>791</v>
      </c>
      <c r="K1532" s="204" t="s">
        <v>128</v>
      </c>
      <c r="L1532" s="204" t="s">
        <v>774</v>
      </c>
      <c r="M1532" s="204" t="s">
        <v>565</v>
      </c>
      <c r="N1532" s="204" t="s">
        <v>565</v>
      </c>
      <c r="P1532" s="204" t="s">
        <v>128</v>
      </c>
      <c r="Q1532" s="204" t="s">
        <v>618</v>
      </c>
      <c r="R1532" s="204" t="s">
        <v>852</v>
      </c>
      <c r="S1532" s="204" t="s">
        <v>1303</v>
      </c>
    </row>
    <row r="1533" spans="1:19" x14ac:dyDescent="0.3">
      <c r="A1533" s="204"/>
      <c r="B1533" s="204"/>
      <c r="C1533" s="204"/>
      <c r="D1533" s="204"/>
      <c r="F1533" s="204" t="s">
        <v>128</v>
      </c>
      <c r="G1533" s="204" t="s">
        <v>552</v>
      </c>
      <c r="H1533" s="204" t="s">
        <v>6519</v>
      </c>
      <c r="I1533" s="204" t="s">
        <v>6520</v>
      </c>
      <c r="K1533" s="204" t="s">
        <v>128</v>
      </c>
      <c r="L1533" s="204" t="s">
        <v>776</v>
      </c>
      <c r="M1533" s="204" t="s">
        <v>565</v>
      </c>
      <c r="N1533" s="204" t="s">
        <v>565</v>
      </c>
      <c r="P1533" s="204" t="s">
        <v>128</v>
      </c>
      <c r="Q1533" s="204" t="s">
        <v>620</v>
      </c>
      <c r="R1533" s="204" t="s">
        <v>821</v>
      </c>
      <c r="S1533" s="204" t="s">
        <v>594</v>
      </c>
    </row>
    <row r="1534" spans="1:19" x14ac:dyDescent="0.3">
      <c r="A1534" s="204"/>
      <c r="B1534" s="204"/>
      <c r="C1534" s="204"/>
      <c r="D1534" s="204"/>
      <c r="F1534" s="204" t="s">
        <v>128</v>
      </c>
      <c r="G1534" s="204" t="s">
        <v>551</v>
      </c>
      <c r="H1534" s="204" t="s">
        <v>1521</v>
      </c>
      <c r="I1534" s="204" t="s">
        <v>4047</v>
      </c>
      <c r="K1534" s="204" t="s">
        <v>128</v>
      </c>
      <c r="L1534" s="204" t="s">
        <v>778</v>
      </c>
      <c r="M1534" s="204" t="s">
        <v>565</v>
      </c>
      <c r="N1534" s="204" t="s">
        <v>565</v>
      </c>
      <c r="P1534" s="204" t="s">
        <v>128</v>
      </c>
      <c r="Q1534" s="204" t="s">
        <v>586</v>
      </c>
      <c r="R1534" s="204" t="s">
        <v>812</v>
      </c>
      <c r="S1534" s="204" t="s">
        <v>1145</v>
      </c>
    </row>
    <row r="1535" spans="1:19" x14ac:dyDescent="0.3">
      <c r="A1535" s="204"/>
      <c r="B1535" s="204"/>
      <c r="C1535" s="204"/>
      <c r="D1535" s="204"/>
      <c r="F1535" s="204" t="s">
        <v>128</v>
      </c>
      <c r="G1535" s="204" t="s">
        <v>609</v>
      </c>
      <c r="H1535" s="204" t="s">
        <v>863</v>
      </c>
      <c r="I1535" s="204" t="s">
        <v>992</v>
      </c>
      <c r="K1535" s="204" t="s">
        <v>128</v>
      </c>
      <c r="L1535" s="204" t="s">
        <v>782</v>
      </c>
      <c r="M1535" s="204" t="s">
        <v>565</v>
      </c>
      <c r="N1535" s="204" t="s">
        <v>565</v>
      </c>
      <c r="P1535" s="204" t="s">
        <v>128</v>
      </c>
      <c r="Q1535" s="204" t="s">
        <v>549</v>
      </c>
      <c r="R1535" s="204" t="s">
        <v>1008</v>
      </c>
      <c r="S1535" s="204" t="s">
        <v>7076</v>
      </c>
    </row>
    <row r="1536" spans="1:19" x14ac:dyDescent="0.3">
      <c r="A1536" s="204"/>
      <c r="B1536" s="204"/>
      <c r="C1536" s="204"/>
      <c r="D1536" s="204"/>
      <c r="F1536" s="204" t="s">
        <v>128</v>
      </c>
      <c r="G1536" s="204" t="s">
        <v>611</v>
      </c>
      <c r="H1536" s="204" t="s">
        <v>1010</v>
      </c>
      <c r="I1536" s="204" t="s">
        <v>1220</v>
      </c>
      <c r="K1536" s="204" t="s">
        <v>128</v>
      </c>
      <c r="L1536" s="204" t="s">
        <v>783</v>
      </c>
      <c r="M1536" s="204" t="s">
        <v>594</v>
      </c>
      <c r="N1536" s="204" t="s">
        <v>661</v>
      </c>
      <c r="P1536" s="204" t="s">
        <v>128</v>
      </c>
      <c r="Q1536" s="204" t="s">
        <v>623</v>
      </c>
      <c r="R1536" s="204" t="s">
        <v>565</v>
      </c>
      <c r="S1536" s="204" t="s">
        <v>565</v>
      </c>
    </row>
    <row r="1537" spans="1:19" x14ac:dyDescent="0.3">
      <c r="A1537" s="204"/>
      <c r="B1537" s="204"/>
      <c r="C1537" s="204"/>
      <c r="D1537" s="204"/>
      <c r="F1537" s="204" t="s">
        <v>128</v>
      </c>
      <c r="G1537" s="204" t="s">
        <v>586</v>
      </c>
      <c r="H1537" s="204" t="s">
        <v>565</v>
      </c>
      <c r="I1537" s="204" t="s">
        <v>565</v>
      </c>
      <c r="K1537" s="204" t="s">
        <v>128</v>
      </c>
      <c r="L1537" s="204" t="s">
        <v>784</v>
      </c>
      <c r="M1537" s="204" t="s">
        <v>885</v>
      </c>
      <c r="N1537" s="204" t="s">
        <v>861</v>
      </c>
      <c r="P1537" s="204" t="s">
        <v>128</v>
      </c>
      <c r="Q1537" s="204" t="s">
        <v>625</v>
      </c>
      <c r="R1537" s="204" t="s">
        <v>861</v>
      </c>
      <c r="S1537" s="204" t="s">
        <v>1145</v>
      </c>
    </row>
    <row r="1538" spans="1:19" x14ac:dyDescent="0.3">
      <c r="A1538" s="204"/>
      <c r="B1538" s="204"/>
      <c r="C1538" s="204"/>
      <c r="D1538" s="204"/>
      <c r="F1538" s="204" t="s">
        <v>128</v>
      </c>
      <c r="G1538" s="204" t="s">
        <v>550</v>
      </c>
      <c r="H1538" s="204" t="s">
        <v>2020</v>
      </c>
      <c r="I1538" s="204" t="s">
        <v>6521</v>
      </c>
      <c r="K1538" s="204" t="s">
        <v>128</v>
      </c>
      <c r="L1538" s="204" t="s">
        <v>786</v>
      </c>
      <c r="M1538" s="204" t="s">
        <v>680</v>
      </c>
      <c r="N1538" s="204" t="s">
        <v>1853</v>
      </c>
      <c r="P1538" s="204" t="s">
        <v>128</v>
      </c>
      <c r="Q1538" s="204" t="s">
        <v>1237</v>
      </c>
      <c r="R1538" s="204" t="s">
        <v>565</v>
      </c>
      <c r="S1538" s="204" t="s">
        <v>565</v>
      </c>
    </row>
    <row r="1539" spans="1:19" x14ac:dyDescent="0.3">
      <c r="A1539" s="204"/>
      <c r="B1539" s="204"/>
      <c r="C1539" s="204"/>
      <c r="D1539" s="204"/>
      <c r="F1539" s="204" t="s">
        <v>128</v>
      </c>
      <c r="G1539" s="204" t="s">
        <v>615</v>
      </c>
      <c r="H1539" s="204" t="s">
        <v>565</v>
      </c>
      <c r="I1539" s="204" t="s">
        <v>565</v>
      </c>
      <c r="K1539" s="204" t="s">
        <v>128</v>
      </c>
      <c r="L1539" s="204" t="s">
        <v>788</v>
      </c>
      <c r="M1539" s="204" t="s">
        <v>946</v>
      </c>
      <c r="N1539" s="204" t="s">
        <v>875</v>
      </c>
      <c r="P1539" s="204" t="s">
        <v>128</v>
      </c>
      <c r="Q1539" s="204" t="s">
        <v>627</v>
      </c>
      <c r="R1539" s="204" t="s">
        <v>624</v>
      </c>
      <c r="S1539" s="204" t="s">
        <v>1332</v>
      </c>
    </row>
    <row r="1540" spans="1:19" x14ac:dyDescent="0.3">
      <c r="A1540" s="204"/>
      <c r="B1540" s="204"/>
      <c r="C1540" s="204"/>
      <c r="D1540" s="204"/>
      <c r="F1540" s="204" t="s">
        <v>128</v>
      </c>
      <c r="G1540" s="204" t="s">
        <v>616</v>
      </c>
      <c r="H1540" s="204" t="s">
        <v>946</v>
      </c>
      <c r="I1540" s="204" t="s">
        <v>4523</v>
      </c>
      <c r="K1540" s="204" t="s">
        <v>128</v>
      </c>
      <c r="L1540" s="204" t="s">
        <v>790</v>
      </c>
      <c r="M1540" s="204" t="s">
        <v>2358</v>
      </c>
      <c r="N1540" s="204" t="s">
        <v>1539</v>
      </c>
      <c r="P1540" s="204" t="s">
        <v>128</v>
      </c>
      <c r="Q1540" s="204" t="s">
        <v>629</v>
      </c>
      <c r="R1540" s="204" t="s">
        <v>842</v>
      </c>
      <c r="S1540" s="204" t="s">
        <v>1198</v>
      </c>
    </row>
    <row r="1541" spans="1:19" x14ac:dyDescent="0.3">
      <c r="A1541" s="204"/>
      <c r="B1541" s="204"/>
      <c r="C1541" s="204"/>
      <c r="D1541" s="204"/>
      <c r="F1541" s="204" t="s">
        <v>128</v>
      </c>
      <c r="G1541" s="204" t="s">
        <v>617</v>
      </c>
      <c r="H1541" s="204" t="s">
        <v>952</v>
      </c>
      <c r="I1541" s="204" t="s">
        <v>777</v>
      </c>
      <c r="K1541" s="204" t="s">
        <v>128</v>
      </c>
      <c r="L1541" s="204" t="s">
        <v>792</v>
      </c>
      <c r="M1541" s="204" t="s">
        <v>1234</v>
      </c>
      <c r="N1541" s="204" t="s">
        <v>2099</v>
      </c>
      <c r="P1541" s="204" t="s">
        <v>128</v>
      </c>
      <c r="Q1541" s="204" t="s">
        <v>631</v>
      </c>
      <c r="R1541" s="204" t="s">
        <v>565</v>
      </c>
      <c r="S1541" s="204" t="s">
        <v>565</v>
      </c>
    </row>
    <row r="1542" spans="1:19" x14ac:dyDescent="0.3">
      <c r="A1542" s="204"/>
      <c r="B1542" s="204"/>
      <c r="C1542" s="204"/>
      <c r="D1542" s="204"/>
      <c r="F1542" s="204" t="s">
        <v>128</v>
      </c>
      <c r="G1542" s="204" t="s">
        <v>618</v>
      </c>
      <c r="H1542" s="204" t="s">
        <v>2017</v>
      </c>
      <c r="I1542" s="204" t="s">
        <v>648</v>
      </c>
      <c r="K1542" s="204" t="s">
        <v>128</v>
      </c>
      <c r="L1542" s="204" t="s">
        <v>794</v>
      </c>
      <c r="M1542" s="204" t="s">
        <v>757</v>
      </c>
      <c r="N1542" s="204" t="s">
        <v>863</v>
      </c>
      <c r="P1542" s="204" t="s">
        <v>128</v>
      </c>
      <c r="Q1542" s="204" t="s">
        <v>633</v>
      </c>
      <c r="R1542" s="204" t="s">
        <v>1802</v>
      </c>
      <c r="S1542" s="204" t="s">
        <v>3260</v>
      </c>
    </row>
    <row r="1543" spans="1:19" x14ac:dyDescent="0.3">
      <c r="A1543" s="204"/>
      <c r="B1543" s="204"/>
      <c r="C1543" s="204"/>
      <c r="D1543" s="204"/>
      <c r="F1543" s="204" t="s">
        <v>128</v>
      </c>
      <c r="G1543" s="204" t="s">
        <v>620</v>
      </c>
      <c r="H1543" s="204" t="s">
        <v>863</v>
      </c>
      <c r="I1543" s="204" t="s">
        <v>594</v>
      </c>
      <c r="K1543" s="204" t="s">
        <v>128</v>
      </c>
      <c r="L1543" s="204" t="s">
        <v>796</v>
      </c>
      <c r="M1543" s="204" t="s">
        <v>2029</v>
      </c>
      <c r="N1543" s="204" t="s">
        <v>1015</v>
      </c>
      <c r="P1543" s="204" t="s">
        <v>128</v>
      </c>
      <c r="Q1543" s="204" t="s">
        <v>586</v>
      </c>
      <c r="R1543" s="204" t="s">
        <v>1070</v>
      </c>
      <c r="S1543" s="204" t="s">
        <v>8081</v>
      </c>
    </row>
    <row r="1544" spans="1:19" x14ac:dyDescent="0.3">
      <c r="A1544" s="204"/>
      <c r="B1544" s="204"/>
      <c r="C1544" s="204"/>
      <c r="D1544" s="204"/>
      <c r="F1544" s="204" t="s">
        <v>128</v>
      </c>
      <c r="G1544" s="204" t="s">
        <v>586</v>
      </c>
      <c r="H1544" s="204" t="s">
        <v>946</v>
      </c>
      <c r="I1544" s="204" t="s">
        <v>821</v>
      </c>
      <c r="K1544" s="204" t="s">
        <v>128</v>
      </c>
      <c r="L1544" s="204" t="s">
        <v>798</v>
      </c>
      <c r="M1544" s="204" t="s">
        <v>661</v>
      </c>
      <c r="N1544" s="204" t="s">
        <v>5112</v>
      </c>
      <c r="P1544" s="204" t="s">
        <v>128</v>
      </c>
      <c r="Q1544" s="204" t="s">
        <v>548</v>
      </c>
      <c r="R1544" s="204" t="s">
        <v>638</v>
      </c>
      <c r="S1544" s="204" t="s">
        <v>8082</v>
      </c>
    </row>
    <row r="1545" spans="1:19" x14ac:dyDescent="0.3">
      <c r="A1545" s="204"/>
      <c r="B1545" s="204"/>
      <c r="C1545" s="204"/>
      <c r="D1545" s="204"/>
      <c r="F1545" s="204" t="s">
        <v>128</v>
      </c>
      <c r="G1545" s="204" t="s">
        <v>549</v>
      </c>
      <c r="H1545" s="204" t="s">
        <v>4662</v>
      </c>
      <c r="I1545" s="204" t="s">
        <v>6522</v>
      </c>
      <c r="K1545" s="204" t="s">
        <v>128</v>
      </c>
      <c r="L1545" s="204" t="s">
        <v>800</v>
      </c>
      <c r="M1545" s="204" t="s">
        <v>2163</v>
      </c>
      <c r="N1545" s="204" t="s">
        <v>4364</v>
      </c>
      <c r="P1545" s="204" t="s">
        <v>128</v>
      </c>
      <c r="Q1545" s="204" t="s">
        <v>637</v>
      </c>
      <c r="R1545" s="204" t="s">
        <v>955</v>
      </c>
      <c r="S1545" s="204" t="s">
        <v>884</v>
      </c>
    </row>
    <row r="1546" spans="1:19" x14ac:dyDescent="0.3">
      <c r="A1546" s="204"/>
      <c r="B1546" s="204"/>
      <c r="C1546" s="204"/>
      <c r="D1546" s="204"/>
      <c r="F1546" s="204" t="s">
        <v>128</v>
      </c>
      <c r="G1546" s="204" t="s">
        <v>623</v>
      </c>
      <c r="H1546" s="204" t="s">
        <v>1121</v>
      </c>
      <c r="I1546" s="204" t="s">
        <v>1145</v>
      </c>
      <c r="K1546" s="204" t="s">
        <v>128</v>
      </c>
      <c r="L1546" s="204" t="s">
        <v>803</v>
      </c>
      <c r="M1546" s="204" t="s">
        <v>1832</v>
      </c>
      <c r="N1546" s="204" t="s">
        <v>1879</v>
      </c>
      <c r="P1546" s="204" t="s">
        <v>128</v>
      </c>
      <c r="Q1546" s="204" t="s">
        <v>639</v>
      </c>
      <c r="R1546" s="204" t="s">
        <v>900</v>
      </c>
      <c r="S1546" s="204" t="s">
        <v>1217</v>
      </c>
    </row>
    <row r="1547" spans="1:19" x14ac:dyDescent="0.3">
      <c r="A1547" s="204"/>
      <c r="B1547" s="204"/>
      <c r="C1547" s="204"/>
      <c r="D1547" s="204"/>
      <c r="F1547" s="204" t="s">
        <v>128</v>
      </c>
      <c r="G1547" s="204" t="s">
        <v>625</v>
      </c>
      <c r="H1547" s="204" t="s">
        <v>1975</v>
      </c>
      <c r="I1547" s="204" t="s">
        <v>6523</v>
      </c>
      <c r="K1547" s="204" t="s">
        <v>128</v>
      </c>
      <c r="L1547" s="204" t="s">
        <v>805</v>
      </c>
      <c r="M1547" s="204" t="s">
        <v>565</v>
      </c>
      <c r="N1547" s="204" t="s">
        <v>565</v>
      </c>
      <c r="P1547" s="204" t="s">
        <v>128</v>
      </c>
      <c r="Q1547" s="204" t="s">
        <v>641</v>
      </c>
      <c r="R1547" s="204" t="s">
        <v>594</v>
      </c>
      <c r="S1547" s="204" t="s">
        <v>661</v>
      </c>
    </row>
    <row r="1548" spans="1:19" x14ac:dyDescent="0.3">
      <c r="A1548" s="204"/>
      <c r="B1548" s="204"/>
      <c r="C1548" s="204"/>
      <c r="D1548" s="204"/>
      <c r="F1548" s="204" t="s">
        <v>128</v>
      </c>
      <c r="G1548" s="204" t="s">
        <v>627</v>
      </c>
      <c r="H1548" s="204" t="s">
        <v>624</v>
      </c>
      <c r="I1548" s="204" t="s">
        <v>1498</v>
      </c>
      <c r="K1548" s="204" t="s">
        <v>128</v>
      </c>
      <c r="L1548" s="204" t="s">
        <v>807</v>
      </c>
      <c r="M1548" s="204" t="s">
        <v>946</v>
      </c>
      <c r="N1548" s="204" t="s">
        <v>594</v>
      </c>
      <c r="P1548" s="204" t="s">
        <v>128</v>
      </c>
      <c r="Q1548" s="204" t="s">
        <v>643</v>
      </c>
      <c r="R1548" s="204" t="s">
        <v>968</v>
      </c>
      <c r="S1548" s="204" t="s">
        <v>3649</v>
      </c>
    </row>
    <row r="1549" spans="1:19" x14ac:dyDescent="0.3">
      <c r="A1549" s="204"/>
      <c r="B1549" s="204"/>
      <c r="C1549" s="204"/>
      <c r="D1549" s="204"/>
      <c r="F1549" s="204" t="s">
        <v>128</v>
      </c>
      <c r="G1549" s="204" t="s">
        <v>629</v>
      </c>
      <c r="H1549" s="204" t="s">
        <v>3526</v>
      </c>
      <c r="I1549" s="204" t="s">
        <v>6524</v>
      </c>
      <c r="K1549" s="204" t="s">
        <v>128</v>
      </c>
      <c r="L1549" s="204" t="s">
        <v>809</v>
      </c>
      <c r="M1549" s="204" t="s">
        <v>1013</v>
      </c>
      <c r="N1549" s="204" t="s">
        <v>1568</v>
      </c>
      <c r="P1549" s="204" t="s">
        <v>128</v>
      </c>
      <c r="Q1549" s="204" t="s">
        <v>586</v>
      </c>
      <c r="R1549" s="204" t="s">
        <v>4413</v>
      </c>
      <c r="S1549" s="204" t="s">
        <v>8083</v>
      </c>
    </row>
    <row r="1550" spans="1:19" x14ac:dyDescent="0.3">
      <c r="A1550" s="204"/>
      <c r="B1550" s="204"/>
      <c r="C1550" s="204"/>
      <c r="D1550" s="204"/>
      <c r="F1550" s="204" t="s">
        <v>128</v>
      </c>
      <c r="G1550" s="204" t="s">
        <v>631</v>
      </c>
      <c r="H1550" s="204" t="s">
        <v>1145</v>
      </c>
      <c r="I1550" s="204" t="s">
        <v>2441</v>
      </c>
      <c r="K1550" s="204" t="s">
        <v>128</v>
      </c>
      <c r="L1550" s="204" t="s">
        <v>811</v>
      </c>
      <c r="M1550" s="204" t="s">
        <v>565</v>
      </c>
      <c r="N1550" s="204" t="s">
        <v>565</v>
      </c>
      <c r="P1550" s="204" t="s">
        <v>128</v>
      </c>
      <c r="Q1550" s="204" t="s">
        <v>547</v>
      </c>
      <c r="R1550" s="204" t="s">
        <v>3214</v>
      </c>
      <c r="S1550" s="204" t="s">
        <v>4592</v>
      </c>
    </row>
    <row r="1551" spans="1:19" x14ac:dyDescent="0.3">
      <c r="A1551" s="204"/>
      <c r="B1551" s="204"/>
      <c r="C1551" s="204"/>
      <c r="D1551" s="204"/>
      <c r="F1551" s="204" t="s">
        <v>128</v>
      </c>
      <c r="G1551" s="204" t="s">
        <v>633</v>
      </c>
      <c r="H1551" s="204" t="s">
        <v>5558</v>
      </c>
      <c r="I1551" s="204" t="s">
        <v>6525</v>
      </c>
      <c r="K1551" s="204" t="s">
        <v>128</v>
      </c>
      <c r="L1551" s="204" t="s">
        <v>813</v>
      </c>
      <c r="M1551" s="204" t="s">
        <v>2257</v>
      </c>
      <c r="N1551" s="204" t="s">
        <v>7286</v>
      </c>
      <c r="P1551" s="204" t="s">
        <v>128</v>
      </c>
      <c r="Q1551" s="204" t="s">
        <v>647</v>
      </c>
      <c r="R1551" s="204" t="s">
        <v>892</v>
      </c>
      <c r="S1551" s="204" t="s">
        <v>4523</v>
      </c>
    </row>
    <row r="1552" spans="1:19" x14ac:dyDescent="0.3">
      <c r="A1552" s="204"/>
      <c r="B1552" s="204"/>
      <c r="C1552" s="204"/>
      <c r="D1552" s="204"/>
      <c r="F1552" s="204" t="s">
        <v>128</v>
      </c>
      <c r="G1552" s="204" t="s">
        <v>586</v>
      </c>
      <c r="H1552" s="204" t="s">
        <v>1629</v>
      </c>
      <c r="I1552" s="204" t="s">
        <v>4177</v>
      </c>
      <c r="K1552" s="204" t="s">
        <v>128</v>
      </c>
      <c r="L1552" s="204" t="s">
        <v>815</v>
      </c>
      <c r="M1552" s="204" t="s">
        <v>565</v>
      </c>
      <c r="N1552" s="204" t="s">
        <v>565</v>
      </c>
      <c r="P1552" s="204" t="s">
        <v>128</v>
      </c>
      <c r="Q1552" s="204" t="s">
        <v>649</v>
      </c>
      <c r="R1552" s="204" t="s">
        <v>1539</v>
      </c>
      <c r="S1552" s="204" t="s">
        <v>2045</v>
      </c>
    </row>
    <row r="1553" spans="1:19" x14ac:dyDescent="0.3">
      <c r="A1553" s="204"/>
      <c r="B1553" s="204"/>
      <c r="C1553" s="204"/>
      <c r="D1553" s="204"/>
      <c r="F1553" s="204" t="s">
        <v>128</v>
      </c>
      <c r="G1553" s="204" t="s">
        <v>548</v>
      </c>
      <c r="H1553" s="204" t="s">
        <v>4504</v>
      </c>
      <c r="I1553" s="204" t="s">
        <v>6526</v>
      </c>
      <c r="K1553" s="204" t="s">
        <v>128</v>
      </c>
      <c r="L1553" s="204" t="s">
        <v>816</v>
      </c>
      <c r="M1553" s="204" t="s">
        <v>978</v>
      </c>
      <c r="N1553" s="204" t="s">
        <v>7287</v>
      </c>
      <c r="P1553" s="204" t="s">
        <v>128</v>
      </c>
      <c r="Q1553" s="204" t="s">
        <v>651</v>
      </c>
      <c r="R1553" s="204" t="s">
        <v>757</v>
      </c>
      <c r="S1553" s="204" t="s">
        <v>594</v>
      </c>
    </row>
    <row r="1554" spans="1:19" x14ac:dyDescent="0.3">
      <c r="A1554" s="204"/>
      <c r="B1554" s="204"/>
      <c r="C1554" s="204"/>
      <c r="D1554" s="204"/>
      <c r="F1554" s="204" t="s">
        <v>128</v>
      </c>
      <c r="G1554" s="204" t="s">
        <v>637</v>
      </c>
      <c r="H1554" s="204" t="s">
        <v>4407</v>
      </c>
      <c r="I1554" s="204" t="s">
        <v>2750</v>
      </c>
      <c r="K1554" s="204" t="s">
        <v>128</v>
      </c>
      <c r="L1554" s="204" t="s">
        <v>818</v>
      </c>
      <c r="M1554" s="204" t="s">
        <v>863</v>
      </c>
      <c r="N1554" s="204" t="s">
        <v>757</v>
      </c>
      <c r="P1554" s="204" t="s">
        <v>128</v>
      </c>
      <c r="Q1554" s="204" t="s">
        <v>653</v>
      </c>
      <c r="R1554" s="204" t="s">
        <v>777</v>
      </c>
      <c r="S1554" s="204" t="s">
        <v>2124</v>
      </c>
    </row>
    <row r="1555" spans="1:19" x14ac:dyDescent="0.3">
      <c r="A1555" s="204"/>
      <c r="B1555" s="204"/>
      <c r="C1555" s="204"/>
      <c r="D1555" s="204"/>
      <c r="F1555" s="204" t="s">
        <v>128</v>
      </c>
      <c r="G1555" s="204" t="s">
        <v>639</v>
      </c>
      <c r="H1555" s="204" t="s">
        <v>5868</v>
      </c>
      <c r="I1555" s="204" t="s">
        <v>6527</v>
      </c>
      <c r="K1555" s="204" t="s">
        <v>128</v>
      </c>
      <c r="L1555" s="204" t="s">
        <v>820</v>
      </c>
      <c r="M1555" s="204" t="s">
        <v>565</v>
      </c>
      <c r="N1555" s="204" t="s">
        <v>565</v>
      </c>
      <c r="P1555" s="204" t="s">
        <v>128</v>
      </c>
      <c r="Q1555" s="204" t="s">
        <v>655</v>
      </c>
      <c r="R1555" s="204" t="s">
        <v>852</v>
      </c>
      <c r="S1555" s="204" t="s">
        <v>2501</v>
      </c>
    </row>
    <row r="1556" spans="1:19" x14ac:dyDescent="0.3">
      <c r="A1556" s="204"/>
      <c r="B1556" s="204"/>
      <c r="C1556" s="204"/>
      <c r="D1556" s="204"/>
      <c r="F1556" s="204" t="s">
        <v>128</v>
      </c>
      <c r="G1556" s="204" t="s">
        <v>641</v>
      </c>
      <c r="H1556" s="204" t="s">
        <v>861</v>
      </c>
      <c r="I1556" s="204" t="s">
        <v>1193</v>
      </c>
      <c r="K1556" s="204" t="s">
        <v>128</v>
      </c>
      <c r="L1556" s="204" t="s">
        <v>822</v>
      </c>
      <c r="M1556" s="204" t="s">
        <v>5270</v>
      </c>
      <c r="N1556" s="204" t="s">
        <v>7288</v>
      </c>
      <c r="P1556" s="204" t="s">
        <v>128</v>
      </c>
      <c r="Q1556" s="204" t="s">
        <v>657</v>
      </c>
      <c r="R1556" s="204" t="s">
        <v>1420</v>
      </c>
      <c r="S1556" s="204" t="s">
        <v>3422</v>
      </c>
    </row>
    <row r="1557" spans="1:19" x14ac:dyDescent="0.3">
      <c r="A1557" s="204"/>
      <c r="B1557" s="204"/>
      <c r="C1557" s="204"/>
      <c r="D1557" s="204"/>
      <c r="F1557" s="204" t="s">
        <v>128</v>
      </c>
      <c r="G1557" s="204" t="s">
        <v>643</v>
      </c>
      <c r="H1557" s="204" t="s">
        <v>898</v>
      </c>
      <c r="I1557" s="204" t="s">
        <v>6528</v>
      </c>
      <c r="K1557" s="204" t="s">
        <v>128</v>
      </c>
      <c r="L1557" s="204" t="s">
        <v>332</v>
      </c>
      <c r="M1557" s="204" t="s">
        <v>7289</v>
      </c>
      <c r="N1557" s="204" t="s">
        <v>7290</v>
      </c>
      <c r="P1557" s="204" t="s">
        <v>128</v>
      </c>
      <c r="Q1557" s="204" t="s">
        <v>546</v>
      </c>
      <c r="R1557" s="204" t="s">
        <v>665</v>
      </c>
      <c r="S1557" s="204" t="s">
        <v>3290</v>
      </c>
    </row>
    <row r="1558" spans="1:19" x14ac:dyDescent="0.3">
      <c r="A1558" s="204"/>
      <c r="B1558" s="204"/>
      <c r="C1558" s="204"/>
      <c r="D1558" s="204"/>
      <c r="F1558" s="204" t="s">
        <v>128</v>
      </c>
      <c r="G1558" s="204" t="s">
        <v>586</v>
      </c>
      <c r="H1558" s="204" t="s">
        <v>1021</v>
      </c>
      <c r="I1558" s="204" t="s">
        <v>6529</v>
      </c>
      <c r="K1558" s="204" t="s">
        <v>128</v>
      </c>
      <c r="L1558" s="204" t="s">
        <v>331</v>
      </c>
      <c r="M1558" s="204" t="s">
        <v>7291</v>
      </c>
      <c r="N1558" s="204" t="s">
        <v>7292</v>
      </c>
      <c r="P1558" s="204" t="s">
        <v>128</v>
      </c>
      <c r="Q1558" s="204" t="s">
        <v>660</v>
      </c>
      <c r="R1558" s="204" t="s">
        <v>594</v>
      </c>
      <c r="S1558" s="204" t="s">
        <v>1844</v>
      </c>
    </row>
    <row r="1559" spans="1:19" x14ac:dyDescent="0.3">
      <c r="A1559" s="204"/>
      <c r="B1559" s="204"/>
      <c r="C1559" s="204"/>
      <c r="D1559" s="204"/>
      <c r="F1559" s="204" t="s">
        <v>128</v>
      </c>
      <c r="G1559" s="204" t="s">
        <v>547</v>
      </c>
      <c r="H1559" s="204" t="s">
        <v>4538</v>
      </c>
      <c r="I1559" s="204" t="s">
        <v>6530</v>
      </c>
      <c r="K1559" s="204" t="s">
        <v>128</v>
      </c>
      <c r="L1559" s="204" t="s">
        <v>330</v>
      </c>
      <c r="M1559" s="204" t="s">
        <v>1265</v>
      </c>
      <c r="N1559" s="204" t="s">
        <v>7293</v>
      </c>
      <c r="P1559" s="204" t="s">
        <v>128</v>
      </c>
      <c r="Q1559" s="204" t="s">
        <v>662</v>
      </c>
      <c r="R1559" s="204" t="s">
        <v>1033</v>
      </c>
      <c r="S1559" s="204" t="s">
        <v>1354</v>
      </c>
    </row>
    <row r="1560" spans="1:19" x14ac:dyDescent="0.3">
      <c r="A1560" s="204"/>
      <c r="B1560" s="204"/>
      <c r="C1560" s="204"/>
      <c r="D1560" s="204"/>
      <c r="F1560" s="204" t="s">
        <v>128</v>
      </c>
      <c r="G1560" s="204" t="s">
        <v>647</v>
      </c>
      <c r="H1560" s="204" t="s">
        <v>4326</v>
      </c>
      <c r="I1560" s="204" t="s">
        <v>4297</v>
      </c>
      <c r="K1560" s="204" t="s">
        <v>128</v>
      </c>
      <c r="L1560" s="204" t="s">
        <v>329</v>
      </c>
      <c r="M1560" s="204" t="s">
        <v>7294</v>
      </c>
      <c r="N1560" s="204" t="s">
        <v>7295</v>
      </c>
      <c r="P1560" s="204" t="s">
        <v>128</v>
      </c>
      <c r="Q1560" s="204" t="s">
        <v>664</v>
      </c>
      <c r="R1560" s="204" t="s">
        <v>2840</v>
      </c>
      <c r="S1560" s="204" t="s">
        <v>5555</v>
      </c>
    </row>
    <row r="1561" spans="1:19" x14ac:dyDescent="0.3">
      <c r="A1561" s="204"/>
      <c r="B1561" s="204"/>
      <c r="C1561" s="204"/>
      <c r="D1561" s="204"/>
      <c r="F1561" s="204" t="s">
        <v>128</v>
      </c>
      <c r="G1561" s="204" t="s">
        <v>649</v>
      </c>
      <c r="H1561" s="204" t="s">
        <v>6531</v>
      </c>
      <c r="I1561" s="204" t="s">
        <v>4280</v>
      </c>
      <c r="K1561" s="204" t="s">
        <v>128</v>
      </c>
      <c r="L1561" s="204" t="s">
        <v>324</v>
      </c>
      <c r="M1561" s="204" t="s">
        <v>1079</v>
      </c>
      <c r="N1561" s="204" t="s">
        <v>7296</v>
      </c>
      <c r="P1561" s="204" t="s">
        <v>128</v>
      </c>
      <c r="Q1561" s="204" t="s">
        <v>545</v>
      </c>
      <c r="R1561" s="204" t="s">
        <v>8084</v>
      </c>
      <c r="S1561" s="204" t="s">
        <v>8085</v>
      </c>
    </row>
    <row r="1562" spans="1:19" x14ac:dyDescent="0.3">
      <c r="A1562" s="204"/>
      <c r="B1562" s="204"/>
      <c r="C1562" s="204"/>
      <c r="D1562" s="204"/>
      <c r="F1562" s="204" t="s">
        <v>128</v>
      </c>
      <c r="G1562" s="204" t="s">
        <v>651</v>
      </c>
      <c r="H1562" s="204" t="s">
        <v>1539</v>
      </c>
      <c r="I1562" s="204" t="s">
        <v>892</v>
      </c>
      <c r="K1562" s="204" t="s">
        <v>128</v>
      </c>
      <c r="L1562" s="204" t="s">
        <v>830</v>
      </c>
      <c r="M1562" s="204" t="s">
        <v>594</v>
      </c>
      <c r="N1562" s="204" t="s">
        <v>952</v>
      </c>
      <c r="P1562" s="204" t="s">
        <v>128</v>
      </c>
      <c r="Q1562" s="204" t="s">
        <v>667</v>
      </c>
      <c r="R1562" s="204" t="s">
        <v>1121</v>
      </c>
      <c r="S1562" s="204" t="s">
        <v>757</v>
      </c>
    </row>
    <row r="1563" spans="1:19" x14ac:dyDescent="0.3">
      <c r="A1563" s="204"/>
      <c r="B1563" s="204"/>
      <c r="C1563" s="204"/>
      <c r="D1563" s="204"/>
      <c r="F1563" s="204" t="s">
        <v>128</v>
      </c>
      <c r="G1563" s="204" t="s">
        <v>653</v>
      </c>
      <c r="H1563" s="204" t="s">
        <v>4245</v>
      </c>
      <c r="I1563" s="204" t="s">
        <v>4104</v>
      </c>
      <c r="K1563" s="204" t="s">
        <v>128</v>
      </c>
      <c r="L1563" s="204" t="s">
        <v>831</v>
      </c>
      <c r="M1563" s="204" t="s">
        <v>565</v>
      </c>
      <c r="N1563" s="204" t="s">
        <v>565</v>
      </c>
      <c r="P1563" s="204" t="s">
        <v>128</v>
      </c>
      <c r="Q1563" s="204" t="s">
        <v>668</v>
      </c>
      <c r="R1563" s="204" t="s">
        <v>3468</v>
      </c>
      <c r="S1563" s="204" t="s">
        <v>8086</v>
      </c>
    </row>
    <row r="1564" spans="1:19" x14ac:dyDescent="0.3">
      <c r="A1564" s="204"/>
      <c r="B1564" s="204"/>
      <c r="C1564" s="204"/>
      <c r="D1564" s="204"/>
      <c r="F1564" s="204" t="s">
        <v>128</v>
      </c>
      <c r="G1564" s="204" t="s">
        <v>655</v>
      </c>
      <c r="H1564" s="204" t="s">
        <v>1915</v>
      </c>
      <c r="I1564" s="204" t="s">
        <v>6532</v>
      </c>
      <c r="K1564" s="204" t="s">
        <v>128</v>
      </c>
      <c r="L1564" s="204" t="s">
        <v>832</v>
      </c>
      <c r="M1564" s="204" t="s">
        <v>624</v>
      </c>
      <c r="N1564" s="204" t="s">
        <v>1399</v>
      </c>
      <c r="P1564" s="204" t="s">
        <v>128</v>
      </c>
      <c r="Q1564" s="204" t="s">
        <v>670</v>
      </c>
      <c r="R1564" s="204" t="s">
        <v>3193</v>
      </c>
      <c r="S1564" s="204" t="s">
        <v>8087</v>
      </c>
    </row>
    <row r="1565" spans="1:19" x14ac:dyDescent="0.3">
      <c r="A1565" s="204"/>
      <c r="B1565" s="204"/>
      <c r="C1565" s="204"/>
      <c r="D1565" s="204"/>
      <c r="F1565" s="204" t="s">
        <v>128</v>
      </c>
      <c r="G1565" s="204" t="s">
        <v>657</v>
      </c>
      <c r="H1565" s="204" t="s">
        <v>2806</v>
      </c>
      <c r="I1565" s="204" t="s">
        <v>700</v>
      </c>
      <c r="K1565" s="204" t="s">
        <v>128</v>
      </c>
      <c r="L1565" s="204" t="s">
        <v>536</v>
      </c>
      <c r="M1565" s="204" t="s">
        <v>1125</v>
      </c>
      <c r="N1565" s="204" t="s">
        <v>7297</v>
      </c>
      <c r="P1565" s="204" t="s">
        <v>128</v>
      </c>
      <c r="Q1565" s="204" t="s">
        <v>672</v>
      </c>
      <c r="R1565" s="204" t="s">
        <v>1116</v>
      </c>
      <c r="S1565" s="204" t="s">
        <v>2997</v>
      </c>
    </row>
    <row r="1566" spans="1:19" x14ac:dyDescent="0.3">
      <c r="A1566" s="204"/>
      <c r="B1566" s="204"/>
      <c r="C1566" s="204"/>
      <c r="D1566" s="204"/>
      <c r="F1566" s="204" t="s">
        <v>128</v>
      </c>
      <c r="G1566" s="204" t="s">
        <v>546</v>
      </c>
      <c r="H1566" s="204" t="s">
        <v>4881</v>
      </c>
      <c r="I1566" s="204" t="s">
        <v>6533</v>
      </c>
      <c r="K1566" s="204" t="s">
        <v>128</v>
      </c>
      <c r="L1566" s="204" t="s">
        <v>586</v>
      </c>
      <c r="M1566" s="204" t="s">
        <v>1125</v>
      </c>
      <c r="N1566" s="204" t="s">
        <v>7297</v>
      </c>
      <c r="P1566" s="204" t="s">
        <v>128</v>
      </c>
      <c r="Q1566" s="204" t="s">
        <v>544</v>
      </c>
      <c r="R1566" s="204" t="s">
        <v>821</v>
      </c>
      <c r="S1566" s="204" t="s">
        <v>1269</v>
      </c>
    </row>
    <row r="1567" spans="1:19" x14ac:dyDescent="0.3">
      <c r="A1567" s="204"/>
      <c r="B1567" s="204"/>
      <c r="C1567" s="204"/>
      <c r="D1567" s="204"/>
      <c r="F1567" s="204" t="s">
        <v>128</v>
      </c>
      <c r="G1567" s="204" t="s">
        <v>660</v>
      </c>
      <c r="H1567" s="204" t="s">
        <v>565</v>
      </c>
      <c r="I1567" s="204" t="s">
        <v>565</v>
      </c>
      <c r="K1567" s="255" t="s">
        <v>133</v>
      </c>
      <c r="L1567" s="255" t="s">
        <v>554</v>
      </c>
      <c r="M1567" s="255" t="s">
        <v>4057</v>
      </c>
      <c r="N1567" s="255" t="s">
        <v>7299</v>
      </c>
      <c r="P1567" s="204" t="s">
        <v>128</v>
      </c>
      <c r="Q1567" s="204" t="s">
        <v>676</v>
      </c>
      <c r="R1567" s="204" t="s">
        <v>821</v>
      </c>
      <c r="S1567" s="204" t="s">
        <v>1269</v>
      </c>
    </row>
    <row r="1568" spans="1:19" x14ac:dyDescent="0.3">
      <c r="A1568" s="204"/>
      <c r="B1568" s="204"/>
      <c r="C1568" s="204"/>
      <c r="D1568" s="204"/>
      <c r="F1568" s="204" t="s">
        <v>128</v>
      </c>
      <c r="G1568" s="204" t="s">
        <v>662</v>
      </c>
      <c r="H1568" s="204" t="s">
        <v>1227</v>
      </c>
      <c r="I1568" s="204" t="s">
        <v>1739</v>
      </c>
      <c r="K1568" s="255" t="s">
        <v>133</v>
      </c>
      <c r="L1568" s="255" t="s">
        <v>566</v>
      </c>
      <c r="M1568" s="255" t="s">
        <v>565</v>
      </c>
      <c r="N1568" s="255" t="s">
        <v>565</v>
      </c>
      <c r="P1568" s="204" t="s">
        <v>128</v>
      </c>
      <c r="Q1568" s="204" t="s">
        <v>677</v>
      </c>
      <c r="R1568" s="204" t="s">
        <v>565</v>
      </c>
      <c r="S1568" s="204" t="s">
        <v>565</v>
      </c>
    </row>
    <row r="1569" spans="1:19" x14ac:dyDescent="0.3">
      <c r="A1569" s="204"/>
      <c r="B1569" s="204"/>
      <c r="C1569" s="204"/>
      <c r="D1569" s="204"/>
      <c r="F1569" s="204" t="s">
        <v>128</v>
      </c>
      <c r="G1569" s="204" t="s">
        <v>664</v>
      </c>
      <c r="H1569" s="204" t="s">
        <v>2812</v>
      </c>
      <c r="I1569" s="204" t="s">
        <v>3673</v>
      </c>
      <c r="K1569" s="255" t="s">
        <v>133</v>
      </c>
      <c r="L1569" s="255" t="s">
        <v>4661</v>
      </c>
      <c r="M1569" s="255" t="s">
        <v>594</v>
      </c>
      <c r="N1569" s="255" t="s">
        <v>1010</v>
      </c>
      <c r="P1569" s="204" t="s">
        <v>128</v>
      </c>
      <c r="Q1569" s="204" t="s">
        <v>543</v>
      </c>
      <c r="R1569" s="204" t="s">
        <v>3335</v>
      </c>
      <c r="S1569" s="204" t="s">
        <v>2837</v>
      </c>
    </row>
    <row r="1570" spans="1:19" x14ac:dyDescent="0.3">
      <c r="A1570" s="204"/>
      <c r="B1570" s="204"/>
      <c r="C1570" s="204"/>
      <c r="D1570" s="204"/>
      <c r="F1570" s="204" t="s">
        <v>128</v>
      </c>
      <c r="G1570" s="204" t="s">
        <v>545</v>
      </c>
      <c r="H1570" s="204" t="s">
        <v>1615</v>
      </c>
      <c r="I1570" s="204" t="s">
        <v>6534</v>
      </c>
      <c r="K1570" s="255" t="s">
        <v>133</v>
      </c>
      <c r="L1570" s="255" t="s">
        <v>570</v>
      </c>
      <c r="M1570" s="255" t="s">
        <v>594</v>
      </c>
      <c r="N1570" s="255" t="s">
        <v>1010</v>
      </c>
      <c r="P1570" s="204" t="s">
        <v>128</v>
      </c>
      <c r="Q1570" s="204" t="s">
        <v>679</v>
      </c>
      <c r="R1570" s="204" t="s">
        <v>594</v>
      </c>
      <c r="S1570" s="204" t="s">
        <v>1145</v>
      </c>
    </row>
    <row r="1571" spans="1:19" x14ac:dyDescent="0.3">
      <c r="A1571" s="204"/>
      <c r="B1571" s="204"/>
      <c r="C1571" s="204"/>
      <c r="D1571" s="204"/>
      <c r="F1571" s="204" t="s">
        <v>128</v>
      </c>
      <c r="G1571" s="204" t="s">
        <v>667</v>
      </c>
      <c r="H1571" s="204" t="s">
        <v>952</v>
      </c>
      <c r="I1571" s="204" t="s">
        <v>624</v>
      </c>
      <c r="K1571" s="255" t="s">
        <v>133</v>
      </c>
      <c r="L1571" s="255" t="s">
        <v>572</v>
      </c>
      <c r="M1571" s="255" t="s">
        <v>565</v>
      </c>
      <c r="N1571" s="255" t="s">
        <v>565</v>
      </c>
      <c r="P1571" s="204" t="s">
        <v>128</v>
      </c>
      <c r="Q1571" s="204" t="s">
        <v>681</v>
      </c>
      <c r="R1571" s="204" t="s">
        <v>1763</v>
      </c>
      <c r="S1571" s="204" t="s">
        <v>6427</v>
      </c>
    </row>
    <row r="1572" spans="1:19" x14ac:dyDescent="0.3">
      <c r="A1572" s="204"/>
      <c r="B1572" s="204"/>
      <c r="C1572" s="204"/>
      <c r="D1572" s="204"/>
      <c r="F1572" s="204" t="s">
        <v>128</v>
      </c>
      <c r="G1572" s="204" t="s">
        <v>668</v>
      </c>
      <c r="H1572" s="204" t="s">
        <v>1808</v>
      </c>
      <c r="I1572" s="204" t="s">
        <v>4268</v>
      </c>
      <c r="K1572" s="255" t="s">
        <v>133</v>
      </c>
      <c r="L1572" s="255" t="s">
        <v>574</v>
      </c>
      <c r="M1572" s="255" t="s">
        <v>565</v>
      </c>
      <c r="N1572" s="255" t="s">
        <v>565</v>
      </c>
      <c r="P1572" s="204" t="s">
        <v>128</v>
      </c>
      <c r="Q1572" s="204" t="s">
        <v>683</v>
      </c>
      <c r="R1572" s="204" t="s">
        <v>1992</v>
      </c>
      <c r="S1572" s="204" t="s">
        <v>2852</v>
      </c>
    </row>
    <row r="1573" spans="1:19" x14ac:dyDescent="0.3">
      <c r="A1573" s="204"/>
      <c r="B1573" s="204"/>
      <c r="C1573" s="204"/>
      <c r="D1573" s="204"/>
      <c r="F1573" s="204" t="s">
        <v>128</v>
      </c>
      <c r="G1573" s="204" t="s">
        <v>670</v>
      </c>
      <c r="H1573" s="204" t="s">
        <v>4304</v>
      </c>
      <c r="I1573" s="204" t="s">
        <v>6535</v>
      </c>
      <c r="K1573" s="255" t="s">
        <v>133</v>
      </c>
      <c r="L1573" s="255" t="s">
        <v>576</v>
      </c>
      <c r="M1573" s="255" t="s">
        <v>565</v>
      </c>
      <c r="N1573" s="255" t="s">
        <v>565</v>
      </c>
      <c r="P1573" s="204" t="s">
        <v>128</v>
      </c>
      <c r="Q1573" s="204" t="s">
        <v>542</v>
      </c>
      <c r="R1573" s="204" t="s">
        <v>1762</v>
      </c>
      <c r="S1573" s="204" t="s">
        <v>4609</v>
      </c>
    </row>
    <row r="1574" spans="1:19" x14ac:dyDescent="0.3">
      <c r="A1574" s="204"/>
      <c r="B1574" s="204"/>
      <c r="C1574" s="204"/>
      <c r="D1574" s="204"/>
      <c r="F1574" s="204" t="s">
        <v>128</v>
      </c>
      <c r="G1574" s="204" t="s">
        <v>672</v>
      </c>
      <c r="H1574" s="204" t="s">
        <v>6310</v>
      </c>
      <c r="I1574" s="204" t="s">
        <v>6536</v>
      </c>
      <c r="K1574" s="255" t="s">
        <v>133</v>
      </c>
      <c r="L1574" s="255" t="s">
        <v>578</v>
      </c>
      <c r="M1574" s="255" t="s">
        <v>565</v>
      </c>
      <c r="N1574" s="255" t="s">
        <v>565</v>
      </c>
      <c r="P1574" s="204" t="s">
        <v>128</v>
      </c>
      <c r="Q1574" s="204" t="s">
        <v>686</v>
      </c>
      <c r="R1574" s="204" t="s">
        <v>1104</v>
      </c>
      <c r="S1574" s="204" t="s">
        <v>828</v>
      </c>
    </row>
    <row r="1575" spans="1:19" x14ac:dyDescent="0.3">
      <c r="A1575" s="204"/>
      <c r="B1575" s="204"/>
      <c r="C1575" s="204"/>
      <c r="D1575" s="204"/>
      <c r="F1575" s="204" t="s">
        <v>128</v>
      </c>
      <c r="G1575" s="204" t="s">
        <v>544</v>
      </c>
      <c r="H1575" s="204" t="s">
        <v>863</v>
      </c>
      <c r="I1575" s="204" t="s">
        <v>992</v>
      </c>
      <c r="K1575" s="255" t="s">
        <v>133</v>
      </c>
      <c r="L1575" s="255" t="s">
        <v>580</v>
      </c>
      <c r="M1575" s="255" t="s">
        <v>2025</v>
      </c>
      <c r="N1575" s="255" t="s">
        <v>3027</v>
      </c>
      <c r="P1575" s="204" t="s">
        <v>128</v>
      </c>
      <c r="Q1575" s="204" t="s">
        <v>688</v>
      </c>
      <c r="R1575" s="204" t="s">
        <v>2154</v>
      </c>
      <c r="S1575" s="204" t="s">
        <v>4532</v>
      </c>
    </row>
    <row r="1576" spans="1:19" x14ac:dyDescent="0.3">
      <c r="A1576" s="204"/>
      <c r="B1576" s="204"/>
      <c r="C1576" s="204"/>
      <c r="D1576" s="204"/>
      <c r="F1576" s="204" t="s">
        <v>128</v>
      </c>
      <c r="G1576" s="204" t="s">
        <v>675</v>
      </c>
      <c r="H1576" s="204" t="s">
        <v>565</v>
      </c>
      <c r="I1576" s="204" t="s">
        <v>565</v>
      </c>
      <c r="K1576" s="255" t="s">
        <v>133</v>
      </c>
      <c r="L1576" s="255" t="s">
        <v>4664</v>
      </c>
      <c r="M1576" s="255" t="s">
        <v>777</v>
      </c>
      <c r="N1576" s="255" t="s">
        <v>4884</v>
      </c>
      <c r="P1576" s="204" t="s">
        <v>128</v>
      </c>
      <c r="Q1576" s="204" t="s">
        <v>690</v>
      </c>
      <c r="R1576" s="204" t="s">
        <v>812</v>
      </c>
      <c r="S1576" s="204" t="s">
        <v>952</v>
      </c>
    </row>
    <row r="1577" spans="1:19" x14ac:dyDescent="0.3">
      <c r="A1577" s="204"/>
      <c r="B1577" s="204"/>
      <c r="C1577" s="204"/>
      <c r="D1577" s="204"/>
      <c r="F1577" s="204" t="s">
        <v>128</v>
      </c>
      <c r="G1577" s="204" t="s">
        <v>676</v>
      </c>
      <c r="H1577" s="204" t="s">
        <v>594</v>
      </c>
      <c r="I1577" s="204" t="s">
        <v>1832</v>
      </c>
      <c r="K1577" s="255" t="s">
        <v>133</v>
      </c>
      <c r="L1577" s="255" t="s">
        <v>582</v>
      </c>
      <c r="M1577" s="255" t="s">
        <v>594</v>
      </c>
      <c r="N1577" s="255" t="s">
        <v>565</v>
      </c>
      <c r="P1577" s="204" t="s">
        <v>128</v>
      </c>
      <c r="Q1577" s="204" t="s">
        <v>541</v>
      </c>
      <c r="R1577" s="204" t="s">
        <v>8088</v>
      </c>
      <c r="S1577" s="204" t="s">
        <v>8089</v>
      </c>
    </row>
    <row r="1578" spans="1:19" x14ac:dyDescent="0.3">
      <c r="A1578" s="204"/>
      <c r="B1578" s="204"/>
      <c r="C1578" s="204"/>
      <c r="D1578" s="204"/>
      <c r="F1578" s="204" t="s">
        <v>128</v>
      </c>
      <c r="G1578" s="204" t="s">
        <v>893</v>
      </c>
      <c r="H1578" s="204" t="s">
        <v>565</v>
      </c>
      <c r="I1578" s="204" t="s">
        <v>565</v>
      </c>
      <c r="K1578" s="255" t="s">
        <v>133</v>
      </c>
      <c r="L1578" s="255" t="s">
        <v>584</v>
      </c>
      <c r="M1578" s="255" t="s">
        <v>680</v>
      </c>
      <c r="N1578" s="255" t="s">
        <v>2673</v>
      </c>
      <c r="P1578" s="204" t="s">
        <v>128</v>
      </c>
      <c r="Q1578" s="204" t="s">
        <v>693</v>
      </c>
      <c r="R1578" s="204" t="s">
        <v>1968</v>
      </c>
      <c r="S1578" s="204" t="s">
        <v>8090</v>
      </c>
    </row>
    <row r="1579" spans="1:19" x14ac:dyDescent="0.3">
      <c r="A1579" s="204"/>
      <c r="B1579" s="204"/>
      <c r="C1579" s="204"/>
      <c r="D1579" s="204"/>
      <c r="F1579" s="204" t="s">
        <v>128</v>
      </c>
      <c r="G1579" s="204" t="s">
        <v>677</v>
      </c>
      <c r="H1579" s="204" t="s">
        <v>594</v>
      </c>
      <c r="I1579" s="204" t="s">
        <v>1844</v>
      </c>
      <c r="K1579" s="255" t="s">
        <v>133</v>
      </c>
      <c r="L1579" s="255" t="s">
        <v>586</v>
      </c>
      <c r="M1579" s="255" t="s">
        <v>1310</v>
      </c>
      <c r="N1579" s="255" t="s">
        <v>1727</v>
      </c>
      <c r="P1579" s="204" t="s">
        <v>128</v>
      </c>
      <c r="Q1579" s="204" t="s">
        <v>695</v>
      </c>
      <c r="R1579" s="204" t="s">
        <v>4640</v>
      </c>
      <c r="S1579" s="204" t="s">
        <v>8091</v>
      </c>
    </row>
    <row r="1580" spans="1:19" x14ac:dyDescent="0.3">
      <c r="A1580" s="204"/>
      <c r="B1580" s="204"/>
      <c r="C1580" s="204"/>
      <c r="D1580" s="204"/>
      <c r="F1580" s="204" t="s">
        <v>128</v>
      </c>
      <c r="G1580" s="204" t="s">
        <v>543</v>
      </c>
      <c r="H1580" s="204" t="s">
        <v>806</v>
      </c>
      <c r="I1580" s="204" t="s">
        <v>5053</v>
      </c>
      <c r="K1580" s="255" t="s">
        <v>133</v>
      </c>
      <c r="L1580" s="255" t="s">
        <v>553</v>
      </c>
      <c r="M1580" s="255" t="s">
        <v>10610</v>
      </c>
      <c r="N1580" s="255" t="s">
        <v>7300</v>
      </c>
      <c r="P1580" s="204" t="s">
        <v>128</v>
      </c>
      <c r="Q1580" s="204" t="s">
        <v>697</v>
      </c>
      <c r="R1580" s="204" t="s">
        <v>710</v>
      </c>
      <c r="S1580" s="204" t="s">
        <v>1856</v>
      </c>
    </row>
    <row r="1581" spans="1:19" x14ac:dyDescent="0.3">
      <c r="A1581" s="204"/>
      <c r="B1581" s="204"/>
      <c r="C1581" s="204"/>
      <c r="D1581" s="204"/>
      <c r="F1581" s="204" t="s">
        <v>128</v>
      </c>
      <c r="G1581" s="204" t="s">
        <v>679</v>
      </c>
      <c r="H1581" s="204" t="s">
        <v>565</v>
      </c>
      <c r="I1581" s="204" t="s">
        <v>565</v>
      </c>
      <c r="K1581" s="255" t="s">
        <v>133</v>
      </c>
      <c r="L1581" s="255" t="s">
        <v>589</v>
      </c>
      <c r="M1581" s="255" t="s">
        <v>1826</v>
      </c>
      <c r="N1581" s="255" t="s">
        <v>7301</v>
      </c>
      <c r="P1581" s="204" t="s">
        <v>128</v>
      </c>
      <c r="Q1581" s="204" t="s">
        <v>699</v>
      </c>
      <c r="R1581" s="204" t="s">
        <v>952</v>
      </c>
      <c r="S1581" s="204" t="s">
        <v>661</v>
      </c>
    </row>
    <row r="1582" spans="1:19" x14ac:dyDescent="0.3">
      <c r="A1582" s="204"/>
      <c r="B1582" s="204"/>
      <c r="C1582" s="204"/>
      <c r="D1582" s="204"/>
      <c r="F1582" s="204" t="s">
        <v>128</v>
      </c>
      <c r="G1582" s="204" t="s">
        <v>681</v>
      </c>
      <c r="H1582" s="204" t="s">
        <v>4251</v>
      </c>
      <c r="I1582" s="204" t="s">
        <v>5752</v>
      </c>
      <c r="K1582" s="255" t="s">
        <v>133</v>
      </c>
      <c r="L1582" s="255" t="s">
        <v>591</v>
      </c>
      <c r="M1582" s="255" t="s">
        <v>1661</v>
      </c>
      <c r="N1582" s="255" t="s">
        <v>7302</v>
      </c>
      <c r="P1582" s="204" t="s">
        <v>128</v>
      </c>
      <c r="Q1582" s="204" t="s">
        <v>701</v>
      </c>
      <c r="R1582" s="204" t="s">
        <v>624</v>
      </c>
      <c r="S1582" s="204" t="s">
        <v>565</v>
      </c>
    </row>
    <row r="1583" spans="1:19" x14ac:dyDescent="0.3">
      <c r="A1583" s="204"/>
      <c r="B1583" s="204"/>
      <c r="C1583" s="204"/>
      <c r="D1583" s="204"/>
      <c r="F1583" s="204" t="s">
        <v>128</v>
      </c>
      <c r="G1583" s="204" t="s">
        <v>683</v>
      </c>
      <c r="H1583" s="204" t="s">
        <v>906</v>
      </c>
      <c r="I1583" s="204" t="s">
        <v>4126</v>
      </c>
      <c r="K1583" s="255" t="s">
        <v>133</v>
      </c>
      <c r="L1583" s="255" t="s">
        <v>593</v>
      </c>
      <c r="M1583" s="255" t="s">
        <v>565</v>
      </c>
      <c r="N1583" s="255" t="s">
        <v>565</v>
      </c>
      <c r="P1583" s="204" t="s">
        <v>128</v>
      </c>
      <c r="Q1583" s="204" t="s">
        <v>702</v>
      </c>
      <c r="R1583" s="204" t="s">
        <v>594</v>
      </c>
      <c r="S1583" s="204" t="s">
        <v>863</v>
      </c>
    </row>
    <row r="1584" spans="1:19" x14ac:dyDescent="0.3">
      <c r="A1584" s="204"/>
      <c r="B1584" s="204"/>
      <c r="C1584" s="204"/>
      <c r="D1584" s="204"/>
      <c r="F1584" s="204" t="s">
        <v>128</v>
      </c>
      <c r="G1584" s="204" t="s">
        <v>542</v>
      </c>
      <c r="H1584" s="204" t="s">
        <v>1997</v>
      </c>
      <c r="I1584" s="204" t="s">
        <v>4534</v>
      </c>
      <c r="K1584" s="255" t="s">
        <v>133</v>
      </c>
      <c r="L1584" s="255" t="s">
        <v>599</v>
      </c>
      <c r="M1584" s="255" t="s">
        <v>565</v>
      </c>
      <c r="N1584" s="255" t="s">
        <v>565</v>
      </c>
      <c r="P1584" s="204" t="s">
        <v>128</v>
      </c>
      <c r="Q1584" s="204" t="s">
        <v>703</v>
      </c>
      <c r="R1584" s="204" t="s">
        <v>565</v>
      </c>
      <c r="S1584" s="204" t="s">
        <v>565</v>
      </c>
    </row>
    <row r="1585" spans="1:19" x14ac:dyDescent="0.3">
      <c r="A1585" s="204"/>
      <c r="B1585" s="204"/>
      <c r="C1585" s="204"/>
      <c r="D1585" s="204"/>
      <c r="F1585" s="204" t="s">
        <v>128</v>
      </c>
      <c r="G1585" s="204" t="s">
        <v>686</v>
      </c>
      <c r="H1585" s="204" t="s">
        <v>1194</v>
      </c>
      <c r="I1585" s="204" t="s">
        <v>869</v>
      </c>
      <c r="K1585" s="255" t="s">
        <v>133</v>
      </c>
      <c r="L1585" s="255" t="s">
        <v>4666</v>
      </c>
      <c r="M1585" s="255" t="s">
        <v>1870</v>
      </c>
      <c r="N1585" s="255" t="s">
        <v>10609</v>
      </c>
      <c r="P1585" s="204" t="s">
        <v>128</v>
      </c>
      <c r="Q1585" s="204" t="s">
        <v>704</v>
      </c>
      <c r="R1585" s="204" t="s">
        <v>565</v>
      </c>
      <c r="S1585" s="204" t="s">
        <v>565</v>
      </c>
    </row>
    <row r="1586" spans="1:19" x14ac:dyDescent="0.3">
      <c r="A1586" s="204"/>
      <c r="B1586" s="204"/>
      <c r="C1586" s="204"/>
      <c r="D1586" s="204"/>
      <c r="F1586" s="204" t="s">
        <v>128</v>
      </c>
      <c r="G1586" s="204" t="s">
        <v>688</v>
      </c>
      <c r="H1586" s="204" t="s">
        <v>2052</v>
      </c>
      <c r="I1586" s="204" t="s">
        <v>1816</v>
      </c>
      <c r="K1586" s="255" t="s">
        <v>133</v>
      </c>
      <c r="L1586" s="255" t="s">
        <v>601</v>
      </c>
      <c r="M1586" s="255" t="s">
        <v>2455</v>
      </c>
      <c r="N1586" s="255" t="s">
        <v>7303</v>
      </c>
      <c r="P1586" s="204" t="s">
        <v>128</v>
      </c>
      <c r="Q1586" s="204" t="s">
        <v>705</v>
      </c>
      <c r="R1586" s="204" t="s">
        <v>4251</v>
      </c>
      <c r="S1586" s="204" t="s">
        <v>8092</v>
      </c>
    </row>
    <row r="1587" spans="1:19" x14ac:dyDescent="0.3">
      <c r="A1587" s="204"/>
      <c r="B1587" s="204"/>
      <c r="C1587" s="204"/>
      <c r="D1587" s="204"/>
      <c r="F1587" s="204" t="s">
        <v>128</v>
      </c>
      <c r="G1587" s="204" t="s">
        <v>690</v>
      </c>
      <c r="H1587" s="204" t="s">
        <v>1157</v>
      </c>
      <c r="I1587" s="204" t="s">
        <v>1310</v>
      </c>
      <c r="K1587" s="255" t="s">
        <v>133</v>
      </c>
      <c r="L1587" s="255" t="s">
        <v>2074</v>
      </c>
      <c r="M1587" s="255" t="s">
        <v>594</v>
      </c>
      <c r="N1587" s="255" t="s">
        <v>7304</v>
      </c>
      <c r="P1587" s="204" t="s">
        <v>128</v>
      </c>
      <c r="Q1587" s="204" t="s">
        <v>707</v>
      </c>
      <c r="R1587" s="204" t="s">
        <v>949</v>
      </c>
      <c r="S1587" s="204" t="s">
        <v>4555</v>
      </c>
    </row>
    <row r="1588" spans="1:19" x14ac:dyDescent="0.3">
      <c r="A1588" s="204"/>
      <c r="B1588" s="204"/>
      <c r="C1588" s="204"/>
      <c r="D1588" s="204"/>
      <c r="F1588" s="204" t="s">
        <v>128</v>
      </c>
      <c r="G1588" s="204" t="s">
        <v>541</v>
      </c>
      <c r="H1588" s="204" t="s">
        <v>6537</v>
      </c>
      <c r="I1588" s="204" t="s">
        <v>6538</v>
      </c>
      <c r="K1588" s="255" t="s">
        <v>133</v>
      </c>
      <c r="L1588" s="255" t="s">
        <v>602</v>
      </c>
      <c r="M1588" s="255" t="s">
        <v>594</v>
      </c>
      <c r="N1588" s="255" t="s">
        <v>7305</v>
      </c>
      <c r="P1588" s="204" t="s">
        <v>128</v>
      </c>
      <c r="Q1588" s="204" t="s">
        <v>709</v>
      </c>
      <c r="R1588" s="204" t="s">
        <v>821</v>
      </c>
      <c r="S1588" s="204" t="s">
        <v>865</v>
      </c>
    </row>
    <row r="1589" spans="1:19" x14ac:dyDescent="0.3">
      <c r="A1589" s="204"/>
      <c r="B1589" s="204"/>
      <c r="C1589" s="204"/>
      <c r="D1589" s="204"/>
      <c r="F1589" s="204" t="s">
        <v>128</v>
      </c>
      <c r="G1589" s="204" t="s">
        <v>693</v>
      </c>
      <c r="H1589" s="204" t="s">
        <v>6539</v>
      </c>
      <c r="I1589" s="204" t="s">
        <v>1985</v>
      </c>
      <c r="K1589" s="255" t="s">
        <v>133</v>
      </c>
      <c r="L1589" s="255" t="s">
        <v>603</v>
      </c>
      <c r="M1589" s="255" t="s">
        <v>3113</v>
      </c>
      <c r="N1589" s="255" t="s">
        <v>7306</v>
      </c>
      <c r="P1589" s="204" t="s">
        <v>128</v>
      </c>
      <c r="Q1589" s="204" t="s">
        <v>586</v>
      </c>
      <c r="R1589" s="204" t="s">
        <v>905</v>
      </c>
      <c r="S1589" s="204" t="s">
        <v>8093</v>
      </c>
    </row>
    <row r="1590" spans="1:19" x14ac:dyDescent="0.3">
      <c r="A1590" s="204"/>
      <c r="B1590" s="204"/>
      <c r="C1590" s="204"/>
      <c r="D1590" s="204"/>
      <c r="F1590" s="204" t="s">
        <v>128</v>
      </c>
      <c r="G1590" s="204" t="s">
        <v>695</v>
      </c>
      <c r="H1590" s="204" t="s">
        <v>6540</v>
      </c>
      <c r="I1590" s="204" t="s">
        <v>6541</v>
      </c>
      <c r="K1590" s="255" t="s">
        <v>133</v>
      </c>
      <c r="L1590" s="255" t="s">
        <v>586</v>
      </c>
      <c r="M1590" s="255" t="s">
        <v>1010</v>
      </c>
      <c r="N1590" s="255" t="s">
        <v>7307</v>
      </c>
      <c r="P1590" s="204" t="s">
        <v>128</v>
      </c>
      <c r="Q1590" s="204" t="s">
        <v>540</v>
      </c>
      <c r="R1590" s="204" t="s">
        <v>8094</v>
      </c>
      <c r="S1590" s="204" t="s">
        <v>8095</v>
      </c>
    </row>
    <row r="1591" spans="1:19" x14ac:dyDescent="0.3">
      <c r="A1591" s="204"/>
      <c r="B1591" s="204"/>
      <c r="C1591" s="204"/>
      <c r="D1591" s="204"/>
      <c r="F1591" s="204" t="s">
        <v>128</v>
      </c>
      <c r="G1591" s="204" t="s">
        <v>697</v>
      </c>
      <c r="H1591" s="204" t="s">
        <v>2117</v>
      </c>
      <c r="I1591" s="204" t="s">
        <v>1148</v>
      </c>
      <c r="K1591" s="255" t="s">
        <v>133</v>
      </c>
      <c r="L1591" s="255" t="s">
        <v>552</v>
      </c>
      <c r="M1591" s="255" t="s">
        <v>5841</v>
      </c>
      <c r="N1591" s="255" t="s">
        <v>7308</v>
      </c>
      <c r="P1591" s="204" t="s">
        <v>128</v>
      </c>
      <c r="Q1591" s="204" t="s">
        <v>371</v>
      </c>
      <c r="R1591" s="204" t="s">
        <v>8096</v>
      </c>
      <c r="S1591" s="204" t="s">
        <v>8097</v>
      </c>
    </row>
    <row r="1592" spans="1:19" x14ac:dyDescent="0.3">
      <c r="A1592" s="204"/>
      <c r="B1592" s="204"/>
      <c r="C1592" s="204"/>
      <c r="D1592" s="204"/>
      <c r="F1592" s="204" t="s">
        <v>128</v>
      </c>
      <c r="G1592" s="204" t="s">
        <v>699</v>
      </c>
      <c r="H1592" s="204" t="s">
        <v>3083</v>
      </c>
      <c r="I1592" s="204" t="s">
        <v>3292</v>
      </c>
      <c r="K1592" s="255" t="s">
        <v>133</v>
      </c>
      <c r="L1592" s="255" t="s">
        <v>551</v>
      </c>
      <c r="M1592" s="255" t="s">
        <v>1931</v>
      </c>
      <c r="N1592" s="255" t="s">
        <v>7309</v>
      </c>
      <c r="P1592" s="204" t="s">
        <v>128</v>
      </c>
      <c r="Q1592" s="204" t="s">
        <v>715</v>
      </c>
      <c r="R1592" s="204" t="s">
        <v>806</v>
      </c>
      <c r="S1592" s="204" t="s">
        <v>8098</v>
      </c>
    </row>
    <row r="1593" spans="1:19" x14ac:dyDescent="0.3">
      <c r="A1593" s="204"/>
      <c r="B1593" s="204"/>
      <c r="C1593" s="204"/>
      <c r="D1593" s="204"/>
      <c r="F1593" s="204" t="s">
        <v>128</v>
      </c>
      <c r="G1593" s="204" t="s">
        <v>701</v>
      </c>
      <c r="H1593" s="204" t="s">
        <v>946</v>
      </c>
      <c r="I1593" s="204" t="s">
        <v>1075</v>
      </c>
      <c r="K1593" s="255" t="s">
        <v>133</v>
      </c>
      <c r="L1593" s="255" t="s">
        <v>611</v>
      </c>
      <c r="M1593" s="255" t="s">
        <v>1931</v>
      </c>
      <c r="N1593" s="255" t="s">
        <v>7309</v>
      </c>
      <c r="P1593" s="204" t="s">
        <v>128</v>
      </c>
      <c r="Q1593" s="204" t="s">
        <v>717</v>
      </c>
      <c r="R1593" s="204" t="s">
        <v>1807</v>
      </c>
      <c r="S1593" s="204" t="s">
        <v>1896</v>
      </c>
    </row>
    <row r="1594" spans="1:19" x14ac:dyDescent="0.3">
      <c r="A1594" s="204"/>
      <c r="B1594" s="204"/>
      <c r="C1594" s="204"/>
      <c r="D1594" s="204"/>
      <c r="F1594" s="204" t="s">
        <v>128</v>
      </c>
      <c r="G1594" s="204" t="s">
        <v>702</v>
      </c>
      <c r="H1594" s="204" t="s">
        <v>594</v>
      </c>
      <c r="I1594" s="204" t="s">
        <v>565</v>
      </c>
      <c r="K1594" s="255" t="s">
        <v>133</v>
      </c>
      <c r="L1594" s="255" t="s">
        <v>586</v>
      </c>
      <c r="M1594" s="255" t="s">
        <v>565</v>
      </c>
      <c r="N1594" s="255" t="s">
        <v>565</v>
      </c>
      <c r="P1594" s="204" t="s">
        <v>128</v>
      </c>
      <c r="Q1594" s="204" t="s">
        <v>719</v>
      </c>
      <c r="R1594" s="204" t="s">
        <v>565</v>
      </c>
      <c r="S1594" s="204" t="s">
        <v>565</v>
      </c>
    </row>
    <row r="1595" spans="1:19" x14ac:dyDescent="0.3">
      <c r="A1595" s="204"/>
      <c r="B1595" s="204"/>
      <c r="C1595" s="204"/>
      <c r="D1595" s="204"/>
      <c r="F1595" s="204" t="s">
        <v>128</v>
      </c>
      <c r="G1595" s="204" t="s">
        <v>703</v>
      </c>
      <c r="H1595" s="204" t="s">
        <v>594</v>
      </c>
      <c r="I1595" s="204" t="s">
        <v>565</v>
      </c>
      <c r="K1595" s="255" t="s">
        <v>133</v>
      </c>
      <c r="L1595" s="255" t="s">
        <v>550</v>
      </c>
      <c r="M1595" s="255" t="s">
        <v>795</v>
      </c>
      <c r="N1595" s="255" t="s">
        <v>7310</v>
      </c>
      <c r="P1595" s="204" t="s">
        <v>128</v>
      </c>
      <c r="Q1595" s="204" t="s">
        <v>720</v>
      </c>
      <c r="R1595" s="204" t="s">
        <v>777</v>
      </c>
      <c r="S1595" s="204" t="s">
        <v>6147</v>
      </c>
    </row>
    <row r="1596" spans="1:19" x14ac:dyDescent="0.3">
      <c r="A1596" s="204"/>
      <c r="B1596" s="204"/>
      <c r="C1596" s="204"/>
      <c r="D1596" s="204"/>
      <c r="F1596" s="204" t="s">
        <v>128</v>
      </c>
      <c r="G1596" s="204" t="s">
        <v>704</v>
      </c>
      <c r="H1596" s="204" t="s">
        <v>1798</v>
      </c>
      <c r="I1596" s="204" t="s">
        <v>5350</v>
      </c>
      <c r="K1596" s="255" t="s">
        <v>133</v>
      </c>
      <c r="L1596" s="255" t="s">
        <v>614</v>
      </c>
      <c r="M1596" s="255" t="s">
        <v>565</v>
      </c>
      <c r="N1596" s="255" t="s">
        <v>565</v>
      </c>
      <c r="P1596" s="204" t="s">
        <v>128</v>
      </c>
      <c r="Q1596" s="204" t="s">
        <v>722</v>
      </c>
      <c r="R1596" s="204" t="s">
        <v>674</v>
      </c>
      <c r="S1596" s="204" t="s">
        <v>7957</v>
      </c>
    </row>
    <row r="1597" spans="1:19" x14ac:dyDescent="0.3">
      <c r="A1597" s="204"/>
      <c r="B1597" s="204"/>
      <c r="C1597" s="204"/>
      <c r="D1597" s="204"/>
      <c r="F1597" s="204" t="s">
        <v>128</v>
      </c>
      <c r="G1597" s="204" t="s">
        <v>705</v>
      </c>
      <c r="H1597" s="204" t="s">
        <v>1700</v>
      </c>
      <c r="I1597" s="204" t="s">
        <v>2529</v>
      </c>
      <c r="K1597" s="255" t="s">
        <v>133</v>
      </c>
      <c r="L1597" s="255" t="s">
        <v>615</v>
      </c>
      <c r="M1597" s="255" t="s">
        <v>565</v>
      </c>
      <c r="N1597" s="255" t="s">
        <v>565</v>
      </c>
      <c r="P1597" s="204" t="s">
        <v>128</v>
      </c>
      <c r="Q1597" s="204" t="s">
        <v>724</v>
      </c>
      <c r="R1597" s="204" t="s">
        <v>1599</v>
      </c>
      <c r="S1597" s="204" t="s">
        <v>8099</v>
      </c>
    </row>
    <row r="1598" spans="1:19" x14ac:dyDescent="0.3">
      <c r="A1598" s="204"/>
      <c r="B1598" s="204"/>
      <c r="C1598" s="204"/>
      <c r="D1598" s="204"/>
      <c r="F1598" s="204" t="s">
        <v>128</v>
      </c>
      <c r="G1598" s="204" t="s">
        <v>707</v>
      </c>
      <c r="H1598" s="204" t="s">
        <v>2641</v>
      </c>
      <c r="I1598" s="204" t="s">
        <v>1816</v>
      </c>
      <c r="K1598" s="255" t="s">
        <v>133</v>
      </c>
      <c r="L1598" s="255" t="s">
        <v>616</v>
      </c>
      <c r="M1598" s="255" t="s">
        <v>565</v>
      </c>
      <c r="N1598" s="255" t="s">
        <v>565</v>
      </c>
      <c r="P1598" s="204" t="s">
        <v>128</v>
      </c>
      <c r="Q1598" s="204" t="s">
        <v>726</v>
      </c>
      <c r="R1598" s="204" t="s">
        <v>2514</v>
      </c>
      <c r="S1598" s="204" t="s">
        <v>8100</v>
      </c>
    </row>
    <row r="1599" spans="1:19" x14ac:dyDescent="0.3">
      <c r="A1599" s="204"/>
      <c r="B1599" s="204"/>
      <c r="C1599" s="204"/>
      <c r="D1599" s="204"/>
      <c r="F1599" s="204" t="s">
        <v>128</v>
      </c>
      <c r="G1599" s="204" t="s">
        <v>709</v>
      </c>
      <c r="H1599" s="204" t="s">
        <v>2086</v>
      </c>
      <c r="I1599" s="204" t="s">
        <v>2157</v>
      </c>
      <c r="K1599" s="255" t="s">
        <v>133</v>
      </c>
      <c r="L1599" s="255" t="s">
        <v>617</v>
      </c>
      <c r="M1599" s="255" t="s">
        <v>565</v>
      </c>
      <c r="N1599" s="255" t="s">
        <v>565</v>
      </c>
      <c r="P1599" s="204" t="s">
        <v>128</v>
      </c>
      <c r="Q1599" s="204" t="s">
        <v>728</v>
      </c>
      <c r="R1599" s="204" t="s">
        <v>4126</v>
      </c>
      <c r="S1599" s="204" t="s">
        <v>5836</v>
      </c>
    </row>
    <row r="1600" spans="1:19" x14ac:dyDescent="0.3">
      <c r="A1600" s="204"/>
      <c r="B1600" s="204"/>
      <c r="C1600" s="204"/>
      <c r="D1600" s="204"/>
      <c r="F1600" s="204" t="s">
        <v>128</v>
      </c>
      <c r="G1600" s="204" t="s">
        <v>586</v>
      </c>
      <c r="H1600" s="204" t="s">
        <v>4340</v>
      </c>
      <c r="I1600" s="204" t="s">
        <v>6542</v>
      </c>
      <c r="K1600" s="255" t="s">
        <v>133</v>
      </c>
      <c r="L1600" s="255" t="s">
        <v>618</v>
      </c>
      <c r="M1600" s="255" t="s">
        <v>795</v>
      </c>
      <c r="N1600" s="255" t="s">
        <v>7310</v>
      </c>
      <c r="P1600" s="204" t="s">
        <v>128</v>
      </c>
      <c r="Q1600" s="204" t="s">
        <v>730</v>
      </c>
      <c r="R1600" s="204" t="s">
        <v>2036</v>
      </c>
      <c r="S1600" s="204" t="s">
        <v>8101</v>
      </c>
    </row>
    <row r="1601" spans="1:19" x14ac:dyDescent="0.3">
      <c r="A1601" s="204"/>
      <c r="B1601" s="204"/>
      <c r="C1601" s="204"/>
      <c r="D1601" s="204"/>
      <c r="F1601" s="204" t="s">
        <v>128</v>
      </c>
      <c r="G1601" s="204" t="s">
        <v>540</v>
      </c>
      <c r="H1601" s="204" t="s">
        <v>6543</v>
      </c>
      <c r="I1601" s="204" t="s">
        <v>6544</v>
      </c>
      <c r="K1601" s="255" t="s">
        <v>133</v>
      </c>
      <c r="L1601" s="255" t="s">
        <v>620</v>
      </c>
      <c r="M1601" s="255" t="s">
        <v>565</v>
      </c>
      <c r="N1601" s="255" t="s">
        <v>565</v>
      </c>
      <c r="P1601" s="204" t="s">
        <v>128</v>
      </c>
      <c r="Q1601" s="204" t="s">
        <v>539</v>
      </c>
      <c r="R1601" s="204" t="s">
        <v>8102</v>
      </c>
      <c r="S1601" s="204" t="s">
        <v>8103</v>
      </c>
    </row>
    <row r="1602" spans="1:19" x14ac:dyDescent="0.3">
      <c r="A1602" s="204"/>
      <c r="B1602" s="204"/>
      <c r="C1602" s="204"/>
      <c r="D1602" s="204"/>
      <c r="F1602" s="204" t="s">
        <v>128</v>
      </c>
      <c r="G1602" s="204" t="s">
        <v>371</v>
      </c>
      <c r="H1602" s="204" t="s">
        <v>4547</v>
      </c>
      <c r="I1602" s="204" t="s">
        <v>6545</v>
      </c>
      <c r="K1602" s="255" t="s">
        <v>133</v>
      </c>
      <c r="L1602" s="255" t="s">
        <v>586</v>
      </c>
      <c r="M1602" s="255" t="s">
        <v>565</v>
      </c>
      <c r="N1602" s="255" t="s">
        <v>565</v>
      </c>
      <c r="P1602" s="204" t="s">
        <v>128</v>
      </c>
      <c r="Q1602" s="204" t="s">
        <v>733</v>
      </c>
      <c r="R1602" s="204" t="s">
        <v>1832</v>
      </c>
      <c r="S1602" s="204" t="s">
        <v>8104</v>
      </c>
    </row>
    <row r="1603" spans="1:19" x14ac:dyDescent="0.3">
      <c r="A1603" s="204"/>
      <c r="B1603" s="204"/>
      <c r="C1603" s="204"/>
      <c r="D1603" s="204"/>
      <c r="F1603" s="204" t="s">
        <v>128</v>
      </c>
      <c r="G1603" s="204" t="s">
        <v>715</v>
      </c>
      <c r="H1603" s="204" t="s">
        <v>1148</v>
      </c>
      <c r="I1603" s="204" t="s">
        <v>5753</v>
      </c>
      <c r="K1603" s="255" t="s">
        <v>133</v>
      </c>
      <c r="L1603" s="255" t="s">
        <v>549</v>
      </c>
      <c r="M1603" s="255" t="s">
        <v>2812</v>
      </c>
      <c r="N1603" s="255" t="s">
        <v>7311</v>
      </c>
      <c r="P1603" s="204" t="s">
        <v>128</v>
      </c>
      <c r="Q1603" s="204" t="s">
        <v>735</v>
      </c>
      <c r="R1603" s="204" t="s">
        <v>1744</v>
      </c>
      <c r="S1603" s="204" t="s">
        <v>8105</v>
      </c>
    </row>
    <row r="1604" spans="1:19" x14ac:dyDescent="0.3">
      <c r="A1604" s="204"/>
      <c r="B1604" s="204"/>
      <c r="C1604" s="204"/>
      <c r="D1604" s="204"/>
      <c r="F1604" s="204" t="s">
        <v>128</v>
      </c>
      <c r="G1604" s="204" t="s">
        <v>717</v>
      </c>
      <c r="H1604" s="204" t="s">
        <v>2285</v>
      </c>
      <c r="I1604" s="204" t="s">
        <v>3562</v>
      </c>
      <c r="K1604" s="255" t="s">
        <v>133</v>
      </c>
      <c r="L1604" s="255" t="s">
        <v>625</v>
      </c>
      <c r="M1604" s="255" t="s">
        <v>565</v>
      </c>
      <c r="N1604" s="255" t="s">
        <v>565</v>
      </c>
      <c r="P1604" s="204" t="s">
        <v>128</v>
      </c>
      <c r="Q1604" s="204" t="s">
        <v>737</v>
      </c>
      <c r="R1604" s="204" t="s">
        <v>4245</v>
      </c>
      <c r="S1604" s="204" t="s">
        <v>8106</v>
      </c>
    </row>
    <row r="1605" spans="1:19" x14ac:dyDescent="0.3">
      <c r="A1605" s="204"/>
      <c r="B1605" s="204"/>
      <c r="C1605" s="204"/>
      <c r="D1605" s="204"/>
      <c r="F1605" s="204" t="s">
        <v>128</v>
      </c>
      <c r="G1605" s="204" t="s">
        <v>719</v>
      </c>
      <c r="H1605" s="204" t="s">
        <v>863</v>
      </c>
      <c r="I1605" s="204" t="s">
        <v>624</v>
      </c>
      <c r="K1605" s="255" t="s">
        <v>133</v>
      </c>
      <c r="L1605" s="255" t="s">
        <v>629</v>
      </c>
      <c r="M1605" s="255" t="s">
        <v>2806</v>
      </c>
      <c r="N1605" s="255" t="s">
        <v>4831</v>
      </c>
      <c r="P1605" s="204" t="s">
        <v>128</v>
      </c>
      <c r="Q1605" s="204" t="s">
        <v>739</v>
      </c>
      <c r="R1605" s="204" t="s">
        <v>1261</v>
      </c>
      <c r="S1605" s="204" t="s">
        <v>8107</v>
      </c>
    </row>
    <row r="1606" spans="1:19" x14ac:dyDescent="0.3">
      <c r="A1606" s="204"/>
      <c r="B1606" s="204"/>
      <c r="C1606" s="204"/>
      <c r="D1606" s="204"/>
      <c r="F1606" s="204" t="s">
        <v>128</v>
      </c>
      <c r="G1606" s="204" t="s">
        <v>720</v>
      </c>
      <c r="H1606" s="204" t="s">
        <v>2193</v>
      </c>
      <c r="I1606" s="204" t="s">
        <v>6546</v>
      </c>
      <c r="K1606" s="255" t="s">
        <v>133</v>
      </c>
      <c r="L1606" s="255" t="s">
        <v>633</v>
      </c>
      <c r="M1606" s="255" t="s">
        <v>757</v>
      </c>
      <c r="N1606" s="255" t="s">
        <v>1045</v>
      </c>
      <c r="P1606" s="204" t="s">
        <v>128</v>
      </c>
      <c r="Q1606" s="204" t="s">
        <v>741</v>
      </c>
      <c r="R1606" s="204" t="s">
        <v>3649</v>
      </c>
      <c r="S1606" s="204" t="s">
        <v>8108</v>
      </c>
    </row>
    <row r="1607" spans="1:19" x14ac:dyDescent="0.3">
      <c r="A1607" s="204"/>
      <c r="B1607" s="204"/>
      <c r="C1607" s="204"/>
      <c r="D1607" s="204"/>
      <c r="F1607" s="204" t="s">
        <v>128</v>
      </c>
      <c r="G1607" s="204" t="s">
        <v>722</v>
      </c>
      <c r="H1607" s="204" t="s">
        <v>952</v>
      </c>
      <c r="I1607" s="204" t="s">
        <v>1415</v>
      </c>
      <c r="K1607" s="255" t="s">
        <v>133</v>
      </c>
      <c r="L1607" s="255" t="s">
        <v>586</v>
      </c>
      <c r="M1607" s="255" t="s">
        <v>680</v>
      </c>
      <c r="N1607" s="255" t="s">
        <v>1509</v>
      </c>
      <c r="P1607" s="204" t="s">
        <v>128</v>
      </c>
      <c r="Q1607" s="204" t="s">
        <v>743</v>
      </c>
      <c r="R1607" s="204" t="s">
        <v>4987</v>
      </c>
      <c r="S1607" s="204" t="s">
        <v>8109</v>
      </c>
    </row>
    <row r="1608" spans="1:19" x14ac:dyDescent="0.3">
      <c r="A1608" s="204"/>
      <c r="B1608" s="204"/>
      <c r="C1608" s="204"/>
      <c r="D1608" s="204"/>
      <c r="F1608" s="204" t="s">
        <v>128</v>
      </c>
      <c r="G1608" s="204" t="s">
        <v>724</v>
      </c>
      <c r="H1608" s="204" t="s">
        <v>1915</v>
      </c>
      <c r="I1608" s="204" t="s">
        <v>685</v>
      </c>
      <c r="K1608" s="255" t="s">
        <v>133</v>
      </c>
      <c r="L1608" s="255" t="s">
        <v>548</v>
      </c>
      <c r="M1608" s="255" t="s">
        <v>2193</v>
      </c>
      <c r="N1608" s="255" t="s">
        <v>2036</v>
      </c>
      <c r="P1608" s="204" t="s">
        <v>128</v>
      </c>
      <c r="Q1608" s="204" t="s">
        <v>745</v>
      </c>
      <c r="R1608" s="204" t="s">
        <v>1338</v>
      </c>
      <c r="S1608" s="204" t="s">
        <v>8110</v>
      </c>
    </row>
    <row r="1609" spans="1:19" x14ac:dyDescent="0.3">
      <c r="A1609" s="204"/>
      <c r="B1609" s="204"/>
      <c r="C1609" s="204"/>
      <c r="D1609" s="204"/>
      <c r="F1609" s="204" t="s">
        <v>128</v>
      </c>
      <c r="G1609" s="204" t="s">
        <v>726</v>
      </c>
      <c r="H1609" s="204" t="s">
        <v>6547</v>
      </c>
      <c r="I1609" s="204" t="s">
        <v>4023</v>
      </c>
      <c r="K1609" s="255" t="s">
        <v>133</v>
      </c>
      <c r="L1609" s="255" t="s">
        <v>637</v>
      </c>
      <c r="M1609" s="255" t="s">
        <v>594</v>
      </c>
      <c r="N1609" s="255" t="s">
        <v>661</v>
      </c>
      <c r="P1609" s="204" t="s">
        <v>128</v>
      </c>
      <c r="Q1609" s="204" t="s">
        <v>747</v>
      </c>
      <c r="R1609" s="204" t="s">
        <v>6147</v>
      </c>
      <c r="S1609" s="204" t="s">
        <v>8111</v>
      </c>
    </row>
    <row r="1610" spans="1:19" x14ac:dyDescent="0.3">
      <c r="A1610" s="204"/>
      <c r="B1610" s="204"/>
      <c r="C1610" s="204"/>
      <c r="D1610" s="204"/>
      <c r="F1610" s="204" t="s">
        <v>128</v>
      </c>
      <c r="G1610" s="204" t="s">
        <v>728</v>
      </c>
      <c r="H1610" s="204" t="s">
        <v>2693</v>
      </c>
      <c r="I1610" s="204" t="s">
        <v>6548</v>
      </c>
      <c r="K1610" s="255" t="s">
        <v>133</v>
      </c>
      <c r="L1610" s="255" t="s">
        <v>639</v>
      </c>
      <c r="M1610" s="255" t="s">
        <v>757</v>
      </c>
      <c r="N1610" s="255" t="s">
        <v>1718</v>
      </c>
      <c r="P1610" s="204" t="s">
        <v>128</v>
      </c>
      <c r="Q1610" s="204" t="s">
        <v>749</v>
      </c>
      <c r="R1610" s="204" t="s">
        <v>4461</v>
      </c>
      <c r="S1610" s="204" t="s">
        <v>8112</v>
      </c>
    </row>
    <row r="1611" spans="1:19" x14ac:dyDescent="0.3">
      <c r="A1611" s="204"/>
      <c r="B1611" s="204"/>
      <c r="C1611" s="204"/>
      <c r="D1611" s="204"/>
      <c r="F1611" s="204" t="s">
        <v>128</v>
      </c>
      <c r="G1611" s="204" t="s">
        <v>730</v>
      </c>
      <c r="H1611" s="204" t="s">
        <v>3551</v>
      </c>
      <c r="I1611" s="204" t="s">
        <v>4756</v>
      </c>
      <c r="K1611" s="255" t="s">
        <v>133</v>
      </c>
      <c r="L1611" s="255" t="s">
        <v>641</v>
      </c>
      <c r="M1611" s="255" t="s">
        <v>565</v>
      </c>
      <c r="N1611" s="255" t="s">
        <v>565</v>
      </c>
      <c r="P1611" s="204" t="s">
        <v>128</v>
      </c>
      <c r="Q1611" s="204" t="s">
        <v>751</v>
      </c>
      <c r="R1611" s="204" t="s">
        <v>1945</v>
      </c>
      <c r="S1611" s="204" t="s">
        <v>8113</v>
      </c>
    </row>
    <row r="1612" spans="1:19" x14ac:dyDescent="0.3">
      <c r="A1612" s="204"/>
      <c r="B1612" s="204"/>
      <c r="C1612" s="204"/>
      <c r="D1612" s="204"/>
      <c r="F1612" s="204" t="s">
        <v>128</v>
      </c>
      <c r="G1612" s="204" t="s">
        <v>539</v>
      </c>
      <c r="H1612" s="204" t="s">
        <v>6549</v>
      </c>
      <c r="I1612" s="204" t="s">
        <v>6550</v>
      </c>
      <c r="K1612" s="255" t="s">
        <v>133</v>
      </c>
      <c r="L1612" s="255" t="s">
        <v>643</v>
      </c>
      <c r="M1612" s="255" t="s">
        <v>624</v>
      </c>
      <c r="N1612" s="255" t="s">
        <v>4261</v>
      </c>
      <c r="P1612" s="204" t="s">
        <v>128</v>
      </c>
      <c r="Q1612" s="204" t="s">
        <v>753</v>
      </c>
      <c r="R1612" s="204" t="s">
        <v>8114</v>
      </c>
      <c r="S1612" s="204" t="s">
        <v>8115</v>
      </c>
    </row>
    <row r="1613" spans="1:19" x14ac:dyDescent="0.3">
      <c r="A1613" s="204"/>
      <c r="B1613" s="204"/>
      <c r="C1613" s="204"/>
      <c r="D1613" s="204"/>
      <c r="F1613" s="204" t="s">
        <v>128</v>
      </c>
      <c r="G1613" s="204" t="s">
        <v>733</v>
      </c>
      <c r="H1613" s="204" t="s">
        <v>661</v>
      </c>
      <c r="I1613" s="204" t="s">
        <v>1713</v>
      </c>
      <c r="K1613" s="255" t="s">
        <v>133</v>
      </c>
      <c r="L1613" s="255" t="s">
        <v>586</v>
      </c>
      <c r="M1613" s="255" t="s">
        <v>1420</v>
      </c>
      <c r="N1613" s="255" t="s">
        <v>1084</v>
      </c>
      <c r="P1613" s="204" t="s">
        <v>128</v>
      </c>
      <c r="Q1613" s="204" t="s">
        <v>538</v>
      </c>
      <c r="R1613" s="204" t="s">
        <v>8116</v>
      </c>
      <c r="S1613" s="204" t="s">
        <v>8117</v>
      </c>
    </row>
    <row r="1614" spans="1:19" x14ac:dyDescent="0.3">
      <c r="A1614" s="204"/>
      <c r="B1614" s="204"/>
      <c r="C1614" s="204"/>
      <c r="D1614" s="204"/>
      <c r="F1614" s="204" t="s">
        <v>128</v>
      </c>
      <c r="G1614" s="204" t="s">
        <v>735</v>
      </c>
      <c r="H1614" s="204" t="s">
        <v>1119</v>
      </c>
      <c r="I1614" s="204" t="s">
        <v>6551</v>
      </c>
      <c r="K1614" s="255" t="s">
        <v>133</v>
      </c>
      <c r="L1614" s="255" t="s">
        <v>547</v>
      </c>
      <c r="M1614" s="255" t="s">
        <v>806</v>
      </c>
      <c r="N1614" s="255" t="s">
        <v>881</v>
      </c>
      <c r="P1614" s="204" t="s">
        <v>128</v>
      </c>
      <c r="Q1614" s="204" t="s">
        <v>756</v>
      </c>
      <c r="R1614" s="204" t="s">
        <v>624</v>
      </c>
      <c r="S1614" s="204" t="s">
        <v>906</v>
      </c>
    </row>
    <row r="1615" spans="1:19" x14ac:dyDescent="0.3">
      <c r="A1615" s="204"/>
      <c r="B1615" s="204"/>
      <c r="C1615" s="204"/>
      <c r="D1615" s="204"/>
      <c r="F1615" s="204" t="s">
        <v>128</v>
      </c>
      <c r="G1615" s="204" t="s">
        <v>737</v>
      </c>
      <c r="H1615" s="204" t="s">
        <v>2090</v>
      </c>
      <c r="I1615" s="204" t="s">
        <v>5242</v>
      </c>
      <c r="K1615" s="255" t="s">
        <v>133</v>
      </c>
      <c r="L1615" s="255" t="s">
        <v>647</v>
      </c>
      <c r="M1615" s="255" t="s">
        <v>1075</v>
      </c>
      <c r="N1615" s="255" t="s">
        <v>952</v>
      </c>
      <c r="P1615" s="204" t="s">
        <v>128</v>
      </c>
      <c r="Q1615" s="204" t="s">
        <v>758</v>
      </c>
      <c r="R1615" s="204" t="s">
        <v>8118</v>
      </c>
      <c r="S1615" s="204" t="s">
        <v>8119</v>
      </c>
    </row>
    <row r="1616" spans="1:19" x14ac:dyDescent="0.3">
      <c r="A1616" s="204"/>
      <c r="B1616" s="204"/>
      <c r="C1616" s="204"/>
      <c r="D1616" s="204"/>
      <c r="F1616" s="204" t="s">
        <v>128</v>
      </c>
      <c r="G1616" s="204" t="s">
        <v>739</v>
      </c>
      <c r="H1616" s="204" t="s">
        <v>4451</v>
      </c>
      <c r="I1616" s="204" t="s">
        <v>6552</v>
      </c>
      <c r="K1616" s="255" t="s">
        <v>133</v>
      </c>
      <c r="L1616" s="255" t="s">
        <v>649</v>
      </c>
      <c r="M1616" s="255" t="s">
        <v>1013</v>
      </c>
      <c r="N1616" s="255" t="s">
        <v>565</v>
      </c>
      <c r="P1616" s="204" t="s">
        <v>128</v>
      </c>
      <c r="Q1616" s="204" t="s">
        <v>760</v>
      </c>
      <c r="R1616" s="204" t="s">
        <v>8120</v>
      </c>
      <c r="S1616" s="204" t="s">
        <v>8121</v>
      </c>
    </row>
    <row r="1617" spans="1:19" x14ac:dyDescent="0.3">
      <c r="A1617" s="204"/>
      <c r="B1617" s="204"/>
      <c r="C1617" s="204"/>
      <c r="D1617" s="204"/>
      <c r="F1617" s="204" t="s">
        <v>128</v>
      </c>
      <c r="G1617" s="204" t="s">
        <v>741</v>
      </c>
      <c r="H1617" s="204" t="s">
        <v>1763</v>
      </c>
      <c r="I1617" s="204" t="s">
        <v>6553</v>
      </c>
      <c r="K1617" s="255" t="s">
        <v>133</v>
      </c>
      <c r="L1617" s="255" t="s">
        <v>651</v>
      </c>
      <c r="M1617" s="255" t="s">
        <v>565</v>
      </c>
      <c r="N1617" s="255" t="s">
        <v>565</v>
      </c>
      <c r="P1617" s="204" t="s">
        <v>128</v>
      </c>
      <c r="Q1617" s="204" t="s">
        <v>762</v>
      </c>
      <c r="R1617" s="204" t="s">
        <v>2229</v>
      </c>
      <c r="S1617" s="204" t="s">
        <v>8122</v>
      </c>
    </row>
    <row r="1618" spans="1:19" x14ac:dyDescent="0.3">
      <c r="A1618" s="204"/>
      <c r="B1618" s="204"/>
      <c r="C1618" s="204"/>
      <c r="D1618" s="204"/>
      <c r="F1618" s="204" t="s">
        <v>128</v>
      </c>
      <c r="G1618" s="204" t="s">
        <v>743</v>
      </c>
      <c r="H1618" s="204" t="s">
        <v>4942</v>
      </c>
      <c r="I1618" s="204" t="s">
        <v>6554</v>
      </c>
      <c r="K1618" s="255" t="s">
        <v>133</v>
      </c>
      <c r="L1618" s="255" t="s">
        <v>653</v>
      </c>
      <c r="M1618" s="255" t="s">
        <v>594</v>
      </c>
      <c r="N1618" s="255" t="s">
        <v>565</v>
      </c>
      <c r="P1618" s="204" t="s">
        <v>128</v>
      </c>
      <c r="Q1618" s="204" t="s">
        <v>764</v>
      </c>
      <c r="R1618" s="204" t="s">
        <v>3113</v>
      </c>
      <c r="S1618" s="204" t="s">
        <v>8123</v>
      </c>
    </row>
    <row r="1619" spans="1:19" x14ac:dyDescent="0.3">
      <c r="A1619" s="204"/>
      <c r="B1619" s="204"/>
      <c r="C1619" s="204"/>
      <c r="D1619" s="204"/>
      <c r="F1619" s="204" t="s">
        <v>128</v>
      </c>
      <c r="G1619" s="204" t="s">
        <v>745</v>
      </c>
      <c r="H1619" s="204" t="s">
        <v>1626</v>
      </c>
      <c r="I1619" s="204" t="s">
        <v>6555</v>
      </c>
      <c r="K1619" s="255" t="s">
        <v>133</v>
      </c>
      <c r="L1619" s="255" t="s">
        <v>655</v>
      </c>
      <c r="M1619" s="255" t="s">
        <v>565</v>
      </c>
      <c r="N1619" s="255" t="s">
        <v>565</v>
      </c>
      <c r="P1619" s="204" t="s">
        <v>128</v>
      </c>
      <c r="Q1619" s="204" t="s">
        <v>766</v>
      </c>
      <c r="R1619" s="204" t="s">
        <v>757</v>
      </c>
      <c r="S1619" s="204" t="s">
        <v>946</v>
      </c>
    </row>
    <row r="1620" spans="1:19" x14ac:dyDescent="0.3">
      <c r="A1620" s="204"/>
      <c r="B1620" s="204"/>
      <c r="C1620" s="204"/>
      <c r="D1620" s="204"/>
      <c r="F1620" s="204" t="s">
        <v>128</v>
      </c>
      <c r="G1620" s="204" t="s">
        <v>747</v>
      </c>
      <c r="H1620" s="204" t="s">
        <v>4552</v>
      </c>
      <c r="I1620" s="204" t="s">
        <v>6556</v>
      </c>
      <c r="K1620" s="255" t="s">
        <v>133</v>
      </c>
      <c r="L1620" s="255" t="s">
        <v>657</v>
      </c>
      <c r="M1620" s="255" t="s">
        <v>565</v>
      </c>
      <c r="N1620" s="255" t="s">
        <v>565</v>
      </c>
      <c r="P1620" s="204" t="s">
        <v>128</v>
      </c>
      <c r="Q1620" s="204" t="s">
        <v>767</v>
      </c>
      <c r="R1620" s="204" t="s">
        <v>624</v>
      </c>
      <c r="S1620" s="204" t="s">
        <v>861</v>
      </c>
    </row>
    <row r="1621" spans="1:19" x14ac:dyDescent="0.3">
      <c r="A1621" s="204"/>
      <c r="B1621" s="204"/>
      <c r="C1621" s="204"/>
      <c r="D1621" s="204"/>
      <c r="F1621" s="204" t="s">
        <v>128</v>
      </c>
      <c r="G1621" s="204" t="s">
        <v>749</v>
      </c>
      <c r="H1621" s="204" t="s">
        <v>2965</v>
      </c>
      <c r="I1621" s="204" t="s">
        <v>6557</v>
      </c>
      <c r="K1621" s="255" t="s">
        <v>133</v>
      </c>
      <c r="L1621" s="255" t="s">
        <v>546</v>
      </c>
      <c r="M1621" s="255" t="s">
        <v>1626</v>
      </c>
      <c r="N1621" s="255" t="s">
        <v>6795</v>
      </c>
      <c r="P1621" s="204" t="s">
        <v>128</v>
      </c>
      <c r="Q1621" s="204" t="s">
        <v>769</v>
      </c>
      <c r="R1621" s="204" t="s">
        <v>1121</v>
      </c>
      <c r="S1621" s="204" t="s">
        <v>1933</v>
      </c>
    </row>
    <row r="1622" spans="1:19" x14ac:dyDescent="0.3">
      <c r="A1622" s="204"/>
      <c r="B1622" s="204"/>
      <c r="C1622" s="204"/>
      <c r="D1622" s="204"/>
      <c r="F1622" s="204" t="s">
        <v>128</v>
      </c>
      <c r="G1622" s="204" t="s">
        <v>751</v>
      </c>
      <c r="H1622" s="204" t="s">
        <v>6558</v>
      </c>
      <c r="I1622" s="204" t="s">
        <v>6559</v>
      </c>
      <c r="K1622" s="255" t="s">
        <v>133</v>
      </c>
      <c r="L1622" s="255" t="s">
        <v>660</v>
      </c>
      <c r="M1622" s="255" t="s">
        <v>565</v>
      </c>
      <c r="N1622" s="255" t="s">
        <v>565</v>
      </c>
      <c r="P1622" s="204" t="s">
        <v>128</v>
      </c>
      <c r="Q1622" s="204" t="s">
        <v>771</v>
      </c>
      <c r="R1622" s="204" t="s">
        <v>565</v>
      </c>
      <c r="S1622" s="204" t="s">
        <v>565</v>
      </c>
    </row>
    <row r="1623" spans="1:19" x14ac:dyDescent="0.3">
      <c r="A1623" s="204"/>
      <c r="B1623" s="204"/>
      <c r="C1623" s="204"/>
      <c r="D1623" s="204"/>
      <c r="F1623" s="204" t="s">
        <v>128</v>
      </c>
      <c r="G1623" s="204" t="s">
        <v>753</v>
      </c>
      <c r="H1623" s="204" t="s">
        <v>6560</v>
      </c>
      <c r="I1623" s="204" t="s">
        <v>6561</v>
      </c>
      <c r="K1623" s="255" t="s">
        <v>133</v>
      </c>
      <c r="L1623" s="255" t="s">
        <v>662</v>
      </c>
      <c r="M1623" s="255" t="s">
        <v>594</v>
      </c>
      <c r="N1623" s="255" t="s">
        <v>777</v>
      </c>
      <c r="P1623" s="204" t="s">
        <v>128</v>
      </c>
      <c r="Q1623" s="204" t="s">
        <v>537</v>
      </c>
      <c r="R1623" s="204" t="s">
        <v>8124</v>
      </c>
      <c r="S1623" s="204" t="s">
        <v>8125</v>
      </c>
    </row>
    <row r="1624" spans="1:19" x14ac:dyDescent="0.3">
      <c r="A1624" s="204"/>
      <c r="B1624" s="204"/>
      <c r="C1624" s="204"/>
      <c r="D1624" s="204"/>
      <c r="F1624" s="204" t="s">
        <v>128</v>
      </c>
      <c r="G1624" s="204" t="s">
        <v>538</v>
      </c>
      <c r="H1624" s="204" t="s">
        <v>6562</v>
      </c>
      <c r="I1624" s="204" t="s">
        <v>6563</v>
      </c>
      <c r="K1624" s="255" t="s">
        <v>133</v>
      </c>
      <c r="L1624" s="255" t="s">
        <v>664</v>
      </c>
      <c r="M1624" s="255" t="s">
        <v>600</v>
      </c>
      <c r="N1624" s="255" t="s">
        <v>3987</v>
      </c>
      <c r="P1624" s="204" t="s">
        <v>128</v>
      </c>
      <c r="Q1624" s="204" t="s">
        <v>774</v>
      </c>
      <c r="R1624" s="204" t="s">
        <v>952</v>
      </c>
      <c r="S1624" s="204" t="s">
        <v>1183</v>
      </c>
    </row>
    <row r="1625" spans="1:19" x14ac:dyDescent="0.3">
      <c r="A1625" s="204"/>
      <c r="B1625" s="204"/>
      <c r="C1625" s="204"/>
      <c r="D1625" s="204"/>
      <c r="F1625" s="204" t="s">
        <v>128</v>
      </c>
      <c r="G1625" s="204" t="s">
        <v>756</v>
      </c>
      <c r="H1625" s="204" t="s">
        <v>757</v>
      </c>
      <c r="I1625" s="204" t="s">
        <v>2603</v>
      </c>
      <c r="K1625" s="255" t="s">
        <v>133</v>
      </c>
      <c r="L1625" s="255" t="s">
        <v>545</v>
      </c>
      <c r="M1625" s="255" t="s">
        <v>1999</v>
      </c>
      <c r="N1625" s="255" t="s">
        <v>7312</v>
      </c>
      <c r="P1625" s="204" t="s">
        <v>128</v>
      </c>
      <c r="Q1625" s="204" t="s">
        <v>776</v>
      </c>
      <c r="R1625" s="204" t="s">
        <v>757</v>
      </c>
      <c r="S1625" s="204" t="s">
        <v>863</v>
      </c>
    </row>
    <row r="1626" spans="1:19" x14ac:dyDescent="0.3">
      <c r="A1626" s="204"/>
      <c r="B1626" s="204"/>
      <c r="C1626" s="204"/>
      <c r="D1626" s="204"/>
      <c r="F1626" s="204" t="s">
        <v>128</v>
      </c>
      <c r="G1626" s="204" t="s">
        <v>758</v>
      </c>
      <c r="H1626" s="204" t="s">
        <v>4407</v>
      </c>
      <c r="I1626" s="204" t="s">
        <v>6564</v>
      </c>
      <c r="K1626" s="255" t="s">
        <v>133</v>
      </c>
      <c r="L1626" s="255" t="s">
        <v>667</v>
      </c>
      <c r="M1626" s="255" t="s">
        <v>565</v>
      </c>
      <c r="N1626" s="255" t="s">
        <v>565</v>
      </c>
      <c r="P1626" s="204" t="s">
        <v>128</v>
      </c>
      <c r="Q1626" s="204" t="s">
        <v>778</v>
      </c>
      <c r="R1626" s="204" t="s">
        <v>7513</v>
      </c>
      <c r="S1626" s="204" t="s">
        <v>8126</v>
      </c>
    </row>
    <row r="1627" spans="1:19" x14ac:dyDescent="0.3">
      <c r="A1627" s="204"/>
      <c r="B1627" s="204"/>
      <c r="C1627" s="204"/>
      <c r="D1627" s="204"/>
      <c r="F1627" s="204" t="s">
        <v>128</v>
      </c>
      <c r="G1627" s="204" t="s">
        <v>760</v>
      </c>
      <c r="H1627" s="204" t="s">
        <v>6565</v>
      </c>
      <c r="I1627" s="204" t="s">
        <v>6566</v>
      </c>
      <c r="K1627" s="255" t="s">
        <v>133</v>
      </c>
      <c r="L1627" s="255" t="s">
        <v>668</v>
      </c>
      <c r="M1627" s="255" t="s">
        <v>565</v>
      </c>
      <c r="N1627" s="255" t="s">
        <v>680</v>
      </c>
      <c r="P1627" s="204" t="s">
        <v>128</v>
      </c>
      <c r="Q1627" s="204" t="s">
        <v>780</v>
      </c>
      <c r="R1627" s="204" t="s">
        <v>3969</v>
      </c>
      <c r="S1627" s="204" t="s">
        <v>8127</v>
      </c>
    </row>
    <row r="1628" spans="1:19" x14ac:dyDescent="0.3">
      <c r="A1628" s="204"/>
      <c r="B1628" s="204"/>
      <c r="C1628" s="204"/>
      <c r="D1628" s="204"/>
      <c r="F1628" s="204" t="s">
        <v>128</v>
      </c>
      <c r="G1628" s="204" t="s">
        <v>762</v>
      </c>
      <c r="H1628" s="204" t="s">
        <v>1742</v>
      </c>
      <c r="I1628" s="204" t="s">
        <v>5773</v>
      </c>
      <c r="K1628" s="255" t="s">
        <v>133</v>
      </c>
      <c r="L1628" s="255" t="s">
        <v>670</v>
      </c>
      <c r="M1628" s="255" t="s">
        <v>2641</v>
      </c>
      <c r="N1628" s="255" t="s">
        <v>4264</v>
      </c>
      <c r="P1628" s="204" t="s">
        <v>128</v>
      </c>
      <c r="Q1628" s="204" t="s">
        <v>782</v>
      </c>
      <c r="R1628" s="204" t="s">
        <v>565</v>
      </c>
      <c r="S1628" s="204" t="s">
        <v>565</v>
      </c>
    </row>
    <row r="1629" spans="1:19" x14ac:dyDescent="0.3">
      <c r="A1629" s="204"/>
      <c r="B1629" s="204"/>
      <c r="C1629" s="204"/>
      <c r="D1629" s="204"/>
      <c r="F1629" s="204" t="s">
        <v>128</v>
      </c>
      <c r="G1629" s="204" t="s">
        <v>764</v>
      </c>
      <c r="H1629" s="204" t="s">
        <v>6533</v>
      </c>
      <c r="I1629" s="204" t="s">
        <v>6567</v>
      </c>
      <c r="K1629" s="255" t="s">
        <v>133</v>
      </c>
      <c r="L1629" s="255" t="s">
        <v>672</v>
      </c>
      <c r="M1629" s="255" t="s">
        <v>885</v>
      </c>
      <c r="N1629" s="255" t="s">
        <v>3514</v>
      </c>
      <c r="P1629" s="204" t="s">
        <v>128</v>
      </c>
      <c r="Q1629" s="204" t="s">
        <v>783</v>
      </c>
      <c r="R1629" s="204" t="s">
        <v>652</v>
      </c>
      <c r="S1629" s="204" t="s">
        <v>2300</v>
      </c>
    </row>
    <row r="1630" spans="1:19" x14ac:dyDescent="0.3">
      <c r="A1630" s="204"/>
      <c r="B1630" s="204"/>
      <c r="C1630" s="204"/>
      <c r="D1630" s="204"/>
      <c r="F1630" s="204" t="s">
        <v>128</v>
      </c>
      <c r="G1630" s="204" t="s">
        <v>766</v>
      </c>
      <c r="H1630" s="204" t="s">
        <v>812</v>
      </c>
      <c r="I1630" s="204" t="s">
        <v>4192</v>
      </c>
      <c r="K1630" s="255" t="s">
        <v>133</v>
      </c>
      <c r="L1630" s="255" t="s">
        <v>544</v>
      </c>
      <c r="M1630" s="255" t="s">
        <v>2029</v>
      </c>
      <c r="N1630" s="255" t="s">
        <v>7313</v>
      </c>
      <c r="P1630" s="204" t="s">
        <v>128</v>
      </c>
      <c r="Q1630" s="204" t="s">
        <v>784</v>
      </c>
      <c r="R1630" s="204" t="s">
        <v>3986</v>
      </c>
      <c r="S1630" s="204" t="s">
        <v>1204</v>
      </c>
    </row>
    <row r="1631" spans="1:19" x14ac:dyDescent="0.3">
      <c r="A1631" s="204"/>
      <c r="B1631" s="204"/>
      <c r="C1631" s="204"/>
      <c r="D1631" s="204"/>
      <c r="F1631" s="204" t="s">
        <v>128</v>
      </c>
      <c r="G1631" s="204" t="s">
        <v>767</v>
      </c>
      <c r="H1631" s="204" t="s">
        <v>1303</v>
      </c>
      <c r="I1631" s="204" t="s">
        <v>1848</v>
      </c>
      <c r="K1631" s="255" t="s">
        <v>133</v>
      </c>
      <c r="L1631" s="255" t="s">
        <v>675</v>
      </c>
      <c r="M1631" s="255" t="s">
        <v>624</v>
      </c>
      <c r="N1631" s="255" t="s">
        <v>6367</v>
      </c>
      <c r="P1631" s="204" t="s">
        <v>128</v>
      </c>
      <c r="Q1631" s="204" t="s">
        <v>786</v>
      </c>
      <c r="R1631" s="204" t="s">
        <v>8128</v>
      </c>
      <c r="S1631" s="204" t="s">
        <v>8129</v>
      </c>
    </row>
    <row r="1632" spans="1:19" x14ac:dyDescent="0.3">
      <c r="A1632" s="204"/>
      <c r="B1632" s="204"/>
      <c r="C1632" s="204"/>
      <c r="D1632" s="204"/>
      <c r="F1632" s="204" t="s">
        <v>128</v>
      </c>
      <c r="G1632" s="204" t="s">
        <v>769</v>
      </c>
      <c r="H1632" s="204" t="s">
        <v>875</v>
      </c>
      <c r="I1632" s="204" t="s">
        <v>2353</v>
      </c>
      <c r="K1632" s="255" t="s">
        <v>133</v>
      </c>
      <c r="L1632" s="255" t="s">
        <v>676</v>
      </c>
      <c r="M1632" s="255" t="s">
        <v>1079</v>
      </c>
      <c r="N1632" s="255" t="s">
        <v>7314</v>
      </c>
      <c r="P1632" s="204" t="s">
        <v>128</v>
      </c>
      <c r="Q1632" s="204" t="s">
        <v>788</v>
      </c>
      <c r="R1632" s="204" t="s">
        <v>968</v>
      </c>
      <c r="S1632" s="204" t="s">
        <v>1238</v>
      </c>
    </row>
    <row r="1633" spans="1:19" x14ac:dyDescent="0.3">
      <c r="A1633" s="204"/>
      <c r="B1633" s="204"/>
      <c r="C1633" s="204"/>
      <c r="D1633" s="204"/>
      <c r="F1633" s="204" t="s">
        <v>128</v>
      </c>
      <c r="G1633" s="204" t="s">
        <v>771</v>
      </c>
      <c r="H1633" s="204" t="s">
        <v>661</v>
      </c>
      <c r="I1633" s="204" t="s">
        <v>1807</v>
      </c>
      <c r="K1633" s="255" t="s">
        <v>133</v>
      </c>
      <c r="L1633" s="255" t="s">
        <v>677</v>
      </c>
      <c r="M1633" s="255" t="s">
        <v>565</v>
      </c>
      <c r="N1633" s="255" t="s">
        <v>565</v>
      </c>
      <c r="P1633" s="204" t="s">
        <v>128</v>
      </c>
      <c r="Q1633" s="204" t="s">
        <v>790</v>
      </c>
      <c r="R1633" s="204" t="s">
        <v>1521</v>
      </c>
      <c r="S1633" s="204" t="s">
        <v>4400</v>
      </c>
    </row>
    <row r="1634" spans="1:19" x14ac:dyDescent="0.3">
      <c r="A1634" s="204"/>
      <c r="B1634" s="204"/>
      <c r="C1634" s="204"/>
      <c r="D1634" s="204"/>
      <c r="F1634" s="204" t="s">
        <v>128</v>
      </c>
      <c r="G1634" s="204" t="s">
        <v>537</v>
      </c>
      <c r="H1634" s="204" t="s">
        <v>6568</v>
      </c>
      <c r="I1634" s="204" t="s">
        <v>6569</v>
      </c>
      <c r="K1634" s="255" t="s">
        <v>133</v>
      </c>
      <c r="L1634" s="255" t="s">
        <v>543</v>
      </c>
      <c r="M1634" s="255" t="s">
        <v>680</v>
      </c>
      <c r="N1634" s="255" t="s">
        <v>1034</v>
      </c>
      <c r="P1634" s="204" t="s">
        <v>128</v>
      </c>
      <c r="Q1634" s="204" t="s">
        <v>792</v>
      </c>
      <c r="R1634" s="204" t="s">
        <v>1420</v>
      </c>
      <c r="S1634" s="204" t="s">
        <v>1422</v>
      </c>
    </row>
    <row r="1635" spans="1:19" x14ac:dyDescent="0.3">
      <c r="A1635" s="204"/>
      <c r="B1635" s="204"/>
      <c r="C1635" s="204"/>
      <c r="D1635" s="204"/>
      <c r="F1635" s="204" t="s">
        <v>128</v>
      </c>
      <c r="G1635" s="204" t="s">
        <v>774</v>
      </c>
      <c r="H1635" s="204" t="s">
        <v>2806</v>
      </c>
      <c r="I1635" s="204" t="s">
        <v>4377</v>
      </c>
      <c r="K1635" s="255" t="s">
        <v>133</v>
      </c>
      <c r="L1635" s="255" t="s">
        <v>681</v>
      </c>
      <c r="M1635" s="255" t="s">
        <v>680</v>
      </c>
      <c r="N1635" s="255" t="s">
        <v>1034</v>
      </c>
      <c r="P1635" s="204" t="s">
        <v>128</v>
      </c>
      <c r="Q1635" s="204" t="s">
        <v>794</v>
      </c>
      <c r="R1635" s="204" t="s">
        <v>1145</v>
      </c>
      <c r="S1635" s="204" t="s">
        <v>1807</v>
      </c>
    </row>
    <row r="1636" spans="1:19" x14ac:dyDescent="0.3">
      <c r="A1636" s="204"/>
      <c r="B1636" s="204"/>
      <c r="C1636" s="204"/>
      <c r="D1636" s="204"/>
      <c r="F1636" s="204" t="s">
        <v>128</v>
      </c>
      <c r="G1636" s="204" t="s">
        <v>776</v>
      </c>
      <c r="H1636" s="204" t="s">
        <v>2285</v>
      </c>
      <c r="I1636" s="204" t="s">
        <v>1844</v>
      </c>
      <c r="K1636" s="255" t="s">
        <v>133</v>
      </c>
      <c r="L1636" s="255" t="s">
        <v>683</v>
      </c>
      <c r="M1636" s="255" t="s">
        <v>565</v>
      </c>
      <c r="N1636" s="255" t="s">
        <v>565</v>
      </c>
      <c r="P1636" s="204" t="s">
        <v>128</v>
      </c>
      <c r="Q1636" s="204" t="s">
        <v>796</v>
      </c>
      <c r="R1636" s="204" t="s">
        <v>1969</v>
      </c>
      <c r="S1636" s="204" t="s">
        <v>8130</v>
      </c>
    </row>
    <row r="1637" spans="1:19" x14ac:dyDescent="0.3">
      <c r="A1637" s="204"/>
      <c r="B1637" s="204"/>
      <c r="C1637" s="204"/>
      <c r="D1637" s="204"/>
      <c r="F1637" s="204" t="s">
        <v>128</v>
      </c>
      <c r="G1637" s="204" t="s">
        <v>778</v>
      </c>
      <c r="H1637" s="204" t="s">
        <v>2086</v>
      </c>
      <c r="I1637" s="204" t="s">
        <v>4989</v>
      </c>
      <c r="K1637" s="255" t="s">
        <v>133</v>
      </c>
      <c r="L1637" s="255" t="s">
        <v>542</v>
      </c>
      <c r="M1637" s="255" t="s">
        <v>892</v>
      </c>
      <c r="N1637" s="255" t="s">
        <v>1915</v>
      </c>
      <c r="P1637" s="204" t="s">
        <v>128</v>
      </c>
      <c r="Q1637" s="204" t="s">
        <v>798</v>
      </c>
      <c r="R1637" s="204" t="s">
        <v>2790</v>
      </c>
      <c r="S1637" s="204" t="s">
        <v>4979</v>
      </c>
    </row>
    <row r="1638" spans="1:19" x14ac:dyDescent="0.3">
      <c r="A1638" s="204"/>
      <c r="B1638" s="204"/>
      <c r="C1638" s="204"/>
      <c r="D1638" s="204"/>
      <c r="F1638" s="204" t="s">
        <v>128</v>
      </c>
      <c r="G1638" s="204" t="s">
        <v>780</v>
      </c>
      <c r="H1638" s="204" t="s">
        <v>938</v>
      </c>
      <c r="I1638" s="204" t="s">
        <v>4434</v>
      </c>
      <c r="K1638" s="255" t="s">
        <v>133</v>
      </c>
      <c r="L1638" s="255" t="s">
        <v>686</v>
      </c>
      <c r="M1638" s="255" t="s">
        <v>661</v>
      </c>
      <c r="N1638" s="255" t="s">
        <v>1119</v>
      </c>
      <c r="P1638" s="204" t="s">
        <v>128</v>
      </c>
      <c r="Q1638" s="204" t="s">
        <v>800</v>
      </c>
      <c r="R1638" s="204" t="s">
        <v>1851</v>
      </c>
      <c r="S1638" s="204" t="s">
        <v>1945</v>
      </c>
    </row>
    <row r="1639" spans="1:19" x14ac:dyDescent="0.3">
      <c r="A1639" s="204"/>
      <c r="B1639" s="204"/>
      <c r="C1639" s="204"/>
      <c r="D1639" s="204"/>
      <c r="F1639" s="204" t="s">
        <v>128</v>
      </c>
      <c r="G1639" s="204" t="s">
        <v>782</v>
      </c>
      <c r="H1639" s="204" t="s">
        <v>565</v>
      </c>
      <c r="I1639" s="204" t="s">
        <v>565</v>
      </c>
      <c r="K1639" s="255" t="s">
        <v>133</v>
      </c>
      <c r="L1639" s="255" t="s">
        <v>688</v>
      </c>
      <c r="M1639" s="255" t="s">
        <v>594</v>
      </c>
      <c r="N1639" s="255" t="s">
        <v>565</v>
      </c>
      <c r="P1639" s="204" t="s">
        <v>128</v>
      </c>
      <c r="Q1639" s="204" t="s">
        <v>802</v>
      </c>
      <c r="R1639" s="204" t="s">
        <v>863</v>
      </c>
      <c r="S1639" s="204" t="s">
        <v>594</v>
      </c>
    </row>
    <row r="1640" spans="1:19" x14ac:dyDescent="0.3">
      <c r="A1640" s="204"/>
      <c r="B1640" s="204"/>
      <c r="C1640" s="204"/>
      <c r="D1640" s="204"/>
      <c r="F1640" s="204" t="s">
        <v>128</v>
      </c>
      <c r="G1640" s="204" t="s">
        <v>783</v>
      </c>
      <c r="H1640" s="204" t="s">
        <v>594</v>
      </c>
      <c r="I1640" s="204" t="s">
        <v>594</v>
      </c>
      <c r="K1640" s="255" t="s">
        <v>133</v>
      </c>
      <c r="L1640" s="255" t="s">
        <v>690</v>
      </c>
      <c r="M1640" s="255" t="s">
        <v>821</v>
      </c>
      <c r="N1640" s="255" t="s">
        <v>1808</v>
      </c>
      <c r="P1640" s="204" t="s">
        <v>128</v>
      </c>
      <c r="Q1640" s="204" t="s">
        <v>803</v>
      </c>
      <c r="R1640" s="204" t="s">
        <v>1085</v>
      </c>
      <c r="S1640" s="204" t="s">
        <v>8131</v>
      </c>
    </row>
    <row r="1641" spans="1:19" x14ac:dyDescent="0.3">
      <c r="A1641" s="204"/>
      <c r="B1641" s="204"/>
      <c r="C1641" s="204"/>
      <c r="D1641" s="204"/>
      <c r="F1641" s="204" t="s">
        <v>128</v>
      </c>
      <c r="G1641" s="204" t="s">
        <v>784</v>
      </c>
      <c r="H1641" s="204" t="s">
        <v>828</v>
      </c>
      <c r="I1641" s="204" t="s">
        <v>598</v>
      </c>
      <c r="K1641" s="255" t="s">
        <v>133</v>
      </c>
      <c r="L1641" s="255" t="s">
        <v>541</v>
      </c>
      <c r="M1641" s="255" t="s">
        <v>2662</v>
      </c>
      <c r="N1641" s="255" t="s">
        <v>7315</v>
      </c>
      <c r="P1641" s="204" t="s">
        <v>128</v>
      </c>
      <c r="Q1641" s="204" t="s">
        <v>805</v>
      </c>
      <c r="R1641" s="204" t="s">
        <v>652</v>
      </c>
      <c r="S1641" s="204" t="s">
        <v>799</v>
      </c>
    </row>
    <row r="1642" spans="1:19" x14ac:dyDescent="0.3">
      <c r="A1642" s="204"/>
      <c r="B1642" s="204"/>
      <c r="C1642" s="204"/>
      <c r="D1642" s="204"/>
      <c r="F1642" s="204" t="s">
        <v>128</v>
      </c>
      <c r="G1642" s="204" t="s">
        <v>786</v>
      </c>
      <c r="H1642" s="204" t="s">
        <v>2580</v>
      </c>
      <c r="I1642" s="204" t="s">
        <v>6570</v>
      </c>
      <c r="K1642" s="255" t="s">
        <v>133</v>
      </c>
      <c r="L1642" s="255" t="s">
        <v>693</v>
      </c>
      <c r="M1642" s="255" t="s">
        <v>1742</v>
      </c>
      <c r="N1642" s="255" t="s">
        <v>7316</v>
      </c>
      <c r="P1642" s="204" t="s">
        <v>128</v>
      </c>
      <c r="Q1642" s="204" t="s">
        <v>807</v>
      </c>
      <c r="R1642" s="204" t="s">
        <v>1348</v>
      </c>
      <c r="S1642" s="204" t="s">
        <v>5244</v>
      </c>
    </row>
    <row r="1643" spans="1:19" x14ac:dyDescent="0.3">
      <c r="A1643" s="204"/>
      <c r="B1643" s="204"/>
      <c r="C1643" s="204"/>
      <c r="D1643" s="204"/>
      <c r="F1643" s="204" t="s">
        <v>128</v>
      </c>
      <c r="G1643" s="204" t="s">
        <v>788</v>
      </c>
      <c r="H1643" s="204" t="s">
        <v>1010</v>
      </c>
      <c r="I1643" s="204" t="s">
        <v>2689</v>
      </c>
      <c r="K1643" s="255" t="s">
        <v>133</v>
      </c>
      <c r="L1643" s="255" t="s">
        <v>695</v>
      </c>
      <c r="M1643" s="255" t="s">
        <v>4438</v>
      </c>
      <c r="N1643" s="255" t="s">
        <v>6599</v>
      </c>
      <c r="P1643" s="204" t="s">
        <v>128</v>
      </c>
      <c r="Q1643" s="204" t="s">
        <v>809</v>
      </c>
      <c r="R1643" s="204" t="s">
        <v>3514</v>
      </c>
      <c r="S1643" s="204" t="s">
        <v>1809</v>
      </c>
    </row>
    <row r="1644" spans="1:19" x14ac:dyDescent="0.3">
      <c r="A1644" s="204"/>
      <c r="B1644" s="204"/>
      <c r="C1644" s="204"/>
      <c r="D1644" s="204"/>
      <c r="F1644" s="204" t="s">
        <v>128</v>
      </c>
      <c r="G1644" s="204" t="s">
        <v>790</v>
      </c>
      <c r="H1644" s="204" t="s">
        <v>4133</v>
      </c>
      <c r="I1644" s="204" t="s">
        <v>5057</v>
      </c>
      <c r="K1644" s="255" t="s">
        <v>133</v>
      </c>
      <c r="L1644" s="255" t="s">
        <v>697</v>
      </c>
      <c r="M1644" s="255" t="s">
        <v>946</v>
      </c>
      <c r="N1644" s="255" t="s">
        <v>952</v>
      </c>
      <c r="P1644" s="204" t="s">
        <v>128</v>
      </c>
      <c r="Q1644" s="204" t="s">
        <v>811</v>
      </c>
      <c r="R1644" s="204" t="s">
        <v>757</v>
      </c>
      <c r="S1644" s="204" t="s">
        <v>1121</v>
      </c>
    </row>
    <row r="1645" spans="1:19" x14ac:dyDescent="0.3">
      <c r="A1645" s="204"/>
      <c r="B1645" s="204"/>
      <c r="C1645" s="204"/>
      <c r="D1645" s="204"/>
      <c r="F1645" s="204" t="s">
        <v>128</v>
      </c>
      <c r="G1645" s="204" t="s">
        <v>792</v>
      </c>
      <c r="H1645" s="204" t="s">
        <v>674</v>
      </c>
      <c r="I1645" s="204" t="s">
        <v>3595</v>
      </c>
      <c r="K1645" s="255" t="s">
        <v>133</v>
      </c>
      <c r="L1645" s="255" t="s">
        <v>699</v>
      </c>
      <c r="M1645" s="255" t="s">
        <v>594</v>
      </c>
      <c r="N1645" s="255" t="s">
        <v>565</v>
      </c>
      <c r="P1645" s="204" t="s">
        <v>128</v>
      </c>
      <c r="Q1645" s="204" t="s">
        <v>813</v>
      </c>
      <c r="R1645" s="204" t="s">
        <v>6137</v>
      </c>
      <c r="S1645" s="204" t="s">
        <v>8132</v>
      </c>
    </row>
    <row r="1646" spans="1:19" x14ac:dyDescent="0.3">
      <c r="A1646" s="204"/>
      <c r="B1646" s="204"/>
      <c r="C1646" s="204"/>
      <c r="D1646" s="204"/>
      <c r="F1646" s="204" t="s">
        <v>128</v>
      </c>
      <c r="G1646" s="204" t="s">
        <v>794</v>
      </c>
      <c r="H1646" s="204" t="s">
        <v>2641</v>
      </c>
      <c r="I1646" s="204" t="s">
        <v>2749</v>
      </c>
      <c r="K1646" s="255" t="s">
        <v>133</v>
      </c>
      <c r="L1646" s="255" t="s">
        <v>701</v>
      </c>
      <c r="M1646" s="255" t="s">
        <v>565</v>
      </c>
      <c r="N1646" s="255" t="s">
        <v>624</v>
      </c>
      <c r="P1646" s="204" t="s">
        <v>128</v>
      </c>
      <c r="Q1646" s="204" t="s">
        <v>815</v>
      </c>
      <c r="R1646" s="204" t="s">
        <v>821</v>
      </c>
      <c r="S1646" s="204" t="s">
        <v>2154</v>
      </c>
    </row>
    <row r="1647" spans="1:19" x14ac:dyDescent="0.3">
      <c r="A1647" s="204"/>
      <c r="B1647" s="204"/>
      <c r="C1647" s="204"/>
      <c r="D1647" s="204"/>
      <c r="F1647" s="204" t="s">
        <v>128</v>
      </c>
      <c r="G1647" s="204" t="s">
        <v>796</v>
      </c>
      <c r="H1647" s="204" t="s">
        <v>2004</v>
      </c>
      <c r="I1647" s="204" t="s">
        <v>2156</v>
      </c>
      <c r="K1647" s="255" t="s">
        <v>133</v>
      </c>
      <c r="L1647" s="255" t="s">
        <v>702</v>
      </c>
      <c r="M1647" s="255" t="s">
        <v>565</v>
      </c>
      <c r="N1647" s="255" t="s">
        <v>565</v>
      </c>
      <c r="P1647" s="204" t="s">
        <v>128</v>
      </c>
      <c r="Q1647" s="204" t="s">
        <v>816</v>
      </c>
      <c r="R1647" s="204" t="s">
        <v>4778</v>
      </c>
      <c r="S1647" s="204" t="s">
        <v>8133</v>
      </c>
    </row>
    <row r="1648" spans="1:19" x14ac:dyDescent="0.3">
      <c r="A1648" s="204"/>
      <c r="B1648" s="204"/>
      <c r="C1648" s="204"/>
      <c r="D1648" s="204"/>
      <c r="F1648" s="204" t="s">
        <v>128</v>
      </c>
      <c r="G1648" s="204" t="s">
        <v>798</v>
      </c>
      <c r="H1648" s="204" t="s">
        <v>757</v>
      </c>
      <c r="I1648" s="204" t="s">
        <v>1105</v>
      </c>
      <c r="K1648" s="255" t="s">
        <v>133</v>
      </c>
      <c r="L1648" s="255" t="s">
        <v>703</v>
      </c>
      <c r="M1648" s="255" t="s">
        <v>565</v>
      </c>
      <c r="N1648" s="255" t="s">
        <v>565</v>
      </c>
      <c r="P1648" s="204" t="s">
        <v>128</v>
      </c>
      <c r="Q1648" s="204" t="s">
        <v>818</v>
      </c>
      <c r="R1648" s="204" t="s">
        <v>5350</v>
      </c>
      <c r="S1648" s="204" t="s">
        <v>8134</v>
      </c>
    </row>
    <row r="1649" spans="1:19" x14ac:dyDescent="0.3">
      <c r="A1649" s="204"/>
      <c r="B1649" s="204"/>
      <c r="C1649" s="204"/>
      <c r="D1649" s="204"/>
      <c r="F1649" s="204" t="s">
        <v>128</v>
      </c>
      <c r="G1649" s="204" t="s">
        <v>800</v>
      </c>
      <c r="H1649" s="204" t="s">
        <v>2413</v>
      </c>
      <c r="I1649" s="204" t="s">
        <v>2892</v>
      </c>
      <c r="K1649" s="255" t="s">
        <v>133</v>
      </c>
      <c r="L1649" s="255" t="s">
        <v>704</v>
      </c>
      <c r="M1649" s="255" t="s">
        <v>565</v>
      </c>
      <c r="N1649" s="255" t="s">
        <v>565</v>
      </c>
      <c r="P1649" s="204" t="s">
        <v>128</v>
      </c>
      <c r="Q1649" s="204" t="s">
        <v>820</v>
      </c>
      <c r="R1649" s="204" t="s">
        <v>812</v>
      </c>
      <c r="S1649" s="204" t="s">
        <v>2045</v>
      </c>
    </row>
    <row r="1650" spans="1:19" x14ac:dyDescent="0.3">
      <c r="A1650" s="204"/>
      <c r="B1650" s="204"/>
      <c r="C1650" s="204"/>
      <c r="D1650" s="204"/>
      <c r="F1650" s="204" t="s">
        <v>128</v>
      </c>
      <c r="G1650" s="204" t="s">
        <v>802</v>
      </c>
      <c r="H1650" s="204" t="s">
        <v>594</v>
      </c>
      <c r="I1650" s="204" t="s">
        <v>624</v>
      </c>
      <c r="K1650" s="255" t="s">
        <v>133</v>
      </c>
      <c r="L1650" s="255" t="s">
        <v>705</v>
      </c>
      <c r="M1650" s="255" t="s">
        <v>565</v>
      </c>
      <c r="N1650" s="255" t="s">
        <v>565</v>
      </c>
      <c r="P1650" s="204" t="s">
        <v>128</v>
      </c>
      <c r="Q1650" s="204" t="s">
        <v>961</v>
      </c>
      <c r="R1650" s="204" t="s">
        <v>946</v>
      </c>
      <c r="S1650" s="204" t="s">
        <v>594</v>
      </c>
    </row>
    <row r="1651" spans="1:19" x14ac:dyDescent="0.3">
      <c r="A1651" s="204"/>
      <c r="B1651" s="204"/>
      <c r="C1651" s="204"/>
      <c r="D1651" s="204"/>
      <c r="F1651" s="204" t="s">
        <v>128</v>
      </c>
      <c r="G1651" s="204" t="s">
        <v>803</v>
      </c>
      <c r="H1651" s="204" t="s">
        <v>3107</v>
      </c>
      <c r="I1651" s="204" t="s">
        <v>3277</v>
      </c>
      <c r="K1651" s="255" t="s">
        <v>133</v>
      </c>
      <c r="L1651" s="255" t="s">
        <v>707</v>
      </c>
      <c r="M1651" s="255" t="s">
        <v>2193</v>
      </c>
      <c r="N1651" s="255" t="s">
        <v>585</v>
      </c>
      <c r="P1651" s="204" t="s">
        <v>128</v>
      </c>
      <c r="Q1651" s="204" t="s">
        <v>822</v>
      </c>
      <c r="R1651" s="204" t="s">
        <v>5112</v>
      </c>
      <c r="S1651" s="204" t="s">
        <v>5706</v>
      </c>
    </row>
    <row r="1652" spans="1:19" x14ac:dyDescent="0.3">
      <c r="A1652" s="204"/>
      <c r="B1652" s="204"/>
      <c r="C1652" s="204"/>
      <c r="D1652" s="204"/>
      <c r="F1652" s="204" t="s">
        <v>128</v>
      </c>
      <c r="G1652" s="204" t="s">
        <v>805</v>
      </c>
      <c r="H1652" s="204" t="s">
        <v>812</v>
      </c>
      <c r="I1652" s="204" t="s">
        <v>875</v>
      </c>
      <c r="K1652" s="255" t="s">
        <v>133</v>
      </c>
      <c r="L1652" s="255" t="s">
        <v>709</v>
      </c>
      <c r="M1652" s="255" t="s">
        <v>594</v>
      </c>
      <c r="N1652" s="255" t="s">
        <v>946</v>
      </c>
      <c r="P1652" s="204" t="s">
        <v>128</v>
      </c>
      <c r="Q1652" s="204" t="s">
        <v>332</v>
      </c>
      <c r="R1652" s="204" t="s">
        <v>4193</v>
      </c>
      <c r="S1652" s="204" t="s">
        <v>8135</v>
      </c>
    </row>
    <row r="1653" spans="1:19" x14ac:dyDescent="0.3">
      <c r="A1653" s="204"/>
      <c r="B1653" s="204"/>
      <c r="C1653" s="204"/>
      <c r="D1653" s="204"/>
      <c r="F1653" s="204" t="s">
        <v>128</v>
      </c>
      <c r="G1653" s="204" t="s">
        <v>807</v>
      </c>
      <c r="H1653" s="204" t="s">
        <v>2384</v>
      </c>
      <c r="I1653" s="204" t="s">
        <v>4483</v>
      </c>
      <c r="K1653" s="255" t="s">
        <v>133</v>
      </c>
      <c r="L1653" s="255" t="s">
        <v>586</v>
      </c>
      <c r="M1653" s="255" t="s">
        <v>2083</v>
      </c>
      <c r="N1653" s="255" t="s">
        <v>5111</v>
      </c>
      <c r="P1653" s="204" t="s">
        <v>128</v>
      </c>
      <c r="Q1653" s="204" t="s">
        <v>331</v>
      </c>
      <c r="R1653" s="204" t="s">
        <v>2386</v>
      </c>
      <c r="S1653" s="204" t="s">
        <v>8136</v>
      </c>
    </row>
    <row r="1654" spans="1:19" x14ac:dyDescent="0.3">
      <c r="A1654" s="204"/>
      <c r="B1654" s="204"/>
      <c r="C1654" s="204"/>
      <c r="D1654" s="204"/>
      <c r="F1654" s="204" t="s">
        <v>128</v>
      </c>
      <c r="G1654" s="204" t="s">
        <v>809</v>
      </c>
      <c r="H1654" s="204" t="s">
        <v>2086</v>
      </c>
      <c r="I1654" s="204" t="s">
        <v>687</v>
      </c>
      <c r="K1654" s="255" t="s">
        <v>133</v>
      </c>
      <c r="L1654" s="255" t="s">
        <v>540</v>
      </c>
      <c r="M1654" s="255" t="s">
        <v>10608</v>
      </c>
      <c r="N1654" s="255" t="s">
        <v>7317</v>
      </c>
      <c r="P1654" s="204" t="s">
        <v>128</v>
      </c>
      <c r="Q1654" s="204" t="s">
        <v>330</v>
      </c>
      <c r="R1654" s="204" t="s">
        <v>842</v>
      </c>
      <c r="S1654" s="204" t="s">
        <v>3796</v>
      </c>
    </row>
    <row r="1655" spans="1:19" x14ac:dyDescent="0.3">
      <c r="A1655" s="204"/>
      <c r="B1655" s="204"/>
      <c r="C1655" s="204"/>
      <c r="D1655" s="204"/>
      <c r="F1655" s="204" t="s">
        <v>128</v>
      </c>
      <c r="G1655" s="204" t="s">
        <v>811</v>
      </c>
      <c r="H1655" s="204" t="s">
        <v>565</v>
      </c>
      <c r="I1655" s="204" t="s">
        <v>565</v>
      </c>
      <c r="K1655" s="255" t="s">
        <v>133</v>
      </c>
      <c r="L1655" s="255" t="s">
        <v>371</v>
      </c>
      <c r="M1655" s="255" t="s">
        <v>5060</v>
      </c>
      <c r="N1655" s="255" t="s">
        <v>7318</v>
      </c>
      <c r="P1655" s="204" t="s">
        <v>128</v>
      </c>
      <c r="Q1655" s="204" t="s">
        <v>329</v>
      </c>
      <c r="R1655" s="204" t="s">
        <v>8137</v>
      </c>
      <c r="S1655" s="204" t="s">
        <v>8138</v>
      </c>
    </row>
    <row r="1656" spans="1:19" x14ac:dyDescent="0.3">
      <c r="A1656" s="204"/>
      <c r="B1656" s="204"/>
      <c r="C1656" s="204"/>
      <c r="D1656" s="204"/>
      <c r="F1656" s="204" t="s">
        <v>128</v>
      </c>
      <c r="G1656" s="204" t="s">
        <v>813</v>
      </c>
      <c r="H1656" s="204" t="s">
        <v>5679</v>
      </c>
      <c r="I1656" s="204" t="s">
        <v>6571</v>
      </c>
      <c r="K1656" s="255" t="s">
        <v>133</v>
      </c>
      <c r="L1656" s="255" t="s">
        <v>714</v>
      </c>
      <c r="M1656" s="255" t="s">
        <v>565</v>
      </c>
      <c r="N1656" s="255" t="s">
        <v>565</v>
      </c>
      <c r="P1656" s="204" t="s">
        <v>128</v>
      </c>
      <c r="Q1656" s="204" t="s">
        <v>328</v>
      </c>
      <c r="R1656" s="204" t="s">
        <v>865</v>
      </c>
      <c r="S1656" s="204" t="s">
        <v>8139</v>
      </c>
    </row>
    <row r="1657" spans="1:19" x14ac:dyDescent="0.3">
      <c r="A1657" s="204"/>
      <c r="B1657" s="204"/>
      <c r="C1657" s="204"/>
      <c r="D1657" s="204"/>
      <c r="F1657" s="204" t="s">
        <v>128</v>
      </c>
      <c r="G1657" s="204" t="s">
        <v>815</v>
      </c>
      <c r="H1657" s="204" t="s">
        <v>594</v>
      </c>
      <c r="I1657" s="204" t="s">
        <v>594</v>
      </c>
      <c r="K1657" s="255" t="s">
        <v>133</v>
      </c>
      <c r="L1657" s="255" t="s">
        <v>1041</v>
      </c>
      <c r="M1657" s="255" t="s">
        <v>1161</v>
      </c>
      <c r="N1657" s="255" t="s">
        <v>7319</v>
      </c>
      <c r="P1657" s="204" t="s">
        <v>128</v>
      </c>
      <c r="Q1657" s="204" t="s">
        <v>324</v>
      </c>
      <c r="R1657" s="204" t="s">
        <v>4641</v>
      </c>
      <c r="S1657" s="204" t="s">
        <v>8140</v>
      </c>
    </row>
    <row r="1658" spans="1:19" x14ac:dyDescent="0.3">
      <c r="A1658" s="204"/>
      <c r="B1658" s="204"/>
      <c r="C1658" s="204"/>
      <c r="D1658" s="204"/>
      <c r="F1658" s="204" t="s">
        <v>128</v>
      </c>
      <c r="G1658" s="204" t="s">
        <v>816</v>
      </c>
      <c r="H1658" s="204" t="s">
        <v>2564</v>
      </c>
      <c r="I1658" s="204" t="s">
        <v>6572</v>
      </c>
      <c r="K1658" s="255" t="s">
        <v>133</v>
      </c>
      <c r="L1658" s="255" t="s">
        <v>715</v>
      </c>
      <c r="M1658" s="255" t="s">
        <v>856</v>
      </c>
      <c r="N1658" s="255" t="s">
        <v>7320</v>
      </c>
      <c r="P1658" s="204" t="s">
        <v>128</v>
      </c>
      <c r="Q1658" s="204" t="s">
        <v>830</v>
      </c>
      <c r="R1658" s="204" t="s">
        <v>892</v>
      </c>
      <c r="S1658" s="204" t="s">
        <v>1043</v>
      </c>
    </row>
    <row r="1659" spans="1:19" x14ac:dyDescent="0.3">
      <c r="A1659" s="204"/>
      <c r="B1659" s="204"/>
      <c r="C1659" s="204"/>
      <c r="D1659" s="204"/>
      <c r="F1659" s="204" t="s">
        <v>128</v>
      </c>
      <c r="G1659" s="204" t="s">
        <v>818</v>
      </c>
      <c r="H1659" s="204" t="s">
        <v>1167</v>
      </c>
      <c r="I1659" s="204" t="s">
        <v>6573</v>
      </c>
      <c r="K1659" s="255" t="s">
        <v>133</v>
      </c>
      <c r="L1659" s="255" t="s">
        <v>717</v>
      </c>
      <c r="M1659" s="255" t="s">
        <v>863</v>
      </c>
      <c r="N1659" s="255" t="s">
        <v>952</v>
      </c>
      <c r="P1659" s="204" t="s">
        <v>128</v>
      </c>
      <c r="Q1659" s="204" t="s">
        <v>831</v>
      </c>
      <c r="R1659" s="204" t="s">
        <v>863</v>
      </c>
      <c r="S1659" s="204" t="s">
        <v>1183</v>
      </c>
    </row>
    <row r="1660" spans="1:19" x14ac:dyDescent="0.3">
      <c r="A1660" s="204"/>
      <c r="B1660" s="204"/>
      <c r="C1660" s="204"/>
      <c r="D1660" s="204"/>
      <c r="F1660" s="204" t="s">
        <v>128</v>
      </c>
      <c r="G1660" s="204" t="s">
        <v>820</v>
      </c>
      <c r="H1660" s="204" t="s">
        <v>565</v>
      </c>
      <c r="I1660" s="204" t="s">
        <v>565</v>
      </c>
      <c r="K1660" s="255" t="s">
        <v>133</v>
      </c>
      <c r="L1660" s="255" t="s">
        <v>719</v>
      </c>
      <c r="M1660" s="255" t="s">
        <v>828</v>
      </c>
      <c r="N1660" s="255" t="s">
        <v>7321</v>
      </c>
      <c r="P1660" s="204" t="s">
        <v>128</v>
      </c>
      <c r="Q1660" s="204" t="s">
        <v>832</v>
      </c>
      <c r="R1660" s="204" t="s">
        <v>3466</v>
      </c>
      <c r="S1660" s="204" t="s">
        <v>8141</v>
      </c>
    </row>
    <row r="1661" spans="1:19" x14ac:dyDescent="0.3">
      <c r="A1661" s="204"/>
      <c r="B1661" s="204"/>
      <c r="C1661" s="204"/>
      <c r="D1661" s="204"/>
      <c r="F1661" s="204" t="s">
        <v>128</v>
      </c>
      <c r="G1661" s="204" t="s">
        <v>822</v>
      </c>
      <c r="H1661" s="204" t="s">
        <v>6127</v>
      </c>
      <c r="I1661" s="204" t="s">
        <v>6574</v>
      </c>
      <c r="K1661" s="255" t="s">
        <v>133</v>
      </c>
      <c r="L1661" s="255" t="s">
        <v>720</v>
      </c>
      <c r="M1661" s="255" t="s">
        <v>661</v>
      </c>
      <c r="N1661" s="255" t="s">
        <v>1385</v>
      </c>
      <c r="P1661" s="204" t="s">
        <v>128</v>
      </c>
      <c r="Q1661" s="204" t="s">
        <v>536</v>
      </c>
      <c r="R1661" s="204" t="s">
        <v>8142</v>
      </c>
      <c r="S1661" s="204" t="s">
        <v>8143</v>
      </c>
    </row>
    <row r="1662" spans="1:19" x14ac:dyDescent="0.3">
      <c r="A1662" s="204"/>
      <c r="B1662" s="204"/>
      <c r="C1662" s="204"/>
      <c r="D1662" s="204"/>
      <c r="F1662" s="204" t="s">
        <v>128</v>
      </c>
      <c r="G1662" s="204" t="s">
        <v>332</v>
      </c>
      <c r="H1662" s="204" t="s">
        <v>6575</v>
      </c>
      <c r="I1662" s="204" t="s">
        <v>6576</v>
      </c>
      <c r="K1662" s="255" t="s">
        <v>133</v>
      </c>
      <c r="L1662" s="255" t="s">
        <v>722</v>
      </c>
      <c r="M1662" s="255" t="s">
        <v>4293</v>
      </c>
      <c r="N1662" s="255" t="s">
        <v>7322</v>
      </c>
      <c r="P1662" s="204" t="s">
        <v>128</v>
      </c>
      <c r="Q1662" s="204" t="s">
        <v>586</v>
      </c>
      <c r="R1662" s="204" t="s">
        <v>8142</v>
      </c>
      <c r="S1662" s="204" t="s">
        <v>8143</v>
      </c>
    </row>
    <row r="1663" spans="1:19" x14ac:dyDescent="0.3">
      <c r="A1663" s="204"/>
      <c r="B1663" s="204"/>
      <c r="C1663" s="204"/>
      <c r="D1663" s="204"/>
      <c r="F1663" s="204" t="s">
        <v>128</v>
      </c>
      <c r="G1663" s="204" t="s">
        <v>331</v>
      </c>
      <c r="H1663" s="204" t="s">
        <v>960</v>
      </c>
      <c r="I1663" s="204" t="s">
        <v>6577</v>
      </c>
      <c r="K1663" s="255" t="s">
        <v>133</v>
      </c>
      <c r="L1663" s="255" t="s">
        <v>724</v>
      </c>
      <c r="M1663" s="255" t="s">
        <v>806</v>
      </c>
      <c r="N1663" s="255" t="s">
        <v>7323</v>
      </c>
      <c r="P1663" s="255" t="s">
        <v>133</v>
      </c>
      <c r="Q1663" s="255" t="s">
        <v>554</v>
      </c>
      <c r="R1663" s="255" t="s">
        <v>10343</v>
      </c>
      <c r="S1663" s="255" t="s">
        <v>8146</v>
      </c>
    </row>
    <row r="1664" spans="1:19" x14ac:dyDescent="0.3">
      <c r="A1664" s="204"/>
      <c r="B1664" s="204"/>
      <c r="C1664" s="204"/>
      <c r="D1664" s="204"/>
      <c r="F1664" s="204" t="s">
        <v>128</v>
      </c>
      <c r="G1664" s="204" t="s">
        <v>330</v>
      </c>
      <c r="H1664" s="204" t="s">
        <v>2413</v>
      </c>
      <c r="I1664" s="204" t="s">
        <v>4638</v>
      </c>
      <c r="K1664" s="255" t="s">
        <v>133</v>
      </c>
      <c r="L1664" s="255" t="s">
        <v>726</v>
      </c>
      <c r="M1664" s="255" t="s">
        <v>10607</v>
      </c>
      <c r="N1664" s="255" t="s">
        <v>7324</v>
      </c>
      <c r="P1664" s="255" t="s">
        <v>133</v>
      </c>
      <c r="Q1664" s="255" t="s">
        <v>564</v>
      </c>
      <c r="R1664" s="255" t="s">
        <v>863</v>
      </c>
      <c r="S1664" s="255" t="s">
        <v>1860</v>
      </c>
    </row>
    <row r="1665" spans="1:19" x14ac:dyDescent="0.3">
      <c r="A1665" s="204"/>
      <c r="B1665" s="204"/>
      <c r="C1665" s="204"/>
      <c r="D1665" s="204"/>
      <c r="F1665" s="204" t="s">
        <v>128</v>
      </c>
      <c r="G1665" s="204" t="s">
        <v>329</v>
      </c>
      <c r="H1665" s="204" t="s">
        <v>1724</v>
      </c>
      <c r="I1665" s="204" t="s">
        <v>6578</v>
      </c>
      <c r="K1665" s="255" t="s">
        <v>133</v>
      </c>
      <c r="L1665" s="255" t="s">
        <v>728</v>
      </c>
      <c r="M1665" s="255" t="s">
        <v>4274</v>
      </c>
      <c r="N1665" s="255" t="s">
        <v>7325</v>
      </c>
      <c r="P1665" s="255" t="s">
        <v>133</v>
      </c>
      <c r="Q1665" s="255" t="s">
        <v>566</v>
      </c>
      <c r="R1665" s="255" t="s">
        <v>1539</v>
      </c>
      <c r="S1665" s="255" t="s">
        <v>3144</v>
      </c>
    </row>
    <row r="1666" spans="1:19" x14ac:dyDescent="0.3">
      <c r="A1666" s="204"/>
      <c r="B1666" s="204"/>
      <c r="C1666" s="204"/>
      <c r="D1666" s="204"/>
      <c r="F1666" s="204" t="s">
        <v>128</v>
      </c>
      <c r="G1666" s="204" t="s">
        <v>328</v>
      </c>
      <c r="H1666" s="204" t="s">
        <v>757</v>
      </c>
      <c r="I1666" s="204" t="s">
        <v>2256</v>
      </c>
      <c r="K1666" s="255" t="s">
        <v>133</v>
      </c>
      <c r="L1666" s="255" t="s">
        <v>730</v>
      </c>
      <c r="M1666" s="255" t="s">
        <v>7049</v>
      </c>
      <c r="N1666" s="255" t="s">
        <v>7326</v>
      </c>
      <c r="P1666" s="255" t="s">
        <v>133</v>
      </c>
      <c r="Q1666" s="255" t="s">
        <v>4661</v>
      </c>
      <c r="R1666" s="255" t="s">
        <v>1475</v>
      </c>
      <c r="S1666" s="255" t="s">
        <v>10783</v>
      </c>
    </row>
    <row r="1667" spans="1:19" x14ac:dyDescent="0.3">
      <c r="A1667" s="204"/>
      <c r="B1667" s="204"/>
      <c r="C1667" s="204"/>
      <c r="D1667" s="204"/>
      <c r="F1667" s="204" t="s">
        <v>128</v>
      </c>
      <c r="G1667" s="204" t="s">
        <v>324</v>
      </c>
      <c r="H1667" s="204" t="s">
        <v>2591</v>
      </c>
      <c r="I1667" s="204" t="s">
        <v>6579</v>
      </c>
      <c r="K1667" s="255" t="s">
        <v>133</v>
      </c>
      <c r="L1667" s="255" t="s">
        <v>539</v>
      </c>
      <c r="M1667" s="255" t="s">
        <v>908</v>
      </c>
      <c r="N1667" s="255" t="s">
        <v>7327</v>
      </c>
      <c r="P1667" s="255" t="s">
        <v>133</v>
      </c>
      <c r="Q1667" s="255" t="s">
        <v>570</v>
      </c>
      <c r="R1667" s="255" t="s">
        <v>1317</v>
      </c>
      <c r="S1667" s="255" t="s">
        <v>8147</v>
      </c>
    </row>
    <row r="1668" spans="1:19" x14ac:dyDescent="0.3">
      <c r="A1668" s="204"/>
      <c r="B1668" s="204"/>
      <c r="C1668" s="204"/>
      <c r="D1668" s="204"/>
      <c r="F1668" s="204" t="s">
        <v>128</v>
      </c>
      <c r="G1668" s="204" t="s">
        <v>830</v>
      </c>
      <c r="H1668" s="204" t="s">
        <v>757</v>
      </c>
      <c r="I1668" s="204" t="s">
        <v>4969</v>
      </c>
      <c r="K1668" s="255" t="s">
        <v>133</v>
      </c>
      <c r="L1668" s="255" t="s">
        <v>733</v>
      </c>
      <c r="M1668" s="255" t="s">
        <v>565</v>
      </c>
      <c r="N1668" s="255" t="s">
        <v>565</v>
      </c>
      <c r="P1668" s="255" t="s">
        <v>133</v>
      </c>
      <c r="Q1668" s="255" t="s">
        <v>572</v>
      </c>
      <c r="R1668" s="255" t="s">
        <v>2455</v>
      </c>
      <c r="S1668" s="255" t="s">
        <v>8148</v>
      </c>
    </row>
    <row r="1669" spans="1:19" x14ac:dyDescent="0.3">
      <c r="A1669" s="204"/>
      <c r="B1669" s="204"/>
      <c r="C1669" s="204"/>
      <c r="D1669" s="204"/>
      <c r="F1669" s="204" t="s">
        <v>128</v>
      </c>
      <c r="G1669" s="204" t="s">
        <v>831</v>
      </c>
      <c r="H1669" s="204" t="s">
        <v>565</v>
      </c>
      <c r="I1669" s="204" t="s">
        <v>565</v>
      </c>
      <c r="K1669" s="255" t="s">
        <v>133</v>
      </c>
      <c r="L1669" s="255" t="s">
        <v>735</v>
      </c>
      <c r="M1669" s="255" t="s">
        <v>952</v>
      </c>
      <c r="N1669" s="255" t="s">
        <v>4024</v>
      </c>
      <c r="P1669" s="255" t="s">
        <v>133</v>
      </c>
      <c r="Q1669" s="255" t="s">
        <v>574</v>
      </c>
      <c r="R1669" s="255" t="s">
        <v>1312</v>
      </c>
      <c r="S1669" s="255" t="s">
        <v>8149</v>
      </c>
    </row>
    <row r="1670" spans="1:19" x14ac:dyDescent="0.3">
      <c r="A1670" s="204"/>
      <c r="B1670" s="204"/>
      <c r="C1670" s="204"/>
      <c r="D1670" s="204"/>
      <c r="F1670" s="204" t="s">
        <v>128</v>
      </c>
      <c r="G1670" s="204" t="s">
        <v>832</v>
      </c>
      <c r="H1670" s="204" t="s">
        <v>978</v>
      </c>
      <c r="I1670" s="204" t="s">
        <v>6580</v>
      </c>
      <c r="K1670" s="255" t="s">
        <v>133</v>
      </c>
      <c r="L1670" s="255" t="s">
        <v>737</v>
      </c>
      <c r="M1670" s="255" t="s">
        <v>946</v>
      </c>
      <c r="N1670" s="255" t="s">
        <v>7328</v>
      </c>
      <c r="P1670" s="255" t="s">
        <v>133</v>
      </c>
      <c r="Q1670" s="255" t="s">
        <v>576</v>
      </c>
      <c r="R1670" s="255" t="s">
        <v>1808</v>
      </c>
      <c r="S1670" s="255" t="s">
        <v>4301</v>
      </c>
    </row>
    <row r="1671" spans="1:19" x14ac:dyDescent="0.3">
      <c r="A1671" s="204"/>
      <c r="B1671" s="204"/>
      <c r="C1671" s="204"/>
      <c r="D1671" s="204"/>
      <c r="F1671" s="204" t="s">
        <v>128</v>
      </c>
      <c r="G1671" s="204" t="s">
        <v>536</v>
      </c>
      <c r="H1671" s="204" t="s">
        <v>6581</v>
      </c>
      <c r="I1671" s="204" t="s">
        <v>6582</v>
      </c>
      <c r="K1671" s="255" t="s">
        <v>133</v>
      </c>
      <c r="L1671" s="255" t="s">
        <v>739</v>
      </c>
      <c r="M1671" s="255" t="s">
        <v>594</v>
      </c>
      <c r="N1671" s="255" t="s">
        <v>1216</v>
      </c>
      <c r="P1671" s="255" t="s">
        <v>133</v>
      </c>
      <c r="Q1671" s="255" t="s">
        <v>578</v>
      </c>
      <c r="R1671" s="255" t="s">
        <v>1312</v>
      </c>
      <c r="S1671" s="255" t="s">
        <v>3988</v>
      </c>
    </row>
    <row r="1672" spans="1:19" x14ac:dyDescent="0.3">
      <c r="A1672" s="204"/>
      <c r="B1672" s="204"/>
      <c r="C1672" s="204"/>
      <c r="D1672" s="204"/>
      <c r="F1672" s="204" t="s">
        <v>128</v>
      </c>
      <c r="G1672" s="204" t="s">
        <v>586</v>
      </c>
      <c r="H1672" s="204" t="s">
        <v>6581</v>
      </c>
      <c r="I1672" s="204" t="s">
        <v>6582</v>
      </c>
      <c r="K1672" s="255" t="s">
        <v>133</v>
      </c>
      <c r="L1672" s="255" t="s">
        <v>741</v>
      </c>
      <c r="M1672" s="255" t="s">
        <v>565</v>
      </c>
      <c r="N1672" s="255" t="s">
        <v>565</v>
      </c>
      <c r="P1672" s="255" t="s">
        <v>133</v>
      </c>
      <c r="Q1672" s="255" t="s">
        <v>580</v>
      </c>
      <c r="R1672" s="255" t="s">
        <v>863</v>
      </c>
      <c r="S1672" s="255" t="s">
        <v>2052</v>
      </c>
    </row>
    <row r="1673" spans="1:19" x14ac:dyDescent="0.3">
      <c r="A1673" s="204"/>
      <c r="B1673" s="204"/>
      <c r="C1673" s="204"/>
      <c r="D1673" s="204"/>
      <c r="F1673" s="255" t="s">
        <v>133</v>
      </c>
      <c r="G1673" s="255" t="s">
        <v>554</v>
      </c>
      <c r="H1673" s="255" t="s">
        <v>4593</v>
      </c>
      <c r="I1673" s="255" t="s">
        <v>6584</v>
      </c>
      <c r="K1673" s="255" t="s">
        <v>133</v>
      </c>
      <c r="L1673" s="255" t="s">
        <v>743</v>
      </c>
      <c r="M1673" s="255" t="s">
        <v>1020</v>
      </c>
      <c r="N1673" s="255" t="s">
        <v>5445</v>
      </c>
      <c r="P1673" s="255" t="s">
        <v>133</v>
      </c>
      <c r="Q1673" s="255" t="s">
        <v>2829</v>
      </c>
      <c r="R1673" s="255" t="s">
        <v>624</v>
      </c>
      <c r="S1673" s="255" t="s">
        <v>2154</v>
      </c>
    </row>
    <row r="1674" spans="1:19" x14ac:dyDescent="0.3">
      <c r="A1674" s="204"/>
      <c r="B1674" s="204"/>
      <c r="C1674" s="204"/>
      <c r="D1674" s="204"/>
      <c r="F1674" s="255" t="s">
        <v>133</v>
      </c>
      <c r="G1674" s="255" t="s">
        <v>564</v>
      </c>
      <c r="H1674" s="255" t="s">
        <v>565</v>
      </c>
      <c r="I1674" s="255" t="s">
        <v>2163</v>
      </c>
      <c r="K1674" s="255" t="s">
        <v>133</v>
      </c>
      <c r="L1674" s="255" t="s">
        <v>745</v>
      </c>
      <c r="M1674" s="255" t="s">
        <v>624</v>
      </c>
      <c r="N1674" s="255" t="s">
        <v>4176</v>
      </c>
      <c r="P1674" s="255" t="s">
        <v>133</v>
      </c>
      <c r="Q1674" s="255" t="s">
        <v>4664</v>
      </c>
      <c r="R1674" s="255" t="s">
        <v>734</v>
      </c>
      <c r="S1674" s="255" t="s">
        <v>2864</v>
      </c>
    </row>
    <row r="1675" spans="1:19" x14ac:dyDescent="0.3">
      <c r="A1675" s="204"/>
      <c r="B1675" s="204"/>
      <c r="C1675" s="204"/>
      <c r="D1675" s="204"/>
      <c r="F1675" s="255" t="s">
        <v>133</v>
      </c>
      <c r="G1675" s="255" t="s">
        <v>566</v>
      </c>
      <c r="H1675" s="255" t="s">
        <v>1121</v>
      </c>
      <c r="I1675" s="255" t="s">
        <v>687</v>
      </c>
      <c r="K1675" s="255" t="s">
        <v>133</v>
      </c>
      <c r="L1675" s="255" t="s">
        <v>747</v>
      </c>
      <c r="M1675" s="255" t="s">
        <v>1647</v>
      </c>
      <c r="N1675" s="255" t="s">
        <v>7329</v>
      </c>
      <c r="P1675" s="255" t="s">
        <v>133</v>
      </c>
      <c r="Q1675" s="255" t="s">
        <v>582</v>
      </c>
      <c r="R1675" s="255" t="s">
        <v>985</v>
      </c>
      <c r="S1675" s="255" t="s">
        <v>8150</v>
      </c>
    </row>
    <row r="1676" spans="1:19" x14ac:dyDescent="0.3">
      <c r="A1676" s="204"/>
      <c r="B1676" s="204"/>
      <c r="C1676" s="204"/>
      <c r="D1676" s="204"/>
      <c r="F1676" s="255" t="s">
        <v>133</v>
      </c>
      <c r="G1676" s="255" t="s">
        <v>4661</v>
      </c>
      <c r="H1676" s="255" t="s">
        <v>4778</v>
      </c>
      <c r="I1676" s="255" t="s">
        <v>10341</v>
      </c>
      <c r="K1676" s="255" t="s">
        <v>133</v>
      </c>
      <c r="L1676" s="255" t="s">
        <v>749</v>
      </c>
      <c r="M1676" s="255" t="s">
        <v>1844</v>
      </c>
      <c r="N1676" s="255" t="s">
        <v>5751</v>
      </c>
      <c r="P1676" s="255" t="s">
        <v>133</v>
      </c>
      <c r="Q1676" s="255" t="s">
        <v>584</v>
      </c>
      <c r="R1676" s="255" t="s">
        <v>4261</v>
      </c>
      <c r="S1676" s="255" t="s">
        <v>8151</v>
      </c>
    </row>
    <row r="1677" spans="1:19" x14ac:dyDescent="0.3">
      <c r="A1677" s="204"/>
      <c r="B1677" s="204"/>
      <c r="C1677" s="204"/>
      <c r="D1677" s="204"/>
      <c r="F1677" s="255" t="s">
        <v>133</v>
      </c>
      <c r="G1677" s="255" t="s">
        <v>568</v>
      </c>
      <c r="H1677" s="255" t="s">
        <v>1420</v>
      </c>
      <c r="I1677" s="255" t="s">
        <v>4489</v>
      </c>
      <c r="K1677" s="255" t="s">
        <v>133</v>
      </c>
      <c r="L1677" s="255" t="s">
        <v>751</v>
      </c>
      <c r="M1677" s="255" t="s">
        <v>710</v>
      </c>
      <c r="N1677" s="255" t="s">
        <v>7330</v>
      </c>
      <c r="P1677" s="255" t="s">
        <v>133</v>
      </c>
      <c r="Q1677" s="255" t="s">
        <v>586</v>
      </c>
      <c r="R1677" s="255" t="s">
        <v>9020</v>
      </c>
      <c r="S1677" s="255" t="s">
        <v>8152</v>
      </c>
    </row>
    <row r="1678" spans="1:19" x14ac:dyDescent="0.3">
      <c r="A1678" s="204"/>
      <c r="B1678" s="204"/>
      <c r="C1678" s="204"/>
      <c r="D1678" s="204"/>
      <c r="F1678" s="255" t="s">
        <v>133</v>
      </c>
      <c r="G1678" s="255" t="s">
        <v>570</v>
      </c>
      <c r="H1678" s="255" t="s">
        <v>3667</v>
      </c>
      <c r="I1678" s="255" t="s">
        <v>6585</v>
      </c>
      <c r="K1678" s="255" t="s">
        <v>133</v>
      </c>
      <c r="L1678" s="255" t="s">
        <v>753</v>
      </c>
      <c r="M1678" s="255" t="s">
        <v>3613</v>
      </c>
      <c r="N1678" s="255" t="s">
        <v>7331</v>
      </c>
      <c r="P1678" s="255" t="s">
        <v>133</v>
      </c>
      <c r="Q1678" s="255" t="s">
        <v>553</v>
      </c>
      <c r="R1678" s="255" t="s">
        <v>960</v>
      </c>
      <c r="S1678" s="255" t="s">
        <v>8153</v>
      </c>
    </row>
    <row r="1679" spans="1:19" x14ac:dyDescent="0.3">
      <c r="A1679" s="204"/>
      <c r="B1679" s="204"/>
      <c r="C1679" s="204"/>
      <c r="D1679" s="204"/>
      <c r="F1679" s="255" t="s">
        <v>133</v>
      </c>
      <c r="G1679" s="255" t="s">
        <v>572</v>
      </c>
      <c r="H1679" s="255" t="s">
        <v>600</v>
      </c>
      <c r="I1679" s="255" t="s">
        <v>4550</v>
      </c>
      <c r="K1679" s="255" t="s">
        <v>133</v>
      </c>
      <c r="L1679" s="255" t="s">
        <v>538</v>
      </c>
      <c r="M1679" s="255" t="s">
        <v>793</v>
      </c>
      <c r="N1679" s="255" t="s">
        <v>7332</v>
      </c>
      <c r="P1679" s="255" t="s">
        <v>133</v>
      </c>
      <c r="Q1679" s="255" t="s">
        <v>589</v>
      </c>
      <c r="R1679" s="255" t="s">
        <v>865</v>
      </c>
      <c r="S1679" s="255" t="s">
        <v>4168</v>
      </c>
    </row>
    <row r="1680" spans="1:19" x14ac:dyDescent="0.3">
      <c r="A1680" s="204"/>
      <c r="B1680" s="204"/>
      <c r="C1680" s="204"/>
      <c r="D1680" s="204"/>
      <c r="F1680" s="255" t="s">
        <v>133</v>
      </c>
      <c r="G1680" s="255" t="s">
        <v>574</v>
      </c>
      <c r="H1680" s="255" t="s">
        <v>1893</v>
      </c>
      <c r="I1680" s="255" t="s">
        <v>5701</v>
      </c>
      <c r="K1680" s="255" t="s">
        <v>133</v>
      </c>
      <c r="L1680" s="255" t="s">
        <v>756</v>
      </c>
      <c r="M1680" s="255" t="s">
        <v>565</v>
      </c>
      <c r="N1680" s="255" t="s">
        <v>565</v>
      </c>
      <c r="P1680" s="255" t="s">
        <v>133</v>
      </c>
      <c r="Q1680" s="255" t="s">
        <v>591</v>
      </c>
      <c r="R1680" s="255" t="s">
        <v>1856</v>
      </c>
      <c r="S1680" s="255" t="s">
        <v>5489</v>
      </c>
    </row>
    <row r="1681" spans="1:19" x14ac:dyDescent="0.3">
      <c r="A1681" s="204"/>
      <c r="B1681" s="204"/>
      <c r="C1681" s="204"/>
      <c r="D1681" s="204"/>
      <c r="F1681" s="255" t="s">
        <v>133</v>
      </c>
      <c r="G1681" s="255" t="s">
        <v>576</v>
      </c>
      <c r="H1681" s="255" t="s">
        <v>1234</v>
      </c>
      <c r="I1681" s="255" t="s">
        <v>4637</v>
      </c>
      <c r="K1681" s="255" t="s">
        <v>133</v>
      </c>
      <c r="L1681" s="255" t="s">
        <v>758</v>
      </c>
      <c r="M1681" s="255" t="s">
        <v>674</v>
      </c>
      <c r="N1681" s="255" t="s">
        <v>7333</v>
      </c>
      <c r="P1681" s="255" t="s">
        <v>133</v>
      </c>
      <c r="Q1681" s="255" t="s">
        <v>593</v>
      </c>
      <c r="R1681" s="255" t="s">
        <v>594</v>
      </c>
      <c r="S1681" s="255" t="s">
        <v>565</v>
      </c>
    </row>
    <row r="1682" spans="1:19" x14ac:dyDescent="0.3">
      <c r="A1682" s="204"/>
      <c r="B1682" s="204"/>
      <c r="C1682" s="204"/>
      <c r="D1682" s="204"/>
      <c r="F1682" s="255" t="s">
        <v>133</v>
      </c>
      <c r="G1682" s="255" t="s">
        <v>578</v>
      </c>
      <c r="H1682" s="255" t="s">
        <v>1350</v>
      </c>
      <c r="I1682" s="255" t="s">
        <v>590</v>
      </c>
      <c r="K1682" s="255" t="s">
        <v>133</v>
      </c>
      <c r="L1682" s="255" t="s">
        <v>760</v>
      </c>
      <c r="M1682" s="255" t="s">
        <v>2842</v>
      </c>
      <c r="N1682" s="255" t="s">
        <v>7334</v>
      </c>
      <c r="P1682" s="255" t="s">
        <v>133</v>
      </c>
      <c r="Q1682" s="255" t="s">
        <v>4665</v>
      </c>
      <c r="R1682" s="255" t="s">
        <v>2515</v>
      </c>
      <c r="S1682" s="255" t="s">
        <v>1882</v>
      </c>
    </row>
    <row r="1683" spans="1:19" x14ac:dyDescent="0.3">
      <c r="A1683" s="204"/>
      <c r="B1683" s="204"/>
      <c r="C1683" s="204"/>
      <c r="D1683" s="204"/>
      <c r="F1683" s="255" t="s">
        <v>133</v>
      </c>
      <c r="G1683" s="255" t="s">
        <v>580</v>
      </c>
      <c r="H1683" s="255" t="s">
        <v>812</v>
      </c>
      <c r="I1683" s="255" t="s">
        <v>1338</v>
      </c>
      <c r="K1683" s="255" t="s">
        <v>133</v>
      </c>
      <c r="L1683" s="255" t="s">
        <v>762</v>
      </c>
      <c r="M1683" s="255" t="s">
        <v>777</v>
      </c>
      <c r="N1683" s="255" t="s">
        <v>7335</v>
      </c>
      <c r="P1683" s="255" t="s">
        <v>133</v>
      </c>
      <c r="Q1683" s="255" t="s">
        <v>595</v>
      </c>
      <c r="R1683" s="255" t="s">
        <v>594</v>
      </c>
      <c r="S1683" s="255" t="s">
        <v>1350</v>
      </c>
    </row>
    <row r="1684" spans="1:19" x14ac:dyDescent="0.3">
      <c r="A1684" s="204"/>
      <c r="B1684" s="204"/>
      <c r="C1684" s="204"/>
      <c r="D1684" s="204"/>
      <c r="F1684" s="255" t="s">
        <v>133</v>
      </c>
      <c r="G1684" s="255" t="s">
        <v>4664</v>
      </c>
      <c r="H1684" s="255" t="s">
        <v>1893</v>
      </c>
      <c r="I1684" s="255" t="s">
        <v>1192</v>
      </c>
      <c r="K1684" s="255" t="s">
        <v>133</v>
      </c>
      <c r="L1684" s="255" t="s">
        <v>764</v>
      </c>
      <c r="M1684" s="255" t="s">
        <v>968</v>
      </c>
      <c r="N1684" s="255" t="s">
        <v>4663</v>
      </c>
      <c r="P1684" s="255" t="s">
        <v>133</v>
      </c>
      <c r="Q1684" s="255" t="s">
        <v>597</v>
      </c>
      <c r="R1684" s="255" t="s">
        <v>652</v>
      </c>
      <c r="S1684" s="255" t="s">
        <v>1155</v>
      </c>
    </row>
    <row r="1685" spans="1:19" x14ac:dyDescent="0.3">
      <c r="A1685" s="204"/>
      <c r="B1685" s="204"/>
      <c r="C1685" s="204"/>
      <c r="D1685" s="204"/>
      <c r="F1685" s="255" t="s">
        <v>133</v>
      </c>
      <c r="G1685" s="255" t="s">
        <v>582</v>
      </c>
      <c r="H1685" s="255" t="s">
        <v>1420</v>
      </c>
      <c r="I1685" s="255" t="s">
        <v>1140</v>
      </c>
      <c r="K1685" s="255" t="s">
        <v>133</v>
      </c>
      <c r="L1685" s="255" t="s">
        <v>766</v>
      </c>
      <c r="M1685" s="255" t="s">
        <v>565</v>
      </c>
      <c r="N1685" s="255" t="s">
        <v>565</v>
      </c>
      <c r="P1685" s="255" t="s">
        <v>133</v>
      </c>
      <c r="Q1685" s="255" t="s">
        <v>599</v>
      </c>
      <c r="R1685" s="255" t="s">
        <v>2285</v>
      </c>
      <c r="S1685" s="255" t="s">
        <v>5936</v>
      </c>
    </row>
    <row r="1686" spans="1:19" x14ac:dyDescent="0.3">
      <c r="A1686" s="204"/>
      <c r="B1686" s="204"/>
      <c r="C1686" s="204"/>
      <c r="D1686" s="204"/>
      <c r="F1686" s="255" t="s">
        <v>133</v>
      </c>
      <c r="G1686" s="255" t="s">
        <v>584</v>
      </c>
      <c r="H1686" s="255" t="s">
        <v>2154</v>
      </c>
      <c r="I1686" s="255" t="s">
        <v>1270</v>
      </c>
      <c r="K1686" s="255" t="s">
        <v>133</v>
      </c>
      <c r="L1686" s="255" t="s">
        <v>4672</v>
      </c>
      <c r="M1686" s="255" t="s">
        <v>863</v>
      </c>
      <c r="N1686" s="255" t="s">
        <v>789</v>
      </c>
      <c r="P1686" s="255" t="s">
        <v>133</v>
      </c>
      <c r="Q1686" s="255" t="s">
        <v>4666</v>
      </c>
      <c r="R1686" s="255" t="s">
        <v>3454</v>
      </c>
      <c r="S1686" s="255" t="s">
        <v>8154</v>
      </c>
    </row>
    <row r="1687" spans="1:19" x14ac:dyDescent="0.3">
      <c r="A1687" s="204"/>
      <c r="B1687" s="204"/>
      <c r="C1687" s="204"/>
      <c r="D1687" s="204"/>
      <c r="F1687" s="255" t="s">
        <v>133</v>
      </c>
      <c r="G1687" s="255" t="s">
        <v>586</v>
      </c>
      <c r="H1687" s="255" t="s">
        <v>3458</v>
      </c>
      <c r="I1687" s="255" t="s">
        <v>6587</v>
      </c>
      <c r="K1687" s="255" t="s">
        <v>133</v>
      </c>
      <c r="L1687" s="255" t="s">
        <v>767</v>
      </c>
      <c r="M1687" s="255" t="s">
        <v>863</v>
      </c>
      <c r="N1687" s="255" t="s">
        <v>789</v>
      </c>
      <c r="P1687" s="255" t="s">
        <v>133</v>
      </c>
      <c r="Q1687" s="255" t="s">
        <v>601</v>
      </c>
      <c r="R1687" s="255" t="s">
        <v>565</v>
      </c>
      <c r="S1687" s="255" t="s">
        <v>565</v>
      </c>
    </row>
    <row r="1688" spans="1:19" x14ac:dyDescent="0.3">
      <c r="A1688" s="204"/>
      <c r="B1688" s="204"/>
      <c r="C1688" s="204"/>
      <c r="D1688" s="204"/>
      <c r="F1688" s="255" t="s">
        <v>133</v>
      </c>
      <c r="G1688" s="255" t="s">
        <v>553</v>
      </c>
      <c r="H1688" s="255" t="s">
        <v>1051</v>
      </c>
      <c r="I1688" s="255" t="s">
        <v>6588</v>
      </c>
      <c r="K1688" s="255" t="s">
        <v>133</v>
      </c>
      <c r="L1688" s="255" t="s">
        <v>769</v>
      </c>
      <c r="M1688" s="255" t="s">
        <v>565</v>
      </c>
      <c r="N1688" s="255" t="s">
        <v>565</v>
      </c>
      <c r="P1688" s="255" t="s">
        <v>133</v>
      </c>
      <c r="Q1688" s="255" t="s">
        <v>602</v>
      </c>
      <c r="R1688" s="255" t="s">
        <v>565</v>
      </c>
      <c r="S1688" s="255" t="s">
        <v>565</v>
      </c>
    </row>
    <row r="1689" spans="1:19" x14ac:dyDescent="0.3">
      <c r="A1689" s="204"/>
      <c r="B1689" s="204"/>
      <c r="C1689" s="204"/>
      <c r="D1689" s="204"/>
      <c r="F1689" s="255" t="s">
        <v>133</v>
      </c>
      <c r="G1689" s="255" t="s">
        <v>589</v>
      </c>
      <c r="H1689" s="255" t="s">
        <v>777</v>
      </c>
      <c r="I1689" s="255" t="s">
        <v>1675</v>
      </c>
      <c r="K1689" s="255" t="s">
        <v>133</v>
      </c>
      <c r="L1689" s="255" t="s">
        <v>537</v>
      </c>
      <c r="M1689" s="255" t="s">
        <v>10606</v>
      </c>
      <c r="N1689" s="255" t="s">
        <v>7337</v>
      </c>
      <c r="P1689" s="255" t="s">
        <v>133</v>
      </c>
      <c r="Q1689" s="255" t="s">
        <v>603</v>
      </c>
      <c r="R1689" s="255" t="s">
        <v>3454</v>
      </c>
      <c r="S1689" s="255" t="s">
        <v>8154</v>
      </c>
    </row>
    <row r="1690" spans="1:19" x14ac:dyDescent="0.3">
      <c r="A1690" s="204"/>
      <c r="B1690" s="204"/>
      <c r="C1690" s="204"/>
      <c r="D1690" s="204"/>
      <c r="F1690" s="255" t="s">
        <v>133</v>
      </c>
      <c r="G1690" s="255" t="s">
        <v>591</v>
      </c>
      <c r="H1690" s="255" t="s">
        <v>2090</v>
      </c>
      <c r="I1690" s="255" t="s">
        <v>6589</v>
      </c>
      <c r="K1690" s="255" t="s">
        <v>133</v>
      </c>
      <c r="L1690" s="255" t="s">
        <v>4673</v>
      </c>
      <c r="M1690" s="255" t="s">
        <v>861</v>
      </c>
      <c r="N1690" s="255" t="s">
        <v>3430</v>
      </c>
      <c r="P1690" s="255" t="s">
        <v>133</v>
      </c>
      <c r="Q1690" s="255" t="s">
        <v>586</v>
      </c>
      <c r="R1690" s="255" t="s">
        <v>852</v>
      </c>
      <c r="S1690" s="255" t="s">
        <v>3118</v>
      </c>
    </row>
    <row r="1691" spans="1:19" x14ac:dyDescent="0.3">
      <c r="A1691" s="204"/>
      <c r="B1691" s="204"/>
      <c r="C1691" s="204"/>
      <c r="D1691" s="204"/>
      <c r="F1691" s="255" t="s">
        <v>133</v>
      </c>
      <c r="G1691" s="255" t="s">
        <v>593</v>
      </c>
      <c r="H1691" s="255" t="s">
        <v>565</v>
      </c>
      <c r="I1691" s="255" t="s">
        <v>863</v>
      </c>
      <c r="K1691" s="255" t="s">
        <v>133</v>
      </c>
      <c r="L1691" s="255" t="s">
        <v>774</v>
      </c>
      <c r="M1691" s="255" t="s">
        <v>594</v>
      </c>
      <c r="N1691" s="255" t="s">
        <v>992</v>
      </c>
      <c r="P1691" s="255" t="s">
        <v>133</v>
      </c>
      <c r="Q1691" s="255" t="s">
        <v>552</v>
      </c>
      <c r="R1691" s="255" t="s">
        <v>10528</v>
      </c>
      <c r="S1691" s="255" t="s">
        <v>8155</v>
      </c>
    </row>
    <row r="1692" spans="1:19" x14ac:dyDescent="0.3">
      <c r="A1692" s="204"/>
      <c r="B1692" s="204"/>
      <c r="C1692" s="204"/>
      <c r="D1692" s="204"/>
      <c r="F1692" s="255" t="s">
        <v>133</v>
      </c>
      <c r="G1692" s="255" t="s">
        <v>4665</v>
      </c>
      <c r="H1692" s="255" t="s">
        <v>1807</v>
      </c>
      <c r="I1692" s="255" t="s">
        <v>4463</v>
      </c>
      <c r="K1692" s="255" t="s">
        <v>133</v>
      </c>
      <c r="L1692" s="255" t="s">
        <v>776</v>
      </c>
      <c r="M1692" s="255" t="s">
        <v>565</v>
      </c>
      <c r="N1692" s="255" t="s">
        <v>565</v>
      </c>
      <c r="P1692" s="255" t="s">
        <v>133</v>
      </c>
      <c r="Q1692" s="255" t="s">
        <v>551</v>
      </c>
      <c r="R1692" s="255" t="s">
        <v>1700</v>
      </c>
      <c r="S1692" s="255" t="s">
        <v>4646</v>
      </c>
    </row>
    <row r="1693" spans="1:19" x14ac:dyDescent="0.3">
      <c r="A1693" s="204"/>
      <c r="B1693" s="204"/>
      <c r="C1693" s="204"/>
      <c r="D1693" s="204"/>
      <c r="F1693" s="255" t="s">
        <v>133</v>
      </c>
      <c r="G1693" s="255" t="s">
        <v>595</v>
      </c>
      <c r="H1693" s="255" t="s">
        <v>2790</v>
      </c>
      <c r="I1693" s="255" t="s">
        <v>3037</v>
      </c>
      <c r="K1693" s="255" t="s">
        <v>133</v>
      </c>
      <c r="L1693" s="255" t="s">
        <v>778</v>
      </c>
      <c r="M1693" s="255" t="s">
        <v>565</v>
      </c>
      <c r="N1693" s="255" t="s">
        <v>565</v>
      </c>
      <c r="P1693" s="255" t="s">
        <v>133</v>
      </c>
      <c r="Q1693" s="255" t="s">
        <v>609</v>
      </c>
      <c r="R1693" s="255" t="s">
        <v>863</v>
      </c>
      <c r="S1693" s="255" t="s">
        <v>1626</v>
      </c>
    </row>
    <row r="1694" spans="1:19" x14ac:dyDescent="0.3">
      <c r="A1694" s="204"/>
      <c r="B1694" s="204"/>
      <c r="C1694" s="204"/>
      <c r="D1694" s="204"/>
      <c r="F1694" s="255" t="s">
        <v>133</v>
      </c>
      <c r="G1694" s="255" t="s">
        <v>597</v>
      </c>
      <c r="H1694" s="255" t="s">
        <v>1013</v>
      </c>
      <c r="I1694" s="255" t="s">
        <v>869</v>
      </c>
      <c r="K1694" s="255" t="s">
        <v>133</v>
      </c>
      <c r="L1694" s="255" t="s">
        <v>780</v>
      </c>
      <c r="M1694" s="255" t="s">
        <v>565</v>
      </c>
      <c r="N1694" s="255" t="s">
        <v>594</v>
      </c>
      <c r="P1694" s="255" t="s">
        <v>133</v>
      </c>
      <c r="Q1694" s="255" t="s">
        <v>611</v>
      </c>
      <c r="R1694" s="255" t="s">
        <v>1661</v>
      </c>
      <c r="S1694" s="255" t="s">
        <v>8156</v>
      </c>
    </row>
    <row r="1695" spans="1:19" x14ac:dyDescent="0.3">
      <c r="A1695" s="204"/>
      <c r="B1695" s="204"/>
      <c r="C1695" s="204"/>
      <c r="D1695" s="204"/>
      <c r="F1695" s="255" t="s">
        <v>133</v>
      </c>
      <c r="G1695" s="255" t="s">
        <v>599</v>
      </c>
      <c r="H1695" s="255" t="s">
        <v>1420</v>
      </c>
      <c r="I1695" s="255" t="s">
        <v>2515</v>
      </c>
      <c r="K1695" s="255" t="s">
        <v>133</v>
      </c>
      <c r="L1695" s="255" t="s">
        <v>784</v>
      </c>
      <c r="M1695" s="255" t="s">
        <v>885</v>
      </c>
      <c r="N1695" s="255" t="s">
        <v>906</v>
      </c>
      <c r="P1695" s="255" t="s">
        <v>133</v>
      </c>
      <c r="Q1695" s="255" t="s">
        <v>586</v>
      </c>
      <c r="R1695" s="255" t="s">
        <v>565</v>
      </c>
      <c r="S1695" s="255" t="s">
        <v>565</v>
      </c>
    </row>
    <row r="1696" spans="1:19" x14ac:dyDescent="0.3">
      <c r="A1696" s="204"/>
      <c r="B1696" s="204"/>
      <c r="C1696" s="204"/>
      <c r="D1696" s="204"/>
      <c r="F1696" s="255" t="s">
        <v>133</v>
      </c>
      <c r="G1696" s="255" t="s">
        <v>4666</v>
      </c>
      <c r="H1696" s="255" t="s">
        <v>5301</v>
      </c>
      <c r="I1696" s="255" t="s">
        <v>6736</v>
      </c>
      <c r="K1696" s="255" t="s">
        <v>133</v>
      </c>
      <c r="L1696" s="255" t="s">
        <v>786</v>
      </c>
      <c r="M1696" s="255" t="s">
        <v>757</v>
      </c>
      <c r="N1696" s="255" t="s">
        <v>1735</v>
      </c>
      <c r="P1696" s="255" t="s">
        <v>133</v>
      </c>
      <c r="Q1696" s="255" t="s">
        <v>550</v>
      </c>
      <c r="R1696" s="255" t="s">
        <v>853</v>
      </c>
      <c r="S1696" s="255" t="s">
        <v>3039</v>
      </c>
    </row>
    <row r="1697" spans="1:19" x14ac:dyDescent="0.3">
      <c r="A1697" s="204"/>
      <c r="B1697" s="204"/>
      <c r="C1697" s="204"/>
      <c r="D1697" s="204"/>
      <c r="F1697" s="255" t="s">
        <v>133</v>
      </c>
      <c r="G1697" s="255" t="s">
        <v>601</v>
      </c>
      <c r="H1697" s="255" t="s">
        <v>565</v>
      </c>
      <c r="I1697" s="255" t="s">
        <v>892</v>
      </c>
      <c r="K1697" s="255" t="s">
        <v>133</v>
      </c>
      <c r="L1697" s="255" t="s">
        <v>4674</v>
      </c>
      <c r="M1697" s="255" t="s">
        <v>1746</v>
      </c>
      <c r="N1697" s="255" t="s">
        <v>7701</v>
      </c>
      <c r="P1697" s="255" t="s">
        <v>133</v>
      </c>
      <c r="Q1697" s="255" t="s">
        <v>614</v>
      </c>
      <c r="R1697" s="255" t="s">
        <v>565</v>
      </c>
      <c r="S1697" s="255" t="s">
        <v>565</v>
      </c>
    </row>
    <row r="1698" spans="1:19" x14ac:dyDescent="0.3">
      <c r="A1698" s="204"/>
      <c r="B1698" s="204"/>
      <c r="C1698" s="204"/>
      <c r="D1698" s="204"/>
      <c r="F1698" s="255" t="s">
        <v>133</v>
      </c>
      <c r="G1698" s="255" t="s">
        <v>602</v>
      </c>
      <c r="H1698" s="255" t="s">
        <v>565</v>
      </c>
      <c r="I1698" s="255" t="s">
        <v>1766</v>
      </c>
      <c r="K1698" s="255" t="s">
        <v>133</v>
      </c>
      <c r="L1698" s="255" t="s">
        <v>788</v>
      </c>
      <c r="M1698" s="255" t="s">
        <v>594</v>
      </c>
      <c r="N1698" s="255" t="s">
        <v>1013</v>
      </c>
      <c r="P1698" s="255" t="s">
        <v>133</v>
      </c>
      <c r="Q1698" s="255" t="s">
        <v>615</v>
      </c>
      <c r="R1698" s="255" t="s">
        <v>1350</v>
      </c>
      <c r="S1698" s="255" t="s">
        <v>4542</v>
      </c>
    </row>
    <row r="1699" spans="1:19" x14ac:dyDescent="0.3">
      <c r="A1699" s="204"/>
      <c r="B1699" s="204"/>
      <c r="C1699" s="204"/>
      <c r="D1699" s="204"/>
      <c r="F1699" s="255" t="s">
        <v>133</v>
      </c>
      <c r="G1699" s="255" t="s">
        <v>603</v>
      </c>
      <c r="H1699" s="255" t="s">
        <v>5301</v>
      </c>
      <c r="I1699" s="255" t="s">
        <v>6590</v>
      </c>
      <c r="K1699" s="255" t="s">
        <v>133</v>
      </c>
      <c r="L1699" s="255" t="s">
        <v>790</v>
      </c>
      <c r="M1699" s="255" t="s">
        <v>4302</v>
      </c>
      <c r="N1699" s="255" t="s">
        <v>1183</v>
      </c>
      <c r="P1699" s="255" t="s">
        <v>133</v>
      </c>
      <c r="Q1699" s="255" t="s">
        <v>616</v>
      </c>
      <c r="R1699" s="255" t="s">
        <v>565</v>
      </c>
      <c r="S1699" s="255" t="s">
        <v>565</v>
      </c>
    </row>
    <row r="1700" spans="1:19" x14ac:dyDescent="0.3">
      <c r="A1700" s="204"/>
      <c r="B1700" s="204"/>
      <c r="C1700" s="204"/>
      <c r="D1700" s="204"/>
      <c r="F1700" s="255" t="s">
        <v>133</v>
      </c>
      <c r="G1700" s="255" t="s">
        <v>586</v>
      </c>
      <c r="H1700" s="255" t="s">
        <v>852</v>
      </c>
      <c r="I1700" s="255" t="s">
        <v>4117</v>
      </c>
      <c r="K1700" s="255" t="s">
        <v>133</v>
      </c>
      <c r="L1700" s="255" t="s">
        <v>792</v>
      </c>
      <c r="M1700" s="255" t="s">
        <v>661</v>
      </c>
      <c r="N1700" s="255" t="s">
        <v>6423</v>
      </c>
      <c r="P1700" s="255" t="s">
        <v>133</v>
      </c>
      <c r="Q1700" s="255" t="s">
        <v>617</v>
      </c>
      <c r="R1700" s="255" t="s">
        <v>624</v>
      </c>
      <c r="S1700" s="255" t="s">
        <v>1010</v>
      </c>
    </row>
    <row r="1701" spans="1:19" x14ac:dyDescent="0.3">
      <c r="A1701" s="204"/>
      <c r="B1701" s="204"/>
      <c r="C1701" s="204"/>
      <c r="D1701" s="204"/>
      <c r="F1701" s="255" t="s">
        <v>133</v>
      </c>
      <c r="G1701" s="255" t="s">
        <v>552</v>
      </c>
      <c r="H1701" s="255" t="s">
        <v>10342</v>
      </c>
      <c r="I1701" s="255" t="s">
        <v>6591</v>
      </c>
      <c r="K1701" s="255" t="s">
        <v>133</v>
      </c>
      <c r="L1701" s="255" t="s">
        <v>794</v>
      </c>
      <c r="M1701" s="255" t="s">
        <v>757</v>
      </c>
      <c r="N1701" s="255" t="s">
        <v>821</v>
      </c>
      <c r="P1701" s="255" t="s">
        <v>133</v>
      </c>
      <c r="Q1701" s="255" t="s">
        <v>618</v>
      </c>
      <c r="R1701" s="255" t="s">
        <v>1121</v>
      </c>
      <c r="S1701" s="255" t="s">
        <v>1975</v>
      </c>
    </row>
    <row r="1702" spans="1:19" x14ac:dyDescent="0.3">
      <c r="A1702" s="204"/>
      <c r="B1702" s="204"/>
      <c r="C1702" s="204"/>
      <c r="D1702" s="204"/>
      <c r="F1702" s="255" t="s">
        <v>133</v>
      </c>
      <c r="G1702" s="255" t="s">
        <v>551</v>
      </c>
      <c r="H1702" s="255" t="s">
        <v>2025</v>
      </c>
      <c r="I1702" s="255" t="s">
        <v>2632</v>
      </c>
      <c r="K1702" s="255" t="s">
        <v>133</v>
      </c>
      <c r="L1702" s="255" t="s">
        <v>796</v>
      </c>
      <c r="M1702" s="255" t="s">
        <v>2515</v>
      </c>
      <c r="N1702" s="255" t="s">
        <v>1474</v>
      </c>
      <c r="P1702" s="255" t="s">
        <v>133</v>
      </c>
      <c r="Q1702" s="255" t="s">
        <v>620</v>
      </c>
      <c r="R1702" s="255" t="s">
        <v>565</v>
      </c>
      <c r="S1702" s="255" t="s">
        <v>565</v>
      </c>
    </row>
    <row r="1703" spans="1:19" x14ac:dyDescent="0.3">
      <c r="A1703" s="204"/>
      <c r="B1703" s="204"/>
      <c r="C1703" s="204"/>
      <c r="D1703" s="204"/>
      <c r="F1703" s="255" t="s">
        <v>133</v>
      </c>
      <c r="G1703" s="255" t="s">
        <v>608</v>
      </c>
      <c r="H1703" s="255" t="s">
        <v>565</v>
      </c>
      <c r="I1703" s="255" t="s">
        <v>565</v>
      </c>
      <c r="K1703" s="255" t="s">
        <v>133</v>
      </c>
      <c r="L1703" s="255" t="s">
        <v>4675</v>
      </c>
      <c r="M1703" s="255" t="s">
        <v>1350</v>
      </c>
      <c r="N1703" s="255" t="s">
        <v>10605</v>
      </c>
      <c r="P1703" s="255" t="s">
        <v>133</v>
      </c>
      <c r="Q1703" s="255" t="s">
        <v>586</v>
      </c>
      <c r="R1703" s="255" t="s">
        <v>594</v>
      </c>
      <c r="S1703" s="255" t="s">
        <v>828</v>
      </c>
    </row>
    <row r="1704" spans="1:19" x14ac:dyDescent="0.3">
      <c r="A1704" s="204"/>
      <c r="B1704" s="204"/>
      <c r="C1704" s="204"/>
      <c r="D1704" s="204"/>
      <c r="F1704" s="255" t="s">
        <v>133</v>
      </c>
      <c r="G1704" s="255" t="s">
        <v>609</v>
      </c>
      <c r="H1704" s="255" t="s">
        <v>946</v>
      </c>
      <c r="I1704" s="255" t="s">
        <v>1777</v>
      </c>
      <c r="K1704" s="255" t="s">
        <v>133</v>
      </c>
      <c r="L1704" s="255" t="s">
        <v>798</v>
      </c>
      <c r="M1704" s="255" t="s">
        <v>821</v>
      </c>
      <c r="N1704" s="255" t="s">
        <v>5481</v>
      </c>
      <c r="P1704" s="255" t="s">
        <v>133</v>
      </c>
      <c r="Q1704" s="255" t="s">
        <v>549</v>
      </c>
      <c r="R1704" s="255" t="s">
        <v>1379</v>
      </c>
      <c r="S1704" s="255" t="s">
        <v>2973</v>
      </c>
    </row>
    <row r="1705" spans="1:19" x14ac:dyDescent="0.3">
      <c r="A1705" s="204"/>
      <c r="B1705" s="204"/>
      <c r="C1705" s="204"/>
      <c r="D1705" s="204"/>
      <c r="F1705" s="255" t="s">
        <v>133</v>
      </c>
      <c r="G1705" s="255" t="s">
        <v>611</v>
      </c>
      <c r="H1705" s="255" t="s">
        <v>600</v>
      </c>
      <c r="I1705" s="255" t="s">
        <v>4585</v>
      </c>
      <c r="K1705" s="255" t="s">
        <v>133</v>
      </c>
      <c r="L1705" s="255" t="s">
        <v>800</v>
      </c>
      <c r="M1705" s="255" t="s">
        <v>594</v>
      </c>
      <c r="N1705" s="255" t="s">
        <v>7338</v>
      </c>
      <c r="P1705" s="255" t="s">
        <v>133</v>
      </c>
      <c r="Q1705" s="255" t="s">
        <v>623</v>
      </c>
      <c r="R1705" s="255" t="s">
        <v>594</v>
      </c>
      <c r="S1705" s="255" t="s">
        <v>821</v>
      </c>
    </row>
    <row r="1706" spans="1:19" x14ac:dyDescent="0.3">
      <c r="A1706" s="204"/>
      <c r="B1706" s="204"/>
      <c r="C1706" s="204"/>
      <c r="D1706" s="204"/>
      <c r="F1706" s="255" t="s">
        <v>133</v>
      </c>
      <c r="G1706" s="255" t="s">
        <v>586</v>
      </c>
      <c r="H1706" s="255" t="s">
        <v>565</v>
      </c>
      <c r="I1706" s="255" t="s">
        <v>565</v>
      </c>
      <c r="K1706" s="255" t="s">
        <v>133</v>
      </c>
      <c r="L1706" s="255" t="s">
        <v>802</v>
      </c>
      <c r="M1706" s="255" t="s">
        <v>565</v>
      </c>
      <c r="N1706" s="255" t="s">
        <v>565</v>
      </c>
      <c r="P1706" s="255" t="s">
        <v>133</v>
      </c>
      <c r="Q1706" s="255" t="s">
        <v>625</v>
      </c>
      <c r="R1706" s="255" t="s">
        <v>863</v>
      </c>
      <c r="S1706" s="255" t="s">
        <v>1420</v>
      </c>
    </row>
    <row r="1707" spans="1:19" x14ac:dyDescent="0.3">
      <c r="A1707" s="204"/>
      <c r="B1707" s="204"/>
      <c r="C1707" s="204"/>
      <c r="D1707" s="204"/>
      <c r="F1707" s="255" t="s">
        <v>133</v>
      </c>
      <c r="G1707" s="255" t="s">
        <v>550</v>
      </c>
      <c r="H1707" s="255" t="s">
        <v>1238</v>
      </c>
      <c r="I1707" s="255" t="s">
        <v>6592</v>
      </c>
      <c r="K1707" s="255" t="s">
        <v>133</v>
      </c>
      <c r="L1707" s="255" t="s">
        <v>803</v>
      </c>
      <c r="M1707" s="255" t="s">
        <v>777</v>
      </c>
      <c r="N1707" s="255" t="s">
        <v>4355</v>
      </c>
      <c r="P1707" s="255" t="s">
        <v>133</v>
      </c>
      <c r="Q1707" s="255" t="s">
        <v>1237</v>
      </c>
      <c r="R1707" s="255" t="s">
        <v>565</v>
      </c>
      <c r="S1707" s="255" t="s">
        <v>565</v>
      </c>
    </row>
    <row r="1708" spans="1:19" x14ac:dyDescent="0.3">
      <c r="A1708" s="204"/>
      <c r="B1708" s="204"/>
      <c r="C1708" s="204"/>
      <c r="D1708" s="204"/>
      <c r="F1708" s="255" t="s">
        <v>133</v>
      </c>
      <c r="G1708" s="255" t="s">
        <v>614</v>
      </c>
      <c r="H1708" s="255" t="s">
        <v>565</v>
      </c>
      <c r="I1708" s="255" t="s">
        <v>565</v>
      </c>
      <c r="K1708" s="255" t="s">
        <v>133</v>
      </c>
      <c r="L1708" s="255" t="s">
        <v>805</v>
      </c>
      <c r="M1708" s="255" t="s">
        <v>565</v>
      </c>
      <c r="N1708" s="255" t="s">
        <v>565</v>
      </c>
      <c r="P1708" s="255" t="s">
        <v>133</v>
      </c>
      <c r="Q1708" s="255" t="s">
        <v>627</v>
      </c>
      <c r="R1708" s="255" t="s">
        <v>885</v>
      </c>
      <c r="S1708" s="255" t="s">
        <v>845</v>
      </c>
    </row>
    <row r="1709" spans="1:19" x14ac:dyDescent="0.3">
      <c r="A1709" s="204"/>
      <c r="B1709" s="204"/>
      <c r="C1709" s="204"/>
      <c r="D1709" s="204"/>
      <c r="F1709" s="255" t="s">
        <v>133</v>
      </c>
      <c r="G1709" s="255" t="s">
        <v>615</v>
      </c>
      <c r="H1709" s="255" t="s">
        <v>565</v>
      </c>
      <c r="I1709" s="255" t="s">
        <v>565</v>
      </c>
      <c r="K1709" s="255" t="s">
        <v>133</v>
      </c>
      <c r="L1709" s="255" t="s">
        <v>807</v>
      </c>
      <c r="M1709" s="255" t="s">
        <v>594</v>
      </c>
      <c r="N1709" s="255" t="s">
        <v>1183</v>
      </c>
      <c r="P1709" s="255" t="s">
        <v>133</v>
      </c>
      <c r="Q1709" s="255" t="s">
        <v>629</v>
      </c>
      <c r="R1709" s="255" t="s">
        <v>1798</v>
      </c>
      <c r="S1709" s="255" t="s">
        <v>3118</v>
      </c>
    </row>
    <row r="1710" spans="1:19" x14ac:dyDescent="0.3">
      <c r="A1710" s="204"/>
      <c r="B1710" s="204"/>
      <c r="C1710" s="204"/>
      <c r="D1710" s="204"/>
      <c r="F1710" s="255" t="s">
        <v>133</v>
      </c>
      <c r="G1710" s="255" t="s">
        <v>616</v>
      </c>
      <c r="H1710" s="255" t="s">
        <v>952</v>
      </c>
      <c r="I1710" s="255" t="s">
        <v>3595</v>
      </c>
      <c r="K1710" s="255" t="s">
        <v>133</v>
      </c>
      <c r="L1710" s="255" t="s">
        <v>809</v>
      </c>
      <c r="M1710" s="255" t="s">
        <v>821</v>
      </c>
      <c r="N1710" s="255" t="s">
        <v>1422</v>
      </c>
      <c r="P1710" s="255" t="s">
        <v>133</v>
      </c>
      <c r="Q1710" s="255" t="s">
        <v>631</v>
      </c>
      <c r="R1710" s="255" t="s">
        <v>565</v>
      </c>
      <c r="S1710" s="255" t="s">
        <v>565</v>
      </c>
    </row>
    <row r="1711" spans="1:19" x14ac:dyDescent="0.3">
      <c r="A1711" s="204"/>
      <c r="B1711" s="204"/>
      <c r="C1711" s="204"/>
      <c r="D1711" s="204"/>
      <c r="F1711" s="255" t="s">
        <v>133</v>
      </c>
      <c r="G1711" s="255" t="s">
        <v>617</v>
      </c>
      <c r="H1711" s="255" t="s">
        <v>594</v>
      </c>
      <c r="I1711" s="255" t="s">
        <v>624</v>
      </c>
      <c r="K1711" s="255" t="s">
        <v>133</v>
      </c>
      <c r="L1711" s="255" t="s">
        <v>811</v>
      </c>
      <c r="M1711" s="255" t="s">
        <v>565</v>
      </c>
      <c r="N1711" s="255" t="s">
        <v>565</v>
      </c>
      <c r="P1711" s="255" t="s">
        <v>133</v>
      </c>
      <c r="Q1711" s="255" t="s">
        <v>633</v>
      </c>
      <c r="R1711" s="255" t="s">
        <v>1013</v>
      </c>
      <c r="S1711" s="255" t="s">
        <v>4418</v>
      </c>
    </row>
    <row r="1712" spans="1:19" x14ac:dyDescent="0.3">
      <c r="A1712" s="204"/>
      <c r="B1712" s="204"/>
      <c r="C1712" s="204"/>
      <c r="D1712" s="204"/>
      <c r="F1712" s="255" t="s">
        <v>133</v>
      </c>
      <c r="G1712" s="255" t="s">
        <v>618</v>
      </c>
      <c r="H1712" s="255" t="s">
        <v>4245</v>
      </c>
      <c r="I1712" s="255" t="s">
        <v>826</v>
      </c>
      <c r="K1712" s="255" t="s">
        <v>133</v>
      </c>
      <c r="L1712" s="255" t="s">
        <v>4676</v>
      </c>
      <c r="M1712" s="255" t="s">
        <v>4638</v>
      </c>
      <c r="N1712" s="255" t="s">
        <v>10604</v>
      </c>
      <c r="P1712" s="255" t="s">
        <v>133</v>
      </c>
      <c r="Q1712" s="255" t="s">
        <v>586</v>
      </c>
      <c r="R1712" s="255" t="s">
        <v>4245</v>
      </c>
      <c r="S1712" s="255" t="s">
        <v>1374</v>
      </c>
    </row>
    <row r="1713" spans="1:19" x14ac:dyDescent="0.3">
      <c r="A1713" s="204"/>
      <c r="B1713" s="204"/>
      <c r="C1713" s="204"/>
      <c r="D1713" s="204"/>
      <c r="F1713" s="255" t="s">
        <v>133</v>
      </c>
      <c r="G1713" s="255" t="s">
        <v>620</v>
      </c>
      <c r="H1713" s="255" t="s">
        <v>565</v>
      </c>
      <c r="I1713" s="255" t="s">
        <v>594</v>
      </c>
      <c r="K1713" s="255" t="s">
        <v>133</v>
      </c>
      <c r="L1713" s="255" t="s">
        <v>813</v>
      </c>
      <c r="M1713" s="255" t="s">
        <v>1227</v>
      </c>
      <c r="N1713" s="255" t="s">
        <v>7339</v>
      </c>
      <c r="P1713" s="255" t="s">
        <v>133</v>
      </c>
      <c r="Q1713" s="255" t="s">
        <v>548</v>
      </c>
      <c r="R1713" s="255" t="s">
        <v>907</v>
      </c>
      <c r="S1713" s="255" t="s">
        <v>2838</v>
      </c>
    </row>
    <row r="1714" spans="1:19" x14ac:dyDescent="0.3">
      <c r="A1714" s="204"/>
      <c r="B1714" s="204"/>
      <c r="C1714" s="204"/>
      <c r="D1714" s="204"/>
      <c r="F1714" s="255" t="s">
        <v>133</v>
      </c>
      <c r="G1714" s="255" t="s">
        <v>586</v>
      </c>
      <c r="H1714" s="255" t="s">
        <v>565</v>
      </c>
      <c r="I1714" s="255" t="s">
        <v>863</v>
      </c>
      <c r="K1714" s="255" t="s">
        <v>133</v>
      </c>
      <c r="L1714" s="255" t="s">
        <v>815</v>
      </c>
      <c r="M1714" s="255" t="s">
        <v>565</v>
      </c>
      <c r="N1714" s="255" t="s">
        <v>594</v>
      </c>
      <c r="P1714" s="255" t="s">
        <v>133</v>
      </c>
      <c r="Q1714" s="255" t="s">
        <v>637</v>
      </c>
      <c r="R1714" s="255" t="s">
        <v>2893</v>
      </c>
      <c r="S1714" s="255" t="s">
        <v>6625</v>
      </c>
    </row>
    <row r="1715" spans="1:19" x14ac:dyDescent="0.3">
      <c r="A1715" s="204"/>
      <c r="B1715" s="204"/>
      <c r="C1715" s="204"/>
      <c r="D1715" s="204"/>
      <c r="F1715" s="255" t="s">
        <v>133</v>
      </c>
      <c r="G1715" s="255" t="s">
        <v>549</v>
      </c>
      <c r="H1715" s="255" t="s">
        <v>4797</v>
      </c>
      <c r="I1715" s="255" t="s">
        <v>6593</v>
      </c>
      <c r="K1715" s="255" t="s">
        <v>133</v>
      </c>
      <c r="L1715" s="255" t="s">
        <v>816</v>
      </c>
      <c r="M1715" s="255" t="s">
        <v>5113</v>
      </c>
      <c r="N1715" s="255" t="s">
        <v>7340</v>
      </c>
      <c r="P1715" s="255" t="s">
        <v>133</v>
      </c>
      <c r="Q1715" s="255" t="s">
        <v>639</v>
      </c>
      <c r="R1715" s="255" t="s">
        <v>2384</v>
      </c>
      <c r="S1715" s="255" t="s">
        <v>3429</v>
      </c>
    </row>
    <row r="1716" spans="1:19" x14ac:dyDescent="0.3">
      <c r="A1716" s="204"/>
      <c r="B1716" s="204"/>
      <c r="C1716" s="204"/>
      <c r="D1716" s="204"/>
      <c r="F1716" s="255" t="s">
        <v>133</v>
      </c>
      <c r="G1716" s="255" t="s">
        <v>623</v>
      </c>
      <c r="H1716" s="255" t="s">
        <v>624</v>
      </c>
      <c r="I1716" s="255" t="s">
        <v>652</v>
      </c>
      <c r="K1716" s="255" t="s">
        <v>133</v>
      </c>
      <c r="L1716" s="255" t="s">
        <v>818</v>
      </c>
      <c r="M1716" s="255" t="s">
        <v>624</v>
      </c>
      <c r="N1716" s="255" t="s">
        <v>4329</v>
      </c>
      <c r="P1716" s="255" t="s">
        <v>133</v>
      </c>
      <c r="Q1716" s="255" t="s">
        <v>641</v>
      </c>
      <c r="R1716" s="255" t="s">
        <v>863</v>
      </c>
      <c r="S1716" s="255" t="s">
        <v>812</v>
      </c>
    </row>
    <row r="1717" spans="1:19" x14ac:dyDescent="0.3">
      <c r="A1717" s="204"/>
      <c r="B1717" s="204"/>
      <c r="C1717" s="204"/>
      <c r="D1717" s="204"/>
      <c r="F1717" s="255" t="s">
        <v>133</v>
      </c>
      <c r="G1717" s="255" t="s">
        <v>625</v>
      </c>
      <c r="H1717" s="255" t="s">
        <v>1079</v>
      </c>
      <c r="I1717" s="255" t="s">
        <v>1252</v>
      </c>
      <c r="K1717" s="255" t="s">
        <v>133</v>
      </c>
      <c r="L1717" s="255" t="s">
        <v>4677</v>
      </c>
      <c r="M1717" s="255" t="s">
        <v>565</v>
      </c>
      <c r="N1717" s="255" t="s">
        <v>565</v>
      </c>
      <c r="P1717" s="255" t="s">
        <v>133</v>
      </c>
      <c r="Q1717" s="255" t="s">
        <v>643</v>
      </c>
      <c r="R1717" s="255" t="s">
        <v>661</v>
      </c>
      <c r="S1717" s="255" t="s">
        <v>1125</v>
      </c>
    </row>
    <row r="1718" spans="1:19" x14ac:dyDescent="0.3">
      <c r="A1718" s="204"/>
      <c r="B1718" s="204"/>
      <c r="C1718" s="204"/>
      <c r="D1718" s="204"/>
      <c r="F1718" s="255" t="s">
        <v>133</v>
      </c>
      <c r="G1718" s="255" t="s">
        <v>627</v>
      </c>
      <c r="H1718" s="255" t="s">
        <v>624</v>
      </c>
      <c r="I1718" s="255" t="s">
        <v>1121</v>
      </c>
      <c r="K1718" s="255" t="s">
        <v>133</v>
      </c>
      <c r="L1718" s="255" t="s">
        <v>820</v>
      </c>
      <c r="M1718" s="255" t="s">
        <v>565</v>
      </c>
      <c r="N1718" s="255" t="s">
        <v>565</v>
      </c>
      <c r="P1718" s="255" t="s">
        <v>133</v>
      </c>
      <c r="Q1718" s="255" t="s">
        <v>586</v>
      </c>
      <c r="R1718" s="255" t="s">
        <v>610</v>
      </c>
      <c r="S1718" s="255" t="s">
        <v>5603</v>
      </c>
    </row>
    <row r="1719" spans="1:19" x14ac:dyDescent="0.3">
      <c r="A1719" s="204"/>
      <c r="B1719" s="204"/>
      <c r="C1719" s="204"/>
      <c r="D1719" s="204"/>
      <c r="F1719" s="255" t="s">
        <v>133</v>
      </c>
      <c r="G1719" s="255" t="s">
        <v>629</v>
      </c>
      <c r="H1719" s="255" t="s">
        <v>1799</v>
      </c>
      <c r="I1719" s="255" t="s">
        <v>6594</v>
      </c>
      <c r="K1719" s="255" t="s">
        <v>133</v>
      </c>
      <c r="L1719" s="255" t="s">
        <v>822</v>
      </c>
      <c r="M1719" s="255" t="s">
        <v>1798</v>
      </c>
      <c r="N1719" s="255" t="s">
        <v>7341</v>
      </c>
      <c r="P1719" s="255" t="s">
        <v>133</v>
      </c>
      <c r="Q1719" s="255" t="s">
        <v>547</v>
      </c>
      <c r="R1719" s="255" t="s">
        <v>2384</v>
      </c>
      <c r="S1719" s="255" t="s">
        <v>5501</v>
      </c>
    </row>
    <row r="1720" spans="1:19" x14ac:dyDescent="0.3">
      <c r="A1720" s="204"/>
      <c r="B1720" s="204"/>
      <c r="C1720" s="204"/>
      <c r="D1720" s="204"/>
      <c r="F1720" s="255" t="s">
        <v>133</v>
      </c>
      <c r="G1720" s="255" t="s">
        <v>631</v>
      </c>
      <c r="H1720" s="255" t="s">
        <v>952</v>
      </c>
      <c r="I1720" s="255" t="s">
        <v>1882</v>
      </c>
      <c r="K1720" s="255" t="s">
        <v>133</v>
      </c>
      <c r="L1720" s="255" t="s">
        <v>332</v>
      </c>
      <c r="M1720" s="255" t="s">
        <v>10603</v>
      </c>
      <c r="N1720" s="255" t="s">
        <v>7342</v>
      </c>
      <c r="P1720" s="255" t="s">
        <v>133</v>
      </c>
      <c r="Q1720" s="255" t="s">
        <v>647</v>
      </c>
      <c r="R1720" s="255" t="s">
        <v>1832</v>
      </c>
      <c r="S1720" s="255" t="s">
        <v>2154</v>
      </c>
    </row>
    <row r="1721" spans="1:19" x14ac:dyDescent="0.3">
      <c r="A1721" s="204"/>
      <c r="B1721" s="204"/>
      <c r="C1721" s="204"/>
      <c r="D1721" s="204"/>
      <c r="F1721" s="255" t="s">
        <v>133</v>
      </c>
      <c r="G1721" s="255" t="s">
        <v>633</v>
      </c>
      <c r="H1721" s="255" t="s">
        <v>7957</v>
      </c>
      <c r="I1721" s="255" t="s">
        <v>6596</v>
      </c>
      <c r="K1721" s="255" t="s">
        <v>133</v>
      </c>
      <c r="L1721" s="255" t="s">
        <v>331</v>
      </c>
      <c r="M1721" s="255" t="s">
        <v>10602</v>
      </c>
      <c r="N1721" s="255" t="s">
        <v>7343</v>
      </c>
      <c r="P1721" s="255" t="s">
        <v>133</v>
      </c>
      <c r="Q1721" s="255" t="s">
        <v>649</v>
      </c>
      <c r="R1721" s="255" t="s">
        <v>881</v>
      </c>
      <c r="S1721" s="255" t="s">
        <v>900</v>
      </c>
    </row>
    <row r="1722" spans="1:19" x14ac:dyDescent="0.3">
      <c r="A1722" s="204"/>
      <c r="B1722" s="204"/>
      <c r="C1722" s="204"/>
      <c r="D1722" s="204"/>
      <c r="F1722" s="255" t="s">
        <v>133</v>
      </c>
      <c r="G1722" s="255" t="s">
        <v>586</v>
      </c>
      <c r="H1722" s="255" t="s">
        <v>2028</v>
      </c>
      <c r="I1722" s="255" t="s">
        <v>6597</v>
      </c>
      <c r="K1722" s="255" t="s">
        <v>133</v>
      </c>
      <c r="L1722" s="255" t="s">
        <v>330</v>
      </c>
      <c r="M1722" s="255" t="s">
        <v>1856</v>
      </c>
      <c r="N1722" s="255" t="s">
        <v>7344</v>
      </c>
      <c r="P1722" s="255" t="s">
        <v>133</v>
      </c>
      <c r="Q1722" s="255" t="s">
        <v>651</v>
      </c>
      <c r="R1722" s="255" t="s">
        <v>821</v>
      </c>
      <c r="S1722" s="255" t="s">
        <v>565</v>
      </c>
    </row>
    <row r="1723" spans="1:19" x14ac:dyDescent="0.3">
      <c r="A1723" s="204"/>
      <c r="B1723" s="204"/>
      <c r="C1723" s="204"/>
      <c r="D1723" s="204"/>
      <c r="F1723" s="255" t="s">
        <v>133</v>
      </c>
      <c r="G1723" s="255" t="s">
        <v>548</v>
      </c>
      <c r="H1723" s="255" t="s">
        <v>10343</v>
      </c>
      <c r="I1723" s="255" t="s">
        <v>6598</v>
      </c>
      <c r="K1723" s="255" t="s">
        <v>133</v>
      </c>
      <c r="L1723" s="255" t="s">
        <v>329</v>
      </c>
      <c r="M1723" s="255" t="s">
        <v>10601</v>
      </c>
      <c r="N1723" s="255" t="s">
        <v>7346</v>
      </c>
      <c r="P1723" s="255" t="s">
        <v>133</v>
      </c>
      <c r="Q1723" s="255" t="s">
        <v>653</v>
      </c>
      <c r="R1723" s="255" t="s">
        <v>885</v>
      </c>
      <c r="S1723" s="255" t="s">
        <v>1787</v>
      </c>
    </row>
    <row r="1724" spans="1:19" x14ac:dyDescent="0.3">
      <c r="A1724" s="204"/>
      <c r="B1724" s="204"/>
      <c r="C1724" s="204"/>
      <c r="D1724" s="204"/>
      <c r="F1724" s="255" t="s">
        <v>133</v>
      </c>
      <c r="G1724" s="255" t="s">
        <v>637</v>
      </c>
      <c r="H1724" s="255" t="s">
        <v>1906</v>
      </c>
      <c r="I1724" s="255" t="s">
        <v>2715</v>
      </c>
      <c r="K1724" s="255" t="s">
        <v>133</v>
      </c>
      <c r="L1724" s="255" t="s">
        <v>324</v>
      </c>
      <c r="M1724" s="255" t="s">
        <v>1599</v>
      </c>
      <c r="N1724" s="255" t="s">
        <v>7347</v>
      </c>
      <c r="P1724" s="255" t="s">
        <v>133</v>
      </c>
      <c r="Q1724" s="255" t="s">
        <v>655</v>
      </c>
      <c r="R1724" s="255" t="s">
        <v>2515</v>
      </c>
      <c r="S1724" s="255" t="s">
        <v>6311</v>
      </c>
    </row>
    <row r="1725" spans="1:19" x14ac:dyDescent="0.3">
      <c r="A1725" s="204"/>
      <c r="B1725" s="204"/>
      <c r="C1725" s="204"/>
      <c r="D1725" s="204"/>
      <c r="F1725" s="255" t="s">
        <v>133</v>
      </c>
      <c r="G1725" s="255" t="s">
        <v>639</v>
      </c>
      <c r="H1725" s="255" t="s">
        <v>1216</v>
      </c>
      <c r="I1725" s="255" t="s">
        <v>6599</v>
      </c>
      <c r="K1725" s="255" t="s">
        <v>133</v>
      </c>
      <c r="L1725" s="255" t="s">
        <v>4678</v>
      </c>
      <c r="M1725" s="255" t="s">
        <v>757</v>
      </c>
      <c r="N1725" s="255" t="s">
        <v>952</v>
      </c>
      <c r="P1725" s="255" t="s">
        <v>133</v>
      </c>
      <c r="Q1725" s="255" t="s">
        <v>657</v>
      </c>
      <c r="R1725" s="255" t="s">
        <v>952</v>
      </c>
      <c r="S1725" s="255" t="s">
        <v>1936</v>
      </c>
    </row>
    <row r="1726" spans="1:19" x14ac:dyDescent="0.3">
      <c r="A1726" s="204"/>
      <c r="B1726" s="204"/>
      <c r="C1726" s="204"/>
      <c r="D1726" s="204"/>
      <c r="F1726" s="255" t="s">
        <v>133</v>
      </c>
      <c r="G1726" s="255" t="s">
        <v>641</v>
      </c>
      <c r="H1726" s="255" t="s">
        <v>863</v>
      </c>
      <c r="I1726" s="255" t="s">
        <v>875</v>
      </c>
      <c r="K1726" s="255" t="s">
        <v>133</v>
      </c>
      <c r="L1726" s="255" t="s">
        <v>830</v>
      </c>
      <c r="M1726" s="255" t="s">
        <v>565</v>
      </c>
      <c r="N1726" s="255" t="s">
        <v>565</v>
      </c>
      <c r="P1726" s="255" t="s">
        <v>133</v>
      </c>
      <c r="Q1726" s="255" t="s">
        <v>546</v>
      </c>
      <c r="R1726" s="255" t="s">
        <v>1992</v>
      </c>
      <c r="S1726" s="255" t="s">
        <v>8157</v>
      </c>
    </row>
    <row r="1727" spans="1:19" x14ac:dyDescent="0.3">
      <c r="A1727" s="204"/>
      <c r="B1727" s="204"/>
      <c r="C1727" s="204"/>
      <c r="D1727" s="204"/>
      <c r="F1727" s="255" t="s">
        <v>133</v>
      </c>
      <c r="G1727" s="255" t="s">
        <v>643</v>
      </c>
      <c r="H1727" s="255" t="s">
        <v>4288</v>
      </c>
      <c r="I1727" s="255" t="s">
        <v>6219</v>
      </c>
      <c r="K1727" s="255" t="s">
        <v>133</v>
      </c>
      <c r="L1727" s="255" t="s">
        <v>831</v>
      </c>
      <c r="M1727" s="255" t="s">
        <v>594</v>
      </c>
      <c r="N1727" s="255" t="s">
        <v>565</v>
      </c>
      <c r="P1727" s="255" t="s">
        <v>133</v>
      </c>
      <c r="Q1727" s="255" t="s">
        <v>660</v>
      </c>
      <c r="R1727" s="255" t="s">
        <v>594</v>
      </c>
      <c r="S1727" s="255" t="s">
        <v>863</v>
      </c>
    </row>
    <row r="1728" spans="1:19" x14ac:dyDescent="0.3">
      <c r="A1728" s="204"/>
      <c r="B1728" s="204"/>
      <c r="C1728" s="204"/>
      <c r="D1728" s="204"/>
      <c r="F1728" s="255" t="s">
        <v>133</v>
      </c>
      <c r="G1728" s="255" t="s">
        <v>586</v>
      </c>
      <c r="H1728" s="255" t="s">
        <v>10344</v>
      </c>
      <c r="I1728" s="255" t="s">
        <v>6601</v>
      </c>
      <c r="K1728" s="255" t="s">
        <v>133</v>
      </c>
      <c r="L1728" s="255" t="s">
        <v>832</v>
      </c>
      <c r="M1728" s="255" t="s">
        <v>624</v>
      </c>
      <c r="N1728" s="255" t="s">
        <v>952</v>
      </c>
      <c r="P1728" s="255" t="s">
        <v>133</v>
      </c>
      <c r="Q1728" s="255" t="s">
        <v>662</v>
      </c>
      <c r="R1728" s="255" t="s">
        <v>680</v>
      </c>
      <c r="S1728" s="255" t="s">
        <v>6160</v>
      </c>
    </row>
    <row r="1729" spans="1:19" x14ac:dyDescent="0.3">
      <c r="A1729" s="204"/>
      <c r="B1729" s="204"/>
      <c r="C1729" s="204"/>
      <c r="D1729" s="204"/>
      <c r="F1729" s="255" t="s">
        <v>133</v>
      </c>
      <c r="G1729" s="255" t="s">
        <v>547</v>
      </c>
      <c r="H1729" s="255" t="s">
        <v>10345</v>
      </c>
      <c r="I1729" s="255" t="s">
        <v>1940</v>
      </c>
      <c r="K1729" s="255" t="s">
        <v>133</v>
      </c>
      <c r="L1729" s="255" t="s">
        <v>536</v>
      </c>
      <c r="M1729" s="255" t="s">
        <v>2256</v>
      </c>
      <c r="N1729" s="255" t="s">
        <v>7348</v>
      </c>
      <c r="P1729" s="255" t="s">
        <v>133</v>
      </c>
      <c r="Q1729" s="255" t="s">
        <v>664</v>
      </c>
      <c r="R1729" s="255" t="s">
        <v>992</v>
      </c>
      <c r="S1729" s="255" t="s">
        <v>6118</v>
      </c>
    </row>
    <row r="1730" spans="1:19" x14ac:dyDescent="0.3">
      <c r="A1730" s="204"/>
      <c r="B1730" s="204"/>
      <c r="C1730" s="204"/>
      <c r="D1730" s="204"/>
      <c r="F1730" s="255" t="s">
        <v>133</v>
      </c>
      <c r="G1730" s="255" t="s">
        <v>647</v>
      </c>
      <c r="H1730" s="255" t="s">
        <v>4539</v>
      </c>
      <c r="I1730" s="255" t="s">
        <v>4540</v>
      </c>
      <c r="K1730" s="255" t="s">
        <v>133</v>
      </c>
      <c r="L1730" s="255" t="s">
        <v>586</v>
      </c>
      <c r="M1730" s="255" t="s">
        <v>2256</v>
      </c>
      <c r="N1730" s="255" t="s">
        <v>7348</v>
      </c>
      <c r="P1730" s="255" t="s">
        <v>133</v>
      </c>
      <c r="Q1730" s="255" t="s">
        <v>545</v>
      </c>
      <c r="R1730" s="255" t="s">
        <v>3638</v>
      </c>
      <c r="S1730" s="255" t="s">
        <v>8158</v>
      </c>
    </row>
    <row r="1731" spans="1:19" x14ac:dyDescent="0.3">
      <c r="A1731" s="204"/>
      <c r="B1731" s="204"/>
      <c r="C1731" s="204"/>
      <c r="D1731" s="204"/>
      <c r="F1731" s="255" t="s">
        <v>133</v>
      </c>
      <c r="G1731" s="255" t="s">
        <v>649</v>
      </c>
      <c r="H1731" s="255" t="s">
        <v>10346</v>
      </c>
      <c r="I1731" s="255" t="s">
        <v>6602</v>
      </c>
      <c r="K1731" s="255" t="s">
        <v>135</v>
      </c>
      <c r="L1731" s="255" t="s">
        <v>554</v>
      </c>
      <c r="M1731" s="255" t="s">
        <v>1633</v>
      </c>
      <c r="N1731" s="255" t="s">
        <v>7350</v>
      </c>
      <c r="P1731" s="255" t="s">
        <v>133</v>
      </c>
      <c r="Q1731" s="255" t="s">
        <v>667</v>
      </c>
      <c r="R1731" s="255" t="s">
        <v>680</v>
      </c>
      <c r="S1731" s="255" t="s">
        <v>624</v>
      </c>
    </row>
    <row r="1732" spans="1:19" x14ac:dyDescent="0.3">
      <c r="A1732" s="204"/>
      <c r="B1732" s="204"/>
      <c r="C1732" s="204"/>
      <c r="D1732" s="204"/>
      <c r="F1732" s="255" t="s">
        <v>133</v>
      </c>
      <c r="G1732" s="255" t="s">
        <v>651</v>
      </c>
      <c r="H1732" s="255" t="s">
        <v>652</v>
      </c>
      <c r="I1732" s="255" t="s">
        <v>1844</v>
      </c>
      <c r="K1732" s="255" t="s">
        <v>135</v>
      </c>
      <c r="L1732" s="255" t="s">
        <v>566</v>
      </c>
      <c r="M1732" s="255" t="s">
        <v>565</v>
      </c>
      <c r="N1732" s="255" t="s">
        <v>565</v>
      </c>
      <c r="P1732" s="255" t="s">
        <v>133</v>
      </c>
      <c r="Q1732" s="255" t="s">
        <v>668</v>
      </c>
      <c r="R1732" s="255" t="s">
        <v>4608</v>
      </c>
      <c r="S1732" s="255" t="s">
        <v>8159</v>
      </c>
    </row>
    <row r="1733" spans="1:19" x14ac:dyDescent="0.3">
      <c r="A1733" s="204"/>
      <c r="B1733" s="204"/>
      <c r="C1733" s="204"/>
      <c r="D1733" s="204"/>
      <c r="F1733" s="255" t="s">
        <v>133</v>
      </c>
      <c r="G1733" s="255" t="s">
        <v>653</v>
      </c>
      <c r="H1733" s="255" t="s">
        <v>1856</v>
      </c>
      <c r="I1733" s="255" t="s">
        <v>4610</v>
      </c>
      <c r="K1733" s="255" t="s">
        <v>135</v>
      </c>
      <c r="L1733" s="255" t="s">
        <v>4661</v>
      </c>
      <c r="M1733" s="255" t="s">
        <v>757</v>
      </c>
      <c r="N1733" s="255" t="s">
        <v>2893</v>
      </c>
      <c r="P1733" s="255" t="s">
        <v>133</v>
      </c>
      <c r="Q1733" s="255" t="s">
        <v>670</v>
      </c>
      <c r="R1733" s="255" t="s">
        <v>4055</v>
      </c>
      <c r="S1733" s="255" t="s">
        <v>8160</v>
      </c>
    </row>
    <row r="1734" spans="1:19" x14ac:dyDescent="0.3">
      <c r="A1734" s="204"/>
      <c r="B1734" s="204"/>
      <c r="C1734" s="204"/>
      <c r="D1734" s="204"/>
      <c r="F1734" s="255" t="s">
        <v>133</v>
      </c>
      <c r="G1734" s="255" t="s">
        <v>655</v>
      </c>
      <c r="H1734" s="255" t="s">
        <v>1079</v>
      </c>
      <c r="I1734" s="255" t="s">
        <v>6603</v>
      </c>
      <c r="K1734" s="255" t="s">
        <v>135</v>
      </c>
      <c r="L1734" s="255" t="s">
        <v>570</v>
      </c>
      <c r="M1734" s="255" t="s">
        <v>624</v>
      </c>
      <c r="N1734" s="255" t="s">
        <v>1700</v>
      </c>
      <c r="P1734" s="255" t="s">
        <v>133</v>
      </c>
      <c r="Q1734" s="255" t="s">
        <v>672</v>
      </c>
      <c r="R1734" s="255" t="s">
        <v>1611</v>
      </c>
      <c r="S1734" s="255" t="s">
        <v>6227</v>
      </c>
    </row>
    <row r="1735" spans="1:19" x14ac:dyDescent="0.3">
      <c r="A1735" s="204"/>
      <c r="B1735" s="204"/>
      <c r="C1735" s="204"/>
      <c r="D1735" s="204"/>
      <c r="F1735" s="255" t="s">
        <v>133</v>
      </c>
      <c r="G1735" s="255" t="s">
        <v>657</v>
      </c>
      <c r="H1735" s="255" t="s">
        <v>968</v>
      </c>
      <c r="I1735" s="255" t="s">
        <v>2903</v>
      </c>
      <c r="K1735" s="255" t="s">
        <v>135</v>
      </c>
      <c r="L1735" s="255" t="s">
        <v>572</v>
      </c>
      <c r="M1735" s="255" t="s">
        <v>565</v>
      </c>
      <c r="N1735" s="255" t="s">
        <v>565</v>
      </c>
      <c r="P1735" s="255" t="s">
        <v>133</v>
      </c>
      <c r="Q1735" s="255" t="s">
        <v>544</v>
      </c>
      <c r="R1735" s="255" t="s">
        <v>757</v>
      </c>
      <c r="S1735" s="255" t="s">
        <v>2354</v>
      </c>
    </row>
    <row r="1736" spans="1:19" x14ac:dyDescent="0.3">
      <c r="A1736" s="204"/>
      <c r="B1736" s="204"/>
      <c r="C1736" s="204"/>
      <c r="D1736" s="204"/>
      <c r="F1736" s="255" t="s">
        <v>133</v>
      </c>
      <c r="G1736" s="255" t="s">
        <v>546</v>
      </c>
      <c r="H1736" s="255" t="s">
        <v>1399</v>
      </c>
      <c r="I1736" s="255" t="s">
        <v>3101</v>
      </c>
      <c r="K1736" s="255" t="s">
        <v>135</v>
      </c>
      <c r="L1736" s="255" t="s">
        <v>574</v>
      </c>
      <c r="M1736" s="255" t="s">
        <v>594</v>
      </c>
      <c r="N1736" s="255" t="s">
        <v>863</v>
      </c>
      <c r="P1736" s="255" t="s">
        <v>133</v>
      </c>
      <c r="Q1736" s="255" t="s">
        <v>675</v>
      </c>
      <c r="R1736" s="255" t="s">
        <v>565</v>
      </c>
      <c r="S1736" s="255" t="s">
        <v>565</v>
      </c>
    </row>
    <row r="1737" spans="1:19" x14ac:dyDescent="0.3">
      <c r="A1737" s="204"/>
      <c r="B1737" s="204"/>
      <c r="C1737" s="204"/>
      <c r="D1737" s="204"/>
      <c r="F1737" s="255" t="s">
        <v>133</v>
      </c>
      <c r="G1737" s="255" t="s">
        <v>660</v>
      </c>
      <c r="H1737" s="255" t="s">
        <v>863</v>
      </c>
      <c r="I1737" s="255" t="s">
        <v>757</v>
      </c>
      <c r="K1737" s="255" t="s">
        <v>135</v>
      </c>
      <c r="L1737" s="255" t="s">
        <v>576</v>
      </c>
      <c r="M1737" s="255" t="s">
        <v>565</v>
      </c>
      <c r="N1737" s="255" t="s">
        <v>565</v>
      </c>
      <c r="P1737" s="255" t="s">
        <v>133</v>
      </c>
      <c r="Q1737" s="255" t="s">
        <v>676</v>
      </c>
      <c r="R1737" s="255" t="s">
        <v>757</v>
      </c>
      <c r="S1737" s="255" t="s">
        <v>2354</v>
      </c>
    </row>
    <row r="1738" spans="1:19" x14ac:dyDescent="0.3">
      <c r="A1738" s="204"/>
      <c r="B1738" s="204"/>
      <c r="C1738" s="204"/>
      <c r="D1738" s="204"/>
      <c r="F1738" s="255" t="s">
        <v>133</v>
      </c>
      <c r="G1738" s="255" t="s">
        <v>662</v>
      </c>
      <c r="H1738" s="255" t="s">
        <v>1234</v>
      </c>
      <c r="I1738" s="255" t="s">
        <v>3215</v>
      </c>
      <c r="K1738" s="255" t="s">
        <v>135</v>
      </c>
      <c r="L1738" s="255" t="s">
        <v>578</v>
      </c>
      <c r="M1738" s="255" t="s">
        <v>565</v>
      </c>
      <c r="N1738" s="255" t="s">
        <v>565</v>
      </c>
      <c r="P1738" s="255" t="s">
        <v>133</v>
      </c>
      <c r="Q1738" s="255" t="s">
        <v>677</v>
      </c>
      <c r="R1738" s="255" t="s">
        <v>565</v>
      </c>
      <c r="S1738" s="255" t="s">
        <v>565</v>
      </c>
    </row>
    <row r="1739" spans="1:19" x14ac:dyDescent="0.3">
      <c r="A1739" s="204"/>
      <c r="B1739" s="204"/>
      <c r="C1739" s="204"/>
      <c r="D1739" s="204"/>
      <c r="F1739" s="255" t="s">
        <v>133</v>
      </c>
      <c r="G1739" s="255" t="s">
        <v>664</v>
      </c>
      <c r="H1739" s="255" t="s">
        <v>1348</v>
      </c>
      <c r="I1739" s="255" t="s">
        <v>1083</v>
      </c>
      <c r="K1739" s="255" t="s">
        <v>135</v>
      </c>
      <c r="L1739" s="255" t="s">
        <v>580</v>
      </c>
      <c r="M1739" s="255" t="s">
        <v>691</v>
      </c>
      <c r="N1739" s="255" t="s">
        <v>7351</v>
      </c>
      <c r="P1739" s="255" t="s">
        <v>133</v>
      </c>
      <c r="Q1739" s="255" t="s">
        <v>543</v>
      </c>
      <c r="R1739" s="255" t="s">
        <v>1795</v>
      </c>
      <c r="S1739" s="255" t="s">
        <v>8161</v>
      </c>
    </row>
    <row r="1740" spans="1:19" x14ac:dyDescent="0.3">
      <c r="A1740" s="204"/>
      <c r="B1740" s="204"/>
      <c r="C1740" s="204"/>
      <c r="D1740" s="204"/>
      <c r="F1740" s="255" t="s">
        <v>133</v>
      </c>
      <c r="G1740" s="255" t="s">
        <v>545</v>
      </c>
      <c r="H1740" s="255" t="s">
        <v>10347</v>
      </c>
      <c r="I1740" s="255" t="s">
        <v>6604</v>
      </c>
      <c r="K1740" s="255" t="s">
        <v>135</v>
      </c>
      <c r="L1740" s="255" t="s">
        <v>4664</v>
      </c>
      <c r="M1740" s="255" t="s">
        <v>2515</v>
      </c>
      <c r="N1740" s="255" t="s">
        <v>2219</v>
      </c>
      <c r="P1740" s="255" t="s">
        <v>133</v>
      </c>
      <c r="Q1740" s="255" t="s">
        <v>679</v>
      </c>
      <c r="R1740" s="255" t="s">
        <v>594</v>
      </c>
      <c r="S1740" s="255" t="s">
        <v>1420</v>
      </c>
    </row>
    <row r="1741" spans="1:19" x14ac:dyDescent="0.3">
      <c r="A1741" s="204"/>
      <c r="B1741" s="204"/>
      <c r="C1741" s="204"/>
      <c r="D1741" s="204"/>
      <c r="F1741" s="255" t="s">
        <v>133</v>
      </c>
      <c r="G1741" s="255" t="s">
        <v>667</v>
      </c>
      <c r="H1741" s="255" t="s">
        <v>757</v>
      </c>
      <c r="I1741" s="255" t="s">
        <v>885</v>
      </c>
      <c r="K1741" s="255" t="s">
        <v>135</v>
      </c>
      <c r="L1741" s="255" t="s">
        <v>582</v>
      </c>
      <c r="M1741" s="255" t="s">
        <v>594</v>
      </c>
      <c r="N1741" s="255" t="s">
        <v>624</v>
      </c>
      <c r="P1741" s="255" t="s">
        <v>133</v>
      </c>
      <c r="Q1741" s="255" t="s">
        <v>681</v>
      </c>
      <c r="R1741" s="255" t="s">
        <v>1393</v>
      </c>
      <c r="S1741" s="255" t="s">
        <v>8162</v>
      </c>
    </row>
    <row r="1742" spans="1:19" x14ac:dyDescent="0.3">
      <c r="A1742" s="204"/>
      <c r="B1742" s="204"/>
      <c r="C1742" s="204"/>
      <c r="D1742" s="204"/>
      <c r="F1742" s="255" t="s">
        <v>133</v>
      </c>
      <c r="G1742" s="255" t="s">
        <v>668</v>
      </c>
      <c r="H1742" s="255" t="s">
        <v>661</v>
      </c>
      <c r="I1742" s="255" t="s">
        <v>3970</v>
      </c>
      <c r="K1742" s="255" t="s">
        <v>135</v>
      </c>
      <c r="L1742" s="255" t="s">
        <v>584</v>
      </c>
      <c r="M1742" s="255" t="s">
        <v>652</v>
      </c>
      <c r="N1742" s="255" t="s">
        <v>7352</v>
      </c>
      <c r="P1742" s="255" t="s">
        <v>133</v>
      </c>
      <c r="Q1742" s="255" t="s">
        <v>683</v>
      </c>
      <c r="R1742" s="255" t="s">
        <v>1893</v>
      </c>
      <c r="S1742" s="255" t="s">
        <v>4403</v>
      </c>
    </row>
    <row r="1743" spans="1:19" x14ac:dyDescent="0.3">
      <c r="A1743" s="204"/>
      <c r="B1743" s="204"/>
      <c r="C1743" s="204"/>
      <c r="D1743" s="204"/>
      <c r="F1743" s="255" t="s">
        <v>133</v>
      </c>
      <c r="G1743" s="255" t="s">
        <v>670</v>
      </c>
      <c r="H1743" s="255" t="s">
        <v>2228</v>
      </c>
      <c r="I1743" s="255" t="s">
        <v>6605</v>
      </c>
      <c r="K1743" s="255" t="s">
        <v>135</v>
      </c>
      <c r="L1743" s="255" t="s">
        <v>586</v>
      </c>
      <c r="M1743" s="255" t="s">
        <v>1338</v>
      </c>
      <c r="N1743" s="255" t="s">
        <v>7353</v>
      </c>
      <c r="P1743" s="255" t="s">
        <v>133</v>
      </c>
      <c r="Q1743" s="255" t="s">
        <v>542</v>
      </c>
      <c r="R1743" s="255" t="s">
        <v>4104</v>
      </c>
      <c r="S1743" s="255" t="s">
        <v>3281</v>
      </c>
    </row>
    <row r="1744" spans="1:19" x14ac:dyDescent="0.3">
      <c r="A1744" s="204"/>
      <c r="B1744" s="204"/>
      <c r="C1744" s="204"/>
      <c r="D1744" s="204"/>
      <c r="F1744" s="255" t="s">
        <v>133</v>
      </c>
      <c r="G1744" s="255" t="s">
        <v>672</v>
      </c>
      <c r="H1744" s="255" t="s">
        <v>4595</v>
      </c>
      <c r="I1744" s="255" t="s">
        <v>6606</v>
      </c>
      <c r="K1744" s="255" t="s">
        <v>135</v>
      </c>
      <c r="L1744" s="255" t="s">
        <v>553</v>
      </c>
      <c r="M1744" s="255" t="s">
        <v>1548</v>
      </c>
      <c r="N1744" s="255" t="s">
        <v>7354</v>
      </c>
      <c r="P1744" s="255" t="s">
        <v>133</v>
      </c>
      <c r="Q1744" s="255" t="s">
        <v>686</v>
      </c>
      <c r="R1744" s="255" t="s">
        <v>3684</v>
      </c>
      <c r="S1744" s="255" t="s">
        <v>900</v>
      </c>
    </row>
    <row r="1745" spans="1:19" x14ac:dyDescent="0.3">
      <c r="A1745" s="204"/>
      <c r="B1745" s="204"/>
      <c r="C1745" s="204"/>
      <c r="D1745" s="204"/>
      <c r="F1745" s="255" t="s">
        <v>133</v>
      </c>
      <c r="G1745" s="255" t="s">
        <v>544</v>
      </c>
      <c r="H1745" s="255" t="s">
        <v>565</v>
      </c>
      <c r="I1745" s="255" t="s">
        <v>624</v>
      </c>
      <c r="K1745" s="255" t="s">
        <v>135</v>
      </c>
      <c r="L1745" s="255" t="s">
        <v>589</v>
      </c>
      <c r="M1745" s="255" t="s">
        <v>4118</v>
      </c>
      <c r="N1745" s="255" t="s">
        <v>7355</v>
      </c>
      <c r="P1745" s="255" t="s">
        <v>133</v>
      </c>
      <c r="Q1745" s="255" t="s">
        <v>688</v>
      </c>
      <c r="R1745" s="255" t="s">
        <v>1348</v>
      </c>
      <c r="S1745" s="255" t="s">
        <v>4315</v>
      </c>
    </row>
    <row r="1746" spans="1:19" x14ac:dyDescent="0.3">
      <c r="A1746" s="204"/>
      <c r="B1746" s="204"/>
      <c r="C1746" s="204"/>
      <c r="D1746" s="204"/>
      <c r="F1746" s="255" t="s">
        <v>133</v>
      </c>
      <c r="G1746" s="255" t="s">
        <v>675</v>
      </c>
      <c r="H1746" s="255" t="s">
        <v>565</v>
      </c>
      <c r="I1746" s="255" t="s">
        <v>565</v>
      </c>
      <c r="K1746" s="255" t="s">
        <v>135</v>
      </c>
      <c r="L1746" s="255" t="s">
        <v>591</v>
      </c>
      <c r="M1746" s="255" t="s">
        <v>4251</v>
      </c>
      <c r="N1746" s="255" t="s">
        <v>7356</v>
      </c>
      <c r="P1746" s="255" t="s">
        <v>133</v>
      </c>
      <c r="Q1746" s="255" t="s">
        <v>690</v>
      </c>
      <c r="R1746" s="255" t="s">
        <v>861</v>
      </c>
      <c r="S1746" s="255" t="s">
        <v>812</v>
      </c>
    </row>
    <row r="1747" spans="1:19" x14ac:dyDescent="0.3">
      <c r="A1747" s="204"/>
      <c r="B1747" s="204"/>
      <c r="C1747" s="204"/>
      <c r="D1747" s="204"/>
      <c r="F1747" s="255" t="s">
        <v>133</v>
      </c>
      <c r="G1747" s="255" t="s">
        <v>676</v>
      </c>
      <c r="H1747" s="255" t="s">
        <v>565</v>
      </c>
      <c r="I1747" s="255" t="s">
        <v>565</v>
      </c>
      <c r="K1747" s="255" t="s">
        <v>135</v>
      </c>
      <c r="L1747" s="255" t="s">
        <v>599</v>
      </c>
      <c r="M1747" s="255" t="s">
        <v>565</v>
      </c>
      <c r="N1747" s="255" t="s">
        <v>565</v>
      </c>
      <c r="P1747" s="255" t="s">
        <v>133</v>
      </c>
      <c r="Q1747" s="255" t="s">
        <v>541</v>
      </c>
      <c r="R1747" s="255" t="s">
        <v>3916</v>
      </c>
      <c r="S1747" s="255" t="s">
        <v>8163</v>
      </c>
    </row>
    <row r="1748" spans="1:19" x14ac:dyDescent="0.3">
      <c r="A1748" s="204"/>
      <c r="B1748" s="204"/>
      <c r="C1748" s="204"/>
      <c r="D1748" s="204"/>
      <c r="F1748" s="255" t="s">
        <v>133</v>
      </c>
      <c r="G1748" s="255" t="s">
        <v>893</v>
      </c>
      <c r="H1748" s="255" t="s">
        <v>565</v>
      </c>
      <c r="I1748" s="255" t="s">
        <v>565</v>
      </c>
      <c r="K1748" s="255" t="s">
        <v>135</v>
      </c>
      <c r="L1748" s="255" t="s">
        <v>4666</v>
      </c>
      <c r="M1748" s="255" t="s">
        <v>2123</v>
      </c>
      <c r="N1748" s="255" t="s">
        <v>10600</v>
      </c>
      <c r="P1748" s="255" t="s">
        <v>133</v>
      </c>
      <c r="Q1748" s="255" t="s">
        <v>693</v>
      </c>
      <c r="R1748" s="255" t="s">
        <v>3686</v>
      </c>
      <c r="S1748" s="255" t="s">
        <v>8164</v>
      </c>
    </row>
    <row r="1749" spans="1:19" x14ac:dyDescent="0.3">
      <c r="A1749" s="204"/>
      <c r="B1749" s="204"/>
      <c r="C1749" s="204"/>
      <c r="D1749" s="204"/>
      <c r="F1749" s="255" t="s">
        <v>133</v>
      </c>
      <c r="G1749" s="255" t="s">
        <v>677</v>
      </c>
      <c r="H1749" s="255" t="s">
        <v>565</v>
      </c>
      <c r="I1749" s="255" t="s">
        <v>624</v>
      </c>
      <c r="K1749" s="255" t="s">
        <v>135</v>
      </c>
      <c r="L1749" s="255" t="s">
        <v>601</v>
      </c>
      <c r="M1749" s="255" t="s">
        <v>1844</v>
      </c>
      <c r="N1749" s="255" t="s">
        <v>7357</v>
      </c>
      <c r="P1749" s="255" t="s">
        <v>133</v>
      </c>
      <c r="Q1749" s="255" t="s">
        <v>695</v>
      </c>
      <c r="R1749" s="255" t="s">
        <v>4614</v>
      </c>
      <c r="S1749" s="255" t="s">
        <v>8165</v>
      </c>
    </row>
    <row r="1750" spans="1:19" x14ac:dyDescent="0.3">
      <c r="A1750" s="204"/>
      <c r="B1750" s="204"/>
      <c r="C1750" s="204"/>
      <c r="D1750" s="204"/>
      <c r="F1750" s="255" t="s">
        <v>133</v>
      </c>
      <c r="G1750" s="255" t="s">
        <v>543</v>
      </c>
      <c r="H1750" s="255" t="s">
        <v>1915</v>
      </c>
      <c r="I1750" s="255" t="s">
        <v>1052</v>
      </c>
      <c r="K1750" s="255" t="s">
        <v>135</v>
      </c>
      <c r="L1750" s="255" t="s">
        <v>2074</v>
      </c>
      <c r="M1750" s="255" t="s">
        <v>594</v>
      </c>
      <c r="N1750" s="255" t="s">
        <v>7358</v>
      </c>
      <c r="P1750" s="255" t="s">
        <v>133</v>
      </c>
      <c r="Q1750" s="255" t="s">
        <v>697</v>
      </c>
      <c r="R1750" s="255" t="s">
        <v>2285</v>
      </c>
      <c r="S1750" s="255" t="s">
        <v>1626</v>
      </c>
    </row>
    <row r="1751" spans="1:19" x14ac:dyDescent="0.3">
      <c r="A1751" s="204"/>
      <c r="B1751" s="204"/>
      <c r="C1751" s="204"/>
      <c r="D1751" s="204"/>
      <c r="F1751" s="255" t="s">
        <v>133</v>
      </c>
      <c r="G1751" s="255" t="s">
        <v>679</v>
      </c>
      <c r="H1751" s="255" t="s">
        <v>863</v>
      </c>
      <c r="I1751" s="255" t="s">
        <v>1121</v>
      </c>
      <c r="K1751" s="255" t="s">
        <v>135</v>
      </c>
      <c r="L1751" s="255" t="s">
        <v>602</v>
      </c>
      <c r="M1751" s="255" t="s">
        <v>757</v>
      </c>
      <c r="N1751" s="255" t="s">
        <v>7359</v>
      </c>
      <c r="P1751" s="255" t="s">
        <v>133</v>
      </c>
      <c r="Q1751" s="255" t="s">
        <v>699</v>
      </c>
      <c r="R1751" s="255" t="s">
        <v>863</v>
      </c>
      <c r="S1751" s="255" t="s">
        <v>1832</v>
      </c>
    </row>
    <row r="1752" spans="1:19" x14ac:dyDescent="0.3">
      <c r="A1752" s="204"/>
      <c r="B1752" s="204"/>
      <c r="C1752" s="204"/>
      <c r="D1752" s="204"/>
      <c r="F1752" s="255" t="s">
        <v>133</v>
      </c>
      <c r="G1752" s="255" t="s">
        <v>681</v>
      </c>
      <c r="H1752" s="255" t="s">
        <v>853</v>
      </c>
      <c r="I1752" s="255" t="s">
        <v>6607</v>
      </c>
      <c r="K1752" s="255" t="s">
        <v>135</v>
      </c>
      <c r="L1752" s="255" t="s">
        <v>603</v>
      </c>
      <c r="M1752" s="255" t="s">
        <v>1784</v>
      </c>
      <c r="N1752" s="255" t="s">
        <v>7360</v>
      </c>
      <c r="P1752" s="255" t="s">
        <v>133</v>
      </c>
      <c r="Q1752" s="255" t="s">
        <v>701</v>
      </c>
      <c r="R1752" s="255" t="s">
        <v>565</v>
      </c>
      <c r="S1752" s="255" t="s">
        <v>1420</v>
      </c>
    </row>
    <row r="1753" spans="1:19" x14ac:dyDescent="0.3">
      <c r="A1753" s="204"/>
      <c r="B1753" s="204"/>
      <c r="C1753" s="204"/>
      <c r="D1753" s="204"/>
      <c r="F1753" s="255" t="s">
        <v>133</v>
      </c>
      <c r="G1753" s="255" t="s">
        <v>683</v>
      </c>
      <c r="H1753" s="255" t="s">
        <v>2083</v>
      </c>
      <c r="I1753" s="255" t="s">
        <v>3684</v>
      </c>
      <c r="K1753" s="255" t="s">
        <v>135</v>
      </c>
      <c r="L1753" s="255" t="s">
        <v>586</v>
      </c>
      <c r="M1753" s="255" t="s">
        <v>1074</v>
      </c>
      <c r="N1753" s="255" t="s">
        <v>7361</v>
      </c>
      <c r="P1753" s="255" t="s">
        <v>133</v>
      </c>
      <c r="Q1753" s="255" t="s">
        <v>702</v>
      </c>
      <c r="R1753" s="255" t="s">
        <v>565</v>
      </c>
      <c r="S1753" s="255" t="s">
        <v>565</v>
      </c>
    </row>
    <row r="1754" spans="1:19" x14ac:dyDescent="0.3">
      <c r="A1754" s="204"/>
      <c r="B1754" s="204"/>
      <c r="C1754" s="204"/>
      <c r="D1754" s="204"/>
      <c r="F1754" s="255" t="s">
        <v>133</v>
      </c>
      <c r="G1754" s="255" t="s">
        <v>542</v>
      </c>
      <c r="H1754" s="255" t="s">
        <v>3039</v>
      </c>
      <c r="I1754" s="255" t="s">
        <v>2850</v>
      </c>
      <c r="K1754" s="255" t="s">
        <v>135</v>
      </c>
      <c r="L1754" s="255" t="s">
        <v>552</v>
      </c>
      <c r="M1754" s="255" t="s">
        <v>3961</v>
      </c>
      <c r="N1754" s="255" t="s">
        <v>7362</v>
      </c>
      <c r="P1754" s="255" t="s">
        <v>133</v>
      </c>
      <c r="Q1754" s="255" t="s">
        <v>703</v>
      </c>
      <c r="R1754" s="255" t="s">
        <v>565</v>
      </c>
      <c r="S1754" s="255" t="s">
        <v>565</v>
      </c>
    </row>
    <row r="1755" spans="1:19" x14ac:dyDescent="0.3">
      <c r="A1755" s="204"/>
      <c r="B1755" s="204"/>
      <c r="C1755" s="204"/>
      <c r="D1755" s="204"/>
      <c r="F1755" s="255" t="s">
        <v>133</v>
      </c>
      <c r="G1755" s="255" t="s">
        <v>686</v>
      </c>
      <c r="H1755" s="255" t="s">
        <v>1086</v>
      </c>
      <c r="I1755" s="255" t="s">
        <v>979</v>
      </c>
      <c r="K1755" s="255" t="s">
        <v>135</v>
      </c>
      <c r="L1755" s="255" t="s">
        <v>551</v>
      </c>
      <c r="M1755" s="255" t="s">
        <v>1446</v>
      </c>
      <c r="N1755" s="255" t="s">
        <v>4725</v>
      </c>
      <c r="P1755" s="255" t="s">
        <v>133</v>
      </c>
      <c r="Q1755" s="255" t="s">
        <v>704</v>
      </c>
      <c r="R1755" s="255" t="s">
        <v>565</v>
      </c>
      <c r="S1755" s="255" t="s">
        <v>594</v>
      </c>
    </row>
    <row r="1756" spans="1:19" x14ac:dyDescent="0.3">
      <c r="A1756" s="204"/>
      <c r="B1756" s="204"/>
      <c r="C1756" s="204"/>
      <c r="D1756" s="204"/>
      <c r="F1756" s="255" t="s">
        <v>133</v>
      </c>
      <c r="G1756" s="255" t="s">
        <v>688</v>
      </c>
      <c r="H1756" s="255" t="s">
        <v>2790</v>
      </c>
      <c r="I1756" s="255" t="s">
        <v>3449</v>
      </c>
      <c r="K1756" s="255" t="s">
        <v>135</v>
      </c>
      <c r="L1756" s="255" t="s">
        <v>611</v>
      </c>
      <c r="M1756" s="255" t="s">
        <v>1446</v>
      </c>
      <c r="N1756" s="255" t="s">
        <v>4725</v>
      </c>
      <c r="P1756" s="255" t="s">
        <v>133</v>
      </c>
      <c r="Q1756" s="255" t="s">
        <v>705</v>
      </c>
      <c r="R1756" s="255" t="s">
        <v>985</v>
      </c>
      <c r="S1756" s="255" t="s">
        <v>8166</v>
      </c>
    </row>
    <row r="1757" spans="1:19" x14ac:dyDescent="0.3">
      <c r="A1757" s="204"/>
      <c r="B1757" s="204"/>
      <c r="C1757" s="204"/>
      <c r="D1757" s="204"/>
      <c r="F1757" s="255" t="s">
        <v>133</v>
      </c>
      <c r="G1757" s="255" t="s">
        <v>690</v>
      </c>
      <c r="H1757" s="255" t="s">
        <v>853</v>
      </c>
      <c r="I1757" s="255" t="s">
        <v>1023</v>
      </c>
      <c r="K1757" s="255" t="s">
        <v>135</v>
      </c>
      <c r="L1757" s="255" t="s">
        <v>586</v>
      </c>
      <c r="M1757" s="255" t="s">
        <v>565</v>
      </c>
      <c r="N1757" s="255" t="s">
        <v>565</v>
      </c>
      <c r="P1757" s="255" t="s">
        <v>133</v>
      </c>
      <c r="Q1757" s="255" t="s">
        <v>707</v>
      </c>
      <c r="R1757" s="255" t="s">
        <v>1420</v>
      </c>
      <c r="S1757" s="255" t="s">
        <v>1230</v>
      </c>
    </row>
    <row r="1758" spans="1:19" x14ac:dyDescent="0.3">
      <c r="A1758" s="204"/>
      <c r="B1758" s="204"/>
      <c r="C1758" s="204"/>
      <c r="D1758" s="204"/>
      <c r="F1758" s="255" t="s">
        <v>133</v>
      </c>
      <c r="G1758" s="255" t="s">
        <v>541</v>
      </c>
      <c r="H1758" s="255" t="s">
        <v>8574</v>
      </c>
      <c r="I1758" s="255" t="s">
        <v>6608</v>
      </c>
      <c r="K1758" s="255" t="s">
        <v>135</v>
      </c>
      <c r="L1758" s="255" t="s">
        <v>550</v>
      </c>
      <c r="M1758" s="255" t="s">
        <v>2746</v>
      </c>
      <c r="N1758" s="255" t="s">
        <v>7363</v>
      </c>
      <c r="P1758" s="255" t="s">
        <v>133</v>
      </c>
      <c r="Q1758" s="255" t="s">
        <v>709</v>
      </c>
      <c r="R1758" s="255" t="s">
        <v>757</v>
      </c>
      <c r="S1758" s="255" t="s">
        <v>624</v>
      </c>
    </row>
    <row r="1759" spans="1:19" x14ac:dyDescent="0.3">
      <c r="A1759" s="204"/>
      <c r="B1759" s="204"/>
      <c r="C1759" s="204"/>
      <c r="D1759" s="204"/>
      <c r="F1759" s="255" t="s">
        <v>133</v>
      </c>
      <c r="G1759" s="255" t="s">
        <v>693</v>
      </c>
      <c r="H1759" s="255" t="s">
        <v>1253</v>
      </c>
      <c r="I1759" s="255" t="s">
        <v>6609</v>
      </c>
      <c r="K1759" s="255" t="s">
        <v>135</v>
      </c>
      <c r="L1759" s="255" t="s">
        <v>614</v>
      </c>
      <c r="M1759" s="255" t="s">
        <v>565</v>
      </c>
      <c r="N1759" s="255" t="s">
        <v>565</v>
      </c>
      <c r="P1759" s="255" t="s">
        <v>133</v>
      </c>
      <c r="Q1759" s="255" t="s">
        <v>586</v>
      </c>
      <c r="R1759" s="255" t="s">
        <v>4590</v>
      </c>
      <c r="S1759" s="255" t="s">
        <v>2291</v>
      </c>
    </row>
    <row r="1760" spans="1:19" x14ac:dyDescent="0.3">
      <c r="A1760" s="204"/>
      <c r="B1760" s="204"/>
      <c r="C1760" s="204"/>
      <c r="D1760" s="204"/>
      <c r="F1760" s="255" t="s">
        <v>133</v>
      </c>
      <c r="G1760" s="255" t="s">
        <v>695</v>
      </c>
      <c r="H1760" s="255" t="s">
        <v>1219</v>
      </c>
      <c r="I1760" s="255" t="s">
        <v>6610</v>
      </c>
      <c r="K1760" s="255" t="s">
        <v>135</v>
      </c>
      <c r="L1760" s="255" t="s">
        <v>615</v>
      </c>
      <c r="M1760" s="255" t="s">
        <v>565</v>
      </c>
      <c r="N1760" s="255" t="s">
        <v>565</v>
      </c>
      <c r="P1760" s="255" t="s">
        <v>133</v>
      </c>
      <c r="Q1760" s="255" t="s">
        <v>540</v>
      </c>
      <c r="R1760" s="255" t="s">
        <v>10782</v>
      </c>
      <c r="S1760" s="255" t="s">
        <v>8167</v>
      </c>
    </row>
    <row r="1761" spans="1:19" x14ac:dyDescent="0.3">
      <c r="A1761" s="204"/>
      <c r="B1761" s="204"/>
      <c r="C1761" s="204"/>
      <c r="D1761" s="204"/>
      <c r="F1761" s="255" t="s">
        <v>133</v>
      </c>
      <c r="G1761" s="255" t="s">
        <v>697</v>
      </c>
      <c r="H1761" s="255" t="s">
        <v>5912</v>
      </c>
      <c r="I1761" s="255" t="s">
        <v>785</v>
      </c>
      <c r="K1761" s="255" t="s">
        <v>135</v>
      </c>
      <c r="L1761" s="255" t="s">
        <v>616</v>
      </c>
      <c r="M1761" s="255" t="s">
        <v>565</v>
      </c>
      <c r="N1761" s="255" t="s">
        <v>565</v>
      </c>
      <c r="P1761" s="255" t="s">
        <v>133</v>
      </c>
      <c r="Q1761" s="255" t="s">
        <v>371</v>
      </c>
      <c r="R1761" s="255" t="s">
        <v>10781</v>
      </c>
      <c r="S1761" s="255" t="s">
        <v>8169</v>
      </c>
    </row>
    <row r="1762" spans="1:19" x14ac:dyDescent="0.3">
      <c r="A1762" s="204"/>
      <c r="B1762" s="204"/>
      <c r="C1762" s="204"/>
      <c r="D1762" s="204"/>
      <c r="F1762" s="255" t="s">
        <v>133</v>
      </c>
      <c r="G1762" s="255" t="s">
        <v>699</v>
      </c>
      <c r="H1762" s="255" t="s">
        <v>4318</v>
      </c>
      <c r="I1762" s="255" t="s">
        <v>3265</v>
      </c>
      <c r="K1762" s="255" t="s">
        <v>135</v>
      </c>
      <c r="L1762" s="255" t="s">
        <v>617</v>
      </c>
      <c r="M1762" s="255" t="s">
        <v>565</v>
      </c>
      <c r="N1762" s="255" t="s">
        <v>565</v>
      </c>
      <c r="P1762" s="255" t="s">
        <v>133</v>
      </c>
      <c r="Q1762" s="255" t="s">
        <v>715</v>
      </c>
      <c r="R1762" s="255" t="s">
        <v>1332</v>
      </c>
      <c r="S1762" s="255" t="s">
        <v>8170</v>
      </c>
    </row>
    <row r="1763" spans="1:19" x14ac:dyDescent="0.3">
      <c r="A1763" s="204"/>
      <c r="B1763" s="204"/>
      <c r="C1763" s="204"/>
      <c r="D1763" s="204"/>
      <c r="F1763" s="255" t="s">
        <v>133</v>
      </c>
      <c r="G1763" s="255" t="s">
        <v>701</v>
      </c>
      <c r="H1763" s="255" t="s">
        <v>1832</v>
      </c>
      <c r="I1763" s="255" t="s">
        <v>1892</v>
      </c>
      <c r="K1763" s="255" t="s">
        <v>135</v>
      </c>
      <c r="L1763" s="255" t="s">
        <v>618</v>
      </c>
      <c r="M1763" s="255" t="s">
        <v>3595</v>
      </c>
      <c r="N1763" s="255" t="s">
        <v>7364</v>
      </c>
      <c r="P1763" s="255" t="s">
        <v>133</v>
      </c>
      <c r="Q1763" s="255" t="s">
        <v>717</v>
      </c>
      <c r="R1763" s="255" t="s">
        <v>992</v>
      </c>
      <c r="S1763" s="255" t="s">
        <v>4283</v>
      </c>
    </row>
    <row r="1764" spans="1:19" x14ac:dyDescent="0.3">
      <c r="A1764" s="204"/>
      <c r="B1764" s="204"/>
      <c r="C1764" s="204"/>
      <c r="D1764" s="204"/>
      <c r="F1764" s="255" t="s">
        <v>133</v>
      </c>
      <c r="G1764" s="255" t="s">
        <v>702</v>
      </c>
      <c r="H1764" s="255" t="s">
        <v>565</v>
      </c>
      <c r="I1764" s="255" t="s">
        <v>594</v>
      </c>
      <c r="K1764" s="255" t="s">
        <v>135</v>
      </c>
      <c r="L1764" s="255" t="s">
        <v>620</v>
      </c>
      <c r="M1764" s="255" t="s">
        <v>863</v>
      </c>
      <c r="N1764" s="255" t="s">
        <v>946</v>
      </c>
      <c r="P1764" s="255" t="s">
        <v>133</v>
      </c>
      <c r="Q1764" s="255" t="s">
        <v>719</v>
      </c>
      <c r="R1764" s="255" t="s">
        <v>565</v>
      </c>
      <c r="S1764" s="255" t="s">
        <v>565</v>
      </c>
    </row>
    <row r="1765" spans="1:19" x14ac:dyDescent="0.3">
      <c r="A1765" s="204"/>
      <c r="B1765" s="204"/>
      <c r="C1765" s="204"/>
      <c r="D1765" s="204"/>
      <c r="F1765" s="255" t="s">
        <v>133</v>
      </c>
      <c r="G1765" s="255" t="s">
        <v>703</v>
      </c>
      <c r="H1765" s="255" t="s">
        <v>565</v>
      </c>
      <c r="I1765" s="255" t="s">
        <v>565</v>
      </c>
      <c r="K1765" s="255" t="s">
        <v>135</v>
      </c>
      <c r="L1765" s="255" t="s">
        <v>586</v>
      </c>
      <c r="M1765" s="255" t="s">
        <v>565</v>
      </c>
      <c r="N1765" s="255" t="s">
        <v>565</v>
      </c>
      <c r="P1765" s="255" t="s">
        <v>133</v>
      </c>
      <c r="Q1765" s="255" t="s">
        <v>720</v>
      </c>
      <c r="R1765" s="255" t="s">
        <v>1145</v>
      </c>
      <c r="S1765" s="255" t="s">
        <v>3026</v>
      </c>
    </row>
    <row r="1766" spans="1:19" x14ac:dyDescent="0.3">
      <c r="A1766" s="204"/>
      <c r="B1766" s="204"/>
      <c r="C1766" s="204"/>
      <c r="D1766" s="204"/>
      <c r="F1766" s="255" t="s">
        <v>133</v>
      </c>
      <c r="G1766" s="255" t="s">
        <v>704</v>
      </c>
      <c r="H1766" s="255" t="s">
        <v>1393</v>
      </c>
      <c r="I1766" s="255" t="s">
        <v>4042</v>
      </c>
      <c r="K1766" s="255" t="s">
        <v>135</v>
      </c>
      <c r="L1766" s="255" t="s">
        <v>549</v>
      </c>
      <c r="M1766" s="255" t="s">
        <v>1238</v>
      </c>
      <c r="N1766" s="255" t="s">
        <v>7365</v>
      </c>
      <c r="P1766" s="255" t="s">
        <v>133</v>
      </c>
      <c r="Q1766" s="255" t="s">
        <v>722</v>
      </c>
      <c r="R1766" s="255" t="s">
        <v>680</v>
      </c>
      <c r="S1766" s="255" t="s">
        <v>3257</v>
      </c>
    </row>
    <row r="1767" spans="1:19" x14ac:dyDescent="0.3">
      <c r="A1767" s="204"/>
      <c r="B1767" s="204"/>
      <c r="C1767" s="204"/>
      <c r="D1767" s="204"/>
      <c r="F1767" s="255" t="s">
        <v>133</v>
      </c>
      <c r="G1767" s="255" t="s">
        <v>705</v>
      </c>
      <c r="H1767" s="255" t="s">
        <v>2651</v>
      </c>
      <c r="I1767" s="255" t="s">
        <v>4806</v>
      </c>
      <c r="K1767" s="255" t="s">
        <v>135</v>
      </c>
      <c r="L1767" s="255" t="s">
        <v>625</v>
      </c>
      <c r="M1767" s="255" t="s">
        <v>565</v>
      </c>
      <c r="N1767" s="255" t="s">
        <v>565</v>
      </c>
      <c r="P1767" s="255" t="s">
        <v>133</v>
      </c>
      <c r="Q1767" s="255" t="s">
        <v>724</v>
      </c>
      <c r="R1767" s="255" t="s">
        <v>1375</v>
      </c>
      <c r="S1767" s="255" t="s">
        <v>8171</v>
      </c>
    </row>
    <row r="1768" spans="1:19" x14ac:dyDescent="0.3">
      <c r="A1768" s="204"/>
      <c r="B1768" s="204"/>
      <c r="C1768" s="204"/>
      <c r="D1768" s="204"/>
      <c r="F1768" s="255" t="s">
        <v>133</v>
      </c>
      <c r="G1768" s="255" t="s">
        <v>707</v>
      </c>
      <c r="H1768" s="255" t="s">
        <v>2285</v>
      </c>
      <c r="I1768" s="255" t="s">
        <v>4688</v>
      </c>
      <c r="K1768" s="255" t="s">
        <v>135</v>
      </c>
      <c r="L1768" s="255" t="s">
        <v>627</v>
      </c>
      <c r="M1768" s="255" t="s">
        <v>565</v>
      </c>
      <c r="N1768" s="255" t="s">
        <v>565</v>
      </c>
      <c r="P1768" s="255" t="s">
        <v>133</v>
      </c>
      <c r="Q1768" s="255" t="s">
        <v>726</v>
      </c>
      <c r="R1768" s="255" t="s">
        <v>2452</v>
      </c>
      <c r="S1768" s="255" t="s">
        <v>8172</v>
      </c>
    </row>
    <row r="1769" spans="1:19" x14ac:dyDescent="0.3">
      <c r="A1769" s="204"/>
      <c r="B1769" s="204"/>
      <c r="C1769" s="204"/>
      <c r="D1769" s="204"/>
      <c r="F1769" s="255" t="s">
        <v>133</v>
      </c>
      <c r="G1769" s="255" t="s">
        <v>709</v>
      </c>
      <c r="H1769" s="255" t="s">
        <v>1915</v>
      </c>
      <c r="I1769" s="255" t="s">
        <v>4261</v>
      </c>
      <c r="K1769" s="255" t="s">
        <v>135</v>
      </c>
      <c r="L1769" s="255" t="s">
        <v>629</v>
      </c>
      <c r="M1769" s="255" t="s">
        <v>691</v>
      </c>
      <c r="N1769" s="255" t="s">
        <v>7366</v>
      </c>
      <c r="P1769" s="255" t="s">
        <v>133</v>
      </c>
      <c r="Q1769" s="255" t="s">
        <v>728</v>
      </c>
      <c r="R1769" s="255" t="s">
        <v>1487</v>
      </c>
      <c r="S1769" s="255" t="s">
        <v>4717</v>
      </c>
    </row>
    <row r="1770" spans="1:19" x14ac:dyDescent="0.3">
      <c r="A1770" s="204"/>
      <c r="B1770" s="204"/>
      <c r="C1770" s="204"/>
      <c r="D1770" s="204"/>
      <c r="F1770" s="255" t="s">
        <v>133</v>
      </c>
      <c r="G1770" s="255" t="s">
        <v>586</v>
      </c>
      <c r="H1770" s="255" t="s">
        <v>1852</v>
      </c>
      <c r="I1770" s="255" t="s">
        <v>2055</v>
      </c>
      <c r="K1770" s="255" t="s">
        <v>135</v>
      </c>
      <c r="L1770" s="255" t="s">
        <v>631</v>
      </c>
      <c r="M1770" s="255" t="s">
        <v>594</v>
      </c>
      <c r="N1770" s="255" t="s">
        <v>565</v>
      </c>
      <c r="P1770" s="255" t="s">
        <v>133</v>
      </c>
      <c r="Q1770" s="255" t="s">
        <v>730</v>
      </c>
      <c r="R1770" s="255" t="s">
        <v>1930</v>
      </c>
      <c r="S1770" s="255" t="s">
        <v>8173</v>
      </c>
    </row>
    <row r="1771" spans="1:19" x14ac:dyDescent="0.3">
      <c r="A1771" s="204"/>
      <c r="B1771" s="204"/>
      <c r="C1771" s="204"/>
      <c r="D1771" s="204"/>
      <c r="F1771" s="255" t="s">
        <v>133</v>
      </c>
      <c r="G1771" s="255" t="s">
        <v>540</v>
      </c>
      <c r="H1771" s="255" t="s">
        <v>10348</v>
      </c>
      <c r="I1771" s="255" t="s">
        <v>6613</v>
      </c>
      <c r="K1771" s="255" t="s">
        <v>135</v>
      </c>
      <c r="L1771" s="255" t="s">
        <v>633</v>
      </c>
      <c r="M1771" s="255" t="s">
        <v>624</v>
      </c>
      <c r="N1771" s="255" t="s">
        <v>1599</v>
      </c>
      <c r="P1771" s="255" t="s">
        <v>133</v>
      </c>
      <c r="Q1771" s="255" t="s">
        <v>539</v>
      </c>
      <c r="R1771" s="255" t="s">
        <v>10780</v>
      </c>
      <c r="S1771" s="255" t="s">
        <v>8174</v>
      </c>
    </row>
    <row r="1772" spans="1:19" x14ac:dyDescent="0.3">
      <c r="A1772" s="204"/>
      <c r="B1772" s="204"/>
      <c r="C1772" s="204"/>
      <c r="D1772" s="204"/>
      <c r="F1772" s="255" t="s">
        <v>133</v>
      </c>
      <c r="G1772" s="255" t="s">
        <v>371</v>
      </c>
      <c r="H1772" s="255" t="s">
        <v>5045</v>
      </c>
      <c r="I1772" s="255" t="s">
        <v>6614</v>
      </c>
      <c r="K1772" s="255" t="s">
        <v>135</v>
      </c>
      <c r="L1772" s="255" t="s">
        <v>586</v>
      </c>
      <c r="M1772" s="255" t="s">
        <v>1013</v>
      </c>
      <c r="N1772" s="255" t="s">
        <v>4067</v>
      </c>
      <c r="P1772" s="255" t="s">
        <v>133</v>
      </c>
      <c r="Q1772" s="255" t="s">
        <v>733</v>
      </c>
      <c r="R1772" s="255" t="s">
        <v>821</v>
      </c>
      <c r="S1772" s="255" t="s">
        <v>1866</v>
      </c>
    </row>
    <row r="1773" spans="1:19" x14ac:dyDescent="0.3">
      <c r="A1773" s="204"/>
      <c r="B1773" s="204"/>
      <c r="C1773" s="204"/>
      <c r="D1773" s="204"/>
      <c r="F1773" s="255" t="s">
        <v>133</v>
      </c>
      <c r="G1773" s="255" t="s">
        <v>715</v>
      </c>
      <c r="H1773" s="255" t="s">
        <v>1525</v>
      </c>
      <c r="I1773" s="255" t="s">
        <v>6615</v>
      </c>
      <c r="K1773" s="255" t="s">
        <v>135</v>
      </c>
      <c r="L1773" s="255" t="s">
        <v>548</v>
      </c>
      <c r="M1773" s="255" t="s">
        <v>2163</v>
      </c>
      <c r="N1773" s="255" t="s">
        <v>3281</v>
      </c>
      <c r="P1773" s="255" t="s">
        <v>133</v>
      </c>
      <c r="Q1773" s="255" t="s">
        <v>735</v>
      </c>
      <c r="R1773" s="255" t="s">
        <v>1232</v>
      </c>
      <c r="S1773" s="255" t="s">
        <v>8175</v>
      </c>
    </row>
    <row r="1774" spans="1:19" x14ac:dyDescent="0.3">
      <c r="A1774" s="204"/>
      <c r="B1774" s="204"/>
      <c r="C1774" s="204"/>
      <c r="D1774" s="204"/>
      <c r="F1774" s="255" t="s">
        <v>133</v>
      </c>
      <c r="G1774" s="255" t="s">
        <v>717</v>
      </c>
      <c r="H1774" s="255" t="s">
        <v>1350</v>
      </c>
      <c r="I1774" s="255" t="s">
        <v>5522</v>
      </c>
      <c r="K1774" s="255" t="s">
        <v>135</v>
      </c>
      <c r="L1774" s="255" t="s">
        <v>637</v>
      </c>
      <c r="M1774" s="255" t="s">
        <v>946</v>
      </c>
      <c r="N1774" s="255" t="s">
        <v>1145</v>
      </c>
      <c r="P1774" s="255" t="s">
        <v>133</v>
      </c>
      <c r="Q1774" s="255" t="s">
        <v>737</v>
      </c>
      <c r="R1774" s="255" t="s">
        <v>949</v>
      </c>
      <c r="S1774" s="255" t="s">
        <v>8176</v>
      </c>
    </row>
    <row r="1775" spans="1:19" x14ac:dyDescent="0.3">
      <c r="A1775" s="204"/>
      <c r="B1775" s="204"/>
      <c r="C1775" s="204"/>
      <c r="D1775" s="204"/>
      <c r="F1775" s="255" t="s">
        <v>133</v>
      </c>
      <c r="G1775" s="255" t="s">
        <v>719</v>
      </c>
      <c r="H1775" s="255" t="s">
        <v>565</v>
      </c>
      <c r="I1775" s="255" t="s">
        <v>594</v>
      </c>
      <c r="K1775" s="255" t="s">
        <v>135</v>
      </c>
      <c r="L1775" s="255" t="s">
        <v>639</v>
      </c>
      <c r="M1775" s="255" t="s">
        <v>863</v>
      </c>
      <c r="N1775" s="255" t="s">
        <v>875</v>
      </c>
      <c r="P1775" s="255" t="s">
        <v>133</v>
      </c>
      <c r="Q1775" s="255" t="s">
        <v>739</v>
      </c>
      <c r="R1775" s="255" t="s">
        <v>1911</v>
      </c>
      <c r="S1775" s="255" t="s">
        <v>8177</v>
      </c>
    </row>
    <row r="1776" spans="1:19" x14ac:dyDescent="0.3">
      <c r="A1776" s="204"/>
      <c r="B1776" s="204"/>
      <c r="C1776" s="204"/>
      <c r="D1776" s="204"/>
      <c r="F1776" s="255" t="s">
        <v>133</v>
      </c>
      <c r="G1776" s="255" t="s">
        <v>720</v>
      </c>
      <c r="H1776" s="255" t="s">
        <v>661</v>
      </c>
      <c r="I1776" s="255" t="s">
        <v>663</v>
      </c>
      <c r="K1776" s="255" t="s">
        <v>135</v>
      </c>
      <c r="L1776" s="255" t="s">
        <v>641</v>
      </c>
      <c r="M1776" s="255" t="s">
        <v>565</v>
      </c>
      <c r="N1776" s="255" t="s">
        <v>565</v>
      </c>
      <c r="P1776" s="255" t="s">
        <v>133</v>
      </c>
      <c r="Q1776" s="255" t="s">
        <v>741</v>
      </c>
      <c r="R1776" s="255" t="s">
        <v>1788</v>
      </c>
      <c r="S1776" s="255" t="s">
        <v>8178</v>
      </c>
    </row>
    <row r="1777" spans="1:19" x14ac:dyDescent="0.3">
      <c r="A1777" s="204"/>
      <c r="B1777" s="204"/>
      <c r="C1777" s="204"/>
      <c r="D1777" s="204"/>
      <c r="F1777" s="255" t="s">
        <v>133</v>
      </c>
      <c r="G1777" s="255" t="s">
        <v>722</v>
      </c>
      <c r="H1777" s="255" t="s">
        <v>863</v>
      </c>
      <c r="I1777" s="255" t="s">
        <v>1671</v>
      </c>
      <c r="K1777" s="255" t="s">
        <v>135</v>
      </c>
      <c r="L1777" s="255" t="s">
        <v>643</v>
      </c>
      <c r="M1777" s="255" t="s">
        <v>624</v>
      </c>
      <c r="N1777" s="255" t="s">
        <v>1549</v>
      </c>
      <c r="P1777" s="255" t="s">
        <v>133</v>
      </c>
      <c r="Q1777" s="255" t="s">
        <v>743</v>
      </c>
      <c r="R1777" s="255" t="s">
        <v>841</v>
      </c>
      <c r="S1777" s="255" t="s">
        <v>8179</v>
      </c>
    </row>
    <row r="1778" spans="1:19" x14ac:dyDescent="0.3">
      <c r="A1778" s="204"/>
      <c r="B1778" s="204"/>
      <c r="C1778" s="204"/>
      <c r="D1778" s="204"/>
      <c r="F1778" s="255" t="s">
        <v>133</v>
      </c>
      <c r="G1778" s="255" t="s">
        <v>724</v>
      </c>
      <c r="H1778" s="255" t="s">
        <v>1350</v>
      </c>
      <c r="I1778" s="255" t="s">
        <v>6616</v>
      </c>
      <c r="K1778" s="255" t="s">
        <v>135</v>
      </c>
      <c r="L1778" s="255" t="s">
        <v>586</v>
      </c>
      <c r="M1778" s="255" t="s">
        <v>861</v>
      </c>
      <c r="N1778" s="255" t="s">
        <v>4881</v>
      </c>
      <c r="P1778" s="255" t="s">
        <v>133</v>
      </c>
      <c r="Q1778" s="255" t="s">
        <v>745</v>
      </c>
      <c r="R1778" s="255" t="s">
        <v>3214</v>
      </c>
      <c r="S1778" s="255" t="s">
        <v>8180</v>
      </c>
    </row>
    <row r="1779" spans="1:19" x14ac:dyDescent="0.3">
      <c r="A1779" s="204"/>
      <c r="B1779" s="204"/>
      <c r="C1779" s="204"/>
      <c r="D1779" s="204"/>
      <c r="F1779" s="255" t="s">
        <v>133</v>
      </c>
      <c r="G1779" s="255" t="s">
        <v>726</v>
      </c>
      <c r="H1779" s="255" t="s">
        <v>1613</v>
      </c>
      <c r="I1779" s="255" t="s">
        <v>6617</v>
      </c>
      <c r="K1779" s="255" t="s">
        <v>135</v>
      </c>
      <c r="L1779" s="255" t="s">
        <v>547</v>
      </c>
      <c r="M1779" s="255" t="s">
        <v>1074</v>
      </c>
      <c r="N1779" s="255" t="s">
        <v>992</v>
      </c>
      <c r="P1779" s="255" t="s">
        <v>133</v>
      </c>
      <c r="Q1779" s="255" t="s">
        <v>747</v>
      </c>
      <c r="R1779" s="255" t="s">
        <v>2228</v>
      </c>
      <c r="S1779" s="255" t="s">
        <v>8181</v>
      </c>
    </row>
    <row r="1780" spans="1:19" x14ac:dyDescent="0.3">
      <c r="A1780" s="204"/>
      <c r="B1780" s="204"/>
      <c r="C1780" s="204"/>
      <c r="D1780" s="204"/>
      <c r="F1780" s="255" t="s">
        <v>133</v>
      </c>
      <c r="G1780" s="255" t="s">
        <v>728</v>
      </c>
      <c r="H1780" s="255" t="s">
        <v>687</v>
      </c>
      <c r="I1780" s="255" t="s">
        <v>6618</v>
      </c>
      <c r="K1780" s="255" t="s">
        <v>135</v>
      </c>
      <c r="L1780" s="255" t="s">
        <v>647</v>
      </c>
      <c r="M1780" s="255" t="s">
        <v>652</v>
      </c>
      <c r="N1780" s="255" t="s">
        <v>1350</v>
      </c>
      <c r="P1780" s="255" t="s">
        <v>133</v>
      </c>
      <c r="Q1780" s="255" t="s">
        <v>749</v>
      </c>
      <c r="R1780" s="255" t="s">
        <v>5270</v>
      </c>
      <c r="S1780" s="255" t="s">
        <v>8182</v>
      </c>
    </row>
    <row r="1781" spans="1:19" x14ac:dyDescent="0.3">
      <c r="A1781" s="204"/>
      <c r="B1781" s="204"/>
      <c r="C1781" s="204"/>
      <c r="D1781" s="204"/>
      <c r="F1781" s="255" t="s">
        <v>133</v>
      </c>
      <c r="G1781" s="255" t="s">
        <v>730</v>
      </c>
      <c r="H1781" s="255" t="s">
        <v>4437</v>
      </c>
      <c r="I1781" s="255" t="s">
        <v>4765</v>
      </c>
      <c r="K1781" s="255" t="s">
        <v>135</v>
      </c>
      <c r="L1781" s="255" t="s">
        <v>649</v>
      </c>
      <c r="M1781" s="255" t="s">
        <v>946</v>
      </c>
      <c r="N1781" s="255" t="s">
        <v>863</v>
      </c>
      <c r="P1781" s="255" t="s">
        <v>133</v>
      </c>
      <c r="Q1781" s="255" t="s">
        <v>751</v>
      </c>
      <c r="R1781" s="255" t="s">
        <v>1032</v>
      </c>
      <c r="S1781" s="255" t="s">
        <v>8183</v>
      </c>
    </row>
    <row r="1782" spans="1:19" x14ac:dyDescent="0.3">
      <c r="A1782" s="204"/>
      <c r="B1782" s="204"/>
      <c r="C1782" s="204"/>
      <c r="D1782" s="204"/>
      <c r="F1782" s="255" t="s">
        <v>133</v>
      </c>
      <c r="G1782" s="255" t="s">
        <v>539</v>
      </c>
      <c r="H1782" s="255" t="s">
        <v>10349</v>
      </c>
      <c r="I1782" s="255" t="s">
        <v>6619</v>
      </c>
      <c r="K1782" s="255" t="s">
        <v>135</v>
      </c>
      <c r="L1782" s="255" t="s">
        <v>651</v>
      </c>
      <c r="M1782" s="255" t="s">
        <v>565</v>
      </c>
      <c r="N1782" s="255" t="s">
        <v>565</v>
      </c>
      <c r="P1782" s="255" t="s">
        <v>133</v>
      </c>
      <c r="Q1782" s="255" t="s">
        <v>753</v>
      </c>
      <c r="R1782" s="255" t="s">
        <v>10779</v>
      </c>
      <c r="S1782" s="255" t="s">
        <v>8184</v>
      </c>
    </row>
    <row r="1783" spans="1:19" x14ac:dyDescent="0.3">
      <c r="A1783" s="204"/>
      <c r="B1783" s="204"/>
      <c r="C1783" s="204"/>
      <c r="D1783" s="204"/>
      <c r="F1783" s="255" t="s">
        <v>133</v>
      </c>
      <c r="G1783" s="255" t="s">
        <v>733</v>
      </c>
      <c r="H1783" s="255" t="s">
        <v>952</v>
      </c>
      <c r="I1783" s="255" t="s">
        <v>4033</v>
      </c>
      <c r="K1783" s="255" t="s">
        <v>135</v>
      </c>
      <c r="L1783" s="255" t="s">
        <v>653</v>
      </c>
      <c r="M1783" s="255" t="s">
        <v>594</v>
      </c>
      <c r="N1783" s="255" t="s">
        <v>594</v>
      </c>
      <c r="P1783" s="255" t="s">
        <v>133</v>
      </c>
      <c r="Q1783" s="255" t="s">
        <v>538</v>
      </c>
      <c r="R1783" s="255" t="s">
        <v>10778</v>
      </c>
      <c r="S1783" s="255" t="s">
        <v>8185</v>
      </c>
    </row>
    <row r="1784" spans="1:19" x14ac:dyDescent="0.3">
      <c r="A1784" s="204"/>
      <c r="B1784" s="204"/>
      <c r="C1784" s="204"/>
      <c r="D1784" s="204"/>
      <c r="F1784" s="255" t="s">
        <v>133</v>
      </c>
      <c r="G1784" s="255" t="s">
        <v>735</v>
      </c>
      <c r="H1784" s="255" t="s">
        <v>865</v>
      </c>
      <c r="I1784" s="255" t="s">
        <v>4388</v>
      </c>
      <c r="K1784" s="255" t="s">
        <v>135</v>
      </c>
      <c r="L1784" s="255" t="s">
        <v>655</v>
      </c>
      <c r="M1784" s="255" t="s">
        <v>2790</v>
      </c>
      <c r="N1784" s="255" t="s">
        <v>946</v>
      </c>
      <c r="P1784" s="255" t="s">
        <v>133</v>
      </c>
      <c r="Q1784" s="255" t="s">
        <v>756</v>
      </c>
      <c r="R1784" s="255" t="s">
        <v>946</v>
      </c>
      <c r="S1784" s="255" t="s">
        <v>2641</v>
      </c>
    </row>
    <row r="1785" spans="1:19" x14ac:dyDescent="0.3">
      <c r="A1785" s="204"/>
      <c r="B1785" s="204"/>
      <c r="C1785" s="204"/>
      <c r="D1785" s="204"/>
      <c r="F1785" s="255" t="s">
        <v>133</v>
      </c>
      <c r="G1785" s="255" t="s">
        <v>737</v>
      </c>
      <c r="H1785" s="255" t="s">
        <v>1183</v>
      </c>
      <c r="I1785" s="255" t="s">
        <v>6620</v>
      </c>
      <c r="K1785" s="255" t="s">
        <v>135</v>
      </c>
      <c r="L1785" s="255" t="s">
        <v>657</v>
      </c>
      <c r="M1785" s="255" t="s">
        <v>565</v>
      </c>
      <c r="N1785" s="255" t="s">
        <v>565</v>
      </c>
      <c r="P1785" s="255" t="s">
        <v>133</v>
      </c>
      <c r="Q1785" s="255" t="s">
        <v>758</v>
      </c>
      <c r="R1785" s="255" t="s">
        <v>10777</v>
      </c>
      <c r="S1785" s="255" t="s">
        <v>8186</v>
      </c>
    </row>
    <row r="1786" spans="1:19" x14ac:dyDescent="0.3">
      <c r="A1786" s="204"/>
      <c r="B1786" s="204"/>
      <c r="C1786" s="204"/>
      <c r="D1786" s="204"/>
      <c r="F1786" s="255" t="s">
        <v>133</v>
      </c>
      <c r="G1786" s="255" t="s">
        <v>739</v>
      </c>
      <c r="H1786" s="255" t="s">
        <v>1852</v>
      </c>
      <c r="I1786" s="255" t="s">
        <v>6621</v>
      </c>
      <c r="K1786" s="255" t="s">
        <v>135</v>
      </c>
      <c r="L1786" s="255" t="s">
        <v>546</v>
      </c>
      <c r="M1786" s="255" t="s">
        <v>2256</v>
      </c>
      <c r="N1786" s="255" t="s">
        <v>7367</v>
      </c>
      <c r="P1786" s="255" t="s">
        <v>133</v>
      </c>
      <c r="Q1786" s="255" t="s">
        <v>760</v>
      </c>
      <c r="R1786" s="255" t="s">
        <v>7625</v>
      </c>
      <c r="S1786" s="255" t="s">
        <v>8187</v>
      </c>
    </row>
    <row r="1787" spans="1:19" x14ac:dyDescent="0.3">
      <c r="A1787" s="204"/>
      <c r="B1787" s="204"/>
      <c r="C1787" s="204"/>
      <c r="D1787" s="204"/>
      <c r="F1787" s="255" t="s">
        <v>133</v>
      </c>
      <c r="G1787" s="255" t="s">
        <v>741</v>
      </c>
      <c r="H1787" s="255" t="s">
        <v>2045</v>
      </c>
      <c r="I1787" s="255" t="s">
        <v>6622</v>
      </c>
      <c r="K1787" s="255" t="s">
        <v>135</v>
      </c>
      <c r="L1787" s="255" t="s">
        <v>660</v>
      </c>
      <c r="M1787" s="255" t="s">
        <v>565</v>
      </c>
      <c r="N1787" s="255" t="s">
        <v>565</v>
      </c>
      <c r="P1787" s="255" t="s">
        <v>133</v>
      </c>
      <c r="Q1787" s="255" t="s">
        <v>762</v>
      </c>
      <c r="R1787" s="255" t="s">
        <v>4152</v>
      </c>
      <c r="S1787" s="255" t="s">
        <v>8188</v>
      </c>
    </row>
    <row r="1788" spans="1:19" x14ac:dyDescent="0.3">
      <c r="A1788" s="204"/>
      <c r="B1788" s="204"/>
      <c r="C1788" s="204"/>
      <c r="D1788" s="204"/>
      <c r="F1788" s="255" t="s">
        <v>133</v>
      </c>
      <c r="G1788" s="255" t="s">
        <v>743</v>
      </c>
      <c r="H1788" s="255" t="s">
        <v>4849</v>
      </c>
      <c r="I1788" s="255" t="s">
        <v>6623</v>
      </c>
      <c r="K1788" s="255" t="s">
        <v>135</v>
      </c>
      <c r="L1788" s="255" t="s">
        <v>662</v>
      </c>
      <c r="M1788" s="255" t="s">
        <v>565</v>
      </c>
      <c r="N1788" s="255" t="s">
        <v>863</v>
      </c>
      <c r="P1788" s="255" t="s">
        <v>133</v>
      </c>
      <c r="Q1788" s="255" t="s">
        <v>764</v>
      </c>
      <c r="R1788" s="255" t="s">
        <v>5322</v>
      </c>
      <c r="S1788" s="255" t="s">
        <v>8189</v>
      </c>
    </row>
    <row r="1789" spans="1:19" x14ac:dyDescent="0.3">
      <c r="A1789" s="204"/>
      <c r="B1789" s="204"/>
      <c r="C1789" s="204"/>
      <c r="D1789" s="204"/>
      <c r="F1789" s="255" t="s">
        <v>133</v>
      </c>
      <c r="G1789" s="255" t="s">
        <v>745</v>
      </c>
      <c r="H1789" s="255" t="s">
        <v>4245</v>
      </c>
      <c r="I1789" s="255" t="s">
        <v>4372</v>
      </c>
      <c r="K1789" s="255" t="s">
        <v>135</v>
      </c>
      <c r="L1789" s="255" t="s">
        <v>664</v>
      </c>
      <c r="M1789" s="255" t="s">
        <v>2256</v>
      </c>
      <c r="N1789" s="255" t="s">
        <v>6377</v>
      </c>
      <c r="P1789" s="255" t="s">
        <v>133</v>
      </c>
      <c r="Q1789" s="255" t="s">
        <v>766</v>
      </c>
      <c r="R1789" s="255" t="s">
        <v>565</v>
      </c>
      <c r="S1789" s="255" t="s">
        <v>565</v>
      </c>
    </row>
    <row r="1790" spans="1:19" x14ac:dyDescent="0.3">
      <c r="A1790" s="204"/>
      <c r="B1790" s="204"/>
      <c r="C1790" s="204"/>
      <c r="D1790" s="204"/>
      <c r="F1790" s="255" t="s">
        <v>133</v>
      </c>
      <c r="G1790" s="255" t="s">
        <v>747</v>
      </c>
      <c r="H1790" s="255" t="s">
        <v>1856</v>
      </c>
      <c r="I1790" s="255" t="s">
        <v>640</v>
      </c>
      <c r="K1790" s="255" t="s">
        <v>135</v>
      </c>
      <c r="L1790" s="255" t="s">
        <v>545</v>
      </c>
      <c r="M1790" s="255" t="s">
        <v>1238</v>
      </c>
      <c r="N1790" s="255" t="s">
        <v>7368</v>
      </c>
      <c r="P1790" s="255" t="s">
        <v>133</v>
      </c>
      <c r="Q1790" s="255" t="s">
        <v>4672</v>
      </c>
      <c r="R1790" s="255" t="s">
        <v>661</v>
      </c>
      <c r="S1790" s="255" t="s">
        <v>1492</v>
      </c>
    </row>
    <row r="1791" spans="1:19" x14ac:dyDescent="0.3">
      <c r="A1791" s="204"/>
      <c r="B1791" s="204"/>
      <c r="C1791" s="204"/>
      <c r="D1791" s="204"/>
      <c r="F1791" s="255" t="s">
        <v>133</v>
      </c>
      <c r="G1791" s="255" t="s">
        <v>749</v>
      </c>
      <c r="H1791" s="255" t="s">
        <v>4622</v>
      </c>
      <c r="I1791" s="255" t="s">
        <v>6624</v>
      </c>
      <c r="K1791" s="255" t="s">
        <v>135</v>
      </c>
      <c r="L1791" s="255" t="s">
        <v>667</v>
      </c>
      <c r="M1791" s="255" t="s">
        <v>594</v>
      </c>
      <c r="N1791" s="255" t="s">
        <v>624</v>
      </c>
      <c r="P1791" s="255" t="s">
        <v>133</v>
      </c>
      <c r="Q1791" s="255" t="s">
        <v>767</v>
      </c>
      <c r="R1791" s="255" t="s">
        <v>624</v>
      </c>
      <c r="S1791" s="255" t="s">
        <v>836</v>
      </c>
    </row>
    <row r="1792" spans="1:19" x14ac:dyDescent="0.3">
      <c r="A1792" s="204"/>
      <c r="B1792" s="204"/>
      <c r="C1792" s="204"/>
      <c r="D1792" s="204"/>
      <c r="F1792" s="255" t="s">
        <v>133</v>
      </c>
      <c r="G1792" s="255" t="s">
        <v>751</v>
      </c>
      <c r="H1792" s="255" t="s">
        <v>4337</v>
      </c>
      <c r="I1792" s="255" t="s">
        <v>6626</v>
      </c>
      <c r="K1792" s="255" t="s">
        <v>135</v>
      </c>
      <c r="L1792" s="255" t="s">
        <v>668</v>
      </c>
      <c r="M1792" s="255" t="s">
        <v>565</v>
      </c>
      <c r="N1792" s="255" t="s">
        <v>565</v>
      </c>
      <c r="P1792" s="255" t="s">
        <v>133</v>
      </c>
      <c r="Q1792" s="255" t="s">
        <v>769</v>
      </c>
      <c r="R1792" s="255" t="s">
        <v>812</v>
      </c>
      <c r="S1792" s="255" t="s">
        <v>2033</v>
      </c>
    </row>
    <row r="1793" spans="1:19" x14ac:dyDescent="0.3">
      <c r="A1793" s="204"/>
      <c r="B1793" s="204"/>
      <c r="C1793" s="204"/>
      <c r="D1793" s="204"/>
      <c r="F1793" s="255" t="s">
        <v>133</v>
      </c>
      <c r="G1793" s="255" t="s">
        <v>753</v>
      </c>
      <c r="H1793" s="255" t="s">
        <v>10350</v>
      </c>
      <c r="I1793" s="255" t="s">
        <v>6627</v>
      </c>
      <c r="K1793" s="255" t="s">
        <v>135</v>
      </c>
      <c r="L1793" s="255" t="s">
        <v>670</v>
      </c>
      <c r="M1793" s="255" t="s">
        <v>1303</v>
      </c>
      <c r="N1793" s="255" t="s">
        <v>2904</v>
      </c>
      <c r="P1793" s="255" t="s">
        <v>133</v>
      </c>
      <c r="Q1793" s="255" t="s">
        <v>771</v>
      </c>
      <c r="R1793" s="255" t="s">
        <v>594</v>
      </c>
      <c r="S1793" s="255" t="s">
        <v>594</v>
      </c>
    </row>
    <row r="1794" spans="1:19" x14ac:dyDescent="0.3">
      <c r="A1794" s="204"/>
      <c r="B1794" s="204"/>
      <c r="C1794" s="204"/>
      <c r="D1794" s="204"/>
      <c r="F1794" s="255" t="s">
        <v>133</v>
      </c>
      <c r="G1794" s="255" t="s">
        <v>538</v>
      </c>
      <c r="H1794" s="255" t="s">
        <v>5824</v>
      </c>
      <c r="I1794" s="255" t="s">
        <v>6628</v>
      </c>
      <c r="K1794" s="255" t="s">
        <v>135</v>
      </c>
      <c r="L1794" s="255" t="s">
        <v>672</v>
      </c>
      <c r="M1794" s="255" t="s">
        <v>594</v>
      </c>
      <c r="N1794" s="255" t="s">
        <v>594</v>
      </c>
      <c r="P1794" s="255" t="s">
        <v>133</v>
      </c>
      <c r="Q1794" s="255" t="s">
        <v>537</v>
      </c>
      <c r="R1794" s="255" t="s">
        <v>10776</v>
      </c>
      <c r="S1794" s="255" t="s">
        <v>8190</v>
      </c>
    </row>
    <row r="1795" spans="1:19" x14ac:dyDescent="0.3">
      <c r="A1795" s="204"/>
      <c r="B1795" s="204"/>
      <c r="C1795" s="204"/>
      <c r="D1795" s="204"/>
      <c r="F1795" s="255" t="s">
        <v>133</v>
      </c>
      <c r="G1795" s="255" t="s">
        <v>756</v>
      </c>
      <c r="H1795" s="255" t="s">
        <v>594</v>
      </c>
      <c r="I1795" s="255" t="s">
        <v>565</v>
      </c>
      <c r="K1795" s="255" t="s">
        <v>135</v>
      </c>
      <c r="L1795" s="255" t="s">
        <v>544</v>
      </c>
      <c r="M1795" s="255" t="s">
        <v>1098</v>
      </c>
      <c r="N1795" s="255" t="s">
        <v>7369</v>
      </c>
      <c r="P1795" s="255" t="s">
        <v>133</v>
      </c>
      <c r="Q1795" s="255" t="s">
        <v>4673</v>
      </c>
      <c r="R1795" s="255" t="s">
        <v>8769</v>
      </c>
      <c r="S1795" s="255" t="s">
        <v>10775</v>
      </c>
    </row>
    <row r="1796" spans="1:19" x14ac:dyDescent="0.3">
      <c r="A1796" s="204"/>
      <c r="B1796" s="204"/>
      <c r="C1796" s="204"/>
      <c r="D1796" s="204"/>
      <c r="F1796" s="255" t="s">
        <v>133</v>
      </c>
      <c r="G1796" s="255" t="s">
        <v>758</v>
      </c>
      <c r="H1796" s="255" t="s">
        <v>1763</v>
      </c>
      <c r="I1796" s="255" t="s">
        <v>6629</v>
      </c>
      <c r="K1796" s="255" t="s">
        <v>135</v>
      </c>
      <c r="L1796" s="255" t="s">
        <v>675</v>
      </c>
      <c r="M1796" s="255" t="s">
        <v>863</v>
      </c>
      <c r="N1796" s="255" t="s">
        <v>1960</v>
      </c>
      <c r="P1796" s="255" t="s">
        <v>133</v>
      </c>
      <c r="Q1796" s="255" t="s">
        <v>774</v>
      </c>
      <c r="R1796" s="255" t="s">
        <v>863</v>
      </c>
      <c r="S1796" s="255" t="s">
        <v>1183</v>
      </c>
    </row>
    <row r="1797" spans="1:19" x14ac:dyDescent="0.3">
      <c r="A1797" s="204"/>
      <c r="B1797" s="204"/>
      <c r="C1797" s="204"/>
      <c r="D1797" s="204"/>
      <c r="F1797" s="255" t="s">
        <v>133</v>
      </c>
      <c r="G1797" s="255" t="s">
        <v>760</v>
      </c>
      <c r="H1797" s="255" t="s">
        <v>10351</v>
      </c>
      <c r="I1797" s="255" t="s">
        <v>6630</v>
      </c>
      <c r="K1797" s="255" t="s">
        <v>135</v>
      </c>
      <c r="L1797" s="255" t="s">
        <v>676</v>
      </c>
      <c r="M1797" s="255" t="s">
        <v>1863</v>
      </c>
      <c r="N1797" s="255" t="s">
        <v>7370</v>
      </c>
      <c r="P1797" s="255" t="s">
        <v>133</v>
      </c>
      <c r="Q1797" s="255" t="s">
        <v>776</v>
      </c>
      <c r="R1797" s="255" t="s">
        <v>881</v>
      </c>
      <c r="S1797" s="255" t="s">
        <v>1013</v>
      </c>
    </row>
    <row r="1798" spans="1:19" x14ac:dyDescent="0.3">
      <c r="A1798" s="204"/>
      <c r="B1798" s="204"/>
      <c r="C1798" s="204"/>
      <c r="D1798" s="204"/>
      <c r="F1798" s="255" t="s">
        <v>133</v>
      </c>
      <c r="G1798" s="255" t="s">
        <v>762</v>
      </c>
      <c r="H1798" s="255" t="s">
        <v>1227</v>
      </c>
      <c r="I1798" s="255" t="s">
        <v>6631</v>
      </c>
      <c r="K1798" s="255" t="s">
        <v>135</v>
      </c>
      <c r="L1798" s="255" t="s">
        <v>677</v>
      </c>
      <c r="M1798" s="255" t="s">
        <v>565</v>
      </c>
      <c r="N1798" s="255" t="s">
        <v>565</v>
      </c>
      <c r="P1798" s="255" t="s">
        <v>133</v>
      </c>
      <c r="Q1798" s="255" t="s">
        <v>778</v>
      </c>
      <c r="R1798" s="255" t="s">
        <v>10774</v>
      </c>
      <c r="S1798" s="255" t="s">
        <v>8192</v>
      </c>
    </row>
    <row r="1799" spans="1:19" x14ac:dyDescent="0.3">
      <c r="A1799" s="204"/>
      <c r="B1799" s="204"/>
      <c r="C1799" s="204"/>
      <c r="D1799" s="204"/>
      <c r="F1799" s="255" t="s">
        <v>133</v>
      </c>
      <c r="G1799" s="255" t="s">
        <v>764</v>
      </c>
      <c r="H1799" s="255" t="s">
        <v>2453</v>
      </c>
      <c r="I1799" s="255" t="s">
        <v>6632</v>
      </c>
      <c r="K1799" s="255" t="s">
        <v>135</v>
      </c>
      <c r="L1799" s="255" t="s">
        <v>543</v>
      </c>
      <c r="M1799" s="255" t="s">
        <v>885</v>
      </c>
      <c r="N1799" s="255" t="s">
        <v>2587</v>
      </c>
      <c r="P1799" s="255" t="s">
        <v>133</v>
      </c>
      <c r="Q1799" s="255" t="s">
        <v>780</v>
      </c>
      <c r="R1799" s="255" t="s">
        <v>1392</v>
      </c>
      <c r="S1799" s="255" t="s">
        <v>8193</v>
      </c>
    </row>
    <row r="1800" spans="1:19" x14ac:dyDescent="0.3">
      <c r="A1800" s="204"/>
      <c r="B1800" s="204"/>
      <c r="C1800" s="204"/>
      <c r="D1800" s="204"/>
      <c r="F1800" s="255" t="s">
        <v>133</v>
      </c>
      <c r="G1800" s="255" t="s">
        <v>766</v>
      </c>
      <c r="H1800" s="255" t="s">
        <v>821</v>
      </c>
      <c r="I1800" s="255" t="s">
        <v>2025</v>
      </c>
      <c r="K1800" s="255" t="s">
        <v>135</v>
      </c>
      <c r="L1800" s="255" t="s">
        <v>679</v>
      </c>
      <c r="M1800" s="255" t="s">
        <v>565</v>
      </c>
      <c r="N1800" s="255" t="s">
        <v>565</v>
      </c>
      <c r="P1800" s="255" t="s">
        <v>133</v>
      </c>
      <c r="Q1800" s="255" t="s">
        <v>782</v>
      </c>
      <c r="R1800" s="255" t="s">
        <v>565</v>
      </c>
      <c r="S1800" s="255" t="s">
        <v>565</v>
      </c>
    </row>
    <row r="1801" spans="1:19" x14ac:dyDescent="0.3">
      <c r="A1801" s="204"/>
      <c r="B1801" s="204"/>
      <c r="C1801" s="204"/>
      <c r="D1801" s="204"/>
      <c r="F1801" s="255" t="s">
        <v>133</v>
      </c>
      <c r="G1801" s="255" t="s">
        <v>4672</v>
      </c>
      <c r="H1801" s="255" t="s">
        <v>2025</v>
      </c>
      <c r="I1801" s="255" t="s">
        <v>1632</v>
      </c>
      <c r="K1801" s="255" t="s">
        <v>135</v>
      </c>
      <c r="L1801" s="255" t="s">
        <v>681</v>
      </c>
      <c r="M1801" s="255" t="s">
        <v>881</v>
      </c>
      <c r="N1801" s="255" t="s">
        <v>2605</v>
      </c>
      <c r="P1801" s="255" t="s">
        <v>133</v>
      </c>
      <c r="Q1801" s="255" t="s">
        <v>783</v>
      </c>
      <c r="R1801" s="255" t="s">
        <v>2083</v>
      </c>
      <c r="S1801" s="255" t="s">
        <v>4393</v>
      </c>
    </row>
    <row r="1802" spans="1:19" x14ac:dyDescent="0.3">
      <c r="A1802" s="204"/>
      <c r="B1802" s="204"/>
      <c r="C1802" s="204"/>
      <c r="D1802" s="204"/>
      <c r="F1802" s="255" t="s">
        <v>133</v>
      </c>
      <c r="G1802" s="255" t="s">
        <v>767</v>
      </c>
      <c r="H1802" s="255" t="s">
        <v>2284</v>
      </c>
      <c r="I1802" s="255" t="s">
        <v>3989</v>
      </c>
      <c r="K1802" s="255" t="s">
        <v>135</v>
      </c>
      <c r="L1802" s="255" t="s">
        <v>683</v>
      </c>
      <c r="M1802" s="255" t="s">
        <v>594</v>
      </c>
      <c r="N1802" s="255" t="s">
        <v>821</v>
      </c>
      <c r="P1802" s="255" t="s">
        <v>133</v>
      </c>
      <c r="Q1802" s="255" t="s">
        <v>784</v>
      </c>
      <c r="R1802" s="255" t="s">
        <v>4192</v>
      </c>
      <c r="S1802" s="255" t="s">
        <v>1770</v>
      </c>
    </row>
    <row r="1803" spans="1:19" x14ac:dyDescent="0.3">
      <c r="A1803" s="204"/>
      <c r="B1803" s="204"/>
      <c r="C1803" s="204"/>
      <c r="D1803" s="204"/>
      <c r="F1803" s="255" t="s">
        <v>133</v>
      </c>
      <c r="G1803" s="255" t="s">
        <v>769</v>
      </c>
      <c r="H1803" s="255" t="s">
        <v>892</v>
      </c>
      <c r="I1803" s="255" t="s">
        <v>3047</v>
      </c>
      <c r="K1803" s="255" t="s">
        <v>135</v>
      </c>
      <c r="L1803" s="255" t="s">
        <v>542</v>
      </c>
      <c r="M1803" s="255" t="s">
        <v>1193</v>
      </c>
      <c r="N1803" s="255" t="s">
        <v>1611</v>
      </c>
      <c r="P1803" s="255" t="s">
        <v>133</v>
      </c>
      <c r="Q1803" s="255" t="s">
        <v>786</v>
      </c>
      <c r="R1803" s="255" t="s">
        <v>4248</v>
      </c>
      <c r="S1803" s="255" t="s">
        <v>8195</v>
      </c>
    </row>
    <row r="1804" spans="1:19" x14ac:dyDescent="0.3">
      <c r="A1804" s="204"/>
      <c r="B1804" s="204"/>
      <c r="C1804" s="204"/>
      <c r="D1804" s="204"/>
      <c r="F1804" s="255" t="s">
        <v>133</v>
      </c>
      <c r="G1804" s="255" t="s">
        <v>771</v>
      </c>
      <c r="H1804" s="255" t="s">
        <v>777</v>
      </c>
      <c r="I1804" s="255" t="s">
        <v>2113</v>
      </c>
      <c r="K1804" s="255" t="s">
        <v>135</v>
      </c>
      <c r="L1804" s="255" t="s">
        <v>686</v>
      </c>
      <c r="M1804" s="255" t="s">
        <v>821</v>
      </c>
      <c r="N1804" s="255" t="s">
        <v>1079</v>
      </c>
      <c r="P1804" s="255" t="s">
        <v>133</v>
      </c>
      <c r="Q1804" s="255" t="s">
        <v>4674</v>
      </c>
      <c r="R1804" s="255" t="s">
        <v>2004</v>
      </c>
      <c r="S1804" s="255" t="s">
        <v>5499</v>
      </c>
    </row>
    <row r="1805" spans="1:19" x14ac:dyDescent="0.3">
      <c r="A1805" s="204"/>
      <c r="B1805" s="204"/>
      <c r="C1805" s="204"/>
      <c r="D1805" s="204"/>
      <c r="F1805" s="255" t="s">
        <v>133</v>
      </c>
      <c r="G1805" s="255" t="s">
        <v>537</v>
      </c>
      <c r="H1805" s="255" t="s">
        <v>2758</v>
      </c>
      <c r="I1805" s="255" t="s">
        <v>6633</v>
      </c>
      <c r="K1805" s="255" t="s">
        <v>135</v>
      </c>
      <c r="L1805" s="255" t="s">
        <v>688</v>
      </c>
      <c r="M1805" s="255" t="s">
        <v>1020</v>
      </c>
      <c r="N1805" s="255" t="s">
        <v>821</v>
      </c>
      <c r="P1805" s="255" t="s">
        <v>133</v>
      </c>
      <c r="Q1805" s="255" t="s">
        <v>788</v>
      </c>
      <c r="R1805" s="255" t="s">
        <v>1718</v>
      </c>
      <c r="S1805" s="255" t="s">
        <v>3384</v>
      </c>
    </row>
    <row r="1806" spans="1:19" x14ac:dyDescent="0.3">
      <c r="A1806" s="204"/>
      <c r="B1806" s="204"/>
      <c r="C1806" s="204"/>
      <c r="D1806" s="204"/>
      <c r="F1806" s="255" t="s">
        <v>133</v>
      </c>
      <c r="G1806" s="255" t="s">
        <v>4673</v>
      </c>
      <c r="H1806" s="255" t="s">
        <v>4572</v>
      </c>
      <c r="I1806" s="255" t="s">
        <v>10352</v>
      </c>
      <c r="K1806" s="255" t="s">
        <v>135</v>
      </c>
      <c r="L1806" s="255" t="s">
        <v>690</v>
      </c>
      <c r="M1806" s="255" t="s">
        <v>757</v>
      </c>
      <c r="N1806" s="255" t="s">
        <v>1420</v>
      </c>
      <c r="P1806" s="255" t="s">
        <v>133</v>
      </c>
      <c r="Q1806" s="255" t="s">
        <v>790</v>
      </c>
      <c r="R1806" s="255" t="s">
        <v>949</v>
      </c>
      <c r="S1806" s="255" t="s">
        <v>4826</v>
      </c>
    </row>
    <row r="1807" spans="1:19" x14ac:dyDescent="0.3">
      <c r="A1807" s="204"/>
      <c r="B1807" s="204"/>
      <c r="C1807" s="204"/>
      <c r="D1807" s="204"/>
      <c r="F1807" s="255" t="s">
        <v>133</v>
      </c>
      <c r="G1807" s="255" t="s">
        <v>774</v>
      </c>
      <c r="H1807" s="255" t="s">
        <v>994</v>
      </c>
      <c r="I1807" s="255" t="s">
        <v>6634</v>
      </c>
      <c r="K1807" s="255" t="s">
        <v>135</v>
      </c>
      <c r="L1807" s="255" t="s">
        <v>541</v>
      </c>
      <c r="M1807" s="255" t="s">
        <v>4564</v>
      </c>
      <c r="N1807" s="255" t="s">
        <v>1946</v>
      </c>
      <c r="P1807" s="255" t="s">
        <v>133</v>
      </c>
      <c r="Q1807" s="255" t="s">
        <v>792</v>
      </c>
      <c r="R1807" s="255" t="s">
        <v>821</v>
      </c>
      <c r="S1807" s="255" t="s">
        <v>2041</v>
      </c>
    </row>
    <row r="1808" spans="1:19" x14ac:dyDescent="0.3">
      <c r="A1808" s="204"/>
      <c r="B1808" s="204"/>
      <c r="C1808" s="204"/>
      <c r="D1808" s="204"/>
      <c r="F1808" s="255" t="s">
        <v>133</v>
      </c>
      <c r="G1808" s="255" t="s">
        <v>776</v>
      </c>
      <c r="H1808" s="255" t="s">
        <v>4192</v>
      </c>
      <c r="I1808" s="255" t="s">
        <v>2384</v>
      </c>
      <c r="K1808" s="255" t="s">
        <v>135</v>
      </c>
      <c r="L1808" s="255" t="s">
        <v>693</v>
      </c>
      <c r="M1808" s="255" t="s">
        <v>1339</v>
      </c>
      <c r="N1808" s="255" t="s">
        <v>7371</v>
      </c>
      <c r="P1808" s="255" t="s">
        <v>133</v>
      </c>
      <c r="Q1808" s="255" t="s">
        <v>794</v>
      </c>
      <c r="R1808" s="255" t="s">
        <v>1121</v>
      </c>
      <c r="S1808" s="255" t="s">
        <v>3686</v>
      </c>
    </row>
    <row r="1809" spans="1:19" x14ac:dyDescent="0.3">
      <c r="A1809" s="204"/>
      <c r="B1809" s="204"/>
      <c r="C1809" s="204"/>
      <c r="D1809" s="204"/>
      <c r="F1809" s="255" t="s">
        <v>133</v>
      </c>
      <c r="G1809" s="255" t="s">
        <v>778</v>
      </c>
      <c r="H1809" s="255" t="s">
        <v>900</v>
      </c>
      <c r="I1809" s="255" t="s">
        <v>3219</v>
      </c>
      <c r="K1809" s="255" t="s">
        <v>135</v>
      </c>
      <c r="L1809" s="255" t="s">
        <v>695</v>
      </c>
      <c r="M1809" s="255" t="s">
        <v>1777</v>
      </c>
      <c r="N1809" s="255" t="s">
        <v>7372</v>
      </c>
      <c r="P1809" s="255" t="s">
        <v>133</v>
      </c>
      <c r="Q1809" s="255" t="s">
        <v>796</v>
      </c>
      <c r="R1809" s="255" t="s">
        <v>710</v>
      </c>
      <c r="S1809" s="255" t="s">
        <v>8196</v>
      </c>
    </row>
    <row r="1810" spans="1:19" x14ac:dyDescent="0.3">
      <c r="A1810" s="204"/>
      <c r="B1810" s="204"/>
      <c r="C1810" s="204"/>
      <c r="D1810" s="204"/>
      <c r="F1810" s="255" t="s">
        <v>133</v>
      </c>
      <c r="G1810" s="255" t="s">
        <v>780</v>
      </c>
      <c r="H1810" s="255" t="s">
        <v>1498</v>
      </c>
      <c r="I1810" s="255" t="s">
        <v>6635</v>
      </c>
      <c r="K1810" s="255" t="s">
        <v>135</v>
      </c>
      <c r="L1810" s="255" t="s">
        <v>697</v>
      </c>
      <c r="M1810" s="255" t="s">
        <v>946</v>
      </c>
      <c r="N1810" s="255" t="s">
        <v>863</v>
      </c>
      <c r="P1810" s="255" t="s">
        <v>133</v>
      </c>
      <c r="Q1810" s="255" t="s">
        <v>4675</v>
      </c>
      <c r="R1810" s="255" t="s">
        <v>976</v>
      </c>
      <c r="S1810" s="255" t="s">
        <v>10773</v>
      </c>
    </row>
    <row r="1811" spans="1:19" x14ac:dyDescent="0.3">
      <c r="A1811" s="204"/>
      <c r="B1811" s="204"/>
      <c r="C1811" s="204"/>
      <c r="D1811" s="204"/>
      <c r="F1811" s="255" t="s">
        <v>133</v>
      </c>
      <c r="G1811" s="255" t="s">
        <v>782</v>
      </c>
      <c r="H1811" s="255" t="s">
        <v>565</v>
      </c>
      <c r="I1811" s="255" t="s">
        <v>565</v>
      </c>
      <c r="K1811" s="255" t="s">
        <v>135</v>
      </c>
      <c r="L1811" s="255" t="s">
        <v>699</v>
      </c>
      <c r="M1811" s="255" t="s">
        <v>565</v>
      </c>
      <c r="N1811" s="255" t="s">
        <v>565</v>
      </c>
      <c r="P1811" s="255" t="s">
        <v>133</v>
      </c>
      <c r="Q1811" s="255" t="s">
        <v>798</v>
      </c>
      <c r="R1811" s="255" t="s">
        <v>812</v>
      </c>
      <c r="S1811" s="255" t="s">
        <v>4642</v>
      </c>
    </row>
    <row r="1812" spans="1:19" x14ac:dyDescent="0.3">
      <c r="A1812" s="204"/>
      <c r="B1812" s="204"/>
      <c r="C1812" s="204"/>
      <c r="D1812" s="204"/>
      <c r="F1812" s="255" t="s">
        <v>133</v>
      </c>
      <c r="G1812" s="255" t="s">
        <v>784</v>
      </c>
      <c r="H1812" s="255" t="s">
        <v>2603</v>
      </c>
      <c r="I1812" s="255" t="s">
        <v>1762</v>
      </c>
      <c r="K1812" s="255" t="s">
        <v>135</v>
      </c>
      <c r="L1812" s="255" t="s">
        <v>701</v>
      </c>
      <c r="M1812" s="255" t="s">
        <v>565</v>
      </c>
      <c r="N1812" s="255" t="s">
        <v>946</v>
      </c>
      <c r="P1812" s="255" t="s">
        <v>133</v>
      </c>
      <c r="Q1812" s="255" t="s">
        <v>800</v>
      </c>
      <c r="R1812" s="255" t="s">
        <v>1807</v>
      </c>
      <c r="S1812" s="255" t="s">
        <v>1969</v>
      </c>
    </row>
    <row r="1813" spans="1:19" x14ac:dyDescent="0.3">
      <c r="A1813" s="204"/>
      <c r="B1813" s="204"/>
      <c r="C1813" s="204"/>
      <c r="D1813" s="204"/>
      <c r="F1813" s="255" t="s">
        <v>133</v>
      </c>
      <c r="G1813" s="255" t="s">
        <v>786</v>
      </c>
      <c r="H1813" s="255" t="s">
        <v>1966</v>
      </c>
      <c r="I1813" s="255" t="s">
        <v>5524</v>
      </c>
      <c r="K1813" s="255" t="s">
        <v>135</v>
      </c>
      <c r="L1813" s="255" t="s">
        <v>702</v>
      </c>
      <c r="M1813" s="255" t="s">
        <v>565</v>
      </c>
      <c r="N1813" s="255" t="s">
        <v>565</v>
      </c>
      <c r="P1813" s="255" t="s">
        <v>133</v>
      </c>
      <c r="Q1813" s="255" t="s">
        <v>802</v>
      </c>
      <c r="R1813" s="255" t="s">
        <v>757</v>
      </c>
      <c r="S1813" s="255" t="s">
        <v>863</v>
      </c>
    </row>
    <row r="1814" spans="1:19" x14ac:dyDescent="0.3">
      <c r="A1814" s="204"/>
      <c r="B1814" s="204"/>
      <c r="C1814" s="204"/>
      <c r="D1814" s="204"/>
      <c r="F1814" s="255" t="s">
        <v>133</v>
      </c>
      <c r="G1814" s="255" t="s">
        <v>4674</v>
      </c>
      <c r="H1814" s="255" t="s">
        <v>5747</v>
      </c>
      <c r="I1814" s="255" t="s">
        <v>10353</v>
      </c>
      <c r="K1814" s="255" t="s">
        <v>135</v>
      </c>
      <c r="L1814" s="255" t="s">
        <v>703</v>
      </c>
      <c r="M1814" s="255" t="s">
        <v>565</v>
      </c>
      <c r="N1814" s="255" t="s">
        <v>565</v>
      </c>
      <c r="P1814" s="255" t="s">
        <v>133</v>
      </c>
      <c r="Q1814" s="255" t="s">
        <v>803</v>
      </c>
      <c r="R1814" s="255" t="s">
        <v>3026</v>
      </c>
      <c r="S1814" s="255" t="s">
        <v>8197</v>
      </c>
    </row>
    <row r="1815" spans="1:19" x14ac:dyDescent="0.3">
      <c r="A1815" s="204"/>
      <c r="B1815" s="204"/>
      <c r="C1815" s="204"/>
      <c r="D1815" s="204"/>
      <c r="F1815" s="255" t="s">
        <v>133</v>
      </c>
      <c r="G1815" s="255" t="s">
        <v>788</v>
      </c>
      <c r="H1815" s="255" t="s">
        <v>2284</v>
      </c>
      <c r="I1815" s="255" t="s">
        <v>4294</v>
      </c>
      <c r="K1815" s="255" t="s">
        <v>135</v>
      </c>
      <c r="L1815" s="255" t="s">
        <v>704</v>
      </c>
      <c r="M1815" s="255" t="s">
        <v>565</v>
      </c>
      <c r="N1815" s="255" t="s">
        <v>565</v>
      </c>
      <c r="P1815" s="255" t="s">
        <v>133</v>
      </c>
      <c r="Q1815" s="255" t="s">
        <v>805</v>
      </c>
      <c r="R1815" s="255" t="s">
        <v>952</v>
      </c>
      <c r="S1815" s="255" t="s">
        <v>1422</v>
      </c>
    </row>
    <row r="1816" spans="1:19" x14ac:dyDescent="0.3">
      <c r="A1816" s="204"/>
      <c r="B1816" s="204"/>
      <c r="C1816" s="204"/>
      <c r="D1816" s="204"/>
      <c r="F1816" s="255" t="s">
        <v>133</v>
      </c>
      <c r="G1816" s="255" t="s">
        <v>790</v>
      </c>
      <c r="H1816" s="255" t="s">
        <v>1244</v>
      </c>
      <c r="I1816" s="255" t="s">
        <v>4256</v>
      </c>
      <c r="K1816" s="255" t="s">
        <v>135</v>
      </c>
      <c r="L1816" s="255" t="s">
        <v>705</v>
      </c>
      <c r="M1816" s="255" t="s">
        <v>565</v>
      </c>
      <c r="N1816" s="255" t="s">
        <v>565</v>
      </c>
      <c r="P1816" s="255" t="s">
        <v>133</v>
      </c>
      <c r="Q1816" s="255" t="s">
        <v>807</v>
      </c>
      <c r="R1816" s="255" t="s">
        <v>1183</v>
      </c>
      <c r="S1816" s="255" t="s">
        <v>4519</v>
      </c>
    </row>
    <row r="1817" spans="1:19" x14ac:dyDescent="0.3">
      <c r="A1817" s="204"/>
      <c r="B1817" s="204"/>
      <c r="C1817" s="204"/>
      <c r="D1817" s="204"/>
      <c r="F1817" s="255" t="s">
        <v>133</v>
      </c>
      <c r="G1817" s="255" t="s">
        <v>792</v>
      </c>
      <c r="H1817" s="255" t="s">
        <v>1807</v>
      </c>
      <c r="I1817" s="255" t="s">
        <v>4180</v>
      </c>
      <c r="K1817" s="255" t="s">
        <v>135</v>
      </c>
      <c r="L1817" s="255" t="s">
        <v>707</v>
      </c>
      <c r="M1817" s="255" t="s">
        <v>1498</v>
      </c>
      <c r="N1817" s="255" t="s">
        <v>2452</v>
      </c>
      <c r="P1817" s="255" t="s">
        <v>133</v>
      </c>
      <c r="Q1817" s="255" t="s">
        <v>809</v>
      </c>
      <c r="R1817" s="255" t="s">
        <v>1802</v>
      </c>
      <c r="S1817" s="255" t="s">
        <v>6453</v>
      </c>
    </row>
    <row r="1818" spans="1:19" x14ac:dyDescent="0.3">
      <c r="A1818" s="204"/>
      <c r="B1818" s="204"/>
      <c r="C1818" s="204"/>
      <c r="D1818" s="204"/>
      <c r="F1818" s="255" t="s">
        <v>133</v>
      </c>
      <c r="G1818" s="255" t="s">
        <v>794</v>
      </c>
      <c r="H1818" s="255" t="s">
        <v>598</v>
      </c>
      <c r="I1818" s="255" t="s">
        <v>665</v>
      </c>
      <c r="K1818" s="255" t="s">
        <v>135</v>
      </c>
      <c r="L1818" s="255" t="s">
        <v>709</v>
      </c>
      <c r="M1818" s="255" t="s">
        <v>565</v>
      </c>
      <c r="N1818" s="255" t="s">
        <v>565</v>
      </c>
      <c r="P1818" s="255" t="s">
        <v>133</v>
      </c>
      <c r="Q1818" s="255" t="s">
        <v>811</v>
      </c>
      <c r="R1818" s="255" t="s">
        <v>565</v>
      </c>
      <c r="S1818" s="255" t="s">
        <v>1121</v>
      </c>
    </row>
    <row r="1819" spans="1:19" x14ac:dyDescent="0.3">
      <c r="A1819" s="204"/>
      <c r="B1819" s="204"/>
      <c r="C1819" s="204"/>
      <c r="D1819" s="204"/>
      <c r="F1819" s="255" t="s">
        <v>133</v>
      </c>
      <c r="G1819" s="255" t="s">
        <v>796</v>
      </c>
      <c r="H1819" s="255" t="s">
        <v>684</v>
      </c>
      <c r="I1819" s="255" t="s">
        <v>4411</v>
      </c>
      <c r="K1819" s="255" t="s">
        <v>135</v>
      </c>
      <c r="L1819" s="255" t="s">
        <v>586</v>
      </c>
      <c r="M1819" s="255" t="s">
        <v>949</v>
      </c>
      <c r="N1819" s="255" t="s">
        <v>7373</v>
      </c>
      <c r="P1819" s="255" t="s">
        <v>133</v>
      </c>
      <c r="Q1819" s="255" t="s">
        <v>4676</v>
      </c>
      <c r="R1819" s="255" t="s">
        <v>5950</v>
      </c>
      <c r="S1819" s="255" t="s">
        <v>10772</v>
      </c>
    </row>
    <row r="1820" spans="1:19" x14ac:dyDescent="0.3">
      <c r="A1820" s="204"/>
      <c r="B1820" s="204"/>
      <c r="C1820" s="204"/>
      <c r="D1820" s="204"/>
      <c r="F1820" s="255" t="s">
        <v>133</v>
      </c>
      <c r="G1820" s="255" t="s">
        <v>4675</v>
      </c>
      <c r="H1820" s="255" t="s">
        <v>1274</v>
      </c>
      <c r="I1820" s="255" t="s">
        <v>2779</v>
      </c>
      <c r="K1820" s="255" t="s">
        <v>135</v>
      </c>
      <c r="L1820" s="255" t="s">
        <v>540</v>
      </c>
      <c r="M1820" s="255" t="s">
        <v>10599</v>
      </c>
      <c r="N1820" s="255" t="s">
        <v>7374</v>
      </c>
      <c r="P1820" s="255" t="s">
        <v>133</v>
      </c>
      <c r="Q1820" s="255" t="s">
        <v>813</v>
      </c>
      <c r="R1820" s="255" t="s">
        <v>1855</v>
      </c>
      <c r="S1820" s="255" t="s">
        <v>3241</v>
      </c>
    </row>
    <row r="1821" spans="1:19" x14ac:dyDescent="0.3">
      <c r="A1821" s="204"/>
      <c r="B1821" s="204"/>
      <c r="C1821" s="204"/>
      <c r="D1821" s="204"/>
      <c r="F1821" s="255" t="s">
        <v>133</v>
      </c>
      <c r="G1821" s="255" t="s">
        <v>798</v>
      </c>
      <c r="H1821" s="255" t="s">
        <v>863</v>
      </c>
      <c r="I1821" s="255" t="s">
        <v>1337</v>
      </c>
      <c r="K1821" s="255" t="s">
        <v>135</v>
      </c>
      <c r="L1821" s="255" t="s">
        <v>371</v>
      </c>
      <c r="M1821" s="255" t="s">
        <v>10598</v>
      </c>
      <c r="N1821" s="255" t="s">
        <v>7375</v>
      </c>
      <c r="P1821" s="255" t="s">
        <v>133</v>
      </c>
      <c r="Q1821" s="255" t="s">
        <v>815</v>
      </c>
      <c r="R1821" s="255" t="s">
        <v>565</v>
      </c>
      <c r="S1821" s="255" t="s">
        <v>621</v>
      </c>
    </row>
    <row r="1822" spans="1:19" x14ac:dyDescent="0.3">
      <c r="A1822" s="204"/>
      <c r="B1822" s="204"/>
      <c r="C1822" s="204"/>
      <c r="D1822" s="204"/>
      <c r="F1822" s="255" t="s">
        <v>133</v>
      </c>
      <c r="G1822" s="255" t="s">
        <v>800</v>
      </c>
      <c r="H1822" s="255" t="s">
        <v>1074</v>
      </c>
      <c r="I1822" s="255" t="s">
        <v>4540</v>
      </c>
      <c r="K1822" s="255" t="s">
        <v>135</v>
      </c>
      <c r="L1822" s="255" t="s">
        <v>714</v>
      </c>
      <c r="M1822" s="255" t="s">
        <v>565</v>
      </c>
      <c r="N1822" s="255" t="s">
        <v>565</v>
      </c>
      <c r="P1822" s="255" t="s">
        <v>133</v>
      </c>
      <c r="Q1822" s="255" t="s">
        <v>816</v>
      </c>
      <c r="R1822" s="255" t="s">
        <v>4384</v>
      </c>
      <c r="S1822" s="255" t="s">
        <v>8198</v>
      </c>
    </row>
    <row r="1823" spans="1:19" x14ac:dyDescent="0.3">
      <c r="A1823" s="204"/>
      <c r="B1823" s="204"/>
      <c r="C1823" s="204"/>
      <c r="D1823" s="204"/>
      <c r="F1823" s="255" t="s">
        <v>133</v>
      </c>
      <c r="G1823" s="255" t="s">
        <v>802</v>
      </c>
      <c r="H1823" s="255" t="s">
        <v>624</v>
      </c>
      <c r="I1823" s="255" t="s">
        <v>821</v>
      </c>
      <c r="K1823" s="255" t="s">
        <v>135</v>
      </c>
      <c r="L1823" s="255" t="s">
        <v>1041</v>
      </c>
      <c r="M1823" s="255" t="s">
        <v>2689</v>
      </c>
      <c r="N1823" s="255" t="s">
        <v>7376</v>
      </c>
      <c r="P1823" s="255" t="s">
        <v>133</v>
      </c>
      <c r="Q1823" s="255" t="s">
        <v>818</v>
      </c>
      <c r="R1823" s="255" t="s">
        <v>1313</v>
      </c>
      <c r="S1823" s="255" t="s">
        <v>8199</v>
      </c>
    </row>
    <row r="1824" spans="1:19" x14ac:dyDescent="0.3">
      <c r="A1824" s="204"/>
      <c r="B1824" s="204"/>
      <c r="C1824" s="204"/>
      <c r="D1824" s="204"/>
      <c r="F1824" s="255" t="s">
        <v>133</v>
      </c>
      <c r="G1824" s="255" t="s">
        <v>803</v>
      </c>
      <c r="H1824" s="255" t="s">
        <v>1074</v>
      </c>
      <c r="I1824" s="255" t="s">
        <v>3967</v>
      </c>
      <c r="K1824" s="255" t="s">
        <v>135</v>
      </c>
      <c r="L1824" s="255" t="s">
        <v>715</v>
      </c>
      <c r="M1824" s="255" t="s">
        <v>10597</v>
      </c>
      <c r="N1824" s="255" t="s">
        <v>7377</v>
      </c>
      <c r="P1824" s="255" t="s">
        <v>133</v>
      </c>
      <c r="Q1824" s="255" t="s">
        <v>4677</v>
      </c>
      <c r="R1824" s="255" t="s">
        <v>757</v>
      </c>
      <c r="S1824" s="255" t="s">
        <v>1013</v>
      </c>
    </row>
    <row r="1825" spans="1:19" x14ac:dyDescent="0.3">
      <c r="A1825" s="204"/>
      <c r="B1825" s="204"/>
      <c r="C1825" s="204"/>
      <c r="D1825" s="204"/>
      <c r="F1825" s="255" t="s">
        <v>133</v>
      </c>
      <c r="G1825" s="255" t="s">
        <v>805</v>
      </c>
      <c r="H1825" s="255" t="s">
        <v>952</v>
      </c>
      <c r="I1825" s="255" t="s">
        <v>1802</v>
      </c>
      <c r="K1825" s="255" t="s">
        <v>135</v>
      </c>
      <c r="L1825" s="255" t="s">
        <v>717</v>
      </c>
      <c r="M1825" s="255" t="s">
        <v>624</v>
      </c>
      <c r="N1825" s="255" t="s">
        <v>1183</v>
      </c>
      <c r="P1825" s="255" t="s">
        <v>133</v>
      </c>
      <c r="Q1825" s="255" t="s">
        <v>820</v>
      </c>
      <c r="R1825" s="255" t="s">
        <v>565</v>
      </c>
      <c r="S1825" s="255" t="s">
        <v>861</v>
      </c>
    </row>
    <row r="1826" spans="1:19" x14ac:dyDescent="0.3">
      <c r="A1826" s="204"/>
      <c r="B1826" s="204"/>
      <c r="C1826" s="204"/>
      <c r="D1826" s="204"/>
      <c r="F1826" s="255" t="s">
        <v>133</v>
      </c>
      <c r="G1826" s="255" t="s">
        <v>807</v>
      </c>
      <c r="H1826" s="255" t="s">
        <v>861</v>
      </c>
      <c r="I1826" s="255" t="s">
        <v>6635</v>
      </c>
      <c r="K1826" s="255" t="s">
        <v>135</v>
      </c>
      <c r="L1826" s="255" t="s">
        <v>719</v>
      </c>
      <c r="M1826" s="255" t="s">
        <v>1808</v>
      </c>
      <c r="N1826" s="255" t="s">
        <v>7378</v>
      </c>
      <c r="P1826" s="255" t="s">
        <v>133</v>
      </c>
      <c r="Q1826" s="255" t="s">
        <v>961</v>
      </c>
      <c r="R1826" s="255" t="s">
        <v>757</v>
      </c>
      <c r="S1826" s="255" t="s">
        <v>594</v>
      </c>
    </row>
    <row r="1827" spans="1:19" x14ac:dyDescent="0.3">
      <c r="A1827" s="204"/>
      <c r="B1827" s="204"/>
      <c r="C1827" s="204"/>
      <c r="D1827" s="204"/>
      <c r="F1827" s="255" t="s">
        <v>133</v>
      </c>
      <c r="G1827" s="255" t="s">
        <v>809</v>
      </c>
      <c r="H1827" s="255" t="s">
        <v>875</v>
      </c>
      <c r="I1827" s="255" t="s">
        <v>3026</v>
      </c>
      <c r="K1827" s="255" t="s">
        <v>135</v>
      </c>
      <c r="L1827" s="255" t="s">
        <v>720</v>
      </c>
      <c r="M1827" s="255" t="s">
        <v>757</v>
      </c>
      <c r="N1827" s="255" t="s">
        <v>2641</v>
      </c>
      <c r="P1827" s="255" t="s">
        <v>133</v>
      </c>
      <c r="Q1827" s="255" t="s">
        <v>822</v>
      </c>
      <c r="R1827" s="255" t="s">
        <v>1032</v>
      </c>
      <c r="S1827" s="255" t="s">
        <v>8200</v>
      </c>
    </row>
    <row r="1828" spans="1:19" x14ac:dyDescent="0.3">
      <c r="A1828" s="204"/>
      <c r="B1828" s="204"/>
      <c r="C1828" s="204"/>
      <c r="D1828" s="204"/>
      <c r="F1828" s="255" t="s">
        <v>133</v>
      </c>
      <c r="G1828" s="255" t="s">
        <v>4676</v>
      </c>
      <c r="H1828" s="255" t="s">
        <v>10354</v>
      </c>
      <c r="I1828" s="255" t="s">
        <v>10355</v>
      </c>
      <c r="K1828" s="255" t="s">
        <v>135</v>
      </c>
      <c r="L1828" s="255" t="s">
        <v>722</v>
      </c>
      <c r="M1828" s="255" t="s">
        <v>6160</v>
      </c>
      <c r="N1828" s="255" t="s">
        <v>7379</v>
      </c>
      <c r="P1828" s="255" t="s">
        <v>133</v>
      </c>
      <c r="Q1828" s="255" t="s">
        <v>332</v>
      </c>
      <c r="R1828" s="255" t="s">
        <v>10244</v>
      </c>
      <c r="S1828" s="255" t="s">
        <v>8201</v>
      </c>
    </row>
    <row r="1829" spans="1:19" x14ac:dyDescent="0.3">
      <c r="A1829" s="204"/>
      <c r="B1829" s="204"/>
      <c r="C1829" s="204"/>
      <c r="D1829" s="204"/>
      <c r="F1829" s="255" t="s">
        <v>133</v>
      </c>
      <c r="G1829" s="255" t="s">
        <v>813</v>
      </c>
      <c r="H1829" s="255" t="s">
        <v>6194</v>
      </c>
      <c r="I1829" s="255" t="s">
        <v>6637</v>
      </c>
      <c r="K1829" s="255" t="s">
        <v>135</v>
      </c>
      <c r="L1829" s="255" t="s">
        <v>724</v>
      </c>
      <c r="M1829" s="255" t="s">
        <v>1379</v>
      </c>
      <c r="N1829" s="255" t="s">
        <v>7380</v>
      </c>
      <c r="P1829" s="255" t="s">
        <v>133</v>
      </c>
      <c r="Q1829" s="255" t="s">
        <v>331</v>
      </c>
      <c r="R1829" s="255" t="s">
        <v>3238</v>
      </c>
      <c r="S1829" s="255" t="s">
        <v>4372</v>
      </c>
    </row>
    <row r="1830" spans="1:19" x14ac:dyDescent="0.3">
      <c r="A1830" s="204"/>
      <c r="B1830" s="204"/>
      <c r="C1830" s="204"/>
      <c r="D1830" s="204"/>
      <c r="F1830" s="255" t="s">
        <v>133</v>
      </c>
      <c r="G1830" s="255" t="s">
        <v>815</v>
      </c>
      <c r="H1830" s="255" t="s">
        <v>565</v>
      </c>
      <c r="I1830" s="255" t="s">
        <v>1121</v>
      </c>
      <c r="K1830" s="255" t="s">
        <v>135</v>
      </c>
      <c r="L1830" s="255" t="s">
        <v>726</v>
      </c>
      <c r="M1830" s="255" t="s">
        <v>10596</v>
      </c>
      <c r="N1830" s="255" t="s">
        <v>7381</v>
      </c>
      <c r="P1830" s="255" t="s">
        <v>133</v>
      </c>
      <c r="Q1830" s="255" t="s">
        <v>330</v>
      </c>
      <c r="R1830" s="255" t="s">
        <v>1487</v>
      </c>
      <c r="S1830" s="255" t="s">
        <v>4764</v>
      </c>
    </row>
    <row r="1831" spans="1:19" x14ac:dyDescent="0.3">
      <c r="A1831" s="204"/>
      <c r="B1831" s="204"/>
      <c r="C1831" s="204"/>
      <c r="D1831" s="204"/>
      <c r="F1831" s="255" t="s">
        <v>133</v>
      </c>
      <c r="G1831" s="255" t="s">
        <v>816</v>
      </c>
      <c r="H1831" s="255" t="s">
        <v>1626</v>
      </c>
      <c r="I1831" s="255" t="s">
        <v>6638</v>
      </c>
      <c r="K1831" s="255" t="s">
        <v>135</v>
      </c>
      <c r="L1831" s="255" t="s">
        <v>728</v>
      </c>
      <c r="M1831" s="255" t="s">
        <v>2587</v>
      </c>
      <c r="N1831" s="255" t="s">
        <v>7382</v>
      </c>
      <c r="P1831" s="255" t="s">
        <v>133</v>
      </c>
      <c r="Q1831" s="255" t="s">
        <v>329</v>
      </c>
      <c r="R1831" s="255" t="s">
        <v>10771</v>
      </c>
      <c r="S1831" s="255" t="s">
        <v>8202</v>
      </c>
    </row>
    <row r="1832" spans="1:19" x14ac:dyDescent="0.3">
      <c r="A1832" s="204"/>
      <c r="B1832" s="204"/>
      <c r="C1832" s="204"/>
      <c r="D1832" s="204"/>
      <c r="F1832" s="255" t="s">
        <v>133</v>
      </c>
      <c r="G1832" s="255" t="s">
        <v>818</v>
      </c>
      <c r="H1832" s="255" t="s">
        <v>1498</v>
      </c>
      <c r="I1832" s="255" t="s">
        <v>3393</v>
      </c>
      <c r="K1832" s="255" t="s">
        <v>135</v>
      </c>
      <c r="L1832" s="255" t="s">
        <v>730</v>
      </c>
      <c r="M1832" s="255" t="s">
        <v>3538</v>
      </c>
      <c r="N1832" s="255" t="s">
        <v>7383</v>
      </c>
      <c r="P1832" s="255" t="s">
        <v>133</v>
      </c>
      <c r="Q1832" s="255" t="s">
        <v>328</v>
      </c>
      <c r="R1832" s="255" t="s">
        <v>865</v>
      </c>
      <c r="S1832" s="255" t="s">
        <v>8203</v>
      </c>
    </row>
    <row r="1833" spans="1:19" x14ac:dyDescent="0.3">
      <c r="A1833" s="204"/>
      <c r="B1833" s="204"/>
      <c r="C1833" s="204"/>
      <c r="D1833" s="204"/>
      <c r="F1833" s="255" t="s">
        <v>133</v>
      </c>
      <c r="G1833" s="255" t="s">
        <v>4677</v>
      </c>
      <c r="H1833" s="255" t="s">
        <v>594</v>
      </c>
      <c r="I1833" s="255" t="s">
        <v>594</v>
      </c>
      <c r="K1833" s="255" t="s">
        <v>135</v>
      </c>
      <c r="L1833" s="255" t="s">
        <v>539</v>
      </c>
      <c r="M1833" s="255" t="s">
        <v>4430</v>
      </c>
      <c r="N1833" s="255" t="s">
        <v>7384</v>
      </c>
      <c r="P1833" s="255" t="s">
        <v>133</v>
      </c>
      <c r="Q1833" s="255" t="s">
        <v>324</v>
      </c>
      <c r="R1833" s="255" t="s">
        <v>916</v>
      </c>
      <c r="S1833" s="255" t="s">
        <v>8204</v>
      </c>
    </row>
    <row r="1834" spans="1:19" x14ac:dyDescent="0.3">
      <c r="A1834" s="204"/>
      <c r="B1834" s="204"/>
      <c r="C1834" s="204"/>
      <c r="D1834" s="204"/>
      <c r="F1834" s="255" t="s">
        <v>133</v>
      </c>
      <c r="G1834" s="255" t="s">
        <v>820</v>
      </c>
      <c r="H1834" s="255" t="s">
        <v>594</v>
      </c>
      <c r="I1834" s="255" t="s">
        <v>594</v>
      </c>
      <c r="K1834" s="255" t="s">
        <v>135</v>
      </c>
      <c r="L1834" s="255" t="s">
        <v>733</v>
      </c>
      <c r="M1834" s="255" t="s">
        <v>565</v>
      </c>
      <c r="N1834" s="255" t="s">
        <v>863</v>
      </c>
      <c r="P1834" s="255" t="s">
        <v>133</v>
      </c>
      <c r="Q1834" s="255" t="s">
        <v>4678</v>
      </c>
      <c r="R1834" s="255" t="s">
        <v>3741</v>
      </c>
      <c r="S1834" s="255" t="s">
        <v>10770</v>
      </c>
    </row>
    <row r="1835" spans="1:19" x14ac:dyDescent="0.3">
      <c r="A1835" s="204"/>
      <c r="B1835" s="204"/>
      <c r="C1835" s="204"/>
      <c r="D1835" s="204"/>
      <c r="F1835" s="255" t="s">
        <v>133</v>
      </c>
      <c r="G1835" s="255" t="s">
        <v>822</v>
      </c>
      <c r="H1835" s="255" t="s">
        <v>3747</v>
      </c>
      <c r="I1835" s="255" t="s">
        <v>6639</v>
      </c>
      <c r="K1835" s="255" t="s">
        <v>135</v>
      </c>
      <c r="L1835" s="255" t="s">
        <v>735</v>
      </c>
      <c r="M1835" s="255" t="s">
        <v>757</v>
      </c>
      <c r="N1835" s="255" t="s">
        <v>2047</v>
      </c>
      <c r="P1835" s="255" t="s">
        <v>133</v>
      </c>
      <c r="Q1835" s="255" t="s">
        <v>830</v>
      </c>
      <c r="R1835" s="255" t="s">
        <v>2455</v>
      </c>
      <c r="S1835" s="255" t="s">
        <v>897</v>
      </c>
    </row>
    <row r="1836" spans="1:19" x14ac:dyDescent="0.3">
      <c r="A1836" s="204"/>
      <c r="B1836" s="204"/>
      <c r="C1836" s="204"/>
      <c r="D1836" s="204"/>
      <c r="F1836" s="255" t="s">
        <v>133</v>
      </c>
      <c r="G1836" s="255" t="s">
        <v>332</v>
      </c>
      <c r="H1836" s="255" t="s">
        <v>2220</v>
      </c>
      <c r="I1836" s="255" t="s">
        <v>6640</v>
      </c>
      <c r="K1836" s="255" t="s">
        <v>135</v>
      </c>
      <c r="L1836" s="255" t="s">
        <v>737</v>
      </c>
      <c r="M1836" s="255" t="s">
        <v>624</v>
      </c>
      <c r="N1836" s="255" t="s">
        <v>7385</v>
      </c>
      <c r="P1836" s="255" t="s">
        <v>133</v>
      </c>
      <c r="Q1836" s="255" t="s">
        <v>831</v>
      </c>
      <c r="R1836" s="255" t="s">
        <v>565</v>
      </c>
      <c r="S1836" s="255" t="s">
        <v>565</v>
      </c>
    </row>
    <row r="1837" spans="1:19" x14ac:dyDescent="0.3">
      <c r="A1837" s="204"/>
      <c r="B1837" s="204"/>
      <c r="C1837" s="204"/>
      <c r="D1837" s="204"/>
      <c r="F1837" s="255" t="s">
        <v>133</v>
      </c>
      <c r="G1837" s="255" t="s">
        <v>331</v>
      </c>
      <c r="H1837" s="255" t="s">
        <v>1202</v>
      </c>
      <c r="I1837" s="255" t="s">
        <v>6641</v>
      </c>
      <c r="K1837" s="255" t="s">
        <v>135</v>
      </c>
      <c r="L1837" s="255" t="s">
        <v>739</v>
      </c>
      <c r="M1837" s="255" t="s">
        <v>863</v>
      </c>
      <c r="N1837" s="255" t="s">
        <v>3074</v>
      </c>
      <c r="P1837" s="255" t="s">
        <v>133</v>
      </c>
      <c r="Q1837" s="255" t="s">
        <v>832</v>
      </c>
      <c r="R1837" s="255" t="s">
        <v>654</v>
      </c>
      <c r="S1837" s="255" t="s">
        <v>8205</v>
      </c>
    </row>
    <row r="1838" spans="1:19" x14ac:dyDescent="0.3">
      <c r="A1838" s="204"/>
      <c r="B1838" s="204"/>
      <c r="C1838" s="204"/>
      <c r="D1838" s="204"/>
      <c r="F1838" s="255" t="s">
        <v>133</v>
      </c>
      <c r="G1838" s="255" t="s">
        <v>330</v>
      </c>
      <c r="H1838" s="255" t="s">
        <v>1079</v>
      </c>
      <c r="I1838" s="255" t="s">
        <v>3118</v>
      </c>
      <c r="K1838" s="255" t="s">
        <v>135</v>
      </c>
      <c r="L1838" s="255" t="s">
        <v>741</v>
      </c>
      <c r="M1838" s="255" t="s">
        <v>594</v>
      </c>
      <c r="N1838" s="255" t="s">
        <v>624</v>
      </c>
      <c r="P1838" s="255" t="s">
        <v>133</v>
      </c>
      <c r="Q1838" s="255" t="s">
        <v>536</v>
      </c>
      <c r="R1838" s="255" t="s">
        <v>4250</v>
      </c>
      <c r="S1838" s="255" t="s">
        <v>8206</v>
      </c>
    </row>
    <row r="1839" spans="1:19" x14ac:dyDescent="0.3">
      <c r="A1839" s="204"/>
      <c r="B1839" s="204"/>
      <c r="C1839" s="204"/>
      <c r="D1839" s="204"/>
      <c r="F1839" s="255" t="s">
        <v>133</v>
      </c>
      <c r="G1839" s="255" t="s">
        <v>329</v>
      </c>
      <c r="H1839" s="255" t="s">
        <v>4180</v>
      </c>
      <c r="I1839" s="255" t="s">
        <v>6642</v>
      </c>
      <c r="K1839" s="255" t="s">
        <v>135</v>
      </c>
      <c r="L1839" s="255" t="s">
        <v>743</v>
      </c>
      <c r="M1839" s="255" t="s">
        <v>4245</v>
      </c>
      <c r="N1839" s="255" t="s">
        <v>7386</v>
      </c>
      <c r="P1839" s="255" t="s">
        <v>133</v>
      </c>
      <c r="Q1839" s="255" t="s">
        <v>586</v>
      </c>
      <c r="R1839" s="255" t="s">
        <v>4250</v>
      </c>
      <c r="S1839" s="255" t="s">
        <v>8206</v>
      </c>
    </row>
    <row r="1840" spans="1:19" x14ac:dyDescent="0.3">
      <c r="A1840" s="204"/>
      <c r="B1840" s="204"/>
      <c r="C1840" s="204"/>
      <c r="D1840" s="204"/>
      <c r="F1840" s="255" t="s">
        <v>133</v>
      </c>
      <c r="G1840" s="255" t="s">
        <v>328</v>
      </c>
      <c r="H1840" s="255" t="s">
        <v>594</v>
      </c>
      <c r="I1840" s="255" t="s">
        <v>594</v>
      </c>
      <c r="K1840" s="255" t="s">
        <v>135</v>
      </c>
      <c r="L1840" s="255" t="s">
        <v>745</v>
      </c>
      <c r="M1840" s="255" t="s">
        <v>624</v>
      </c>
      <c r="N1840" s="255" t="s">
        <v>4624</v>
      </c>
      <c r="P1840" s="255" t="s">
        <v>135</v>
      </c>
      <c r="Q1840" s="255" t="s">
        <v>554</v>
      </c>
      <c r="R1840" s="255" t="s">
        <v>6499</v>
      </c>
      <c r="S1840" s="255" t="s">
        <v>8208</v>
      </c>
    </row>
    <row r="1841" spans="1:19" x14ac:dyDescent="0.3">
      <c r="A1841" s="204"/>
      <c r="B1841" s="204"/>
      <c r="C1841" s="204"/>
      <c r="D1841" s="204"/>
      <c r="F1841" s="255" t="s">
        <v>133</v>
      </c>
      <c r="G1841" s="255" t="s">
        <v>324</v>
      </c>
      <c r="H1841" s="255" t="s">
        <v>1226</v>
      </c>
      <c r="I1841" s="255" t="s">
        <v>6643</v>
      </c>
      <c r="K1841" s="255" t="s">
        <v>135</v>
      </c>
      <c r="L1841" s="255" t="s">
        <v>747</v>
      </c>
      <c r="M1841" s="255" t="s">
        <v>3210</v>
      </c>
      <c r="N1841" s="255" t="s">
        <v>7387</v>
      </c>
      <c r="P1841" s="255" t="s">
        <v>135</v>
      </c>
      <c r="Q1841" s="255" t="s">
        <v>564</v>
      </c>
      <c r="R1841" s="255" t="s">
        <v>624</v>
      </c>
      <c r="S1841" s="255" t="s">
        <v>1037</v>
      </c>
    </row>
    <row r="1842" spans="1:19" x14ac:dyDescent="0.3">
      <c r="A1842" s="204"/>
      <c r="B1842" s="204"/>
      <c r="C1842" s="204"/>
      <c r="D1842" s="204"/>
      <c r="F1842" s="255" t="s">
        <v>133</v>
      </c>
      <c r="G1842" s="255" t="s">
        <v>4678</v>
      </c>
      <c r="H1842" s="255" t="s">
        <v>1981</v>
      </c>
      <c r="I1842" s="255" t="s">
        <v>10356</v>
      </c>
      <c r="K1842" s="255" t="s">
        <v>135</v>
      </c>
      <c r="L1842" s="255" t="s">
        <v>749</v>
      </c>
      <c r="M1842" s="255" t="s">
        <v>2790</v>
      </c>
      <c r="N1842" s="255" t="s">
        <v>6349</v>
      </c>
      <c r="P1842" s="255" t="s">
        <v>135</v>
      </c>
      <c r="Q1842" s="255" t="s">
        <v>566</v>
      </c>
      <c r="R1842" s="255" t="s">
        <v>2163</v>
      </c>
      <c r="S1842" s="255" t="s">
        <v>1825</v>
      </c>
    </row>
    <row r="1843" spans="1:19" x14ac:dyDescent="0.3">
      <c r="A1843" s="204"/>
      <c r="B1843" s="204"/>
      <c r="C1843" s="204"/>
      <c r="D1843" s="204"/>
      <c r="F1843" s="255" t="s">
        <v>133</v>
      </c>
      <c r="G1843" s="255" t="s">
        <v>830</v>
      </c>
      <c r="H1843" s="255" t="s">
        <v>821</v>
      </c>
      <c r="I1843" s="255" t="s">
        <v>1802</v>
      </c>
      <c r="K1843" s="255" t="s">
        <v>135</v>
      </c>
      <c r="L1843" s="255" t="s">
        <v>751</v>
      </c>
      <c r="M1843" s="255" t="s">
        <v>1098</v>
      </c>
      <c r="N1843" s="255" t="s">
        <v>7388</v>
      </c>
      <c r="P1843" s="255" t="s">
        <v>135</v>
      </c>
      <c r="Q1843" s="255" t="s">
        <v>4661</v>
      </c>
      <c r="R1843" s="255" t="s">
        <v>1051</v>
      </c>
      <c r="S1843" s="255" t="s">
        <v>10769</v>
      </c>
    </row>
    <row r="1844" spans="1:19" x14ac:dyDescent="0.3">
      <c r="A1844" s="204"/>
      <c r="B1844" s="204"/>
      <c r="C1844" s="204"/>
      <c r="D1844" s="204"/>
      <c r="F1844" s="255" t="s">
        <v>133</v>
      </c>
      <c r="G1844" s="255" t="s">
        <v>831</v>
      </c>
      <c r="H1844" s="255" t="s">
        <v>594</v>
      </c>
      <c r="I1844" s="255" t="s">
        <v>821</v>
      </c>
      <c r="K1844" s="255" t="s">
        <v>135</v>
      </c>
      <c r="L1844" s="255" t="s">
        <v>753</v>
      </c>
      <c r="M1844" s="255" t="s">
        <v>1313</v>
      </c>
      <c r="N1844" s="255" t="s">
        <v>7389</v>
      </c>
      <c r="P1844" s="255" t="s">
        <v>135</v>
      </c>
      <c r="Q1844" s="255" t="s">
        <v>570</v>
      </c>
      <c r="R1844" s="255" t="s">
        <v>2587</v>
      </c>
      <c r="S1844" s="255" t="s">
        <v>8209</v>
      </c>
    </row>
    <row r="1845" spans="1:19" x14ac:dyDescent="0.3">
      <c r="A1845" s="204"/>
      <c r="B1845" s="204"/>
      <c r="C1845" s="204"/>
      <c r="D1845" s="204"/>
      <c r="F1845" s="255" t="s">
        <v>133</v>
      </c>
      <c r="G1845" s="255" t="s">
        <v>832</v>
      </c>
      <c r="H1845" s="255" t="s">
        <v>1318</v>
      </c>
      <c r="I1845" s="255" t="s">
        <v>6644</v>
      </c>
      <c r="K1845" s="255" t="s">
        <v>135</v>
      </c>
      <c r="L1845" s="255" t="s">
        <v>538</v>
      </c>
      <c r="M1845" s="255" t="s">
        <v>10595</v>
      </c>
      <c r="N1845" s="255" t="s">
        <v>7390</v>
      </c>
      <c r="P1845" s="255" t="s">
        <v>135</v>
      </c>
      <c r="Q1845" s="255" t="s">
        <v>572</v>
      </c>
      <c r="R1845" s="255" t="s">
        <v>875</v>
      </c>
      <c r="S1845" s="255" t="s">
        <v>8210</v>
      </c>
    </row>
    <row r="1846" spans="1:19" x14ac:dyDescent="0.3">
      <c r="A1846" s="204"/>
      <c r="B1846" s="204"/>
      <c r="C1846" s="204"/>
      <c r="D1846" s="204"/>
      <c r="F1846" s="255" t="s">
        <v>133</v>
      </c>
      <c r="G1846" s="255" t="s">
        <v>536</v>
      </c>
      <c r="H1846" s="255" t="s">
        <v>10357</v>
      </c>
      <c r="I1846" s="255" t="s">
        <v>6506</v>
      </c>
      <c r="K1846" s="255" t="s">
        <v>135</v>
      </c>
      <c r="L1846" s="255" t="s">
        <v>756</v>
      </c>
      <c r="M1846" s="255" t="s">
        <v>594</v>
      </c>
      <c r="N1846" s="255" t="s">
        <v>1851</v>
      </c>
      <c r="P1846" s="255" t="s">
        <v>135</v>
      </c>
      <c r="Q1846" s="255" t="s">
        <v>574</v>
      </c>
      <c r="R1846" s="255" t="s">
        <v>4192</v>
      </c>
      <c r="S1846" s="255" t="s">
        <v>8211</v>
      </c>
    </row>
    <row r="1847" spans="1:19" x14ac:dyDescent="0.3">
      <c r="A1847" s="204"/>
      <c r="B1847" s="204"/>
      <c r="C1847" s="204"/>
      <c r="D1847" s="204"/>
      <c r="F1847" s="255" t="s">
        <v>133</v>
      </c>
      <c r="G1847" s="255" t="s">
        <v>586</v>
      </c>
      <c r="H1847" s="255" t="s">
        <v>10357</v>
      </c>
      <c r="I1847" s="255" t="s">
        <v>6506</v>
      </c>
      <c r="K1847" s="255" t="s">
        <v>135</v>
      </c>
      <c r="L1847" s="255" t="s">
        <v>758</v>
      </c>
      <c r="M1847" s="255" t="s">
        <v>674</v>
      </c>
      <c r="N1847" s="255" t="s">
        <v>7391</v>
      </c>
      <c r="P1847" s="255" t="s">
        <v>135</v>
      </c>
      <c r="Q1847" s="255" t="s">
        <v>576</v>
      </c>
      <c r="R1847" s="255" t="s">
        <v>1350</v>
      </c>
      <c r="S1847" s="255" t="s">
        <v>3485</v>
      </c>
    </row>
    <row r="1848" spans="1:19" x14ac:dyDescent="0.3">
      <c r="A1848" s="204"/>
      <c r="B1848" s="204"/>
      <c r="C1848" s="204"/>
      <c r="D1848" s="204"/>
      <c r="F1848" s="255" t="s">
        <v>135</v>
      </c>
      <c r="G1848" s="255" t="s">
        <v>554</v>
      </c>
      <c r="H1848" s="255" t="s">
        <v>7986</v>
      </c>
      <c r="I1848" s="255" t="s">
        <v>6646</v>
      </c>
      <c r="K1848" s="255" t="s">
        <v>135</v>
      </c>
      <c r="L1848" s="255" t="s">
        <v>760</v>
      </c>
      <c r="M1848" s="255" t="s">
        <v>10594</v>
      </c>
      <c r="N1848" s="255" t="s">
        <v>7392</v>
      </c>
      <c r="P1848" s="255" t="s">
        <v>135</v>
      </c>
      <c r="Q1848" s="255" t="s">
        <v>578</v>
      </c>
      <c r="R1848" s="255" t="s">
        <v>900</v>
      </c>
      <c r="S1848" s="255" t="s">
        <v>4913</v>
      </c>
    </row>
    <row r="1849" spans="1:19" x14ac:dyDescent="0.3">
      <c r="A1849" s="204"/>
      <c r="B1849" s="204"/>
      <c r="C1849" s="204"/>
      <c r="D1849" s="204"/>
      <c r="F1849" s="255" t="s">
        <v>135</v>
      </c>
      <c r="G1849" s="255" t="s">
        <v>564</v>
      </c>
      <c r="H1849" s="255" t="s">
        <v>565</v>
      </c>
      <c r="I1849" s="255" t="s">
        <v>565</v>
      </c>
      <c r="K1849" s="255" t="s">
        <v>135</v>
      </c>
      <c r="L1849" s="255" t="s">
        <v>762</v>
      </c>
      <c r="M1849" s="255" t="s">
        <v>875</v>
      </c>
      <c r="N1849" s="255" t="s">
        <v>7393</v>
      </c>
      <c r="P1849" s="255" t="s">
        <v>135</v>
      </c>
      <c r="Q1849" s="255" t="s">
        <v>580</v>
      </c>
      <c r="R1849" s="255" t="s">
        <v>946</v>
      </c>
      <c r="S1849" s="255" t="s">
        <v>1037</v>
      </c>
    </row>
    <row r="1850" spans="1:19" x14ac:dyDescent="0.3">
      <c r="A1850" s="204"/>
      <c r="B1850" s="204"/>
      <c r="C1850" s="204"/>
      <c r="D1850" s="204"/>
      <c r="F1850" s="255" t="s">
        <v>135</v>
      </c>
      <c r="G1850" s="255" t="s">
        <v>566</v>
      </c>
      <c r="H1850" s="255" t="s">
        <v>881</v>
      </c>
      <c r="I1850" s="255" t="s">
        <v>1227</v>
      </c>
      <c r="K1850" s="255" t="s">
        <v>135</v>
      </c>
      <c r="L1850" s="255" t="s">
        <v>764</v>
      </c>
      <c r="M1850" s="255" t="s">
        <v>1893</v>
      </c>
      <c r="N1850" s="255" t="s">
        <v>2842</v>
      </c>
      <c r="P1850" s="255" t="s">
        <v>135</v>
      </c>
      <c r="Q1850" s="255" t="s">
        <v>2829</v>
      </c>
      <c r="R1850" s="255" t="s">
        <v>757</v>
      </c>
      <c r="S1850" s="255" t="s">
        <v>1415</v>
      </c>
    </row>
    <row r="1851" spans="1:19" x14ac:dyDescent="0.3">
      <c r="A1851" s="204"/>
      <c r="B1851" s="204"/>
      <c r="C1851" s="204"/>
      <c r="D1851" s="204"/>
      <c r="F1851" s="255" t="s">
        <v>135</v>
      </c>
      <c r="G1851" s="255" t="s">
        <v>4661</v>
      </c>
      <c r="H1851" s="255" t="s">
        <v>791</v>
      </c>
      <c r="I1851" s="255" t="s">
        <v>10358</v>
      </c>
      <c r="K1851" s="255" t="s">
        <v>135</v>
      </c>
      <c r="L1851" s="255" t="s">
        <v>766</v>
      </c>
      <c r="M1851" s="255" t="s">
        <v>863</v>
      </c>
      <c r="N1851" s="255" t="s">
        <v>757</v>
      </c>
      <c r="P1851" s="255" t="s">
        <v>135</v>
      </c>
      <c r="Q1851" s="255" t="s">
        <v>4664</v>
      </c>
      <c r="R1851" s="255" t="s">
        <v>4624</v>
      </c>
      <c r="S1851" s="255" t="s">
        <v>10768</v>
      </c>
    </row>
    <row r="1852" spans="1:19" x14ac:dyDescent="0.3">
      <c r="A1852" s="204"/>
      <c r="B1852" s="204"/>
      <c r="C1852" s="204"/>
      <c r="D1852" s="204"/>
      <c r="F1852" s="255" t="s">
        <v>135</v>
      </c>
      <c r="G1852" s="255" t="s">
        <v>568</v>
      </c>
      <c r="H1852" s="255" t="s">
        <v>861</v>
      </c>
      <c r="I1852" s="255" t="s">
        <v>6647</v>
      </c>
      <c r="K1852" s="255" t="s">
        <v>135</v>
      </c>
      <c r="L1852" s="255" t="s">
        <v>4672</v>
      </c>
      <c r="M1852" s="255" t="s">
        <v>863</v>
      </c>
      <c r="N1852" s="255" t="s">
        <v>1303</v>
      </c>
      <c r="P1852" s="255" t="s">
        <v>135</v>
      </c>
      <c r="Q1852" s="255" t="s">
        <v>582</v>
      </c>
      <c r="R1852" s="255" t="s">
        <v>1079</v>
      </c>
      <c r="S1852" s="255" t="s">
        <v>8212</v>
      </c>
    </row>
    <row r="1853" spans="1:19" x14ac:dyDescent="0.3">
      <c r="A1853" s="204"/>
      <c r="B1853" s="204"/>
      <c r="C1853" s="204"/>
      <c r="D1853" s="204"/>
      <c r="F1853" s="255" t="s">
        <v>135</v>
      </c>
      <c r="G1853" s="255" t="s">
        <v>570</v>
      </c>
      <c r="H1853" s="255" t="s">
        <v>1199</v>
      </c>
      <c r="I1853" s="255" t="s">
        <v>6648</v>
      </c>
      <c r="K1853" s="255" t="s">
        <v>135</v>
      </c>
      <c r="L1853" s="255" t="s">
        <v>767</v>
      </c>
      <c r="M1853" s="255" t="s">
        <v>594</v>
      </c>
      <c r="N1853" s="255" t="s">
        <v>1157</v>
      </c>
      <c r="P1853" s="255" t="s">
        <v>135</v>
      </c>
      <c r="Q1853" s="255" t="s">
        <v>584</v>
      </c>
      <c r="R1853" s="255" t="s">
        <v>789</v>
      </c>
      <c r="S1853" s="255" t="s">
        <v>8213</v>
      </c>
    </row>
    <row r="1854" spans="1:19" x14ac:dyDescent="0.3">
      <c r="A1854" s="204"/>
      <c r="B1854" s="204"/>
      <c r="C1854" s="204"/>
      <c r="D1854" s="204"/>
      <c r="F1854" s="255" t="s">
        <v>135</v>
      </c>
      <c r="G1854" s="255" t="s">
        <v>572</v>
      </c>
      <c r="H1854" s="255" t="s">
        <v>1415</v>
      </c>
      <c r="I1854" s="255" t="s">
        <v>4373</v>
      </c>
      <c r="K1854" s="255" t="s">
        <v>135</v>
      </c>
      <c r="L1854" s="255" t="s">
        <v>769</v>
      </c>
      <c r="M1854" s="255" t="s">
        <v>594</v>
      </c>
      <c r="N1854" s="255" t="s">
        <v>2163</v>
      </c>
      <c r="P1854" s="255" t="s">
        <v>135</v>
      </c>
      <c r="Q1854" s="255" t="s">
        <v>586</v>
      </c>
      <c r="R1854" s="255" t="s">
        <v>7782</v>
      </c>
      <c r="S1854" s="255" t="s">
        <v>8214</v>
      </c>
    </row>
    <row r="1855" spans="1:19" x14ac:dyDescent="0.3">
      <c r="A1855" s="204"/>
      <c r="B1855" s="204"/>
      <c r="C1855" s="204"/>
      <c r="D1855" s="204"/>
      <c r="F1855" s="255" t="s">
        <v>135</v>
      </c>
      <c r="G1855" s="255" t="s">
        <v>574</v>
      </c>
      <c r="H1855" s="255" t="s">
        <v>2285</v>
      </c>
      <c r="I1855" s="255" t="s">
        <v>6129</v>
      </c>
      <c r="K1855" s="255" t="s">
        <v>135</v>
      </c>
      <c r="L1855" s="255" t="s">
        <v>537</v>
      </c>
      <c r="M1855" s="255" t="s">
        <v>1376</v>
      </c>
      <c r="N1855" s="255" t="s">
        <v>7394</v>
      </c>
      <c r="P1855" s="255" t="s">
        <v>135</v>
      </c>
      <c r="Q1855" s="255" t="s">
        <v>553</v>
      </c>
      <c r="R1855" s="255" t="s">
        <v>4160</v>
      </c>
      <c r="S1855" s="255" t="s">
        <v>8215</v>
      </c>
    </row>
    <row r="1856" spans="1:19" x14ac:dyDescent="0.3">
      <c r="A1856" s="204"/>
      <c r="B1856" s="204"/>
      <c r="C1856" s="204"/>
      <c r="D1856" s="204"/>
      <c r="F1856" s="255" t="s">
        <v>135</v>
      </c>
      <c r="G1856" s="255" t="s">
        <v>576</v>
      </c>
      <c r="H1856" s="255" t="s">
        <v>1167</v>
      </c>
      <c r="I1856" s="255" t="s">
        <v>1221</v>
      </c>
      <c r="K1856" s="255" t="s">
        <v>135</v>
      </c>
      <c r="L1856" s="255" t="s">
        <v>4673</v>
      </c>
      <c r="M1856" s="255" t="s">
        <v>1121</v>
      </c>
      <c r="N1856" s="255" t="s">
        <v>3454</v>
      </c>
      <c r="P1856" s="255" t="s">
        <v>135</v>
      </c>
      <c r="Q1856" s="255" t="s">
        <v>589</v>
      </c>
      <c r="R1856" s="255" t="s">
        <v>1234</v>
      </c>
      <c r="S1856" s="255" t="s">
        <v>6546</v>
      </c>
    </row>
    <row r="1857" spans="1:19" x14ac:dyDescent="0.3">
      <c r="A1857" s="204"/>
      <c r="B1857" s="204"/>
      <c r="C1857" s="204"/>
      <c r="D1857" s="204"/>
      <c r="F1857" s="255" t="s">
        <v>135</v>
      </c>
      <c r="G1857" s="255" t="s">
        <v>578</v>
      </c>
      <c r="H1857" s="255" t="s">
        <v>2790</v>
      </c>
      <c r="I1857" s="255" t="s">
        <v>2229</v>
      </c>
      <c r="K1857" s="255" t="s">
        <v>135</v>
      </c>
      <c r="L1857" s="255" t="s">
        <v>774</v>
      </c>
      <c r="M1857" s="255" t="s">
        <v>565</v>
      </c>
      <c r="N1857" s="255" t="s">
        <v>565</v>
      </c>
      <c r="P1857" s="255" t="s">
        <v>135</v>
      </c>
      <c r="Q1857" s="255" t="s">
        <v>591</v>
      </c>
      <c r="R1857" s="255" t="s">
        <v>1863</v>
      </c>
      <c r="S1857" s="255" t="s">
        <v>8216</v>
      </c>
    </row>
    <row r="1858" spans="1:19" x14ac:dyDescent="0.3">
      <c r="A1858" s="204"/>
      <c r="B1858" s="204"/>
      <c r="C1858" s="204"/>
      <c r="D1858" s="204"/>
      <c r="F1858" s="255" t="s">
        <v>135</v>
      </c>
      <c r="G1858" s="255" t="s">
        <v>580</v>
      </c>
      <c r="H1858" s="255" t="s">
        <v>881</v>
      </c>
      <c r="I1858" s="255" t="s">
        <v>684</v>
      </c>
      <c r="K1858" s="255" t="s">
        <v>135</v>
      </c>
      <c r="L1858" s="255" t="s">
        <v>776</v>
      </c>
      <c r="M1858" s="255" t="s">
        <v>565</v>
      </c>
      <c r="N1858" s="255" t="s">
        <v>565</v>
      </c>
      <c r="P1858" s="255" t="s">
        <v>135</v>
      </c>
      <c r="Q1858" s="255" t="s">
        <v>593</v>
      </c>
      <c r="R1858" s="255" t="s">
        <v>594</v>
      </c>
      <c r="S1858" s="255" t="s">
        <v>565</v>
      </c>
    </row>
    <row r="1859" spans="1:19" x14ac:dyDescent="0.3">
      <c r="A1859" s="204"/>
      <c r="B1859" s="204"/>
      <c r="C1859" s="204"/>
      <c r="D1859" s="204"/>
      <c r="F1859" s="255" t="s">
        <v>135</v>
      </c>
      <c r="G1859" s="255" t="s">
        <v>4664</v>
      </c>
      <c r="H1859" s="255" t="s">
        <v>949</v>
      </c>
      <c r="I1859" s="255" t="s">
        <v>2003</v>
      </c>
      <c r="K1859" s="255" t="s">
        <v>135</v>
      </c>
      <c r="L1859" s="255" t="s">
        <v>778</v>
      </c>
      <c r="M1859" s="255" t="s">
        <v>565</v>
      </c>
      <c r="N1859" s="255" t="s">
        <v>565</v>
      </c>
      <c r="P1859" s="255" t="s">
        <v>135</v>
      </c>
      <c r="Q1859" s="255" t="s">
        <v>4665</v>
      </c>
      <c r="R1859" s="255" t="s">
        <v>1350</v>
      </c>
      <c r="S1859" s="255" t="s">
        <v>1588</v>
      </c>
    </row>
    <row r="1860" spans="1:19" x14ac:dyDescent="0.3">
      <c r="A1860" s="204"/>
      <c r="B1860" s="204"/>
      <c r="C1860" s="204"/>
      <c r="D1860" s="204"/>
      <c r="F1860" s="255" t="s">
        <v>135</v>
      </c>
      <c r="G1860" s="255" t="s">
        <v>582</v>
      </c>
      <c r="H1860" s="255" t="s">
        <v>1183</v>
      </c>
      <c r="I1860" s="255" t="s">
        <v>2221</v>
      </c>
      <c r="K1860" s="255" t="s">
        <v>135</v>
      </c>
      <c r="L1860" s="255" t="s">
        <v>780</v>
      </c>
      <c r="M1860" s="255" t="s">
        <v>565</v>
      </c>
      <c r="N1860" s="255" t="s">
        <v>594</v>
      </c>
      <c r="P1860" s="255" t="s">
        <v>135</v>
      </c>
      <c r="Q1860" s="255" t="s">
        <v>595</v>
      </c>
      <c r="R1860" s="255" t="s">
        <v>565</v>
      </c>
      <c r="S1860" s="255" t="s">
        <v>565</v>
      </c>
    </row>
    <row r="1861" spans="1:19" x14ac:dyDescent="0.3">
      <c r="A1861" s="204"/>
      <c r="B1861" s="204"/>
      <c r="C1861" s="204"/>
      <c r="D1861" s="204"/>
      <c r="F1861" s="255" t="s">
        <v>135</v>
      </c>
      <c r="G1861" s="255" t="s">
        <v>584</v>
      </c>
      <c r="H1861" s="255" t="s">
        <v>2163</v>
      </c>
      <c r="I1861" s="255" t="s">
        <v>944</v>
      </c>
      <c r="K1861" s="255" t="s">
        <v>135</v>
      </c>
      <c r="L1861" s="255" t="s">
        <v>784</v>
      </c>
      <c r="M1861" s="255" t="s">
        <v>821</v>
      </c>
      <c r="N1861" s="255" t="s">
        <v>2384</v>
      </c>
      <c r="P1861" s="255" t="s">
        <v>135</v>
      </c>
      <c r="Q1861" s="255" t="s">
        <v>597</v>
      </c>
      <c r="R1861" s="255" t="s">
        <v>1350</v>
      </c>
      <c r="S1861" s="255" t="s">
        <v>1588</v>
      </c>
    </row>
    <row r="1862" spans="1:19" x14ac:dyDescent="0.3">
      <c r="A1862" s="204"/>
      <c r="B1862" s="204"/>
      <c r="C1862" s="204"/>
      <c r="D1862" s="204"/>
      <c r="F1862" s="255" t="s">
        <v>135</v>
      </c>
      <c r="G1862" s="255" t="s">
        <v>586</v>
      </c>
      <c r="H1862" s="255" t="s">
        <v>6464</v>
      </c>
      <c r="I1862" s="255" t="s">
        <v>6649</v>
      </c>
      <c r="K1862" s="255" t="s">
        <v>135</v>
      </c>
      <c r="L1862" s="255" t="s">
        <v>786</v>
      </c>
      <c r="M1862" s="255" t="s">
        <v>821</v>
      </c>
      <c r="N1862" s="255" t="s">
        <v>4288</v>
      </c>
      <c r="P1862" s="255" t="s">
        <v>135</v>
      </c>
      <c r="Q1862" s="255" t="s">
        <v>599</v>
      </c>
      <c r="R1862" s="255" t="s">
        <v>938</v>
      </c>
      <c r="S1862" s="255" t="s">
        <v>1785</v>
      </c>
    </row>
    <row r="1863" spans="1:19" x14ac:dyDescent="0.3">
      <c r="A1863" s="204"/>
      <c r="B1863" s="204"/>
      <c r="C1863" s="204"/>
      <c r="D1863" s="204"/>
      <c r="F1863" s="255" t="s">
        <v>135</v>
      </c>
      <c r="G1863" s="255" t="s">
        <v>553</v>
      </c>
      <c r="H1863" s="255" t="s">
        <v>3000</v>
      </c>
      <c r="I1863" s="255" t="s">
        <v>6650</v>
      </c>
      <c r="K1863" s="255" t="s">
        <v>135</v>
      </c>
      <c r="L1863" s="255" t="s">
        <v>4674</v>
      </c>
      <c r="M1863" s="255" t="s">
        <v>1660</v>
      </c>
      <c r="N1863" s="255" t="s">
        <v>4496</v>
      </c>
      <c r="P1863" s="255" t="s">
        <v>135</v>
      </c>
      <c r="Q1863" s="255" t="s">
        <v>4666</v>
      </c>
      <c r="R1863" s="255" t="s">
        <v>2129</v>
      </c>
      <c r="S1863" s="255" t="s">
        <v>8217</v>
      </c>
    </row>
    <row r="1864" spans="1:19" x14ac:dyDescent="0.3">
      <c r="A1864" s="204"/>
      <c r="B1864" s="204"/>
      <c r="C1864" s="204"/>
      <c r="D1864" s="204"/>
      <c r="F1864" s="255" t="s">
        <v>135</v>
      </c>
      <c r="G1864" s="255" t="s">
        <v>589</v>
      </c>
      <c r="H1864" s="255" t="s">
        <v>680</v>
      </c>
      <c r="I1864" s="255" t="s">
        <v>1011</v>
      </c>
      <c r="K1864" s="255" t="s">
        <v>135</v>
      </c>
      <c r="L1864" s="255" t="s">
        <v>788</v>
      </c>
      <c r="M1864" s="255" t="s">
        <v>594</v>
      </c>
      <c r="N1864" s="255" t="s">
        <v>1539</v>
      </c>
      <c r="P1864" s="255" t="s">
        <v>135</v>
      </c>
      <c r="Q1864" s="255" t="s">
        <v>603</v>
      </c>
      <c r="R1864" s="255" t="s">
        <v>2129</v>
      </c>
      <c r="S1864" s="255" t="s">
        <v>8217</v>
      </c>
    </row>
    <row r="1865" spans="1:19" x14ac:dyDescent="0.3">
      <c r="A1865" s="204"/>
      <c r="B1865" s="204"/>
      <c r="C1865" s="204"/>
      <c r="D1865" s="204"/>
      <c r="F1865" s="255" t="s">
        <v>135</v>
      </c>
      <c r="G1865" s="255" t="s">
        <v>591</v>
      </c>
      <c r="H1865" s="255" t="s">
        <v>2285</v>
      </c>
      <c r="I1865" s="255" t="s">
        <v>6651</v>
      </c>
      <c r="K1865" s="255" t="s">
        <v>135</v>
      </c>
      <c r="L1865" s="255" t="s">
        <v>790</v>
      </c>
      <c r="M1865" s="255" t="s">
        <v>5006</v>
      </c>
      <c r="N1865" s="255" t="s">
        <v>642</v>
      </c>
      <c r="P1865" s="255" t="s">
        <v>135</v>
      </c>
      <c r="Q1865" s="255" t="s">
        <v>586</v>
      </c>
      <c r="R1865" s="255" t="s">
        <v>2455</v>
      </c>
      <c r="S1865" s="255" t="s">
        <v>2936</v>
      </c>
    </row>
    <row r="1866" spans="1:19" x14ac:dyDescent="0.3">
      <c r="A1866" s="204"/>
      <c r="B1866" s="204"/>
      <c r="C1866" s="204"/>
      <c r="D1866" s="204"/>
      <c r="F1866" s="255" t="s">
        <v>135</v>
      </c>
      <c r="G1866" s="255" t="s">
        <v>593</v>
      </c>
      <c r="H1866" s="255" t="s">
        <v>565</v>
      </c>
      <c r="I1866" s="255" t="s">
        <v>594</v>
      </c>
      <c r="K1866" s="255" t="s">
        <v>135</v>
      </c>
      <c r="L1866" s="255" t="s">
        <v>792</v>
      </c>
      <c r="M1866" s="255" t="s">
        <v>680</v>
      </c>
      <c r="N1866" s="255" t="s">
        <v>2167</v>
      </c>
      <c r="P1866" s="255" t="s">
        <v>135</v>
      </c>
      <c r="Q1866" s="255" t="s">
        <v>552</v>
      </c>
      <c r="R1866" s="255" t="s">
        <v>5984</v>
      </c>
      <c r="S1866" s="255" t="s">
        <v>8218</v>
      </c>
    </row>
    <row r="1867" spans="1:19" x14ac:dyDescent="0.3">
      <c r="A1867" s="204"/>
      <c r="B1867" s="204"/>
      <c r="C1867" s="204"/>
      <c r="D1867" s="204"/>
      <c r="F1867" s="255" t="s">
        <v>135</v>
      </c>
      <c r="G1867" s="255" t="s">
        <v>4665</v>
      </c>
      <c r="H1867" s="255" t="s">
        <v>1992</v>
      </c>
      <c r="I1867" s="255" t="s">
        <v>3803</v>
      </c>
      <c r="K1867" s="255" t="s">
        <v>135</v>
      </c>
      <c r="L1867" s="255" t="s">
        <v>794</v>
      </c>
      <c r="M1867" s="255" t="s">
        <v>565</v>
      </c>
      <c r="N1867" s="255" t="s">
        <v>863</v>
      </c>
      <c r="P1867" s="255" t="s">
        <v>135</v>
      </c>
      <c r="Q1867" s="255" t="s">
        <v>551</v>
      </c>
      <c r="R1867" s="255" t="s">
        <v>2029</v>
      </c>
      <c r="S1867" s="255" t="s">
        <v>6145</v>
      </c>
    </row>
    <row r="1868" spans="1:19" x14ac:dyDescent="0.3">
      <c r="A1868" s="204"/>
      <c r="B1868" s="204"/>
      <c r="C1868" s="204"/>
      <c r="D1868" s="204"/>
      <c r="F1868" s="255" t="s">
        <v>135</v>
      </c>
      <c r="G1868" s="255" t="s">
        <v>595</v>
      </c>
      <c r="H1868" s="255" t="s">
        <v>1167</v>
      </c>
      <c r="I1868" s="255" t="s">
        <v>3638</v>
      </c>
      <c r="K1868" s="255" t="s">
        <v>135</v>
      </c>
      <c r="L1868" s="255" t="s">
        <v>796</v>
      </c>
      <c r="M1868" s="255" t="s">
        <v>2193</v>
      </c>
      <c r="N1868" s="255" t="s">
        <v>4176</v>
      </c>
      <c r="P1868" s="255" t="s">
        <v>135</v>
      </c>
      <c r="Q1868" s="255" t="s">
        <v>609</v>
      </c>
      <c r="R1868" s="255" t="s">
        <v>863</v>
      </c>
      <c r="S1868" s="255" t="s">
        <v>828</v>
      </c>
    </row>
    <row r="1869" spans="1:19" x14ac:dyDescent="0.3">
      <c r="A1869" s="204"/>
      <c r="B1869" s="204"/>
      <c r="C1869" s="204"/>
      <c r="D1869" s="204"/>
      <c r="F1869" s="255" t="s">
        <v>135</v>
      </c>
      <c r="G1869" s="255" t="s">
        <v>597</v>
      </c>
      <c r="H1869" s="255" t="s">
        <v>1013</v>
      </c>
      <c r="I1869" s="255" t="s">
        <v>3265</v>
      </c>
      <c r="K1869" s="255" t="s">
        <v>135</v>
      </c>
      <c r="L1869" s="255" t="s">
        <v>4675</v>
      </c>
      <c r="M1869" s="255" t="s">
        <v>1183</v>
      </c>
      <c r="N1869" s="255" t="s">
        <v>10593</v>
      </c>
      <c r="P1869" s="255" t="s">
        <v>135</v>
      </c>
      <c r="Q1869" s="255" t="s">
        <v>611</v>
      </c>
      <c r="R1869" s="255" t="s">
        <v>1079</v>
      </c>
      <c r="S1869" s="255" t="s">
        <v>8219</v>
      </c>
    </row>
    <row r="1870" spans="1:19" x14ac:dyDescent="0.3">
      <c r="A1870" s="204"/>
      <c r="B1870" s="204"/>
      <c r="C1870" s="204"/>
      <c r="D1870" s="204"/>
      <c r="F1870" s="255" t="s">
        <v>135</v>
      </c>
      <c r="G1870" s="255" t="s">
        <v>599</v>
      </c>
      <c r="H1870" s="255" t="s">
        <v>1183</v>
      </c>
      <c r="I1870" s="255" t="s">
        <v>1999</v>
      </c>
      <c r="K1870" s="255" t="s">
        <v>135</v>
      </c>
      <c r="L1870" s="255" t="s">
        <v>798</v>
      </c>
      <c r="M1870" s="255" t="s">
        <v>624</v>
      </c>
      <c r="N1870" s="255" t="s">
        <v>956</v>
      </c>
      <c r="P1870" s="255" t="s">
        <v>135</v>
      </c>
      <c r="Q1870" s="255" t="s">
        <v>586</v>
      </c>
      <c r="R1870" s="255" t="s">
        <v>594</v>
      </c>
      <c r="S1870" s="255" t="s">
        <v>624</v>
      </c>
    </row>
    <row r="1871" spans="1:19" x14ac:dyDescent="0.3">
      <c r="A1871" s="204"/>
      <c r="B1871" s="204"/>
      <c r="C1871" s="204"/>
      <c r="D1871" s="204"/>
      <c r="F1871" s="255" t="s">
        <v>135</v>
      </c>
      <c r="G1871" s="255" t="s">
        <v>4666</v>
      </c>
      <c r="H1871" s="255" t="s">
        <v>2162</v>
      </c>
      <c r="I1871" s="255" t="s">
        <v>10359</v>
      </c>
      <c r="K1871" s="255" t="s">
        <v>135</v>
      </c>
      <c r="L1871" s="255" t="s">
        <v>800</v>
      </c>
      <c r="M1871" s="255" t="s">
        <v>863</v>
      </c>
      <c r="N1871" s="255" t="s">
        <v>4491</v>
      </c>
      <c r="P1871" s="255" t="s">
        <v>135</v>
      </c>
      <c r="Q1871" s="255" t="s">
        <v>550</v>
      </c>
      <c r="R1871" s="255" t="s">
        <v>652</v>
      </c>
      <c r="S1871" s="255" t="s">
        <v>4648</v>
      </c>
    </row>
    <row r="1872" spans="1:19" x14ac:dyDescent="0.3">
      <c r="A1872" s="204"/>
      <c r="B1872" s="204"/>
      <c r="C1872" s="204"/>
      <c r="D1872" s="204"/>
      <c r="F1872" s="255" t="s">
        <v>135</v>
      </c>
      <c r="G1872" s="255" t="s">
        <v>601</v>
      </c>
      <c r="H1872" s="255" t="s">
        <v>565</v>
      </c>
      <c r="I1872" s="255" t="s">
        <v>2455</v>
      </c>
      <c r="K1872" s="255" t="s">
        <v>135</v>
      </c>
      <c r="L1872" s="255" t="s">
        <v>803</v>
      </c>
      <c r="M1872" s="255" t="s">
        <v>1121</v>
      </c>
      <c r="N1872" s="255" t="s">
        <v>1938</v>
      </c>
      <c r="P1872" s="255" t="s">
        <v>135</v>
      </c>
      <c r="Q1872" s="255" t="s">
        <v>614</v>
      </c>
      <c r="R1872" s="255" t="s">
        <v>565</v>
      </c>
      <c r="S1872" s="255" t="s">
        <v>565</v>
      </c>
    </row>
    <row r="1873" spans="1:19" x14ac:dyDescent="0.3">
      <c r="A1873" s="204"/>
      <c r="B1873" s="204"/>
      <c r="C1873" s="204"/>
      <c r="D1873" s="204"/>
      <c r="F1873" s="255" t="s">
        <v>135</v>
      </c>
      <c r="G1873" s="255" t="s">
        <v>602</v>
      </c>
      <c r="H1873" s="255" t="s">
        <v>565</v>
      </c>
      <c r="I1873" s="255" t="s">
        <v>565</v>
      </c>
      <c r="K1873" s="255" t="s">
        <v>135</v>
      </c>
      <c r="L1873" s="255" t="s">
        <v>805</v>
      </c>
      <c r="M1873" s="255" t="s">
        <v>565</v>
      </c>
      <c r="N1873" s="255" t="s">
        <v>652</v>
      </c>
      <c r="P1873" s="255" t="s">
        <v>135</v>
      </c>
      <c r="Q1873" s="255" t="s">
        <v>615</v>
      </c>
      <c r="R1873" s="255" t="s">
        <v>946</v>
      </c>
      <c r="S1873" s="255" t="s">
        <v>1350</v>
      </c>
    </row>
    <row r="1874" spans="1:19" x14ac:dyDescent="0.3">
      <c r="A1874" s="204"/>
      <c r="B1874" s="204"/>
      <c r="C1874" s="204"/>
      <c r="D1874" s="204"/>
      <c r="F1874" s="255" t="s">
        <v>135</v>
      </c>
      <c r="G1874" s="255" t="s">
        <v>603</v>
      </c>
      <c r="H1874" s="255" t="s">
        <v>2162</v>
      </c>
      <c r="I1874" s="255" t="s">
        <v>6652</v>
      </c>
      <c r="K1874" s="255" t="s">
        <v>135</v>
      </c>
      <c r="L1874" s="255" t="s">
        <v>807</v>
      </c>
      <c r="M1874" s="255" t="s">
        <v>565</v>
      </c>
      <c r="N1874" s="255" t="s">
        <v>1539</v>
      </c>
      <c r="P1874" s="255" t="s">
        <v>135</v>
      </c>
      <c r="Q1874" s="255" t="s">
        <v>616</v>
      </c>
      <c r="R1874" s="255" t="s">
        <v>594</v>
      </c>
      <c r="S1874" s="255" t="s">
        <v>1807</v>
      </c>
    </row>
    <row r="1875" spans="1:19" x14ac:dyDescent="0.3">
      <c r="A1875" s="204"/>
      <c r="B1875" s="204"/>
      <c r="C1875" s="204"/>
      <c r="D1875" s="204"/>
      <c r="F1875" s="255" t="s">
        <v>135</v>
      </c>
      <c r="G1875" s="255" t="s">
        <v>586</v>
      </c>
      <c r="H1875" s="255" t="s">
        <v>2790</v>
      </c>
      <c r="I1875" s="255" t="s">
        <v>6653</v>
      </c>
      <c r="K1875" s="255" t="s">
        <v>135</v>
      </c>
      <c r="L1875" s="255" t="s">
        <v>809</v>
      </c>
      <c r="M1875" s="255" t="s">
        <v>821</v>
      </c>
      <c r="N1875" s="255" t="s">
        <v>1763</v>
      </c>
      <c r="P1875" s="255" t="s">
        <v>135</v>
      </c>
      <c r="Q1875" s="255" t="s">
        <v>617</v>
      </c>
      <c r="R1875" s="255" t="s">
        <v>565</v>
      </c>
      <c r="S1875" s="255" t="s">
        <v>594</v>
      </c>
    </row>
    <row r="1876" spans="1:19" x14ac:dyDescent="0.3">
      <c r="A1876" s="204"/>
      <c r="B1876" s="204"/>
      <c r="C1876" s="204"/>
      <c r="D1876" s="204"/>
      <c r="F1876" s="255" t="s">
        <v>135</v>
      </c>
      <c r="G1876" s="255" t="s">
        <v>552</v>
      </c>
      <c r="H1876" s="255" t="s">
        <v>10360</v>
      </c>
      <c r="I1876" s="255" t="s">
        <v>6654</v>
      </c>
      <c r="K1876" s="255" t="s">
        <v>135</v>
      </c>
      <c r="L1876" s="255" t="s">
        <v>811</v>
      </c>
      <c r="M1876" s="255" t="s">
        <v>565</v>
      </c>
      <c r="N1876" s="255" t="s">
        <v>565</v>
      </c>
      <c r="P1876" s="255" t="s">
        <v>135</v>
      </c>
      <c r="Q1876" s="255" t="s">
        <v>618</v>
      </c>
      <c r="R1876" s="255" t="s">
        <v>1013</v>
      </c>
      <c r="S1876" s="255" t="s">
        <v>3430</v>
      </c>
    </row>
    <row r="1877" spans="1:19" x14ac:dyDescent="0.3">
      <c r="A1877" s="204"/>
      <c r="B1877" s="204"/>
      <c r="C1877" s="204"/>
      <c r="D1877" s="204"/>
      <c r="F1877" s="255" t="s">
        <v>135</v>
      </c>
      <c r="G1877" s="255" t="s">
        <v>551</v>
      </c>
      <c r="H1877" s="255" t="s">
        <v>1387</v>
      </c>
      <c r="I1877" s="255" t="s">
        <v>6655</v>
      </c>
      <c r="K1877" s="255" t="s">
        <v>135</v>
      </c>
      <c r="L1877" s="255" t="s">
        <v>4676</v>
      </c>
      <c r="M1877" s="255" t="s">
        <v>1761</v>
      </c>
      <c r="N1877" s="255" t="s">
        <v>10592</v>
      </c>
      <c r="P1877" s="255" t="s">
        <v>135</v>
      </c>
      <c r="Q1877" s="255" t="s">
        <v>620</v>
      </c>
      <c r="R1877" s="255" t="s">
        <v>565</v>
      </c>
      <c r="S1877" s="255" t="s">
        <v>594</v>
      </c>
    </row>
    <row r="1878" spans="1:19" x14ac:dyDescent="0.3">
      <c r="A1878" s="204"/>
      <c r="B1878" s="204"/>
      <c r="C1878" s="204"/>
      <c r="D1878" s="204"/>
      <c r="F1878" s="255" t="s">
        <v>135</v>
      </c>
      <c r="G1878" s="255" t="s">
        <v>609</v>
      </c>
      <c r="H1878" s="255" t="s">
        <v>812</v>
      </c>
      <c r="I1878" s="255" t="s">
        <v>2098</v>
      </c>
      <c r="K1878" s="255" t="s">
        <v>135</v>
      </c>
      <c r="L1878" s="255" t="s">
        <v>813</v>
      </c>
      <c r="M1878" s="255" t="s">
        <v>1125</v>
      </c>
      <c r="N1878" s="255" t="s">
        <v>7395</v>
      </c>
      <c r="P1878" s="255" t="s">
        <v>135</v>
      </c>
      <c r="Q1878" s="255" t="s">
        <v>586</v>
      </c>
      <c r="R1878" s="255" t="s">
        <v>565</v>
      </c>
      <c r="S1878" s="255" t="s">
        <v>1121</v>
      </c>
    </row>
    <row r="1879" spans="1:19" x14ac:dyDescent="0.3">
      <c r="A1879" s="204"/>
      <c r="B1879" s="204"/>
      <c r="C1879" s="204"/>
      <c r="D1879" s="204"/>
      <c r="F1879" s="255" t="s">
        <v>135</v>
      </c>
      <c r="G1879" s="255" t="s">
        <v>611</v>
      </c>
      <c r="H1879" s="255" t="s">
        <v>1521</v>
      </c>
      <c r="I1879" s="255" t="s">
        <v>4776</v>
      </c>
      <c r="K1879" s="255" t="s">
        <v>135</v>
      </c>
      <c r="L1879" s="255" t="s">
        <v>816</v>
      </c>
      <c r="M1879" s="255" t="s">
        <v>3970</v>
      </c>
      <c r="N1879" s="255" t="s">
        <v>7396</v>
      </c>
      <c r="P1879" s="255" t="s">
        <v>135</v>
      </c>
      <c r="Q1879" s="255" t="s">
        <v>549</v>
      </c>
      <c r="R1879" s="255" t="s">
        <v>1933</v>
      </c>
      <c r="S1879" s="255" t="s">
        <v>8220</v>
      </c>
    </row>
    <row r="1880" spans="1:19" x14ac:dyDescent="0.3">
      <c r="A1880" s="204"/>
      <c r="B1880" s="204"/>
      <c r="C1880" s="204"/>
      <c r="D1880" s="204"/>
      <c r="F1880" s="255" t="s">
        <v>135</v>
      </c>
      <c r="G1880" s="255" t="s">
        <v>586</v>
      </c>
      <c r="H1880" s="255" t="s">
        <v>565</v>
      </c>
      <c r="I1880" s="255" t="s">
        <v>565</v>
      </c>
      <c r="K1880" s="255" t="s">
        <v>135</v>
      </c>
      <c r="L1880" s="255" t="s">
        <v>818</v>
      </c>
      <c r="M1880" s="255" t="s">
        <v>594</v>
      </c>
      <c r="N1880" s="255" t="s">
        <v>2154</v>
      </c>
      <c r="P1880" s="255" t="s">
        <v>135</v>
      </c>
      <c r="Q1880" s="255" t="s">
        <v>623</v>
      </c>
      <c r="R1880" s="255" t="s">
        <v>594</v>
      </c>
      <c r="S1880" s="255" t="s">
        <v>565</v>
      </c>
    </row>
    <row r="1881" spans="1:19" x14ac:dyDescent="0.3">
      <c r="A1881" s="204"/>
      <c r="B1881" s="204"/>
      <c r="C1881" s="204"/>
      <c r="D1881" s="204"/>
      <c r="F1881" s="255" t="s">
        <v>135</v>
      </c>
      <c r="G1881" s="255" t="s">
        <v>550</v>
      </c>
      <c r="H1881" s="255" t="s">
        <v>1939</v>
      </c>
      <c r="I1881" s="255" t="s">
        <v>6656</v>
      </c>
      <c r="K1881" s="255" t="s">
        <v>135</v>
      </c>
      <c r="L1881" s="255" t="s">
        <v>4677</v>
      </c>
      <c r="M1881" s="255" t="s">
        <v>594</v>
      </c>
      <c r="N1881" s="255" t="s">
        <v>1387</v>
      </c>
      <c r="P1881" s="255" t="s">
        <v>135</v>
      </c>
      <c r="Q1881" s="255" t="s">
        <v>625</v>
      </c>
      <c r="R1881" s="255" t="s">
        <v>863</v>
      </c>
      <c r="S1881" s="255" t="s">
        <v>812</v>
      </c>
    </row>
    <row r="1882" spans="1:19" x14ac:dyDescent="0.3">
      <c r="A1882" s="204"/>
      <c r="B1882" s="204"/>
      <c r="C1882" s="204"/>
      <c r="D1882" s="204"/>
      <c r="F1882" s="255" t="s">
        <v>135</v>
      </c>
      <c r="G1882" s="255" t="s">
        <v>614</v>
      </c>
      <c r="H1882" s="255" t="s">
        <v>565</v>
      </c>
      <c r="I1882" s="255" t="s">
        <v>565</v>
      </c>
      <c r="K1882" s="255" t="s">
        <v>135</v>
      </c>
      <c r="L1882" s="255" t="s">
        <v>820</v>
      </c>
      <c r="M1882" s="255" t="s">
        <v>594</v>
      </c>
      <c r="N1882" s="255" t="s">
        <v>1387</v>
      </c>
      <c r="P1882" s="255" t="s">
        <v>135</v>
      </c>
      <c r="Q1882" s="255" t="s">
        <v>1237</v>
      </c>
      <c r="R1882" s="255" t="s">
        <v>565</v>
      </c>
      <c r="S1882" s="255" t="s">
        <v>565</v>
      </c>
    </row>
    <row r="1883" spans="1:19" x14ac:dyDescent="0.3">
      <c r="A1883" s="204"/>
      <c r="B1883" s="204"/>
      <c r="C1883" s="204"/>
      <c r="D1883" s="204"/>
      <c r="F1883" s="255" t="s">
        <v>135</v>
      </c>
      <c r="G1883" s="255" t="s">
        <v>615</v>
      </c>
      <c r="H1883" s="255" t="s">
        <v>565</v>
      </c>
      <c r="I1883" s="255" t="s">
        <v>565</v>
      </c>
      <c r="K1883" s="255" t="s">
        <v>135</v>
      </c>
      <c r="L1883" s="255" t="s">
        <v>822</v>
      </c>
      <c r="M1883" s="255" t="s">
        <v>2812</v>
      </c>
      <c r="N1883" s="255" t="s">
        <v>7397</v>
      </c>
      <c r="P1883" s="255" t="s">
        <v>135</v>
      </c>
      <c r="Q1883" s="255" t="s">
        <v>627</v>
      </c>
      <c r="R1883" s="255" t="s">
        <v>594</v>
      </c>
      <c r="S1883" s="255" t="s">
        <v>1350</v>
      </c>
    </row>
    <row r="1884" spans="1:19" x14ac:dyDescent="0.3">
      <c r="A1884" s="204"/>
      <c r="B1884" s="204"/>
      <c r="C1884" s="204"/>
      <c r="D1884" s="204"/>
      <c r="F1884" s="255" t="s">
        <v>135</v>
      </c>
      <c r="G1884" s="255" t="s">
        <v>616</v>
      </c>
      <c r="H1884" s="255" t="s">
        <v>946</v>
      </c>
      <c r="I1884" s="255" t="s">
        <v>1799</v>
      </c>
      <c r="K1884" s="255" t="s">
        <v>135</v>
      </c>
      <c r="L1884" s="255" t="s">
        <v>332</v>
      </c>
      <c r="M1884" s="255" t="s">
        <v>10591</v>
      </c>
      <c r="N1884" s="255" t="s">
        <v>7398</v>
      </c>
      <c r="P1884" s="255" t="s">
        <v>135</v>
      </c>
      <c r="Q1884" s="255" t="s">
        <v>629</v>
      </c>
      <c r="R1884" s="255" t="s">
        <v>598</v>
      </c>
      <c r="S1884" s="255" t="s">
        <v>3227</v>
      </c>
    </row>
    <row r="1885" spans="1:19" x14ac:dyDescent="0.3">
      <c r="A1885" s="204"/>
      <c r="B1885" s="204"/>
      <c r="C1885" s="204"/>
      <c r="D1885" s="204"/>
      <c r="F1885" s="255" t="s">
        <v>135</v>
      </c>
      <c r="G1885" s="255" t="s">
        <v>617</v>
      </c>
      <c r="H1885" s="255" t="s">
        <v>565</v>
      </c>
      <c r="I1885" s="255" t="s">
        <v>624</v>
      </c>
      <c r="K1885" s="255" t="s">
        <v>135</v>
      </c>
      <c r="L1885" s="255" t="s">
        <v>331</v>
      </c>
      <c r="M1885" s="255" t="s">
        <v>10590</v>
      </c>
      <c r="N1885" s="255" t="s">
        <v>7399</v>
      </c>
      <c r="P1885" s="255" t="s">
        <v>135</v>
      </c>
      <c r="Q1885" s="255" t="s">
        <v>631</v>
      </c>
      <c r="R1885" s="255" t="s">
        <v>565</v>
      </c>
      <c r="S1885" s="255" t="s">
        <v>565</v>
      </c>
    </row>
    <row r="1886" spans="1:19" x14ac:dyDescent="0.3">
      <c r="A1886" s="204"/>
      <c r="B1886" s="204"/>
      <c r="C1886" s="204"/>
      <c r="D1886" s="204"/>
      <c r="F1886" s="255" t="s">
        <v>135</v>
      </c>
      <c r="G1886" s="255" t="s">
        <v>618</v>
      </c>
      <c r="H1886" s="255" t="s">
        <v>1238</v>
      </c>
      <c r="I1886" s="255" t="s">
        <v>3688</v>
      </c>
      <c r="K1886" s="255" t="s">
        <v>135</v>
      </c>
      <c r="L1886" s="255" t="s">
        <v>330</v>
      </c>
      <c r="M1886" s="255" t="s">
        <v>1033</v>
      </c>
      <c r="N1886" s="255" t="s">
        <v>7400</v>
      </c>
      <c r="P1886" s="255" t="s">
        <v>135</v>
      </c>
      <c r="Q1886" s="255" t="s">
        <v>633</v>
      </c>
      <c r="R1886" s="255" t="s">
        <v>1183</v>
      </c>
      <c r="S1886" s="255" t="s">
        <v>4604</v>
      </c>
    </row>
    <row r="1887" spans="1:19" x14ac:dyDescent="0.3">
      <c r="A1887" s="204"/>
      <c r="B1887" s="204"/>
      <c r="C1887" s="204"/>
      <c r="D1887" s="204"/>
      <c r="F1887" s="255" t="s">
        <v>135</v>
      </c>
      <c r="G1887" s="255" t="s">
        <v>620</v>
      </c>
      <c r="H1887" s="255" t="s">
        <v>565</v>
      </c>
      <c r="I1887" s="255" t="s">
        <v>565</v>
      </c>
      <c r="K1887" s="255" t="s">
        <v>135</v>
      </c>
      <c r="L1887" s="255" t="s">
        <v>329</v>
      </c>
      <c r="M1887" s="255" t="s">
        <v>10589</v>
      </c>
      <c r="N1887" s="255" t="s">
        <v>7401</v>
      </c>
      <c r="P1887" s="255" t="s">
        <v>135</v>
      </c>
      <c r="Q1887" s="255" t="s">
        <v>586</v>
      </c>
      <c r="R1887" s="255" t="s">
        <v>2651</v>
      </c>
      <c r="S1887" s="255" t="s">
        <v>4623</v>
      </c>
    </row>
    <row r="1888" spans="1:19" x14ac:dyDescent="0.3">
      <c r="A1888" s="204"/>
      <c r="B1888" s="204"/>
      <c r="C1888" s="204"/>
      <c r="D1888" s="204"/>
      <c r="F1888" s="255" t="s">
        <v>135</v>
      </c>
      <c r="G1888" s="255" t="s">
        <v>586</v>
      </c>
      <c r="H1888" s="255" t="s">
        <v>594</v>
      </c>
      <c r="I1888" s="255" t="s">
        <v>565</v>
      </c>
      <c r="K1888" s="255" t="s">
        <v>135</v>
      </c>
      <c r="L1888" s="255" t="s">
        <v>324</v>
      </c>
      <c r="M1888" s="255" t="s">
        <v>1599</v>
      </c>
      <c r="N1888" s="255" t="s">
        <v>7402</v>
      </c>
      <c r="P1888" s="255" t="s">
        <v>135</v>
      </c>
      <c r="Q1888" s="255" t="s">
        <v>548</v>
      </c>
      <c r="R1888" s="255" t="s">
        <v>1830</v>
      </c>
      <c r="S1888" s="255" t="s">
        <v>2963</v>
      </c>
    </row>
    <row r="1889" spans="1:19" x14ac:dyDescent="0.3">
      <c r="A1889" s="204"/>
      <c r="B1889" s="204"/>
      <c r="C1889" s="204"/>
      <c r="D1889" s="204"/>
      <c r="F1889" s="255" t="s">
        <v>135</v>
      </c>
      <c r="G1889" s="255" t="s">
        <v>549</v>
      </c>
      <c r="H1889" s="255" t="s">
        <v>10361</v>
      </c>
      <c r="I1889" s="255" t="s">
        <v>6658</v>
      </c>
      <c r="K1889" s="255" t="s">
        <v>135</v>
      </c>
      <c r="L1889" s="255" t="s">
        <v>4678</v>
      </c>
      <c r="M1889" s="255" t="s">
        <v>946</v>
      </c>
      <c r="N1889" s="255" t="s">
        <v>1605</v>
      </c>
      <c r="P1889" s="255" t="s">
        <v>135</v>
      </c>
      <c r="Q1889" s="255" t="s">
        <v>637</v>
      </c>
      <c r="R1889" s="255" t="s">
        <v>982</v>
      </c>
      <c r="S1889" s="255" t="s">
        <v>7224</v>
      </c>
    </row>
    <row r="1890" spans="1:19" x14ac:dyDescent="0.3">
      <c r="A1890" s="204"/>
      <c r="B1890" s="204"/>
      <c r="C1890" s="204"/>
      <c r="D1890" s="204"/>
      <c r="F1890" s="255" t="s">
        <v>135</v>
      </c>
      <c r="G1890" s="255" t="s">
        <v>623</v>
      </c>
      <c r="H1890" s="255" t="s">
        <v>594</v>
      </c>
      <c r="I1890" s="255" t="s">
        <v>861</v>
      </c>
      <c r="K1890" s="255" t="s">
        <v>135</v>
      </c>
      <c r="L1890" s="255" t="s">
        <v>830</v>
      </c>
      <c r="M1890" s="255" t="s">
        <v>594</v>
      </c>
      <c r="N1890" s="255" t="s">
        <v>1795</v>
      </c>
      <c r="P1890" s="255" t="s">
        <v>135</v>
      </c>
      <c r="Q1890" s="255" t="s">
        <v>639</v>
      </c>
      <c r="R1890" s="255" t="s">
        <v>938</v>
      </c>
      <c r="S1890" s="255" t="s">
        <v>8221</v>
      </c>
    </row>
    <row r="1891" spans="1:19" x14ac:dyDescent="0.3">
      <c r="A1891" s="204"/>
      <c r="B1891" s="204"/>
      <c r="C1891" s="204"/>
      <c r="D1891" s="204"/>
      <c r="F1891" s="255" t="s">
        <v>135</v>
      </c>
      <c r="G1891" s="255" t="s">
        <v>625</v>
      </c>
      <c r="H1891" s="255" t="s">
        <v>581</v>
      </c>
      <c r="I1891" s="255" t="s">
        <v>6659</v>
      </c>
      <c r="K1891" s="255" t="s">
        <v>135</v>
      </c>
      <c r="L1891" s="255" t="s">
        <v>831</v>
      </c>
      <c r="M1891" s="255" t="s">
        <v>565</v>
      </c>
      <c r="N1891" s="255" t="s">
        <v>565</v>
      </c>
      <c r="P1891" s="255" t="s">
        <v>135</v>
      </c>
      <c r="Q1891" s="255" t="s">
        <v>641</v>
      </c>
      <c r="R1891" s="255" t="s">
        <v>594</v>
      </c>
      <c r="S1891" s="255" t="s">
        <v>565</v>
      </c>
    </row>
    <row r="1892" spans="1:19" x14ac:dyDescent="0.3">
      <c r="A1892" s="204"/>
      <c r="B1892" s="204"/>
      <c r="C1892" s="204"/>
      <c r="D1892" s="204"/>
      <c r="F1892" s="255" t="s">
        <v>135</v>
      </c>
      <c r="G1892" s="255" t="s">
        <v>627</v>
      </c>
      <c r="H1892" s="255" t="s">
        <v>594</v>
      </c>
      <c r="I1892" s="255" t="s">
        <v>624</v>
      </c>
      <c r="K1892" s="255" t="s">
        <v>135</v>
      </c>
      <c r="L1892" s="255" t="s">
        <v>832</v>
      </c>
      <c r="M1892" s="255" t="s">
        <v>757</v>
      </c>
      <c r="N1892" s="255" t="s">
        <v>1013</v>
      </c>
      <c r="P1892" s="255" t="s">
        <v>135</v>
      </c>
      <c r="Q1892" s="255" t="s">
        <v>643</v>
      </c>
      <c r="R1892" s="255" t="s">
        <v>661</v>
      </c>
      <c r="S1892" s="255" t="s">
        <v>3074</v>
      </c>
    </row>
    <row r="1893" spans="1:19" x14ac:dyDescent="0.3">
      <c r="A1893" s="204"/>
      <c r="B1893" s="204"/>
      <c r="C1893" s="204"/>
      <c r="D1893" s="204"/>
      <c r="F1893" s="255" t="s">
        <v>135</v>
      </c>
      <c r="G1893" s="255" t="s">
        <v>629</v>
      </c>
      <c r="H1893" s="255" t="s">
        <v>4555</v>
      </c>
      <c r="I1893" s="255" t="s">
        <v>6660</v>
      </c>
      <c r="K1893" s="255" t="s">
        <v>135</v>
      </c>
      <c r="L1893" s="255" t="s">
        <v>536</v>
      </c>
      <c r="M1893" s="255" t="s">
        <v>4245</v>
      </c>
      <c r="N1893" s="255" t="s">
        <v>3463</v>
      </c>
      <c r="P1893" s="255" t="s">
        <v>135</v>
      </c>
      <c r="Q1893" s="255" t="s">
        <v>586</v>
      </c>
      <c r="R1893" s="255" t="s">
        <v>2023</v>
      </c>
      <c r="S1893" s="255" t="s">
        <v>8223</v>
      </c>
    </row>
    <row r="1894" spans="1:19" x14ac:dyDescent="0.3">
      <c r="A1894" s="204"/>
      <c r="B1894" s="204"/>
      <c r="C1894" s="204"/>
      <c r="D1894" s="204"/>
      <c r="F1894" s="255" t="s">
        <v>135</v>
      </c>
      <c r="G1894" s="255" t="s">
        <v>631</v>
      </c>
      <c r="H1894" s="255" t="s">
        <v>812</v>
      </c>
      <c r="I1894" s="255" t="s">
        <v>1969</v>
      </c>
      <c r="K1894" s="255" t="s">
        <v>135</v>
      </c>
      <c r="L1894" s="255" t="s">
        <v>586</v>
      </c>
      <c r="M1894" s="255" t="s">
        <v>4245</v>
      </c>
      <c r="N1894" s="255" t="s">
        <v>3463</v>
      </c>
      <c r="P1894" s="255" t="s">
        <v>135</v>
      </c>
      <c r="Q1894" s="255" t="s">
        <v>547</v>
      </c>
      <c r="R1894" s="255" t="s">
        <v>2691</v>
      </c>
      <c r="S1894" s="255" t="s">
        <v>3030</v>
      </c>
    </row>
    <row r="1895" spans="1:19" x14ac:dyDescent="0.3">
      <c r="A1895" s="204"/>
      <c r="B1895" s="204"/>
      <c r="C1895" s="204"/>
      <c r="D1895" s="204"/>
      <c r="F1895" s="255" t="s">
        <v>135</v>
      </c>
      <c r="G1895" s="255" t="s">
        <v>633</v>
      </c>
      <c r="H1895" s="255" t="s">
        <v>5328</v>
      </c>
      <c r="I1895" s="255" t="s">
        <v>6661</v>
      </c>
      <c r="K1895" s="255" t="s">
        <v>134</v>
      </c>
      <c r="L1895" s="255" t="s">
        <v>554</v>
      </c>
      <c r="M1895" s="255" t="s">
        <v>4468</v>
      </c>
      <c r="N1895" s="255" t="s">
        <v>5352</v>
      </c>
      <c r="P1895" s="255" t="s">
        <v>135</v>
      </c>
      <c r="Q1895" s="255" t="s">
        <v>647</v>
      </c>
      <c r="R1895" s="255" t="s">
        <v>821</v>
      </c>
      <c r="S1895" s="255" t="s">
        <v>1481</v>
      </c>
    </row>
    <row r="1896" spans="1:19" x14ac:dyDescent="0.3">
      <c r="A1896" s="204"/>
      <c r="B1896" s="204"/>
      <c r="C1896" s="204"/>
      <c r="D1896" s="204"/>
      <c r="F1896" s="255" t="s">
        <v>135</v>
      </c>
      <c r="G1896" s="255" t="s">
        <v>586</v>
      </c>
      <c r="H1896" s="255" t="s">
        <v>1830</v>
      </c>
      <c r="I1896" s="255" t="s">
        <v>6662</v>
      </c>
      <c r="K1896" s="255" t="s">
        <v>134</v>
      </c>
      <c r="L1896" s="255" t="s">
        <v>566</v>
      </c>
      <c r="M1896" s="255" t="s">
        <v>565</v>
      </c>
      <c r="N1896" s="255" t="s">
        <v>565</v>
      </c>
      <c r="P1896" s="255" t="s">
        <v>135</v>
      </c>
      <c r="Q1896" s="255" t="s">
        <v>649</v>
      </c>
      <c r="R1896" s="255" t="s">
        <v>861</v>
      </c>
      <c r="S1896" s="255" t="s">
        <v>567</v>
      </c>
    </row>
    <row r="1897" spans="1:19" x14ac:dyDescent="0.3">
      <c r="A1897" s="204"/>
      <c r="B1897" s="204"/>
      <c r="C1897" s="204"/>
      <c r="D1897" s="204"/>
      <c r="F1897" s="255" t="s">
        <v>135</v>
      </c>
      <c r="G1897" s="255" t="s">
        <v>548</v>
      </c>
      <c r="H1897" s="255" t="s">
        <v>4370</v>
      </c>
      <c r="I1897" s="255" t="s">
        <v>6663</v>
      </c>
      <c r="K1897" s="255" t="s">
        <v>134</v>
      </c>
      <c r="L1897" s="255" t="s">
        <v>4661</v>
      </c>
      <c r="M1897" s="255" t="s">
        <v>757</v>
      </c>
      <c r="N1897" s="255" t="s">
        <v>1823</v>
      </c>
      <c r="P1897" s="255" t="s">
        <v>135</v>
      </c>
      <c r="Q1897" s="255" t="s">
        <v>651</v>
      </c>
      <c r="R1897" s="255" t="s">
        <v>812</v>
      </c>
      <c r="S1897" s="255" t="s">
        <v>821</v>
      </c>
    </row>
    <row r="1898" spans="1:19" x14ac:dyDescent="0.3">
      <c r="A1898" s="204"/>
      <c r="B1898" s="204"/>
      <c r="C1898" s="204"/>
      <c r="D1898" s="204"/>
      <c r="F1898" s="255" t="s">
        <v>135</v>
      </c>
      <c r="G1898" s="255" t="s">
        <v>637</v>
      </c>
      <c r="H1898" s="255" t="s">
        <v>2689</v>
      </c>
      <c r="I1898" s="255" t="s">
        <v>3105</v>
      </c>
      <c r="K1898" s="255" t="s">
        <v>134</v>
      </c>
      <c r="L1898" s="255" t="s">
        <v>570</v>
      </c>
      <c r="M1898" s="255" t="s">
        <v>863</v>
      </c>
      <c r="N1898" s="255" t="s">
        <v>2689</v>
      </c>
      <c r="P1898" s="255" t="s">
        <v>135</v>
      </c>
      <c r="Q1898" s="255" t="s">
        <v>653</v>
      </c>
      <c r="R1898" s="255" t="s">
        <v>821</v>
      </c>
      <c r="S1898" s="255" t="s">
        <v>1456</v>
      </c>
    </row>
    <row r="1899" spans="1:19" x14ac:dyDescent="0.3">
      <c r="A1899" s="204"/>
      <c r="B1899" s="204"/>
      <c r="C1899" s="204"/>
      <c r="D1899" s="204"/>
      <c r="F1899" s="255" t="s">
        <v>135</v>
      </c>
      <c r="G1899" s="255" t="s">
        <v>639</v>
      </c>
      <c r="H1899" s="255" t="s">
        <v>1308</v>
      </c>
      <c r="I1899" s="255" t="s">
        <v>716</v>
      </c>
      <c r="K1899" s="255" t="s">
        <v>134</v>
      </c>
      <c r="L1899" s="255" t="s">
        <v>572</v>
      </c>
      <c r="M1899" s="255" t="s">
        <v>565</v>
      </c>
      <c r="N1899" s="255" t="s">
        <v>565</v>
      </c>
      <c r="P1899" s="255" t="s">
        <v>135</v>
      </c>
      <c r="Q1899" s="255" t="s">
        <v>655</v>
      </c>
      <c r="R1899" s="255" t="s">
        <v>1844</v>
      </c>
      <c r="S1899" s="255" t="s">
        <v>1251</v>
      </c>
    </row>
    <row r="1900" spans="1:19" x14ac:dyDescent="0.3">
      <c r="A1900" s="204"/>
      <c r="B1900" s="204"/>
      <c r="C1900" s="204"/>
      <c r="D1900" s="204"/>
      <c r="F1900" s="255" t="s">
        <v>135</v>
      </c>
      <c r="G1900" s="255" t="s">
        <v>641</v>
      </c>
      <c r="H1900" s="255" t="s">
        <v>624</v>
      </c>
      <c r="I1900" s="255" t="s">
        <v>674</v>
      </c>
      <c r="K1900" s="255" t="s">
        <v>134</v>
      </c>
      <c r="L1900" s="255" t="s">
        <v>574</v>
      </c>
      <c r="M1900" s="255" t="s">
        <v>863</v>
      </c>
      <c r="N1900" s="255" t="s">
        <v>881</v>
      </c>
      <c r="P1900" s="255" t="s">
        <v>135</v>
      </c>
      <c r="Q1900" s="255" t="s">
        <v>657</v>
      </c>
      <c r="R1900" s="255" t="s">
        <v>757</v>
      </c>
      <c r="S1900" s="255" t="s">
        <v>1034</v>
      </c>
    </row>
    <row r="1901" spans="1:19" x14ac:dyDescent="0.3">
      <c r="A1901" s="204"/>
      <c r="B1901" s="204"/>
      <c r="C1901" s="204"/>
      <c r="D1901" s="204"/>
      <c r="F1901" s="255" t="s">
        <v>135</v>
      </c>
      <c r="G1901" s="255" t="s">
        <v>643</v>
      </c>
      <c r="H1901" s="255" t="s">
        <v>1476</v>
      </c>
      <c r="I1901" s="255" t="s">
        <v>1076</v>
      </c>
      <c r="K1901" s="255" t="s">
        <v>134</v>
      </c>
      <c r="L1901" s="255" t="s">
        <v>576</v>
      </c>
      <c r="M1901" s="255" t="s">
        <v>565</v>
      </c>
      <c r="N1901" s="255" t="s">
        <v>565</v>
      </c>
      <c r="P1901" s="255" t="s">
        <v>135</v>
      </c>
      <c r="Q1901" s="255" t="s">
        <v>546</v>
      </c>
      <c r="R1901" s="255" t="s">
        <v>1521</v>
      </c>
      <c r="S1901" s="255" t="s">
        <v>1631</v>
      </c>
    </row>
    <row r="1902" spans="1:19" x14ac:dyDescent="0.3">
      <c r="A1902" s="204"/>
      <c r="B1902" s="204"/>
      <c r="C1902" s="204"/>
      <c r="D1902" s="204"/>
      <c r="F1902" s="255" t="s">
        <v>135</v>
      </c>
      <c r="G1902" s="255" t="s">
        <v>586</v>
      </c>
      <c r="H1902" s="255" t="s">
        <v>4796</v>
      </c>
      <c r="I1902" s="255" t="s">
        <v>4603</v>
      </c>
      <c r="K1902" s="255" t="s">
        <v>134</v>
      </c>
      <c r="L1902" s="255" t="s">
        <v>578</v>
      </c>
      <c r="M1902" s="255" t="s">
        <v>565</v>
      </c>
      <c r="N1902" s="255" t="s">
        <v>952</v>
      </c>
      <c r="P1902" s="255" t="s">
        <v>135</v>
      </c>
      <c r="Q1902" s="255" t="s">
        <v>660</v>
      </c>
      <c r="R1902" s="255" t="s">
        <v>565</v>
      </c>
      <c r="S1902" s="255" t="s">
        <v>565</v>
      </c>
    </row>
    <row r="1903" spans="1:19" x14ac:dyDescent="0.3">
      <c r="A1903" s="204"/>
      <c r="B1903" s="204"/>
      <c r="C1903" s="204"/>
      <c r="D1903" s="204"/>
      <c r="F1903" s="255" t="s">
        <v>135</v>
      </c>
      <c r="G1903" s="255" t="s">
        <v>547</v>
      </c>
      <c r="H1903" s="255" t="s">
        <v>3461</v>
      </c>
      <c r="I1903" s="255" t="s">
        <v>6664</v>
      </c>
      <c r="K1903" s="255" t="s">
        <v>134</v>
      </c>
      <c r="L1903" s="255" t="s">
        <v>580</v>
      </c>
      <c r="M1903" s="255" t="s">
        <v>1010</v>
      </c>
      <c r="N1903" s="255" t="s">
        <v>5353</v>
      </c>
      <c r="P1903" s="255" t="s">
        <v>135</v>
      </c>
      <c r="Q1903" s="255" t="s">
        <v>662</v>
      </c>
      <c r="R1903" s="255" t="s">
        <v>652</v>
      </c>
      <c r="S1903" s="255" t="s">
        <v>1574</v>
      </c>
    </row>
    <row r="1904" spans="1:19" x14ac:dyDescent="0.3">
      <c r="A1904" s="204"/>
      <c r="B1904" s="204"/>
      <c r="C1904" s="204"/>
      <c r="D1904" s="204"/>
      <c r="F1904" s="255" t="s">
        <v>135</v>
      </c>
      <c r="G1904" s="255" t="s">
        <v>647</v>
      </c>
      <c r="H1904" s="255" t="s">
        <v>3904</v>
      </c>
      <c r="I1904" s="255" t="s">
        <v>4501</v>
      </c>
      <c r="K1904" s="255" t="s">
        <v>134</v>
      </c>
      <c r="L1904" s="255" t="s">
        <v>4664</v>
      </c>
      <c r="M1904" s="255" t="s">
        <v>1183</v>
      </c>
      <c r="N1904" s="255" t="s">
        <v>5354</v>
      </c>
      <c r="P1904" s="255" t="s">
        <v>135</v>
      </c>
      <c r="Q1904" s="255" t="s">
        <v>664</v>
      </c>
      <c r="R1904" s="255" t="s">
        <v>674</v>
      </c>
      <c r="S1904" s="255" t="s">
        <v>2965</v>
      </c>
    </row>
    <row r="1905" spans="1:19" x14ac:dyDescent="0.3">
      <c r="A1905" s="204"/>
      <c r="B1905" s="204"/>
      <c r="C1905" s="204"/>
      <c r="D1905" s="204"/>
      <c r="F1905" s="255" t="s">
        <v>135</v>
      </c>
      <c r="G1905" s="255" t="s">
        <v>649</v>
      </c>
      <c r="H1905" s="255" t="s">
        <v>10362</v>
      </c>
      <c r="I1905" s="255" t="s">
        <v>6666</v>
      </c>
      <c r="K1905" s="255" t="s">
        <v>134</v>
      </c>
      <c r="L1905" s="255" t="s">
        <v>582</v>
      </c>
      <c r="M1905" s="255" t="s">
        <v>565</v>
      </c>
      <c r="N1905" s="255" t="s">
        <v>565</v>
      </c>
      <c r="P1905" s="255" t="s">
        <v>135</v>
      </c>
      <c r="Q1905" s="255" t="s">
        <v>545</v>
      </c>
      <c r="R1905" s="255" t="s">
        <v>9096</v>
      </c>
      <c r="S1905" s="255" t="s">
        <v>8224</v>
      </c>
    </row>
    <row r="1906" spans="1:19" x14ac:dyDescent="0.3">
      <c r="A1906" s="204"/>
      <c r="B1906" s="204"/>
      <c r="C1906" s="204"/>
      <c r="D1906" s="204"/>
      <c r="F1906" s="255" t="s">
        <v>135</v>
      </c>
      <c r="G1906" s="255" t="s">
        <v>651</v>
      </c>
      <c r="H1906" s="255" t="s">
        <v>892</v>
      </c>
      <c r="I1906" s="255" t="s">
        <v>680</v>
      </c>
      <c r="K1906" s="255" t="s">
        <v>134</v>
      </c>
      <c r="L1906" s="255" t="s">
        <v>584</v>
      </c>
      <c r="M1906" s="255" t="s">
        <v>1183</v>
      </c>
      <c r="N1906" s="255" t="s">
        <v>5354</v>
      </c>
      <c r="P1906" s="255" t="s">
        <v>135</v>
      </c>
      <c r="Q1906" s="255" t="s">
        <v>667</v>
      </c>
      <c r="R1906" s="255" t="s">
        <v>1832</v>
      </c>
      <c r="S1906" s="255" t="s">
        <v>594</v>
      </c>
    </row>
    <row r="1907" spans="1:19" x14ac:dyDescent="0.3">
      <c r="A1907" s="204"/>
      <c r="B1907" s="204"/>
      <c r="C1907" s="204"/>
      <c r="D1907" s="204"/>
      <c r="F1907" s="255" t="s">
        <v>135</v>
      </c>
      <c r="G1907" s="255" t="s">
        <v>653</v>
      </c>
      <c r="H1907" s="255" t="s">
        <v>985</v>
      </c>
      <c r="I1907" s="255" t="s">
        <v>860</v>
      </c>
      <c r="K1907" s="255" t="s">
        <v>134</v>
      </c>
      <c r="L1907" s="255" t="s">
        <v>586</v>
      </c>
      <c r="M1907" s="255" t="s">
        <v>867</v>
      </c>
      <c r="N1907" s="255" t="s">
        <v>5355</v>
      </c>
      <c r="P1907" s="255" t="s">
        <v>135</v>
      </c>
      <c r="Q1907" s="255" t="s">
        <v>668</v>
      </c>
      <c r="R1907" s="255" t="s">
        <v>2034</v>
      </c>
      <c r="S1907" s="255" t="s">
        <v>8225</v>
      </c>
    </row>
    <row r="1908" spans="1:19" x14ac:dyDescent="0.3">
      <c r="A1908" s="204"/>
      <c r="B1908" s="204"/>
      <c r="C1908" s="204"/>
      <c r="D1908" s="204"/>
      <c r="F1908" s="255" t="s">
        <v>135</v>
      </c>
      <c r="G1908" s="255" t="s">
        <v>655</v>
      </c>
      <c r="H1908" s="255" t="s">
        <v>3214</v>
      </c>
      <c r="I1908" s="255" t="s">
        <v>4309</v>
      </c>
      <c r="K1908" s="255" t="s">
        <v>134</v>
      </c>
      <c r="L1908" s="255" t="s">
        <v>553</v>
      </c>
      <c r="M1908" s="255" t="s">
        <v>2035</v>
      </c>
      <c r="N1908" s="255" t="s">
        <v>5356</v>
      </c>
      <c r="P1908" s="255" t="s">
        <v>135</v>
      </c>
      <c r="Q1908" s="255" t="s">
        <v>670</v>
      </c>
      <c r="R1908" s="255" t="s">
        <v>2736</v>
      </c>
      <c r="S1908" s="255" t="s">
        <v>8226</v>
      </c>
    </row>
    <row r="1909" spans="1:19" x14ac:dyDescent="0.3">
      <c r="A1909" s="204"/>
      <c r="B1909" s="204"/>
      <c r="C1909" s="204"/>
      <c r="D1909" s="204"/>
      <c r="F1909" s="255" t="s">
        <v>135</v>
      </c>
      <c r="G1909" s="255" t="s">
        <v>657</v>
      </c>
      <c r="H1909" s="255" t="s">
        <v>1539</v>
      </c>
      <c r="I1909" s="255" t="s">
        <v>3682</v>
      </c>
      <c r="K1909" s="255" t="s">
        <v>134</v>
      </c>
      <c r="L1909" s="255" t="s">
        <v>589</v>
      </c>
      <c r="M1909" s="255" t="s">
        <v>799</v>
      </c>
      <c r="N1909" s="255" t="s">
        <v>5357</v>
      </c>
      <c r="P1909" s="255" t="s">
        <v>135</v>
      </c>
      <c r="Q1909" s="255" t="s">
        <v>672</v>
      </c>
      <c r="R1909" s="255" t="s">
        <v>1399</v>
      </c>
      <c r="S1909" s="255" t="s">
        <v>8227</v>
      </c>
    </row>
    <row r="1910" spans="1:19" x14ac:dyDescent="0.3">
      <c r="A1910" s="204"/>
      <c r="B1910" s="204"/>
      <c r="C1910" s="204"/>
      <c r="D1910" s="204"/>
      <c r="F1910" s="255" t="s">
        <v>135</v>
      </c>
      <c r="G1910" s="255" t="s">
        <v>546</v>
      </c>
      <c r="H1910" s="255" t="s">
        <v>2256</v>
      </c>
      <c r="I1910" s="255" t="s">
        <v>6667</v>
      </c>
      <c r="K1910" s="255" t="s">
        <v>134</v>
      </c>
      <c r="L1910" s="255" t="s">
        <v>591</v>
      </c>
      <c r="M1910" s="255" t="s">
        <v>1399</v>
      </c>
      <c r="N1910" s="255" t="s">
        <v>5358</v>
      </c>
      <c r="P1910" s="255" t="s">
        <v>135</v>
      </c>
      <c r="Q1910" s="255" t="s">
        <v>544</v>
      </c>
      <c r="R1910" s="255" t="s">
        <v>946</v>
      </c>
      <c r="S1910" s="255" t="s">
        <v>898</v>
      </c>
    </row>
    <row r="1911" spans="1:19" x14ac:dyDescent="0.3">
      <c r="A1911" s="204"/>
      <c r="B1911" s="204"/>
      <c r="C1911" s="204"/>
      <c r="D1911" s="204"/>
      <c r="F1911" s="255" t="s">
        <v>135</v>
      </c>
      <c r="G1911" s="255" t="s">
        <v>660</v>
      </c>
      <c r="H1911" s="255" t="s">
        <v>594</v>
      </c>
      <c r="I1911" s="255" t="s">
        <v>946</v>
      </c>
      <c r="K1911" s="255" t="s">
        <v>134</v>
      </c>
      <c r="L1911" s="255" t="s">
        <v>593</v>
      </c>
      <c r="M1911" s="255" t="s">
        <v>565</v>
      </c>
      <c r="N1911" s="255" t="s">
        <v>565</v>
      </c>
      <c r="P1911" s="255" t="s">
        <v>135</v>
      </c>
      <c r="Q1911" s="255" t="s">
        <v>676</v>
      </c>
      <c r="R1911" s="255" t="s">
        <v>757</v>
      </c>
      <c r="S1911" s="255" t="s">
        <v>3963</v>
      </c>
    </row>
    <row r="1912" spans="1:19" x14ac:dyDescent="0.3">
      <c r="A1912" s="204"/>
      <c r="B1912" s="204"/>
      <c r="C1912" s="204"/>
      <c r="D1912" s="204"/>
      <c r="F1912" s="255" t="s">
        <v>135</v>
      </c>
      <c r="G1912" s="255" t="s">
        <v>662</v>
      </c>
      <c r="H1912" s="255" t="s">
        <v>2455</v>
      </c>
      <c r="I1912" s="255" t="s">
        <v>3969</v>
      </c>
      <c r="K1912" s="255" t="s">
        <v>134</v>
      </c>
      <c r="L1912" s="255" t="s">
        <v>599</v>
      </c>
      <c r="M1912" s="255" t="s">
        <v>594</v>
      </c>
      <c r="N1912" s="255" t="s">
        <v>2689</v>
      </c>
      <c r="P1912" s="255" t="s">
        <v>135</v>
      </c>
      <c r="Q1912" s="255" t="s">
        <v>677</v>
      </c>
      <c r="R1912" s="255" t="s">
        <v>594</v>
      </c>
      <c r="S1912" s="255" t="s">
        <v>624</v>
      </c>
    </row>
    <row r="1913" spans="1:19" x14ac:dyDescent="0.3">
      <c r="A1913" s="204"/>
      <c r="B1913" s="204"/>
      <c r="C1913" s="204"/>
      <c r="D1913" s="204"/>
      <c r="F1913" s="255" t="s">
        <v>135</v>
      </c>
      <c r="G1913" s="255" t="s">
        <v>664</v>
      </c>
      <c r="H1913" s="255" t="s">
        <v>2083</v>
      </c>
      <c r="I1913" s="255" t="s">
        <v>1034</v>
      </c>
      <c r="K1913" s="255" t="s">
        <v>134</v>
      </c>
      <c r="L1913" s="255" t="s">
        <v>4666</v>
      </c>
      <c r="M1913" s="255" t="s">
        <v>6147</v>
      </c>
      <c r="N1913" s="255" t="s">
        <v>10588</v>
      </c>
      <c r="P1913" s="255" t="s">
        <v>135</v>
      </c>
      <c r="Q1913" s="255" t="s">
        <v>543</v>
      </c>
      <c r="R1913" s="255" t="s">
        <v>3986</v>
      </c>
      <c r="S1913" s="255" t="s">
        <v>8228</v>
      </c>
    </row>
    <row r="1914" spans="1:19" x14ac:dyDescent="0.3">
      <c r="A1914" s="204"/>
      <c r="B1914" s="204"/>
      <c r="C1914" s="204"/>
      <c r="D1914" s="204"/>
      <c r="F1914" s="255" t="s">
        <v>135</v>
      </c>
      <c r="G1914" s="255" t="s">
        <v>545</v>
      </c>
      <c r="H1914" s="255" t="s">
        <v>7865</v>
      </c>
      <c r="I1914" s="255" t="s">
        <v>6668</v>
      </c>
      <c r="K1914" s="255" t="s">
        <v>134</v>
      </c>
      <c r="L1914" s="255" t="s">
        <v>601</v>
      </c>
      <c r="M1914" s="255" t="s">
        <v>1808</v>
      </c>
      <c r="N1914" s="255" t="s">
        <v>5359</v>
      </c>
      <c r="P1914" s="255" t="s">
        <v>135</v>
      </c>
      <c r="Q1914" s="255" t="s">
        <v>679</v>
      </c>
      <c r="R1914" s="255" t="s">
        <v>594</v>
      </c>
      <c r="S1914" s="255" t="s">
        <v>1420</v>
      </c>
    </row>
    <row r="1915" spans="1:19" x14ac:dyDescent="0.3">
      <c r="A1915" s="204"/>
      <c r="B1915" s="204"/>
      <c r="C1915" s="204"/>
      <c r="D1915" s="204"/>
      <c r="F1915" s="255" t="s">
        <v>135</v>
      </c>
      <c r="G1915" s="255" t="s">
        <v>667</v>
      </c>
      <c r="H1915" s="255" t="s">
        <v>757</v>
      </c>
      <c r="I1915" s="255" t="s">
        <v>594</v>
      </c>
      <c r="K1915" s="255" t="s">
        <v>134</v>
      </c>
      <c r="L1915" s="255" t="s">
        <v>2074</v>
      </c>
      <c r="M1915" s="255" t="s">
        <v>863</v>
      </c>
      <c r="N1915" s="255" t="s">
        <v>5360</v>
      </c>
      <c r="P1915" s="255" t="s">
        <v>135</v>
      </c>
      <c r="Q1915" s="255" t="s">
        <v>681</v>
      </c>
      <c r="R1915" s="255" t="s">
        <v>2256</v>
      </c>
      <c r="S1915" s="255" t="s">
        <v>8229</v>
      </c>
    </row>
    <row r="1916" spans="1:19" x14ac:dyDescent="0.3">
      <c r="A1916" s="204"/>
      <c r="B1916" s="204"/>
      <c r="C1916" s="204"/>
      <c r="D1916" s="204"/>
      <c r="F1916" s="255" t="s">
        <v>135</v>
      </c>
      <c r="G1916" s="255" t="s">
        <v>668</v>
      </c>
      <c r="H1916" s="255" t="s">
        <v>777</v>
      </c>
      <c r="I1916" s="255" t="s">
        <v>3609</v>
      </c>
      <c r="K1916" s="255" t="s">
        <v>134</v>
      </c>
      <c r="L1916" s="255" t="s">
        <v>602</v>
      </c>
      <c r="M1916" s="255" t="s">
        <v>757</v>
      </c>
      <c r="N1916" s="255" t="s">
        <v>5361</v>
      </c>
      <c r="P1916" s="255" t="s">
        <v>135</v>
      </c>
      <c r="Q1916" s="255" t="s">
        <v>683</v>
      </c>
      <c r="R1916" s="255" t="s">
        <v>2285</v>
      </c>
      <c r="S1916" s="255" t="s">
        <v>8230</v>
      </c>
    </row>
    <row r="1917" spans="1:19" x14ac:dyDescent="0.3">
      <c r="A1917" s="204"/>
      <c r="B1917" s="204"/>
      <c r="C1917" s="204"/>
      <c r="D1917" s="204"/>
      <c r="F1917" s="255" t="s">
        <v>135</v>
      </c>
      <c r="G1917" s="255" t="s">
        <v>670</v>
      </c>
      <c r="H1917" s="255" t="s">
        <v>1638</v>
      </c>
      <c r="I1917" s="255" t="s">
        <v>6670</v>
      </c>
      <c r="K1917" s="255" t="s">
        <v>134</v>
      </c>
      <c r="L1917" s="255" t="s">
        <v>603</v>
      </c>
      <c r="M1917" s="255" t="s">
        <v>844</v>
      </c>
      <c r="N1917" s="255" t="s">
        <v>5362</v>
      </c>
      <c r="P1917" s="255" t="s">
        <v>135</v>
      </c>
      <c r="Q1917" s="255" t="s">
        <v>542</v>
      </c>
      <c r="R1917" s="255" t="s">
        <v>5322</v>
      </c>
      <c r="S1917" s="255" t="s">
        <v>2258</v>
      </c>
    </row>
    <row r="1918" spans="1:19" x14ac:dyDescent="0.3">
      <c r="A1918" s="204"/>
      <c r="B1918" s="204"/>
      <c r="C1918" s="204"/>
      <c r="D1918" s="204"/>
      <c r="F1918" s="255" t="s">
        <v>135</v>
      </c>
      <c r="G1918" s="255" t="s">
        <v>672</v>
      </c>
      <c r="H1918" s="255" t="s">
        <v>10363</v>
      </c>
      <c r="I1918" s="255" t="s">
        <v>6672</v>
      </c>
      <c r="K1918" s="255" t="s">
        <v>134</v>
      </c>
      <c r="L1918" s="255" t="s">
        <v>586</v>
      </c>
      <c r="M1918" s="255" t="s">
        <v>2090</v>
      </c>
      <c r="N1918" s="255" t="s">
        <v>5363</v>
      </c>
      <c r="P1918" s="255" t="s">
        <v>135</v>
      </c>
      <c r="Q1918" s="255" t="s">
        <v>686</v>
      </c>
      <c r="R1918" s="255" t="s">
        <v>4624</v>
      </c>
      <c r="S1918" s="255" t="s">
        <v>2806</v>
      </c>
    </row>
    <row r="1919" spans="1:19" x14ac:dyDescent="0.3">
      <c r="A1919" s="204"/>
      <c r="B1919" s="204"/>
      <c r="C1919" s="204"/>
      <c r="D1919" s="204"/>
      <c r="F1919" s="255" t="s">
        <v>135</v>
      </c>
      <c r="G1919" s="255" t="s">
        <v>544</v>
      </c>
      <c r="H1919" s="255" t="s">
        <v>863</v>
      </c>
      <c r="I1919" s="255" t="s">
        <v>2790</v>
      </c>
      <c r="K1919" s="255" t="s">
        <v>134</v>
      </c>
      <c r="L1919" s="255" t="s">
        <v>552</v>
      </c>
      <c r="M1919" s="255" t="s">
        <v>6515</v>
      </c>
      <c r="N1919" s="255" t="s">
        <v>5364</v>
      </c>
      <c r="P1919" s="255" t="s">
        <v>135</v>
      </c>
      <c r="Q1919" s="255" t="s">
        <v>688</v>
      </c>
      <c r="R1919" s="255" t="s">
        <v>1893</v>
      </c>
      <c r="S1919" s="255" t="s">
        <v>4461</v>
      </c>
    </row>
    <row r="1920" spans="1:19" x14ac:dyDescent="0.3">
      <c r="A1920" s="204"/>
      <c r="B1920" s="204"/>
      <c r="C1920" s="204"/>
      <c r="D1920" s="204"/>
      <c r="F1920" s="255" t="s">
        <v>135</v>
      </c>
      <c r="G1920" s="255" t="s">
        <v>675</v>
      </c>
      <c r="H1920" s="255" t="s">
        <v>565</v>
      </c>
      <c r="I1920" s="255" t="s">
        <v>565</v>
      </c>
      <c r="K1920" s="255" t="s">
        <v>134</v>
      </c>
      <c r="L1920" s="255" t="s">
        <v>551</v>
      </c>
      <c r="M1920" s="255" t="s">
        <v>997</v>
      </c>
      <c r="N1920" s="255" t="s">
        <v>5365</v>
      </c>
      <c r="P1920" s="255" t="s">
        <v>135</v>
      </c>
      <c r="Q1920" s="255" t="s">
        <v>690</v>
      </c>
      <c r="R1920" s="255" t="s">
        <v>1808</v>
      </c>
      <c r="S1920" s="255" t="s">
        <v>1539</v>
      </c>
    </row>
    <row r="1921" spans="1:19" x14ac:dyDescent="0.3">
      <c r="A1921" s="204"/>
      <c r="B1921" s="204"/>
      <c r="C1921" s="204"/>
      <c r="D1921" s="204"/>
      <c r="F1921" s="255" t="s">
        <v>135</v>
      </c>
      <c r="G1921" s="255" t="s">
        <v>676</v>
      </c>
      <c r="H1921" s="255" t="s">
        <v>863</v>
      </c>
      <c r="I1921" s="255" t="s">
        <v>2790</v>
      </c>
      <c r="K1921" s="255" t="s">
        <v>134</v>
      </c>
      <c r="L1921" s="255" t="s">
        <v>609</v>
      </c>
      <c r="M1921" s="255" t="s">
        <v>565</v>
      </c>
      <c r="N1921" s="255" t="s">
        <v>565</v>
      </c>
      <c r="P1921" s="255" t="s">
        <v>135</v>
      </c>
      <c r="Q1921" s="255" t="s">
        <v>541</v>
      </c>
      <c r="R1921" s="255" t="s">
        <v>6297</v>
      </c>
      <c r="S1921" s="255" t="s">
        <v>8231</v>
      </c>
    </row>
    <row r="1922" spans="1:19" x14ac:dyDescent="0.3">
      <c r="A1922" s="204"/>
      <c r="B1922" s="204"/>
      <c r="C1922" s="204"/>
      <c r="D1922" s="204"/>
      <c r="F1922" s="255" t="s">
        <v>135</v>
      </c>
      <c r="G1922" s="255" t="s">
        <v>893</v>
      </c>
      <c r="H1922" s="255" t="s">
        <v>565</v>
      </c>
      <c r="I1922" s="255" t="s">
        <v>565</v>
      </c>
      <c r="K1922" s="255" t="s">
        <v>134</v>
      </c>
      <c r="L1922" s="255" t="s">
        <v>611</v>
      </c>
      <c r="M1922" s="255" t="s">
        <v>997</v>
      </c>
      <c r="N1922" s="255" t="s">
        <v>5365</v>
      </c>
      <c r="P1922" s="255" t="s">
        <v>135</v>
      </c>
      <c r="Q1922" s="255" t="s">
        <v>693</v>
      </c>
      <c r="R1922" s="255" t="s">
        <v>1578</v>
      </c>
      <c r="S1922" s="255" t="s">
        <v>8232</v>
      </c>
    </row>
    <row r="1923" spans="1:19" x14ac:dyDescent="0.3">
      <c r="A1923" s="204"/>
      <c r="B1923" s="204"/>
      <c r="C1923" s="204"/>
      <c r="D1923" s="204"/>
      <c r="F1923" s="255" t="s">
        <v>135</v>
      </c>
      <c r="G1923" s="255" t="s">
        <v>677</v>
      </c>
      <c r="H1923" s="255" t="s">
        <v>565</v>
      </c>
      <c r="I1923" s="255" t="s">
        <v>565</v>
      </c>
      <c r="K1923" s="255" t="s">
        <v>134</v>
      </c>
      <c r="L1923" s="255" t="s">
        <v>550</v>
      </c>
      <c r="M1923" s="255" t="s">
        <v>4446</v>
      </c>
      <c r="N1923" s="255" t="s">
        <v>5366</v>
      </c>
      <c r="P1923" s="255" t="s">
        <v>135</v>
      </c>
      <c r="Q1923" s="255" t="s">
        <v>695</v>
      </c>
      <c r="R1923" s="255" t="s">
        <v>6160</v>
      </c>
      <c r="S1923" s="255" t="s">
        <v>8233</v>
      </c>
    </row>
    <row r="1924" spans="1:19" x14ac:dyDescent="0.3">
      <c r="A1924" s="204"/>
      <c r="B1924" s="204"/>
      <c r="C1924" s="204"/>
      <c r="D1924" s="204"/>
      <c r="F1924" s="255" t="s">
        <v>135</v>
      </c>
      <c r="G1924" s="255" t="s">
        <v>543</v>
      </c>
      <c r="H1924" s="255" t="s">
        <v>642</v>
      </c>
      <c r="I1924" s="255" t="s">
        <v>3949</v>
      </c>
      <c r="K1924" s="255" t="s">
        <v>134</v>
      </c>
      <c r="L1924" s="255" t="s">
        <v>615</v>
      </c>
      <c r="M1924" s="255" t="s">
        <v>565</v>
      </c>
      <c r="N1924" s="255" t="s">
        <v>565</v>
      </c>
      <c r="P1924" s="255" t="s">
        <v>135</v>
      </c>
      <c r="Q1924" s="255" t="s">
        <v>697</v>
      </c>
      <c r="R1924" s="255" t="s">
        <v>567</v>
      </c>
      <c r="S1924" s="255" t="s">
        <v>1626</v>
      </c>
    </row>
    <row r="1925" spans="1:19" x14ac:dyDescent="0.3">
      <c r="A1925" s="204"/>
      <c r="B1925" s="204"/>
      <c r="C1925" s="204"/>
      <c r="D1925" s="204"/>
      <c r="F1925" s="255" t="s">
        <v>135</v>
      </c>
      <c r="G1925" s="255" t="s">
        <v>679</v>
      </c>
      <c r="H1925" s="255" t="s">
        <v>624</v>
      </c>
      <c r="I1925" s="255" t="s">
        <v>1420</v>
      </c>
      <c r="K1925" s="255" t="s">
        <v>134</v>
      </c>
      <c r="L1925" s="255" t="s">
        <v>616</v>
      </c>
      <c r="M1925" s="255" t="s">
        <v>565</v>
      </c>
      <c r="N1925" s="255" t="s">
        <v>565</v>
      </c>
      <c r="P1925" s="255" t="s">
        <v>135</v>
      </c>
      <c r="Q1925" s="255" t="s">
        <v>699</v>
      </c>
      <c r="R1925" s="255" t="s">
        <v>624</v>
      </c>
      <c r="S1925" s="255" t="s">
        <v>1010</v>
      </c>
    </row>
    <row r="1926" spans="1:19" x14ac:dyDescent="0.3">
      <c r="A1926" s="204"/>
      <c r="B1926" s="204"/>
      <c r="C1926" s="204"/>
      <c r="D1926" s="204"/>
      <c r="F1926" s="255" t="s">
        <v>135</v>
      </c>
      <c r="G1926" s="255" t="s">
        <v>681</v>
      </c>
      <c r="H1926" s="255" t="s">
        <v>949</v>
      </c>
      <c r="I1926" s="255" t="s">
        <v>6558</v>
      </c>
      <c r="K1926" s="255" t="s">
        <v>134</v>
      </c>
      <c r="L1926" s="255" t="s">
        <v>617</v>
      </c>
      <c r="M1926" s="255" t="s">
        <v>565</v>
      </c>
      <c r="N1926" s="255" t="s">
        <v>565</v>
      </c>
      <c r="P1926" s="255" t="s">
        <v>135</v>
      </c>
      <c r="Q1926" s="255" t="s">
        <v>701</v>
      </c>
      <c r="R1926" s="255" t="s">
        <v>565</v>
      </c>
      <c r="S1926" s="255" t="s">
        <v>624</v>
      </c>
    </row>
    <row r="1927" spans="1:19" x14ac:dyDescent="0.3">
      <c r="A1927" s="204"/>
      <c r="B1927" s="204"/>
      <c r="C1927" s="204"/>
      <c r="D1927" s="204"/>
      <c r="F1927" s="255" t="s">
        <v>135</v>
      </c>
      <c r="G1927" s="255" t="s">
        <v>683</v>
      </c>
      <c r="H1927" s="255" t="s">
        <v>1671</v>
      </c>
      <c r="I1927" s="255" t="s">
        <v>3479</v>
      </c>
      <c r="K1927" s="255" t="s">
        <v>134</v>
      </c>
      <c r="L1927" s="255" t="s">
        <v>618</v>
      </c>
      <c r="M1927" s="255" t="s">
        <v>4446</v>
      </c>
      <c r="N1927" s="255" t="s">
        <v>5366</v>
      </c>
      <c r="P1927" s="255" t="s">
        <v>135</v>
      </c>
      <c r="Q1927" s="255" t="s">
        <v>702</v>
      </c>
      <c r="R1927" s="255" t="s">
        <v>565</v>
      </c>
      <c r="S1927" s="255" t="s">
        <v>565</v>
      </c>
    </row>
    <row r="1928" spans="1:19" x14ac:dyDescent="0.3">
      <c r="A1928" s="204"/>
      <c r="B1928" s="204"/>
      <c r="C1928" s="204"/>
      <c r="D1928" s="204"/>
      <c r="F1928" s="255" t="s">
        <v>135</v>
      </c>
      <c r="G1928" s="255" t="s">
        <v>542</v>
      </c>
      <c r="H1928" s="255" t="s">
        <v>2662</v>
      </c>
      <c r="I1928" s="255" t="s">
        <v>4623</v>
      </c>
      <c r="K1928" s="255" t="s">
        <v>134</v>
      </c>
      <c r="L1928" s="255" t="s">
        <v>620</v>
      </c>
      <c r="M1928" s="255" t="s">
        <v>565</v>
      </c>
      <c r="N1928" s="255" t="s">
        <v>565</v>
      </c>
      <c r="P1928" s="255" t="s">
        <v>135</v>
      </c>
      <c r="Q1928" s="255" t="s">
        <v>703</v>
      </c>
      <c r="R1928" s="255" t="s">
        <v>565</v>
      </c>
      <c r="S1928" s="255" t="s">
        <v>565</v>
      </c>
    </row>
    <row r="1929" spans="1:19" x14ac:dyDescent="0.3">
      <c r="A1929" s="204"/>
      <c r="B1929" s="204"/>
      <c r="C1929" s="204"/>
      <c r="D1929" s="204"/>
      <c r="F1929" s="255" t="s">
        <v>135</v>
      </c>
      <c r="G1929" s="255" t="s">
        <v>686</v>
      </c>
      <c r="H1929" s="255" t="s">
        <v>3485</v>
      </c>
      <c r="I1929" s="255" t="s">
        <v>3026</v>
      </c>
      <c r="K1929" s="255" t="s">
        <v>134</v>
      </c>
      <c r="L1929" s="255" t="s">
        <v>8645</v>
      </c>
      <c r="M1929" s="255" t="s">
        <v>565</v>
      </c>
      <c r="N1929" s="255" t="s">
        <v>565</v>
      </c>
      <c r="P1929" s="255" t="s">
        <v>135</v>
      </c>
      <c r="Q1929" s="255" t="s">
        <v>704</v>
      </c>
      <c r="R1929" s="255" t="s">
        <v>863</v>
      </c>
      <c r="S1929" s="255" t="s">
        <v>594</v>
      </c>
    </row>
    <row r="1930" spans="1:19" x14ac:dyDescent="0.3">
      <c r="A1930" s="204"/>
      <c r="B1930" s="204"/>
      <c r="C1930" s="204"/>
      <c r="D1930" s="204"/>
      <c r="F1930" s="255" t="s">
        <v>135</v>
      </c>
      <c r="G1930" s="255" t="s">
        <v>688</v>
      </c>
      <c r="H1930" s="255" t="s">
        <v>4245</v>
      </c>
      <c r="I1930" s="255" t="s">
        <v>3762</v>
      </c>
      <c r="K1930" s="255" t="s">
        <v>134</v>
      </c>
      <c r="L1930" s="255" t="s">
        <v>586</v>
      </c>
      <c r="M1930" s="255" t="s">
        <v>565</v>
      </c>
      <c r="N1930" s="255" t="s">
        <v>565</v>
      </c>
      <c r="P1930" s="255" t="s">
        <v>135</v>
      </c>
      <c r="Q1930" s="255" t="s">
        <v>705</v>
      </c>
      <c r="R1930" s="255" t="s">
        <v>1863</v>
      </c>
      <c r="S1930" s="255" t="s">
        <v>8234</v>
      </c>
    </row>
    <row r="1931" spans="1:19" x14ac:dyDescent="0.3">
      <c r="A1931" s="204"/>
      <c r="B1931" s="204"/>
      <c r="C1931" s="204"/>
      <c r="D1931" s="204"/>
      <c r="F1931" s="255" t="s">
        <v>135</v>
      </c>
      <c r="G1931" s="255" t="s">
        <v>690</v>
      </c>
      <c r="H1931" s="255" t="s">
        <v>1893</v>
      </c>
      <c r="I1931" s="255" t="s">
        <v>3542</v>
      </c>
      <c r="K1931" s="255" t="s">
        <v>134</v>
      </c>
      <c r="L1931" s="255" t="s">
        <v>549</v>
      </c>
      <c r="M1931" s="255" t="s">
        <v>1399</v>
      </c>
      <c r="N1931" s="255" t="s">
        <v>5367</v>
      </c>
      <c r="P1931" s="255" t="s">
        <v>135</v>
      </c>
      <c r="Q1931" s="255" t="s">
        <v>707</v>
      </c>
      <c r="R1931" s="255" t="s">
        <v>892</v>
      </c>
      <c r="S1931" s="255" t="s">
        <v>1543</v>
      </c>
    </row>
    <row r="1932" spans="1:19" x14ac:dyDescent="0.3">
      <c r="A1932" s="204"/>
      <c r="B1932" s="204"/>
      <c r="C1932" s="204"/>
      <c r="D1932" s="204"/>
      <c r="F1932" s="255" t="s">
        <v>135</v>
      </c>
      <c r="G1932" s="255" t="s">
        <v>541</v>
      </c>
      <c r="H1932" s="255" t="s">
        <v>10062</v>
      </c>
      <c r="I1932" s="255" t="s">
        <v>6673</v>
      </c>
      <c r="K1932" s="255" t="s">
        <v>134</v>
      </c>
      <c r="L1932" s="255" t="s">
        <v>625</v>
      </c>
      <c r="M1932" s="255" t="s">
        <v>565</v>
      </c>
      <c r="N1932" s="255" t="s">
        <v>565</v>
      </c>
      <c r="P1932" s="255" t="s">
        <v>135</v>
      </c>
      <c r="Q1932" s="255" t="s">
        <v>709</v>
      </c>
      <c r="R1932" s="255" t="s">
        <v>863</v>
      </c>
      <c r="S1932" s="255" t="s">
        <v>2603</v>
      </c>
    </row>
    <row r="1933" spans="1:19" x14ac:dyDescent="0.3">
      <c r="A1933" s="204"/>
      <c r="B1933" s="204"/>
      <c r="C1933" s="204"/>
      <c r="D1933" s="204"/>
      <c r="F1933" s="255" t="s">
        <v>135</v>
      </c>
      <c r="G1933" s="255" t="s">
        <v>693</v>
      </c>
      <c r="H1933" s="255" t="s">
        <v>4609</v>
      </c>
      <c r="I1933" s="255" t="s">
        <v>6674</v>
      </c>
      <c r="K1933" s="255" t="s">
        <v>134</v>
      </c>
      <c r="L1933" s="255" t="s">
        <v>629</v>
      </c>
      <c r="M1933" s="255" t="s">
        <v>642</v>
      </c>
      <c r="N1933" s="255" t="s">
        <v>5368</v>
      </c>
      <c r="P1933" s="255" t="s">
        <v>135</v>
      </c>
      <c r="Q1933" s="255" t="s">
        <v>586</v>
      </c>
      <c r="R1933" s="255" t="s">
        <v>3909</v>
      </c>
      <c r="S1933" s="255" t="s">
        <v>8235</v>
      </c>
    </row>
    <row r="1934" spans="1:19" x14ac:dyDescent="0.3">
      <c r="A1934" s="204"/>
      <c r="B1934" s="204"/>
      <c r="C1934" s="204"/>
      <c r="D1934" s="204"/>
      <c r="F1934" s="255" t="s">
        <v>135</v>
      </c>
      <c r="G1934" s="255" t="s">
        <v>695</v>
      </c>
      <c r="H1934" s="255" t="s">
        <v>2943</v>
      </c>
      <c r="I1934" s="255" t="s">
        <v>6675</v>
      </c>
      <c r="K1934" s="255" t="s">
        <v>134</v>
      </c>
      <c r="L1934" s="255" t="s">
        <v>631</v>
      </c>
      <c r="M1934" s="255" t="s">
        <v>565</v>
      </c>
      <c r="N1934" s="255" t="s">
        <v>565</v>
      </c>
      <c r="P1934" s="255" t="s">
        <v>135</v>
      </c>
      <c r="Q1934" s="255" t="s">
        <v>540</v>
      </c>
      <c r="R1934" s="255" t="s">
        <v>10767</v>
      </c>
      <c r="S1934" s="255" t="s">
        <v>8236</v>
      </c>
    </row>
    <row r="1935" spans="1:19" x14ac:dyDescent="0.3">
      <c r="A1935" s="204"/>
      <c r="B1935" s="204"/>
      <c r="C1935" s="204"/>
      <c r="D1935" s="204"/>
      <c r="F1935" s="255" t="s">
        <v>135</v>
      </c>
      <c r="G1935" s="255" t="s">
        <v>697</v>
      </c>
      <c r="H1935" s="255" t="s">
        <v>4459</v>
      </c>
      <c r="I1935" s="255" t="s">
        <v>1485</v>
      </c>
      <c r="K1935" s="255" t="s">
        <v>134</v>
      </c>
      <c r="L1935" s="255" t="s">
        <v>633</v>
      </c>
      <c r="M1935" s="255" t="s">
        <v>565</v>
      </c>
      <c r="N1935" s="255" t="s">
        <v>1863</v>
      </c>
      <c r="P1935" s="255" t="s">
        <v>135</v>
      </c>
      <c r="Q1935" s="255" t="s">
        <v>371</v>
      </c>
      <c r="R1935" s="255" t="s">
        <v>7638</v>
      </c>
      <c r="S1935" s="255" t="s">
        <v>8237</v>
      </c>
    </row>
    <row r="1936" spans="1:19" x14ac:dyDescent="0.3">
      <c r="A1936" s="204"/>
      <c r="B1936" s="204"/>
      <c r="C1936" s="204"/>
      <c r="D1936" s="204"/>
      <c r="F1936" s="255" t="s">
        <v>135</v>
      </c>
      <c r="G1936" s="255" t="s">
        <v>699</v>
      </c>
      <c r="H1936" s="255" t="s">
        <v>4356</v>
      </c>
      <c r="I1936" s="255" t="s">
        <v>2036</v>
      </c>
      <c r="K1936" s="255" t="s">
        <v>134</v>
      </c>
      <c r="L1936" s="255" t="s">
        <v>586</v>
      </c>
      <c r="M1936" s="255" t="s">
        <v>1121</v>
      </c>
      <c r="N1936" s="255" t="s">
        <v>3449</v>
      </c>
      <c r="P1936" s="255" t="s">
        <v>135</v>
      </c>
      <c r="Q1936" s="255" t="s">
        <v>715</v>
      </c>
      <c r="R1936" s="255" t="s">
        <v>1931</v>
      </c>
      <c r="S1936" s="255" t="s">
        <v>5130</v>
      </c>
    </row>
    <row r="1937" spans="1:19" x14ac:dyDescent="0.3">
      <c r="A1937" s="204"/>
      <c r="B1937" s="204"/>
      <c r="C1937" s="204"/>
      <c r="D1937" s="204"/>
      <c r="F1937" s="255" t="s">
        <v>135</v>
      </c>
      <c r="G1937" s="255" t="s">
        <v>701</v>
      </c>
      <c r="H1937" s="255" t="s">
        <v>885</v>
      </c>
      <c r="I1937" s="255" t="s">
        <v>2641</v>
      </c>
      <c r="K1937" s="255" t="s">
        <v>134</v>
      </c>
      <c r="L1937" s="255" t="s">
        <v>548</v>
      </c>
      <c r="M1937" s="255" t="s">
        <v>1420</v>
      </c>
      <c r="N1937" s="255" t="s">
        <v>1855</v>
      </c>
      <c r="P1937" s="255" t="s">
        <v>135</v>
      </c>
      <c r="Q1937" s="255" t="s">
        <v>717</v>
      </c>
      <c r="R1937" s="255" t="s">
        <v>1167</v>
      </c>
      <c r="S1937" s="255" t="s">
        <v>4369</v>
      </c>
    </row>
    <row r="1938" spans="1:19" x14ac:dyDescent="0.3">
      <c r="A1938" s="204"/>
      <c r="B1938" s="204"/>
      <c r="C1938" s="204"/>
      <c r="D1938" s="204"/>
      <c r="F1938" s="255" t="s">
        <v>135</v>
      </c>
      <c r="G1938" s="255" t="s">
        <v>702</v>
      </c>
      <c r="H1938" s="255" t="s">
        <v>885</v>
      </c>
      <c r="I1938" s="255" t="s">
        <v>806</v>
      </c>
      <c r="K1938" s="255" t="s">
        <v>134</v>
      </c>
      <c r="L1938" s="255" t="s">
        <v>637</v>
      </c>
      <c r="M1938" s="255" t="s">
        <v>757</v>
      </c>
      <c r="N1938" s="255" t="s">
        <v>992</v>
      </c>
      <c r="P1938" s="255" t="s">
        <v>135</v>
      </c>
      <c r="Q1938" s="255" t="s">
        <v>719</v>
      </c>
      <c r="R1938" s="255" t="s">
        <v>594</v>
      </c>
      <c r="S1938" s="255" t="s">
        <v>621</v>
      </c>
    </row>
    <row r="1939" spans="1:19" x14ac:dyDescent="0.3">
      <c r="A1939" s="204"/>
      <c r="B1939" s="204"/>
      <c r="C1939" s="204"/>
      <c r="D1939" s="204"/>
      <c r="F1939" s="255" t="s">
        <v>135</v>
      </c>
      <c r="G1939" s="255" t="s">
        <v>703</v>
      </c>
      <c r="H1939" s="255" t="s">
        <v>565</v>
      </c>
      <c r="I1939" s="255" t="s">
        <v>565</v>
      </c>
      <c r="K1939" s="255" t="s">
        <v>134</v>
      </c>
      <c r="L1939" s="255" t="s">
        <v>639</v>
      </c>
      <c r="M1939" s="255" t="s">
        <v>624</v>
      </c>
      <c r="N1939" s="255" t="s">
        <v>674</v>
      </c>
      <c r="P1939" s="255" t="s">
        <v>135</v>
      </c>
      <c r="Q1939" s="255" t="s">
        <v>720</v>
      </c>
      <c r="R1939" s="255" t="s">
        <v>2163</v>
      </c>
      <c r="S1939" s="255" t="s">
        <v>4326</v>
      </c>
    </row>
    <row r="1940" spans="1:19" x14ac:dyDescent="0.3">
      <c r="A1940" s="204"/>
      <c r="B1940" s="204"/>
      <c r="C1940" s="204"/>
      <c r="D1940" s="204"/>
      <c r="F1940" s="255" t="s">
        <v>135</v>
      </c>
      <c r="G1940" s="255" t="s">
        <v>704</v>
      </c>
      <c r="H1940" s="255" t="s">
        <v>938</v>
      </c>
      <c r="I1940" s="255" t="s">
        <v>6147</v>
      </c>
      <c r="K1940" s="255" t="s">
        <v>134</v>
      </c>
      <c r="L1940" s="255" t="s">
        <v>641</v>
      </c>
      <c r="M1940" s="255" t="s">
        <v>565</v>
      </c>
      <c r="N1940" s="255" t="s">
        <v>946</v>
      </c>
      <c r="P1940" s="255" t="s">
        <v>135</v>
      </c>
      <c r="Q1940" s="255" t="s">
        <v>722</v>
      </c>
      <c r="R1940" s="255" t="s">
        <v>680</v>
      </c>
      <c r="S1940" s="255" t="s">
        <v>1743</v>
      </c>
    </row>
    <row r="1941" spans="1:19" x14ac:dyDescent="0.3">
      <c r="A1941" s="204"/>
      <c r="B1941" s="204"/>
      <c r="C1941" s="204"/>
      <c r="D1941" s="204"/>
      <c r="F1941" s="255" t="s">
        <v>135</v>
      </c>
      <c r="G1941" s="255" t="s">
        <v>705</v>
      </c>
      <c r="H1941" s="255" t="s">
        <v>1863</v>
      </c>
      <c r="I1941" s="255" t="s">
        <v>3044</v>
      </c>
      <c r="K1941" s="255" t="s">
        <v>134</v>
      </c>
      <c r="L1941" s="255" t="s">
        <v>643</v>
      </c>
      <c r="M1941" s="255" t="s">
        <v>624</v>
      </c>
      <c r="N1941" s="255" t="s">
        <v>2004</v>
      </c>
      <c r="P1941" s="255" t="s">
        <v>135</v>
      </c>
      <c r="Q1941" s="255" t="s">
        <v>724</v>
      </c>
      <c r="R1941" s="255" t="s">
        <v>997</v>
      </c>
      <c r="S1941" s="255" t="s">
        <v>8238</v>
      </c>
    </row>
    <row r="1942" spans="1:19" x14ac:dyDescent="0.3">
      <c r="A1942" s="204"/>
      <c r="B1942" s="204"/>
      <c r="C1942" s="204"/>
      <c r="D1942" s="204"/>
      <c r="F1942" s="255" t="s">
        <v>135</v>
      </c>
      <c r="G1942" s="255" t="s">
        <v>707</v>
      </c>
      <c r="H1942" s="255" t="s">
        <v>1393</v>
      </c>
      <c r="I1942" s="255" t="s">
        <v>6676</v>
      </c>
      <c r="K1942" s="255" t="s">
        <v>134</v>
      </c>
      <c r="L1942" s="255" t="s">
        <v>586</v>
      </c>
      <c r="M1942" s="255" t="s">
        <v>952</v>
      </c>
      <c r="N1942" s="255" t="s">
        <v>957</v>
      </c>
      <c r="P1942" s="255" t="s">
        <v>135</v>
      </c>
      <c r="Q1942" s="255" t="s">
        <v>726</v>
      </c>
      <c r="R1942" s="255" t="s">
        <v>4292</v>
      </c>
      <c r="S1942" s="255" t="s">
        <v>8239</v>
      </c>
    </row>
    <row r="1943" spans="1:19" x14ac:dyDescent="0.3">
      <c r="A1943" s="204"/>
      <c r="B1943" s="204"/>
      <c r="C1943" s="204"/>
      <c r="D1943" s="204"/>
      <c r="F1943" s="255" t="s">
        <v>135</v>
      </c>
      <c r="G1943" s="255" t="s">
        <v>709</v>
      </c>
      <c r="H1943" s="255" t="s">
        <v>1851</v>
      </c>
      <c r="I1943" s="255" t="s">
        <v>2564</v>
      </c>
      <c r="K1943" s="255" t="s">
        <v>134</v>
      </c>
      <c r="L1943" s="255" t="s">
        <v>547</v>
      </c>
      <c r="M1943" s="255" t="s">
        <v>1145</v>
      </c>
      <c r="N1943" s="255" t="s">
        <v>1498</v>
      </c>
      <c r="P1943" s="255" t="s">
        <v>135</v>
      </c>
      <c r="Q1943" s="255" t="s">
        <v>728</v>
      </c>
      <c r="R1943" s="255" t="s">
        <v>2485</v>
      </c>
      <c r="S1943" s="255" t="s">
        <v>8240</v>
      </c>
    </row>
    <row r="1944" spans="1:19" x14ac:dyDescent="0.3">
      <c r="A1944" s="204"/>
      <c r="B1944" s="204"/>
      <c r="C1944" s="204"/>
      <c r="D1944" s="204"/>
      <c r="F1944" s="255" t="s">
        <v>135</v>
      </c>
      <c r="G1944" s="255" t="s">
        <v>586</v>
      </c>
      <c r="H1944" s="255" t="s">
        <v>862</v>
      </c>
      <c r="I1944" s="255" t="s">
        <v>1929</v>
      </c>
      <c r="K1944" s="255" t="s">
        <v>134</v>
      </c>
      <c r="L1944" s="255" t="s">
        <v>647</v>
      </c>
      <c r="M1944" s="255" t="s">
        <v>885</v>
      </c>
      <c r="N1944" s="255" t="s">
        <v>624</v>
      </c>
      <c r="P1944" s="255" t="s">
        <v>135</v>
      </c>
      <c r="Q1944" s="255" t="s">
        <v>730</v>
      </c>
      <c r="R1944" s="255" t="s">
        <v>4609</v>
      </c>
      <c r="S1944" s="255" t="s">
        <v>8242</v>
      </c>
    </row>
    <row r="1945" spans="1:19" x14ac:dyDescent="0.3">
      <c r="A1945" s="204"/>
      <c r="B1945" s="204"/>
      <c r="C1945" s="204"/>
      <c r="D1945" s="204"/>
      <c r="F1945" s="255" t="s">
        <v>135</v>
      </c>
      <c r="G1945" s="255" t="s">
        <v>540</v>
      </c>
      <c r="H1945" s="255" t="s">
        <v>10364</v>
      </c>
      <c r="I1945" s="255" t="s">
        <v>6678</v>
      </c>
      <c r="K1945" s="255" t="s">
        <v>134</v>
      </c>
      <c r="L1945" s="255" t="s">
        <v>649</v>
      </c>
      <c r="M1945" s="255" t="s">
        <v>946</v>
      </c>
      <c r="N1945" s="255" t="s">
        <v>565</v>
      </c>
      <c r="P1945" s="255" t="s">
        <v>135</v>
      </c>
      <c r="Q1945" s="255" t="s">
        <v>539</v>
      </c>
      <c r="R1945" s="255" t="s">
        <v>10766</v>
      </c>
      <c r="S1945" s="255" t="s">
        <v>8243</v>
      </c>
    </row>
    <row r="1946" spans="1:19" x14ac:dyDescent="0.3">
      <c r="A1946" s="204"/>
      <c r="B1946" s="204"/>
      <c r="C1946" s="204"/>
      <c r="D1946" s="204"/>
      <c r="F1946" s="255" t="s">
        <v>135</v>
      </c>
      <c r="G1946" s="255" t="s">
        <v>371</v>
      </c>
      <c r="H1946" s="255" t="s">
        <v>10365</v>
      </c>
      <c r="I1946" s="255" t="s">
        <v>4785</v>
      </c>
      <c r="K1946" s="255" t="s">
        <v>134</v>
      </c>
      <c r="L1946" s="255" t="s">
        <v>651</v>
      </c>
      <c r="M1946" s="255" t="s">
        <v>565</v>
      </c>
      <c r="N1946" s="255" t="s">
        <v>863</v>
      </c>
      <c r="P1946" s="255" t="s">
        <v>135</v>
      </c>
      <c r="Q1946" s="255" t="s">
        <v>733</v>
      </c>
      <c r="R1946" s="255" t="s">
        <v>757</v>
      </c>
      <c r="S1946" s="255" t="s">
        <v>4338</v>
      </c>
    </row>
    <row r="1947" spans="1:19" x14ac:dyDescent="0.3">
      <c r="A1947" s="204"/>
      <c r="B1947" s="204"/>
      <c r="C1947" s="204"/>
      <c r="D1947" s="204"/>
      <c r="F1947" s="255" t="s">
        <v>135</v>
      </c>
      <c r="G1947" s="255" t="s">
        <v>715</v>
      </c>
      <c r="H1947" s="255" t="s">
        <v>3479</v>
      </c>
      <c r="I1947" s="255" t="s">
        <v>6679</v>
      </c>
      <c r="K1947" s="255" t="s">
        <v>134</v>
      </c>
      <c r="L1947" s="255" t="s">
        <v>653</v>
      </c>
      <c r="M1947" s="255" t="s">
        <v>594</v>
      </c>
      <c r="N1947" s="255" t="s">
        <v>863</v>
      </c>
      <c r="P1947" s="255" t="s">
        <v>135</v>
      </c>
      <c r="Q1947" s="255" t="s">
        <v>735</v>
      </c>
      <c r="R1947" s="255" t="s">
        <v>2254</v>
      </c>
      <c r="S1947" s="255" t="s">
        <v>8244</v>
      </c>
    </row>
    <row r="1948" spans="1:19" x14ac:dyDescent="0.3">
      <c r="A1948" s="204"/>
      <c r="B1948" s="204"/>
      <c r="C1948" s="204"/>
      <c r="D1948" s="204"/>
      <c r="F1948" s="255" t="s">
        <v>135</v>
      </c>
      <c r="G1948" s="255" t="s">
        <v>717</v>
      </c>
      <c r="H1948" s="255" t="s">
        <v>1167</v>
      </c>
      <c r="I1948" s="255" t="s">
        <v>3681</v>
      </c>
      <c r="K1948" s="255" t="s">
        <v>134</v>
      </c>
      <c r="L1948" s="255" t="s">
        <v>655</v>
      </c>
      <c r="M1948" s="255" t="s">
        <v>565</v>
      </c>
      <c r="N1948" s="255" t="s">
        <v>565</v>
      </c>
      <c r="P1948" s="255" t="s">
        <v>135</v>
      </c>
      <c r="Q1948" s="255" t="s">
        <v>737</v>
      </c>
      <c r="R1948" s="255" t="s">
        <v>1807</v>
      </c>
      <c r="S1948" s="255" t="s">
        <v>8245</v>
      </c>
    </row>
    <row r="1949" spans="1:19" x14ac:dyDescent="0.3">
      <c r="A1949" s="204"/>
      <c r="B1949" s="204"/>
      <c r="C1949" s="204"/>
      <c r="D1949" s="204"/>
      <c r="F1949" s="255" t="s">
        <v>135</v>
      </c>
      <c r="G1949" s="255" t="s">
        <v>719</v>
      </c>
      <c r="H1949" s="255" t="s">
        <v>565</v>
      </c>
      <c r="I1949" s="255" t="s">
        <v>946</v>
      </c>
      <c r="K1949" s="255" t="s">
        <v>134</v>
      </c>
      <c r="L1949" s="255" t="s">
        <v>657</v>
      </c>
      <c r="M1949" s="255" t="s">
        <v>594</v>
      </c>
      <c r="N1949" s="255" t="s">
        <v>2163</v>
      </c>
      <c r="P1949" s="255" t="s">
        <v>135</v>
      </c>
      <c r="Q1949" s="255" t="s">
        <v>739</v>
      </c>
      <c r="R1949" s="255" t="s">
        <v>4340</v>
      </c>
      <c r="S1949" s="255" t="s">
        <v>8246</v>
      </c>
    </row>
    <row r="1950" spans="1:19" x14ac:dyDescent="0.3">
      <c r="A1950" s="204"/>
      <c r="B1950" s="204"/>
      <c r="C1950" s="204"/>
      <c r="D1950" s="204"/>
      <c r="F1950" s="255" t="s">
        <v>135</v>
      </c>
      <c r="G1950" s="255" t="s">
        <v>720</v>
      </c>
      <c r="H1950" s="255" t="s">
        <v>1832</v>
      </c>
      <c r="I1950" s="255" t="s">
        <v>1830</v>
      </c>
      <c r="K1950" s="255" t="s">
        <v>134</v>
      </c>
      <c r="L1950" s="255" t="s">
        <v>546</v>
      </c>
      <c r="M1950" s="255" t="s">
        <v>992</v>
      </c>
      <c r="N1950" s="255" t="s">
        <v>4563</v>
      </c>
      <c r="P1950" s="255" t="s">
        <v>135</v>
      </c>
      <c r="Q1950" s="255" t="s">
        <v>741</v>
      </c>
      <c r="R1950" s="255" t="s">
        <v>4063</v>
      </c>
      <c r="S1950" s="255" t="s">
        <v>8247</v>
      </c>
    </row>
    <row r="1951" spans="1:19" x14ac:dyDescent="0.3">
      <c r="A1951" s="204"/>
      <c r="B1951" s="204"/>
      <c r="C1951" s="204"/>
      <c r="D1951" s="204"/>
      <c r="F1951" s="255" t="s">
        <v>135</v>
      </c>
      <c r="G1951" s="255" t="s">
        <v>722</v>
      </c>
      <c r="H1951" s="255" t="s">
        <v>881</v>
      </c>
      <c r="I1951" s="255" t="s">
        <v>1916</v>
      </c>
      <c r="K1951" s="255" t="s">
        <v>134</v>
      </c>
      <c r="L1951" s="255" t="s">
        <v>660</v>
      </c>
      <c r="M1951" s="255" t="s">
        <v>565</v>
      </c>
      <c r="N1951" s="255" t="s">
        <v>565</v>
      </c>
      <c r="P1951" s="255" t="s">
        <v>135</v>
      </c>
      <c r="Q1951" s="255" t="s">
        <v>743</v>
      </c>
      <c r="R1951" s="255" t="s">
        <v>1919</v>
      </c>
      <c r="S1951" s="255" t="s">
        <v>8248</v>
      </c>
    </row>
    <row r="1952" spans="1:19" x14ac:dyDescent="0.3">
      <c r="A1952" s="204"/>
      <c r="B1952" s="204"/>
      <c r="C1952" s="204"/>
      <c r="D1952" s="204"/>
      <c r="F1952" s="255" t="s">
        <v>135</v>
      </c>
      <c r="G1952" s="255" t="s">
        <v>724</v>
      </c>
      <c r="H1952" s="255" t="s">
        <v>992</v>
      </c>
      <c r="I1952" s="255" t="s">
        <v>858</v>
      </c>
      <c r="K1952" s="255" t="s">
        <v>134</v>
      </c>
      <c r="L1952" s="255" t="s">
        <v>662</v>
      </c>
      <c r="M1952" s="255" t="s">
        <v>565</v>
      </c>
      <c r="N1952" s="255" t="s">
        <v>863</v>
      </c>
      <c r="P1952" s="255" t="s">
        <v>135</v>
      </c>
      <c r="Q1952" s="255" t="s">
        <v>745</v>
      </c>
      <c r="R1952" s="255" t="s">
        <v>1105</v>
      </c>
      <c r="S1952" s="255" t="s">
        <v>4311</v>
      </c>
    </row>
    <row r="1953" spans="1:19" x14ac:dyDescent="0.3">
      <c r="A1953" s="204"/>
      <c r="B1953" s="204"/>
      <c r="C1953" s="204"/>
      <c r="D1953" s="204"/>
      <c r="F1953" s="255" t="s">
        <v>135</v>
      </c>
      <c r="G1953" s="255" t="s">
        <v>726</v>
      </c>
      <c r="H1953" s="255" t="s">
        <v>4286</v>
      </c>
      <c r="I1953" s="255" t="s">
        <v>6681</v>
      </c>
      <c r="K1953" s="255" t="s">
        <v>134</v>
      </c>
      <c r="L1953" s="255" t="s">
        <v>664</v>
      </c>
      <c r="M1953" s="255" t="s">
        <v>992</v>
      </c>
      <c r="N1953" s="255" t="s">
        <v>5369</v>
      </c>
      <c r="P1953" s="255" t="s">
        <v>135</v>
      </c>
      <c r="Q1953" s="255" t="s">
        <v>747</v>
      </c>
      <c r="R1953" s="255" t="s">
        <v>1032</v>
      </c>
      <c r="S1953" s="255" t="s">
        <v>8249</v>
      </c>
    </row>
    <row r="1954" spans="1:19" x14ac:dyDescent="0.3">
      <c r="A1954" s="204"/>
      <c r="B1954" s="204"/>
      <c r="C1954" s="204"/>
      <c r="D1954" s="204"/>
      <c r="F1954" s="255" t="s">
        <v>135</v>
      </c>
      <c r="G1954" s="255" t="s">
        <v>728</v>
      </c>
      <c r="H1954" s="255" t="s">
        <v>3430</v>
      </c>
      <c r="I1954" s="255" t="s">
        <v>6682</v>
      </c>
      <c r="K1954" s="255" t="s">
        <v>134</v>
      </c>
      <c r="L1954" s="255" t="s">
        <v>545</v>
      </c>
      <c r="M1954" s="255" t="s">
        <v>600</v>
      </c>
      <c r="N1954" s="255" t="s">
        <v>4806</v>
      </c>
      <c r="P1954" s="255" t="s">
        <v>135</v>
      </c>
      <c r="Q1954" s="255" t="s">
        <v>749</v>
      </c>
      <c r="R1954" s="255" t="s">
        <v>4344</v>
      </c>
      <c r="S1954" s="255" t="s">
        <v>8250</v>
      </c>
    </row>
    <row r="1955" spans="1:19" x14ac:dyDescent="0.3">
      <c r="A1955" s="204"/>
      <c r="B1955" s="204"/>
      <c r="C1955" s="204"/>
      <c r="D1955" s="204"/>
      <c r="F1955" s="255" t="s">
        <v>135</v>
      </c>
      <c r="G1955" s="255" t="s">
        <v>730</v>
      </c>
      <c r="H1955" s="255" t="s">
        <v>4255</v>
      </c>
      <c r="I1955" s="255" t="s">
        <v>6683</v>
      </c>
      <c r="K1955" s="255" t="s">
        <v>134</v>
      </c>
      <c r="L1955" s="255" t="s">
        <v>667</v>
      </c>
      <c r="M1955" s="255" t="s">
        <v>565</v>
      </c>
      <c r="N1955" s="255" t="s">
        <v>565</v>
      </c>
      <c r="P1955" s="255" t="s">
        <v>135</v>
      </c>
      <c r="Q1955" s="255" t="s">
        <v>751</v>
      </c>
      <c r="R1955" s="255" t="s">
        <v>907</v>
      </c>
      <c r="S1955" s="255" t="s">
        <v>8251</v>
      </c>
    </row>
    <row r="1956" spans="1:19" x14ac:dyDescent="0.3">
      <c r="A1956" s="204"/>
      <c r="B1956" s="204"/>
      <c r="C1956" s="204"/>
      <c r="D1956" s="204"/>
      <c r="F1956" s="255" t="s">
        <v>135</v>
      </c>
      <c r="G1956" s="255" t="s">
        <v>539</v>
      </c>
      <c r="H1956" s="255" t="s">
        <v>10366</v>
      </c>
      <c r="I1956" s="255" t="s">
        <v>6684</v>
      </c>
      <c r="K1956" s="255" t="s">
        <v>134</v>
      </c>
      <c r="L1956" s="255" t="s">
        <v>668</v>
      </c>
      <c r="M1956" s="255" t="s">
        <v>565</v>
      </c>
      <c r="N1956" s="255" t="s">
        <v>565</v>
      </c>
      <c r="P1956" s="255" t="s">
        <v>135</v>
      </c>
      <c r="Q1956" s="255" t="s">
        <v>753</v>
      </c>
      <c r="R1956" s="255" t="s">
        <v>10765</v>
      </c>
      <c r="S1956" s="255" t="s">
        <v>8252</v>
      </c>
    </row>
    <row r="1957" spans="1:19" x14ac:dyDescent="0.3">
      <c r="A1957" s="204"/>
      <c r="B1957" s="204"/>
      <c r="C1957" s="204"/>
      <c r="D1957" s="204"/>
      <c r="F1957" s="255" t="s">
        <v>135</v>
      </c>
      <c r="G1957" s="255" t="s">
        <v>733</v>
      </c>
      <c r="H1957" s="255" t="s">
        <v>861</v>
      </c>
      <c r="I1957" s="255" t="s">
        <v>4371</v>
      </c>
      <c r="K1957" s="255" t="s">
        <v>134</v>
      </c>
      <c r="L1957" s="255" t="s">
        <v>670</v>
      </c>
      <c r="M1957" s="255" t="s">
        <v>2806</v>
      </c>
      <c r="N1957" s="255" t="s">
        <v>5370</v>
      </c>
      <c r="P1957" s="255" t="s">
        <v>135</v>
      </c>
      <c r="Q1957" s="255" t="s">
        <v>538</v>
      </c>
      <c r="R1957" s="255" t="s">
        <v>10764</v>
      </c>
      <c r="S1957" s="255" t="s">
        <v>8253</v>
      </c>
    </row>
    <row r="1958" spans="1:19" x14ac:dyDescent="0.3">
      <c r="A1958" s="204"/>
      <c r="B1958" s="204"/>
      <c r="C1958" s="204"/>
      <c r="D1958" s="204"/>
      <c r="F1958" s="255" t="s">
        <v>135</v>
      </c>
      <c r="G1958" s="255" t="s">
        <v>735</v>
      </c>
      <c r="H1958" s="255" t="s">
        <v>2083</v>
      </c>
      <c r="I1958" s="255" t="s">
        <v>626</v>
      </c>
      <c r="K1958" s="255" t="s">
        <v>134</v>
      </c>
      <c r="L1958" s="255" t="s">
        <v>672</v>
      </c>
      <c r="M1958" s="255" t="s">
        <v>946</v>
      </c>
      <c r="N1958" s="255" t="s">
        <v>1999</v>
      </c>
      <c r="P1958" s="255" t="s">
        <v>135</v>
      </c>
      <c r="Q1958" s="255" t="s">
        <v>756</v>
      </c>
      <c r="R1958" s="255" t="s">
        <v>757</v>
      </c>
      <c r="S1958" s="255" t="s">
        <v>4320</v>
      </c>
    </row>
    <row r="1959" spans="1:19" x14ac:dyDescent="0.3">
      <c r="A1959" s="204"/>
      <c r="B1959" s="204"/>
      <c r="C1959" s="204"/>
      <c r="D1959" s="204"/>
      <c r="F1959" s="255" t="s">
        <v>135</v>
      </c>
      <c r="G1959" s="255" t="s">
        <v>737</v>
      </c>
      <c r="H1959" s="255" t="s">
        <v>2515</v>
      </c>
      <c r="I1959" s="255" t="s">
        <v>837</v>
      </c>
      <c r="K1959" s="255" t="s">
        <v>134</v>
      </c>
      <c r="L1959" s="255" t="s">
        <v>544</v>
      </c>
      <c r="M1959" s="255" t="s">
        <v>2812</v>
      </c>
      <c r="N1959" s="255" t="s">
        <v>5371</v>
      </c>
      <c r="P1959" s="255" t="s">
        <v>135</v>
      </c>
      <c r="Q1959" s="255" t="s">
        <v>758</v>
      </c>
      <c r="R1959" s="255" t="s">
        <v>10763</v>
      </c>
      <c r="S1959" s="255" t="s">
        <v>8254</v>
      </c>
    </row>
    <row r="1960" spans="1:19" x14ac:dyDescent="0.3">
      <c r="A1960" s="204"/>
      <c r="B1960" s="204"/>
      <c r="C1960" s="204"/>
      <c r="D1960" s="204"/>
      <c r="F1960" s="255" t="s">
        <v>135</v>
      </c>
      <c r="G1960" s="255" t="s">
        <v>739</v>
      </c>
      <c r="H1960" s="255" t="s">
        <v>1092</v>
      </c>
      <c r="I1960" s="255" t="s">
        <v>6685</v>
      </c>
      <c r="K1960" s="255" t="s">
        <v>134</v>
      </c>
      <c r="L1960" s="255" t="s">
        <v>675</v>
      </c>
      <c r="M1960" s="255" t="s">
        <v>885</v>
      </c>
      <c r="N1960" s="255" t="s">
        <v>5372</v>
      </c>
      <c r="P1960" s="255" t="s">
        <v>135</v>
      </c>
      <c r="Q1960" s="255" t="s">
        <v>760</v>
      </c>
      <c r="R1960" s="255" t="s">
        <v>10762</v>
      </c>
      <c r="S1960" s="255" t="s">
        <v>8255</v>
      </c>
    </row>
    <row r="1961" spans="1:19" x14ac:dyDescent="0.3">
      <c r="A1961" s="204"/>
      <c r="B1961" s="204"/>
      <c r="C1961" s="204"/>
      <c r="D1961" s="204"/>
      <c r="F1961" s="255" t="s">
        <v>135</v>
      </c>
      <c r="G1961" s="255" t="s">
        <v>741</v>
      </c>
      <c r="H1961" s="255" t="s">
        <v>2256</v>
      </c>
      <c r="I1961" s="255" t="s">
        <v>6686</v>
      </c>
      <c r="K1961" s="255" t="s">
        <v>134</v>
      </c>
      <c r="L1961" s="255" t="s">
        <v>676</v>
      </c>
      <c r="M1961" s="255" t="s">
        <v>642</v>
      </c>
      <c r="N1961" s="255" t="s">
        <v>5373</v>
      </c>
      <c r="P1961" s="255" t="s">
        <v>135</v>
      </c>
      <c r="Q1961" s="255" t="s">
        <v>762</v>
      </c>
      <c r="R1961" s="255" t="s">
        <v>836</v>
      </c>
      <c r="S1961" s="255" t="s">
        <v>4848</v>
      </c>
    </row>
    <row r="1962" spans="1:19" x14ac:dyDescent="0.3">
      <c r="A1962" s="204"/>
      <c r="B1962" s="204"/>
      <c r="C1962" s="204"/>
      <c r="D1962" s="204"/>
      <c r="F1962" s="255" t="s">
        <v>135</v>
      </c>
      <c r="G1962" s="255" t="s">
        <v>743</v>
      </c>
      <c r="H1962" s="255" t="s">
        <v>4622</v>
      </c>
      <c r="I1962" s="255" t="s">
        <v>6687</v>
      </c>
      <c r="K1962" s="255" t="s">
        <v>134</v>
      </c>
      <c r="L1962" s="255" t="s">
        <v>677</v>
      </c>
      <c r="M1962" s="255" t="s">
        <v>565</v>
      </c>
      <c r="N1962" s="255" t="s">
        <v>565</v>
      </c>
      <c r="P1962" s="255" t="s">
        <v>135</v>
      </c>
      <c r="Q1962" s="255" t="s">
        <v>764</v>
      </c>
      <c r="R1962" s="255" t="s">
        <v>4295</v>
      </c>
      <c r="S1962" s="255" t="s">
        <v>8256</v>
      </c>
    </row>
    <row r="1963" spans="1:19" x14ac:dyDescent="0.3">
      <c r="A1963" s="204"/>
      <c r="B1963" s="204"/>
      <c r="C1963" s="204"/>
      <c r="D1963" s="204"/>
      <c r="F1963" s="255" t="s">
        <v>135</v>
      </c>
      <c r="G1963" s="255" t="s">
        <v>745</v>
      </c>
      <c r="H1963" s="255" t="s">
        <v>2806</v>
      </c>
      <c r="I1963" s="255" t="s">
        <v>6570</v>
      </c>
      <c r="K1963" s="255" t="s">
        <v>134</v>
      </c>
      <c r="L1963" s="255" t="s">
        <v>543</v>
      </c>
      <c r="M1963" s="255" t="s">
        <v>885</v>
      </c>
      <c r="N1963" s="255" t="s">
        <v>2716</v>
      </c>
      <c r="P1963" s="255" t="s">
        <v>135</v>
      </c>
      <c r="Q1963" s="255" t="s">
        <v>766</v>
      </c>
      <c r="R1963" s="255" t="s">
        <v>565</v>
      </c>
      <c r="S1963" s="255" t="s">
        <v>594</v>
      </c>
    </row>
    <row r="1964" spans="1:19" x14ac:dyDescent="0.3">
      <c r="A1964" s="204"/>
      <c r="B1964" s="204"/>
      <c r="C1964" s="204"/>
      <c r="D1964" s="204"/>
      <c r="F1964" s="255" t="s">
        <v>135</v>
      </c>
      <c r="G1964" s="255" t="s">
        <v>747</v>
      </c>
      <c r="H1964" s="255" t="s">
        <v>1766</v>
      </c>
      <c r="I1964" s="255" t="s">
        <v>6688</v>
      </c>
      <c r="K1964" s="255" t="s">
        <v>134</v>
      </c>
      <c r="L1964" s="255" t="s">
        <v>679</v>
      </c>
      <c r="M1964" s="255" t="s">
        <v>594</v>
      </c>
      <c r="N1964" s="255" t="s">
        <v>565</v>
      </c>
      <c r="P1964" s="255" t="s">
        <v>135</v>
      </c>
      <c r="Q1964" s="255" t="s">
        <v>4672</v>
      </c>
      <c r="R1964" s="255" t="s">
        <v>1832</v>
      </c>
      <c r="S1964" s="255" t="s">
        <v>1957</v>
      </c>
    </row>
    <row r="1965" spans="1:19" x14ac:dyDescent="0.3">
      <c r="A1965" s="204"/>
      <c r="B1965" s="204"/>
      <c r="C1965" s="204"/>
      <c r="D1965" s="204"/>
      <c r="F1965" s="255" t="s">
        <v>135</v>
      </c>
      <c r="G1965" s="255" t="s">
        <v>749</v>
      </c>
      <c r="H1965" s="255" t="s">
        <v>4020</v>
      </c>
      <c r="I1965" s="255" t="s">
        <v>6689</v>
      </c>
      <c r="K1965" s="255" t="s">
        <v>134</v>
      </c>
      <c r="L1965" s="255" t="s">
        <v>681</v>
      </c>
      <c r="M1965" s="255" t="s">
        <v>952</v>
      </c>
      <c r="N1965" s="255" t="s">
        <v>2310</v>
      </c>
      <c r="P1965" s="255" t="s">
        <v>135</v>
      </c>
      <c r="Q1965" s="255" t="s">
        <v>767</v>
      </c>
      <c r="R1965" s="255" t="s">
        <v>863</v>
      </c>
      <c r="S1965" s="255" t="s">
        <v>2050</v>
      </c>
    </row>
    <row r="1966" spans="1:19" x14ac:dyDescent="0.3">
      <c r="A1966" s="204"/>
      <c r="B1966" s="204"/>
      <c r="C1966" s="204"/>
      <c r="D1966" s="204"/>
      <c r="F1966" s="255" t="s">
        <v>135</v>
      </c>
      <c r="G1966" s="255" t="s">
        <v>751</v>
      </c>
      <c r="H1966" s="255" t="s">
        <v>1445</v>
      </c>
      <c r="I1966" s="255" t="s">
        <v>6690</v>
      </c>
      <c r="K1966" s="255" t="s">
        <v>134</v>
      </c>
      <c r="L1966" s="255" t="s">
        <v>683</v>
      </c>
      <c r="M1966" s="255" t="s">
        <v>594</v>
      </c>
      <c r="N1966" s="255" t="s">
        <v>952</v>
      </c>
      <c r="P1966" s="255" t="s">
        <v>135</v>
      </c>
      <c r="Q1966" s="255" t="s">
        <v>769</v>
      </c>
      <c r="R1966" s="255" t="s">
        <v>885</v>
      </c>
      <c r="S1966" s="255" t="s">
        <v>2229</v>
      </c>
    </row>
    <row r="1967" spans="1:19" x14ac:dyDescent="0.3">
      <c r="A1967" s="204"/>
      <c r="B1967" s="204"/>
      <c r="C1967" s="204"/>
      <c r="D1967" s="204"/>
      <c r="F1967" s="255" t="s">
        <v>135</v>
      </c>
      <c r="G1967" s="255" t="s">
        <v>753</v>
      </c>
      <c r="H1967" s="255" t="s">
        <v>9040</v>
      </c>
      <c r="I1967" s="255" t="s">
        <v>6692</v>
      </c>
      <c r="K1967" s="255" t="s">
        <v>134</v>
      </c>
      <c r="L1967" s="255" t="s">
        <v>542</v>
      </c>
      <c r="M1967" s="255" t="s">
        <v>1183</v>
      </c>
      <c r="N1967" s="255" t="s">
        <v>885</v>
      </c>
      <c r="P1967" s="255" t="s">
        <v>135</v>
      </c>
      <c r="Q1967" s="255" t="s">
        <v>771</v>
      </c>
      <c r="R1967" s="255" t="s">
        <v>565</v>
      </c>
      <c r="S1967" s="255" t="s">
        <v>565</v>
      </c>
    </row>
    <row r="1968" spans="1:19" x14ac:dyDescent="0.3">
      <c r="A1968" s="204"/>
      <c r="B1968" s="204"/>
      <c r="C1968" s="204"/>
      <c r="D1968" s="204"/>
      <c r="F1968" s="255" t="s">
        <v>135</v>
      </c>
      <c r="G1968" s="255" t="s">
        <v>538</v>
      </c>
      <c r="H1968" s="255" t="s">
        <v>10367</v>
      </c>
      <c r="I1968" s="255" t="s">
        <v>6693</v>
      </c>
      <c r="K1968" s="255" t="s">
        <v>134</v>
      </c>
      <c r="L1968" s="255" t="s">
        <v>686</v>
      </c>
      <c r="M1968" s="255" t="s">
        <v>821</v>
      </c>
      <c r="N1968" s="255" t="s">
        <v>952</v>
      </c>
      <c r="P1968" s="255" t="s">
        <v>135</v>
      </c>
      <c r="Q1968" s="255" t="s">
        <v>537</v>
      </c>
      <c r="R1968" s="255" t="s">
        <v>10761</v>
      </c>
      <c r="S1968" s="255" t="s">
        <v>8257</v>
      </c>
    </row>
    <row r="1969" spans="1:19" x14ac:dyDescent="0.3">
      <c r="A1969" s="204"/>
      <c r="B1969" s="204"/>
      <c r="C1969" s="204"/>
      <c r="D1969" s="204"/>
      <c r="F1969" s="255" t="s">
        <v>135</v>
      </c>
      <c r="G1969" s="255" t="s">
        <v>756</v>
      </c>
      <c r="H1969" s="255" t="s">
        <v>863</v>
      </c>
      <c r="I1969" s="255" t="s">
        <v>565</v>
      </c>
      <c r="K1969" s="255" t="s">
        <v>134</v>
      </c>
      <c r="L1969" s="255" t="s">
        <v>688</v>
      </c>
      <c r="M1969" s="255" t="s">
        <v>1420</v>
      </c>
      <c r="N1969" s="255" t="s">
        <v>863</v>
      </c>
      <c r="P1969" s="255" t="s">
        <v>135</v>
      </c>
      <c r="Q1969" s="255" t="s">
        <v>4673</v>
      </c>
      <c r="R1969" s="255" t="s">
        <v>4312</v>
      </c>
      <c r="S1969" s="255" t="s">
        <v>10760</v>
      </c>
    </row>
    <row r="1970" spans="1:19" x14ac:dyDescent="0.3">
      <c r="A1970" s="204"/>
      <c r="B1970" s="204"/>
      <c r="C1970" s="204"/>
      <c r="D1970" s="204"/>
      <c r="F1970" s="255" t="s">
        <v>135</v>
      </c>
      <c r="G1970" s="255" t="s">
        <v>758</v>
      </c>
      <c r="H1970" s="255" t="s">
        <v>1308</v>
      </c>
      <c r="I1970" s="255" t="s">
        <v>6694</v>
      </c>
      <c r="K1970" s="255" t="s">
        <v>134</v>
      </c>
      <c r="L1970" s="255" t="s">
        <v>690</v>
      </c>
      <c r="M1970" s="255" t="s">
        <v>565</v>
      </c>
      <c r="N1970" s="255" t="s">
        <v>565</v>
      </c>
      <c r="P1970" s="255" t="s">
        <v>135</v>
      </c>
      <c r="Q1970" s="255" t="s">
        <v>774</v>
      </c>
      <c r="R1970" s="255" t="s">
        <v>863</v>
      </c>
      <c r="S1970" s="255" t="s">
        <v>1121</v>
      </c>
    </row>
    <row r="1971" spans="1:19" x14ac:dyDescent="0.3">
      <c r="A1971" s="204"/>
      <c r="B1971" s="204"/>
      <c r="C1971" s="204"/>
      <c r="D1971" s="204"/>
      <c r="F1971" s="255" t="s">
        <v>135</v>
      </c>
      <c r="G1971" s="255" t="s">
        <v>760</v>
      </c>
      <c r="H1971" s="255" t="s">
        <v>10237</v>
      </c>
      <c r="I1971" s="255" t="s">
        <v>6695</v>
      </c>
      <c r="K1971" s="255" t="s">
        <v>134</v>
      </c>
      <c r="L1971" s="255" t="s">
        <v>541</v>
      </c>
      <c r="M1971" s="255" t="s">
        <v>2834</v>
      </c>
      <c r="N1971" s="255" t="s">
        <v>5375</v>
      </c>
      <c r="P1971" s="255" t="s">
        <v>135</v>
      </c>
      <c r="Q1971" s="255" t="s">
        <v>776</v>
      </c>
      <c r="R1971" s="255" t="s">
        <v>1832</v>
      </c>
      <c r="S1971" s="255" t="s">
        <v>946</v>
      </c>
    </row>
    <row r="1972" spans="1:19" x14ac:dyDescent="0.3">
      <c r="A1972" s="204"/>
      <c r="B1972" s="204"/>
      <c r="C1972" s="204"/>
      <c r="D1972" s="204"/>
      <c r="F1972" s="255" t="s">
        <v>135</v>
      </c>
      <c r="G1972" s="255" t="s">
        <v>762</v>
      </c>
      <c r="H1972" s="255" t="s">
        <v>979</v>
      </c>
      <c r="I1972" s="255" t="s">
        <v>6696</v>
      </c>
      <c r="K1972" s="255" t="s">
        <v>134</v>
      </c>
      <c r="L1972" s="255" t="s">
        <v>693</v>
      </c>
      <c r="M1972" s="255" t="s">
        <v>1787</v>
      </c>
      <c r="N1972" s="255" t="s">
        <v>5376</v>
      </c>
      <c r="P1972" s="255" t="s">
        <v>135</v>
      </c>
      <c r="Q1972" s="255" t="s">
        <v>778</v>
      </c>
      <c r="R1972" s="255" t="s">
        <v>10290</v>
      </c>
      <c r="S1972" s="255" t="s">
        <v>8258</v>
      </c>
    </row>
    <row r="1973" spans="1:19" x14ac:dyDescent="0.3">
      <c r="A1973" s="204"/>
      <c r="B1973" s="204"/>
      <c r="C1973" s="204"/>
      <c r="D1973" s="204"/>
      <c r="F1973" s="255" t="s">
        <v>135</v>
      </c>
      <c r="G1973" s="255" t="s">
        <v>764</v>
      </c>
      <c r="H1973" s="255" t="s">
        <v>3673</v>
      </c>
      <c r="I1973" s="255" t="s">
        <v>6697</v>
      </c>
      <c r="K1973" s="255" t="s">
        <v>134</v>
      </c>
      <c r="L1973" s="255" t="s">
        <v>695</v>
      </c>
      <c r="M1973" s="255" t="s">
        <v>2004</v>
      </c>
      <c r="N1973" s="255" t="s">
        <v>5377</v>
      </c>
      <c r="P1973" s="255" t="s">
        <v>135</v>
      </c>
      <c r="Q1973" s="255" t="s">
        <v>780</v>
      </c>
      <c r="R1973" s="255" t="s">
        <v>3470</v>
      </c>
      <c r="S1973" s="255" t="s">
        <v>4726</v>
      </c>
    </row>
    <row r="1974" spans="1:19" x14ac:dyDescent="0.3">
      <c r="A1974" s="204"/>
      <c r="B1974" s="204"/>
      <c r="C1974" s="204"/>
      <c r="D1974" s="204"/>
      <c r="F1974" s="255" t="s">
        <v>135</v>
      </c>
      <c r="G1974" s="255" t="s">
        <v>766</v>
      </c>
      <c r="H1974" s="255" t="s">
        <v>812</v>
      </c>
      <c r="I1974" s="255" t="s">
        <v>1074</v>
      </c>
      <c r="K1974" s="255" t="s">
        <v>134</v>
      </c>
      <c r="L1974" s="255" t="s">
        <v>697</v>
      </c>
      <c r="M1974" s="255" t="s">
        <v>863</v>
      </c>
      <c r="N1974" s="255" t="s">
        <v>624</v>
      </c>
      <c r="P1974" s="255" t="s">
        <v>135</v>
      </c>
      <c r="Q1974" s="255" t="s">
        <v>782</v>
      </c>
      <c r="R1974" s="255" t="s">
        <v>565</v>
      </c>
      <c r="S1974" s="255" t="s">
        <v>565</v>
      </c>
    </row>
    <row r="1975" spans="1:19" x14ac:dyDescent="0.3">
      <c r="A1975" s="204"/>
      <c r="B1975" s="204"/>
      <c r="C1975" s="204"/>
      <c r="D1975" s="204"/>
      <c r="F1975" s="255" t="s">
        <v>135</v>
      </c>
      <c r="G1975" s="255" t="s">
        <v>4672</v>
      </c>
      <c r="H1975" s="255" t="s">
        <v>1415</v>
      </c>
      <c r="I1975" s="255" t="s">
        <v>7605</v>
      </c>
      <c r="K1975" s="255" t="s">
        <v>134</v>
      </c>
      <c r="L1975" s="255" t="s">
        <v>699</v>
      </c>
      <c r="M1975" s="255" t="s">
        <v>565</v>
      </c>
      <c r="N1975" s="255" t="s">
        <v>565</v>
      </c>
      <c r="P1975" s="255" t="s">
        <v>135</v>
      </c>
      <c r="Q1975" s="255" t="s">
        <v>783</v>
      </c>
      <c r="R1975" s="255" t="s">
        <v>2515</v>
      </c>
      <c r="S1975" s="255" t="s">
        <v>2129</v>
      </c>
    </row>
    <row r="1976" spans="1:19" x14ac:dyDescent="0.3">
      <c r="A1976" s="204"/>
      <c r="B1976" s="204"/>
      <c r="C1976" s="204"/>
      <c r="D1976" s="204"/>
      <c r="F1976" s="255" t="s">
        <v>135</v>
      </c>
      <c r="G1976" s="255" t="s">
        <v>767</v>
      </c>
      <c r="H1976" s="255" t="s">
        <v>1119</v>
      </c>
      <c r="I1976" s="255" t="s">
        <v>895</v>
      </c>
      <c r="K1976" s="255" t="s">
        <v>134</v>
      </c>
      <c r="L1976" s="255" t="s">
        <v>701</v>
      </c>
      <c r="M1976" s="255" t="s">
        <v>565</v>
      </c>
      <c r="N1976" s="255" t="s">
        <v>946</v>
      </c>
      <c r="P1976" s="255" t="s">
        <v>135</v>
      </c>
      <c r="Q1976" s="255" t="s">
        <v>784</v>
      </c>
      <c r="R1976" s="255" t="s">
        <v>2413</v>
      </c>
      <c r="S1976" s="255" t="s">
        <v>3088</v>
      </c>
    </row>
    <row r="1977" spans="1:19" x14ac:dyDescent="0.3">
      <c r="A1977" s="204"/>
      <c r="B1977" s="204"/>
      <c r="C1977" s="204"/>
      <c r="D1977" s="204"/>
      <c r="F1977" s="255" t="s">
        <v>135</v>
      </c>
      <c r="G1977" s="255" t="s">
        <v>769</v>
      </c>
      <c r="H1977" s="255" t="s">
        <v>777</v>
      </c>
      <c r="I1977" s="255" t="s">
        <v>3215</v>
      </c>
      <c r="K1977" s="255" t="s">
        <v>134</v>
      </c>
      <c r="L1977" s="255" t="s">
        <v>702</v>
      </c>
      <c r="M1977" s="255" t="s">
        <v>565</v>
      </c>
      <c r="N1977" s="255" t="s">
        <v>565</v>
      </c>
      <c r="P1977" s="255" t="s">
        <v>135</v>
      </c>
      <c r="Q1977" s="255" t="s">
        <v>786</v>
      </c>
      <c r="R1977" s="255" t="s">
        <v>3088</v>
      </c>
      <c r="S1977" s="255" t="s">
        <v>8259</v>
      </c>
    </row>
    <row r="1978" spans="1:19" x14ac:dyDescent="0.3">
      <c r="A1978" s="204"/>
      <c r="B1978" s="204"/>
      <c r="C1978" s="204"/>
      <c r="D1978" s="204"/>
      <c r="F1978" s="255" t="s">
        <v>135</v>
      </c>
      <c r="G1978" s="255" t="s">
        <v>771</v>
      </c>
      <c r="H1978" s="255" t="s">
        <v>661</v>
      </c>
      <c r="I1978" s="255" t="s">
        <v>2812</v>
      </c>
      <c r="K1978" s="255" t="s">
        <v>134</v>
      </c>
      <c r="L1978" s="255" t="s">
        <v>703</v>
      </c>
      <c r="M1978" s="255" t="s">
        <v>565</v>
      </c>
      <c r="N1978" s="255" t="s">
        <v>565</v>
      </c>
      <c r="P1978" s="255" t="s">
        <v>135</v>
      </c>
      <c r="Q1978" s="255" t="s">
        <v>4674</v>
      </c>
      <c r="R1978" s="255" t="s">
        <v>4624</v>
      </c>
      <c r="S1978" s="255" t="s">
        <v>5422</v>
      </c>
    </row>
    <row r="1979" spans="1:19" x14ac:dyDescent="0.3">
      <c r="A1979" s="204"/>
      <c r="B1979" s="204"/>
      <c r="C1979" s="204"/>
      <c r="D1979" s="204"/>
      <c r="F1979" s="255" t="s">
        <v>135</v>
      </c>
      <c r="G1979" s="255" t="s">
        <v>537</v>
      </c>
      <c r="H1979" s="255" t="s">
        <v>6499</v>
      </c>
      <c r="I1979" s="255" t="s">
        <v>6698</v>
      </c>
      <c r="K1979" s="255" t="s">
        <v>134</v>
      </c>
      <c r="L1979" s="255" t="s">
        <v>704</v>
      </c>
      <c r="M1979" s="255" t="s">
        <v>565</v>
      </c>
      <c r="N1979" s="255" t="s">
        <v>565</v>
      </c>
      <c r="P1979" s="255" t="s">
        <v>135</v>
      </c>
      <c r="Q1979" s="255" t="s">
        <v>788</v>
      </c>
      <c r="R1979" s="255" t="s">
        <v>1238</v>
      </c>
      <c r="S1979" s="255" t="s">
        <v>2893</v>
      </c>
    </row>
    <row r="1980" spans="1:19" x14ac:dyDescent="0.3">
      <c r="A1980" s="204"/>
      <c r="B1980" s="204"/>
      <c r="C1980" s="204"/>
      <c r="D1980" s="204"/>
      <c r="F1980" s="255" t="s">
        <v>135</v>
      </c>
      <c r="G1980" s="255" t="s">
        <v>4673</v>
      </c>
      <c r="H1980" s="255" t="s">
        <v>2358</v>
      </c>
      <c r="I1980" s="255" t="s">
        <v>10368</v>
      </c>
      <c r="K1980" s="255" t="s">
        <v>134</v>
      </c>
      <c r="L1980" s="255" t="s">
        <v>705</v>
      </c>
      <c r="M1980" s="255" t="s">
        <v>594</v>
      </c>
      <c r="N1980" s="255" t="s">
        <v>821</v>
      </c>
      <c r="P1980" s="255" t="s">
        <v>135</v>
      </c>
      <c r="Q1980" s="255" t="s">
        <v>790</v>
      </c>
      <c r="R1980" s="255" t="s">
        <v>3107</v>
      </c>
      <c r="S1980" s="255" t="s">
        <v>3258</v>
      </c>
    </row>
    <row r="1981" spans="1:19" x14ac:dyDescent="0.3">
      <c r="A1981" s="204"/>
      <c r="B1981" s="204"/>
      <c r="C1981" s="204"/>
      <c r="D1981" s="204"/>
      <c r="F1981" s="255" t="s">
        <v>135</v>
      </c>
      <c r="G1981" s="255" t="s">
        <v>774</v>
      </c>
      <c r="H1981" s="255" t="s">
        <v>1844</v>
      </c>
      <c r="I1981" s="255" t="s">
        <v>6699</v>
      </c>
      <c r="K1981" s="255" t="s">
        <v>134</v>
      </c>
      <c r="L1981" s="255" t="s">
        <v>707</v>
      </c>
      <c r="M1981" s="255" t="s">
        <v>2515</v>
      </c>
      <c r="N1981" s="255" t="s">
        <v>905</v>
      </c>
      <c r="P1981" s="255" t="s">
        <v>135</v>
      </c>
      <c r="Q1981" s="255" t="s">
        <v>792</v>
      </c>
      <c r="R1981" s="255" t="s">
        <v>1013</v>
      </c>
      <c r="S1981" s="255" t="s">
        <v>2025</v>
      </c>
    </row>
    <row r="1982" spans="1:19" x14ac:dyDescent="0.3">
      <c r="A1982" s="204"/>
      <c r="B1982" s="204"/>
      <c r="C1982" s="204"/>
      <c r="D1982" s="204"/>
      <c r="F1982" s="255" t="s">
        <v>135</v>
      </c>
      <c r="G1982" s="255" t="s">
        <v>776</v>
      </c>
      <c r="H1982" s="255" t="s">
        <v>2806</v>
      </c>
      <c r="I1982" s="255" t="s">
        <v>865</v>
      </c>
      <c r="K1982" s="255" t="s">
        <v>134</v>
      </c>
      <c r="L1982" s="255" t="s">
        <v>709</v>
      </c>
      <c r="M1982" s="255" t="s">
        <v>565</v>
      </c>
      <c r="N1982" s="255" t="s">
        <v>624</v>
      </c>
      <c r="P1982" s="255" t="s">
        <v>135</v>
      </c>
      <c r="Q1982" s="255" t="s">
        <v>794</v>
      </c>
      <c r="R1982" s="255" t="s">
        <v>1121</v>
      </c>
      <c r="S1982" s="255" t="s">
        <v>1851</v>
      </c>
    </row>
    <row r="1983" spans="1:19" x14ac:dyDescent="0.3">
      <c r="A1983" s="204"/>
      <c r="B1983" s="204"/>
      <c r="C1983" s="204"/>
      <c r="D1983" s="204"/>
      <c r="F1983" s="255" t="s">
        <v>135</v>
      </c>
      <c r="G1983" s="255" t="s">
        <v>778</v>
      </c>
      <c r="H1983" s="255" t="s">
        <v>2256</v>
      </c>
      <c r="I1983" s="255" t="s">
        <v>3544</v>
      </c>
      <c r="K1983" s="255" t="s">
        <v>134</v>
      </c>
      <c r="L1983" s="255" t="s">
        <v>586</v>
      </c>
      <c r="M1983" s="255" t="s">
        <v>2790</v>
      </c>
      <c r="N1983" s="255" t="s">
        <v>2415</v>
      </c>
      <c r="P1983" s="255" t="s">
        <v>135</v>
      </c>
      <c r="Q1983" s="255" t="s">
        <v>796</v>
      </c>
      <c r="R1983" s="255" t="s">
        <v>3368</v>
      </c>
      <c r="S1983" s="255" t="s">
        <v>3326</v>
      </c>
    </row>
    <row r="1984" spans="1:19" x14ac:dyDescent="0.3">
      <c r="A1984" s="204"/>
      <c r="B1984" s="204"/>
      <c r="C1984" s="204"/>
      <c r="D1984" s="204"/>
      <c r="F1984" s="255" t="s">
        <v>135</v>
      </c>
      <c r="G1984" s="255" t="s">
        <v>780</v>
      </c>
      <c r="H1984" s="255" t="s">
        <v>2455</v>
      </c>
      <c r="I1984" s="255" t="s">
        <v>5914</v>
      </c>
      <c r="K1984" s="255" t="s">
        <v>134</v>
      </c>
      <c r="L1984" s="255" t="s">
        <v>540</v>
      </c>
      <c r="M1984" s="255" t="s">
        <v>10587</v>
      </c>
      <c r="N1984" s="255" t="s">
        <v>5379</v>
      </c>
      <c r="P1984" s="255" t="s">
        <v>135</v>
      </c>
      <c r="Q1984" s="255" t="s">
        <v>4675</v>
      </c>
      <c r="R1984" s="255" t="s">
        <v>5258</v>
      </c>
      <c r="S1984" s="255" t="s">
        <v>10759</v>
      </c>
    </row>
    <row r="1985" spans="1:19" x14ac:dyDescent="0.3">
      <c r="A1985" s="204"/>
      <c r="B1985" s="204"/>
      <c r="C1985" s="204"/>
      <c r="D1985" s="204"/>
      <c r="F1985" s="255" t="s">
        <v>135</v>
      </c>
      <c r="G1985" s="255" t="s">
        <v>782</v>
      </c>
      <c r="H1985" s="255" t="s">
        <v>565</v>
      </c>
      <c r="I1985" s="255" t="s">
        <v>565</v>
      </c>
      <c r="K1985" s="255" t="s">
        <v>134</v>
      </c>
      <c r="L1985" s="255" t="s">
        <v>371</v>
      </c>
      <c r="M1985" s="255" t="s">
        <v>10586</v>
      </c>
      <c r="N1985" s="255" t="s">
        <v>5380</v>
      </c>
      <c r="P1985" s="255" t="s">
        <v>135</v>
      </c>
      <c r="Q1985" s="255" t="s">
        <v>798</v>
      </c>
      <c r="R1985" s="255" t="s">
        <v>1121</v>
      </c>
      <c r="S1985" s="255" t="s">
        <v>1850</v>
      </c>
    </row>
    <row r="1986" spans="1:19" x14ac:dyDescent="0.3">
      <c r="A1986" s="204"/>
      <c r="B1986" s="204"/>
      <c r="C1986" s="204"/>
      <c r="D1986" s="204"/>
      <c r="F1986" s="255" t="s">
        <v>135</v>
      </c>
      <c r="G1986" s="255" t="s">
        <v>784</v>
      </c>
      <c r="H1986" s="255" t="s">
        <v>2052</v>
      </c>
      <c r="I1986" s="255" t="s">
        <v>5350</v>
      </c>
      <c r="K1986" s="255" t="s">
        <v>134</v>
      </c>
      <c r="L1986" s="255" t="s">
        <v>714</v>
      </c>
      <c r="M1986" s="255" t="s">
        <v>565</v>
      </c>
      <c r="N1986" s="255" t="s">
        <v>565</v>
      </c>
      <c r="P1986" s="255" t="s">
        <v>135</v>
      </c>
      <c r="Q1986" s="255" t="s">
        <v>800</v>
      </c>
      <c r="R1986" s="255" t="s">
        <v>1033</v>
      </c>
      <c r="S1986" s="255" t="s">
        <v>4115</v>
      </c>
    </row>
    <row r="1987" spans="1:19" x14ac:dyDescent="0.3">
      <c r="A1987" s="204"/>
      <c r="B1987" s="204"/>
      <c r="C1987" s="204"/>
      <c r="D1987" s="204"/>
      <c r="F1987" s="255" t="s">
        <v>135</v>
      </c>
      <c r="G1987" s="255" t="s">
        <v>786</v>
      </c>
      <c r="H1987" s="255" t="s">
        <v>665</v>
      </c>
      <c r="I1987" s="255" t="s">
        <v>6700</v>
      </c>
      <c r="K1987" s="255" t="s">
        <v>134</v>
      </c>
      <c r="L1987" s="255" t="s">
        <v>1041</v>
      </c>
      <c r="M1987" s="255" t="s">
        <v>852</v>
      </c>
      <c r="N1987" s="255" t="s">
        <v>5381</v>
      </c>
      <c r="P1987" s="255" t="s">
        <v>135</v>
      </c>
      <c r="Q1987" s="255" t="s">
        <v>802</v>
      </c>
      <c r="R1987" s="255" t="s">
        <v>624</v>
      </c>
      <c r="S1987" s="255" t="s">
        <v>863</v>
      </c>
    </row>
    <row r="1988" spans="1:19" x14ac:dyDescent="0.3">
      <c r="A1988" s="204"/>
      <c r="B1988" s="204"/>
      <c r="C1988" s="204"/>
      <c r="D1988" s="204"/>
      <c r="F1988" s="255" t="s">
        <v>135</v>
      </c>
      <c r="G1988" s="255" t="s">
        <v>4674</v>
      </c>
      <c r="H1988" s="255" t="s">
        <v>3057</v>
      </c>
      <c r="I1988" s="255" t="s">
        <v>6462</v>
      </c>
      <c r="K1988" s="255" t="s">
        <v>134</v>
      </c>
      <c r="L1988" s="255" t="s">
        <v>715</v>
      </c>
      <c r="M1988" s="255" t="s">
        <v>5851</v>
      </c>
      <c r="N1988" s="255" t="s">
        <v>5382</v>
      </c>
      <c r="P1988" s="255" t="s">
        <v>135</v>
      </c>
      <c r="Q1988" s="255" t="s">
        <v>803</v>
      </c>
      <c r="R1988" s="255" t="s">
        <v>1879</v>
      </c>
      <c r="S1988" s="255" t="s">
        <v>8260</v>
      </c>
    </row>
    <row r="1989" spans="1:19" x14ac:dyDescent="0.3">
      <c r="A1989" s="204"/>
      <c r="B1989" s="204"/>
      <c r="C1989" s="204"/>
      <c r="D1989" s="204"/>
      <c r="F1989" s="255" t="s">
        <v>135</v>
      </c>
      <c r="G1989" s="255" t="s">
        <v>788</v>
      </c>
      <c r="H1989" s="255" t="s">
        <v>1281</v>
      </c>
      <c r="I1989" s="255" t="s">
        <v>4063</v>
      </c>
      <c r="K1989" s="255" t="s">
        <v>134</v>
      </c>
      <c r="L1989" s="255" t="s">
        <v>717</v>
      </c>
      <c r="M1989" s="255" t="s">
        <v>565</v>
      </c>
      <c r="N1989" s="255" t="s">
        <v>565</v>
      </c>
      <c r="P1989" s="255" t="s">
        <v>135</v>
      </c>
      <c r="Q1989" s="255" t="s">
        <v>805</v>
      </c>
      <c r="R1989" s="255" t="s">
        <v>885</v>
      </c>
      <c r="S1989" s="255" t="s">
        <v>3536</v>
      </c>
    </row>
    <row r="1990" spans="1:19" x14ac:dyDescent="0.3">
      <c r="A1990" s="204"/>
      <c r="B1990" s="204"/>
      <c r="C1990" s="204"/>
      <c r="D1990" s="204"/>
      <c r="F1990" s="255" t="s">
        <v>135</v>
      </c>
      <c r="G1990" s="255" t="s">
        <v>790</v>
      </c>
      <c r="H1990" s="255" t="s">
        <v>1855</v>
      </c>
      <c r="I1990" s="255" t="s">
        <v>3313</v>
      </c>
      <c r="K1990" s="255" t="s">
        <v>134</v>
      </c>
      <c r="L1990" s="255" t="s">
        <v>719</v>
      </c>
      <c r="M1990" s="255" t="s">
        <v>1234</v>
      </c>
      <c r="N1990" s="255" t="s">
        <v>3761</v>
      </c>
      <c r="P1990" s="255" t="s">
        <v>135</v>
      </c>
      <c r="Q1990" s="255" t="s">
        <v>807</v>
      </c>
      <c r="R1990" s="255" t="s">
        <v>1183</v>
      </c>
      <c r="S1990" s="255" t="s">
        <v>4851</v>
      </c>
    </row>
    <row r="1991" spans="1:19" x14ac:dyDescent="0.3">
      <c r="A1991" s="204"/>
      <c r="B1991" s="204"/>
      <c r="C1991" s="204"/>
      <c r="D1991" s="204"/>
      <c r="F1991" s="255" t="s">
        <v>135</v>
      </c>
      <c r="G1991" s="255" t="s">
        <v>792</v>
      </c>
      <c r="H1991" s="255" t="s">
        <v>852</v>
      </c>
      <c r="I1991" s="255" t="s">
        <v>3656</v>
      </c>
      <c r="K1991" s="255" t="s">
        <v>134</v>
      </c>
      <c r="L1991" s="255" t="s">
        <v>720</v>
      </c>
      <c r="M1991" s="255" t="s">
        <v>946</v>
      </c>
      <c r="N1991" s="255" t="s">
        <v>2229</v>
      </c>
      <c r="P1991" s="255" t="s">
        <v>135</v>
      </c>
      <c r="Q1991" s="255" t="s">
        <v>809</v>
      </c>
      <c r="R1991" s="255" t="s">
        <v>2651</v>
      </c>
      <c r="S1991" s="255" t="s">
        <v>8261</v>
      </c>
    </row>
    <row r="1992" spans="1:19" x14ac:dyDescent="0.3">
      <c r="A1992" s="204"/>
      <c r="B1992" s="204"/>
      <c r="C1992" s="204"/>
      <c r="D1992" s="204"/>
      <c r="F1992" s="255" t="s">
        <v>135</v>
      </c>
      <c r="G1992" s="255" t="s">
        <v>794</v>
      </c>
      <c r="H1992" s="255" t="s">
        <v>1161</v>
      </c>
      <c r="I1992" s="255" t="s">
        <v>3649</v>
      </c>
      <c r="K1992" s="255" t="s">
        <v>134</v>
      </c>
      <c r="L1992" s="255" t="s">
        <v>722</v>
      </c>
      <c r="M1992" s="255" t="s">
        <v>2191</v>
      </c>
      <c r="N1992" s="255" t="s">
        <v>5383</v>
      </c>
      <c r="P1992" s="255" t="s">
        <v>135</v>
      </c>
      <c r="Q1992" s="255" t="s">
        <v>811</v>
      </c>
      <c r="R1992" s="255" t="s">
        <v>565</v>
      </c>
      <c r="S1992" s="255" t="s">
        <v>885</v>
      </c>
    </row>
    <row r="1993" spans="1:19" x14ac:dyDescent="0.3">
      <c r="A1993" s="204"/>
      <c r="B1993" s="204"/>
      <c r="C1993" s="204"/>
      <c r="D1993" s="204"/>
      <c r="F1993" s="255" t="s">
        <v>135</v>
      </c>
      <c r="G1993" s="255" t="s">
        <v>796</v>
      </c>
      <c r="H1993" s="255" t="s">
        <v>1763</v>
      </c>
      <c r="I1993" s="255" t="s">
        <v>6701</v>
      </c>
      <c r="K1993" s="255" t="s">
        <v>134</v>
      </c>
      <c r="L1993" s="255" t="s">
        <v>724</v>
      </c>
      <c r="M1993" s="255" t="s">
        <v>2716</v>
      </c>
      <c r="N1993" s="255" t="s">
        <v>5384</v>
      </c>
      <c r="P1993" s="255" t="s">
        <v>135</v>
      </c>
      <c r="Q1993" s="255" t="s">
        <v>4676</v>
      </c>
      <c r="R1993" s="255" t="s">
        <v>9062</v>
      </c>
      <c r="S1993" s="255" t="s">
        <v>10758</v>
      </c>
    </row>
    <row r="1994" spans="1:19" x14ac:dyDescent="0.3">
      <c r="A1994" s="204"/>
      <c r="B1994" s="204"/>
      <c r="C1994" s="204"/>
      <c r="D1994" s="204"/>
      <c r="F1994" s="255" t="s">
        <v>135</v>
      </c>
      <c r="G1994" s="255" t="s">
        <v>4675</v>
      </c>
      <c r="H1994" s="255" t="s">
        <v>3479</v>
      </c>
      <c r="I1994" s="255" t="s">
        <v>10369</v>
      </c>
      <c r="K1994" s="255" t="s">
        <v>134</v>
      </c>
      <c r="L1994" s="255" t="s">
        <v>726</v>
      </c>
      <c r="M1994" s="255" t="s">
        <v>3402</v>
      </c>
      <c r="N1994" s="255" t="s">
        <v>5385</v>
      </c>
      <c r="P1994" s="255" t="s">
        <v>135</v>
      </c>
      <c r="Q1994" s="255" t="s">
        <v>813</v>
      </c>
      <c r="R1994" s="255" t="s">
        <v>1640</v>
      </c>
      <c r="S1994" s="255" t="s">
        <v>8262</v>
      </c>
    </row>
    <row r="1995" spans="1:19" x14ac:dyDescent="0.3">
      <c r="A1995" s="204"/>
      <c r="B1995" s="204"/>
      <c r="C1995" s="204"/>
      <c r="D1995" s="204"/>
      <c r="F1995" s="255" t="s">
        <v>135</v>
      </c>
      <c r="G1995" s="255" t="s">
        <v>798</v>
      </c>
      <c r="H1995" s="255" t="s">
        <v>863</v>
      </c>
      <c r="I1995" s="255" t="s">
        <v>4552</v>
      </c>
      <c r="K1995" s="255" t="s">
        <v>134</v>
      </c>
      <c r="L1995" s="255" t="s">
        <v>728</v>
      </c>
      <c r="M1995" s="255" t="s">
        <v>944</v>
      </c>
      <c r="N1995" s="255" t="s">
        <v>5386</v>
      </c>
      <c r="P1995" s="255" t="s">
        <v>135</v>
      </c>
      <c r="Q1995" s="255" t="s">
        <v>815</v>
      </c>
      <c r="R1995" s="255" t="s">
        <v>565</v>
      </c>
      <c r="S1995" s="255" t="s">
        <v>1167</v>
      </c>
    </row>
    <row r="1996" spans="1:19" x14ac:dyDescent="0.3">
      <c r="A1996" s="204"/>
      <c r="B1996" s="204"/>
      <c r="C1996" s="204"/>
      <c r="D1996" s="204"/>
      <c r="F1996" s="255" t="s">
        <v>135</v>
      </c>
      <c r="G1996" s="255" t="s">
        <v>800</v>
      </c>
      <c r="H1996" s="255" t="s">
        <v>1893</v>
      </c>
      <c r="I1996" s="255" t="s">
        <v>6702</v>
      </c>
      <c r="K1996" s="255" t="s">
        <v>134</v>
      </c>
      <c r="L1996" s="255" t="s">
        <v>730</v>
      </c>
      <c r="M1996" s="255" t="s">
        <v>2397</v>
      </c>
      <c r="N1996" s="255" t="s">
        <v>5387</v>
      </c>
      <c r="P1996" s="255" t="s">
        <v>135</v>
      </c>
      <c r="Q1996" s="255" t="s">
        <v>816</v>
      </c>
      <c r="R1996" s="255" t="s">
        <v>2943</v>
      </c>
      <c r="S1996" s="255" t="s">
        <v>8263</v>
      </c>
    </row>
    <row r="1997" spans="1:19" x14ac:dyDescent="0.3">
      <c r="A1997" s="204"/>
      <c r="B1997" s="204"/>
      <c r="C1997" s="204"/>
      <c r="D1997" s="204"/>
      <c r="F1997" s="255" t="s">
        <v>135</v>
      </c>
      <c r="G1997" s="255" t="s">
        <v>802</v>
      </c>
      <c r="H1997" s="255" t="s">
        <v>594</v>
      </c>
      <c r="I1997" s="255" t="s">
        <v>624</v>
      </c>
      <c r="K1997" s="255" t="s">
        <v>134</v>
      </c>
      <c r="L1997" s="255" t="s">
        <v>539</v>
      </c>
      <c r="M1997" s="255" t="s">
        <v>5444</v>
      </c>
      <c r="N1997" s="255" t="s">
        <v>5388</v>
      </c>
      <c r="P1997" s="255" t="s">
        <v>135</v>
      </c>
      <c r="Q1997" s="255" t="s">
        <v>818</v>
      </c>
      <c r="R1997" s="255" t="s">
        <v>3138</v>
      </c>
      <c r="S1997" s="255" t="s">
        <v>8264</v>
      </c>
    </row>
    <row r="1998" spans="1:19" x14ac:dyDescent="0.3">
      <c r="A1998" s="204"/>
      <c r="B1998" s="204"/>
      <c r="C1998" s="204"/>
      <c r="D1998" s="204"/>
      <c r="F1998" s="255" t="s">
        <v>135</v>
      </c>
      <c r="G1998" s="255" t="s">
        <v>803</v>
      </c>
      <c r="H1998" s="255" t="s">
        <v>1893</v>
      </c>
      <c r="I1998" s="255" t="s">
        <v>4925</v>
      </c>
      <c r="K1998" s="255" t="s">
        <v>134</v>
      </c>
      <c r="L1998" s="255" t="s">
        <v>733</v>
      </c>
      <c r="M1998" s="255" t="s">
        <v>565</v>
      </c>
      <c r="N1998" s="255" t="s">
        <v>565</v>
      </c>
      <c r="P1998" s="255" t="s">
        <v>135</v>
      </c>
      <c r="Q1998" s="255" t="s">
        <v>4677</v>
      </c>
      <c r="R1998" s="255" t="s">
        <v>757</v>
      </c>
      <c r="S1998" s="255" t="s">
        <v>2090</v>
      </c>
    </row>
    <row r="1999" spans="1:19" x14ac:dyDescent="0.3">
      <c r="A1999" s="204"/>
      <c r="B1999" s="204"/>
      <c r="C1999" s="204"/>
      <c r="D1999" s="204"/>
      <c r="F1999" s="255" t="s">
        <v>135</v>
      </c>
      <c r="G1999" s="255" t="s">
        <v>805</v>
      </c>
      <c r="H1999" s="255" t="s">
        <v>885</v>
      </c>
      <c r="I1999" s="255" t="s">
        <v>1265</v>
      </c>
      <c r="K1999" s="255" t="s">
        <v>134</v>
      </c>
      <c r="L1999" s="255" t="s">
        <v>735</v>
      </c>
      <c r="M1999" s="255" t="s">
        <v>624</v>
      </c>
      <c r="N1999" s="255" t="s">
        <v>1747</v>
      </c>
      <c r="P1999" s="255" t="s">
        <v>135</v>
      </c>
      <c r="Q1999" s="255" t="s">
        <v>820</v>
      </c>
      <c r="R1999" s="255" t="s">
        <v>565</v>
      </c>
      <c r="S1999" s="255" t="s">
        <v>2384</v>
      </c>
    </row>
    <row r="2000" spans="1:19" x14ac:dyDescent="0.3">
      <c r="A2000" s="204"/>
      <c r="B2000" s="204"/>
      <c r="C2000" s="204"/>
      <c r="D2000" s="204"/>
      <c r="F2000" s="255" t="s">
        <v>135</v>
      </c>
      <c r="G2000" s="255" t="s">
        <v>807</v>
      </c>
      <c r="H2000" s="255" t="s">
        <v>1013</v>
      </c>
      <c r="I2000" s="255" t="s">
        <v>4244</v>
      </c>
      <c r="K2000" s="255" t="s">
        <v>134</v>
      </c>
      <c r="L2000" s="255" t="s">
        <v>737</v>
      </c>
      <c r="M2000" s="255" t="s">
        <v>624</v>
      </c>
      <c r="N2000" s="255" t="s">
        <v>5389</v>
      </c>
      <c r="P2000" s="255" t="s">
        <v>135</v>
      </c>
      <c r="Q2000" s="255" t="s">
        <v>961</v>
      </c>
      <c r="R2000" s="255" t="s">
        <v>757</v>
      </c>
      <c r="S2000" s="255" t="s">
        <v>594</v>
      </c>
    </row>
    <row r="2001" spans="1:19" x14ac:dyDescent="0.3">
      <c r="A2001" s="204"/>
      <c r="B2001" s="204"/>
      <c r="C2001" s="204"/>
      <c r="D2001" s="204"/>
      <c r="F2001" s="255" t="s">
        <v>135</v>
      </c>
      <c r="G2001" s="255" t="s">
        <v>809</v>
      </c>
      <c r="H2001" s="255" t="s">
        <v>2083</v>
      </c>
      <c r="I2001" s="255" t="s">
        <v>4572</v>
      </c>
      <c r="K2001" s="255" t="s">
        <v>134</v>
      </c>
      <c r="L2001" s="255" t="s">
        <v>739</v>
      </c>
      <c r="M2001" s="255" t="s">
        <v>821</v>
      </c>
      <c r="N2001" s="255" t="s">
        <v>3661</v>
      </c>
      <c r="P2001" s="255" t="s">
        <v>135</v>
      </c>
      <c r="Q2001" s="255" t="s">
        <v>822</v>
      </c>
      <c r="R2001" s="255" t="s">
        <v>1008</v>
      </c>
      <c r="S2001" s="255" t="s">
        <v>8265</v>
      </c>
    </row>
    <row r="2002" spans="1:19" x14ac:dyDescent="0.3">
      <c r="A2002" s="204"/>
      <c r="B2002" s="204"/>
      <c r="C2002" s="204"/>
      <c r="D2002" s="204"/>
      <c r="F2002" s="255" t="s">
        <v>135</v>
      </c>
      <c r="G2002" s="255" t="s">
        <v>811</v>
      </c>
      <c r="H2002" s="255" t="s">
        <v>863</v>
      </c>
      <c r="I2002" s="255" t="s">
        <v>821</v>
      </c>
      <c r="K2002" s="255" t="s">
        <v>134</v>
      </c>
      <c r="L2002" s="255" t="s">
        <v>741</v>
      </c>
      <c r="M2002" s="255" t="s">
        <v>565</v>
      </c>
      <c r="N2002" s="255" t="s">
        <v>565</v>
      </c>
      <c r="P2002" s="255" t="s">
        <v>135</v>
      </c>
      <c r="Q2002" s="255" t="s">
        <v>332</v>
      </c>
      <c r="R2002" s="255" t="s">
        <v>10757</v>
      </c>
      <c r="S2002" s="255" t="s">
        <v>8266</v>
      </c>
    </row>
    <row r="2003" spans="1:19" x14ac:dyDescent="0.3">
      <c r="A2003" s="204"/>
      <c r="B2003" s="204"/>
      <c r="C2003" s="204"/>
      <c r="D2003" s="204"/>
      <c r="F2003" s="255" t="s">
        <v>135</v>
      </c>
      <c r="G2003" s="255" t="s">
        <v>4676</v>
      </c>
      <c r="H2003" s="255" t="s">
        <v>862</v>
      </c>
      <c r="I2003" s="255" t="s">
        <v>10370</v>
      </c>
      <c r="K2003" s="255" t="s">
        <v>134</v>
      </c>
      <c r="L2003" s="255" t="s">
        <v>743</v>
      </c>
      <c r="M2003" s="255" t="s">
        <v>2052</v>
      </c>
      <c r="N2003" s="255" t="s">
        <v>5390</v>
      </c>
      <c r="P2003" s="255" t="s">
        <v>135</v>
      </c>
      <c r="Q2003" s="255" t="s">
        <v>331</v>
      </c>
      <c r="R2003" s="255" t="s">
        <v>4301</v>
      </c>
      <c r="S2003" s="255" t="s">
        <v>6542</v>
      </c>
    </row>
    <row r="2004" spans="1:19" x14ac:dyDescent="0.3">
      <c r="A2004" s="204"/>
      <c r="B2004" s="204"/>
      <c r="C2004" s="204"/>
      <c r="D2004" s="204"/>
      <c r="F2004" s="255" t="s">
        <v>135</v>
      </c>
      <c r="G2004" s="255" t="s">
        <v>813</v>
      </c>
      <c r="H2004" s="255" t="s">
        <v>3510</v>
      </c>
      <c r="I2004" s="255" t="s">
        <v>6703</v>
      </c>
      <c r="K2004" s="255" t="s">
        <v>134</v>
      </c>
      <c r="L2004" s="255" t="s">
        <v>745</v>
      </c>
      <c r="M2004" s="255" t="s">
        <v>624</v>
      </c>
      <c r="N2004" s="255" t="s">
        <v>632</v>
      </c>
      <c r="P2004" s="255" t="s">
        <v>135</v>
      </c>
      <c r="Q2004" s="255" t="s">
        <v>330</v>
      </c>
      <c r="R2004" s="255" t="s">
        <v>1581</v>
      </c>
      <c r="S2004" s="255" t="s">
        <v>2801</v>
      </c>
    </row>
    <row r="2005" spans="1:19" x14ac:dyDescent="0.3">
      <c r="A2005" s="204"/>
      <c r="B2005" s="204"/>
      <c r="C2005" s="204"/>
      <c r="D2005" s="204"/>
      <c r="F2005" s="255" t="s">
        <v>135</v>
      </c>
      <c r="G2005" s="255" t="s">
        <v>815</v>
      </c>
      <c r="H2005" s="255" t="s">
        <v>565</v>
      </c>
      <c r="I2005" s="255" t="s">
        <v>565</v>
      </c>
      <c r="K2005" s="255" t="s">
        <v>134</v>
      </c>
      <c r="L2005" s="255" t="s">
        <v>747</v>
      </c>
      <c r="M2005" s="255" t="s">
        <v>2639</v>
      </c>
      <c r="N2005" s="255" t="s">
        <v>5391</v>
      </c>
      <c r="P2005" s="255" t="s">
        <v>135</v>
      </c>
      <c r="Q2005" s="255" t="s">
        <v>329</v>
      </c>
      <c r="R2005" s="255" t="s">
        <v>10756</v>
      </c>
      <c r="S2005" s="255" t="s">
        <v>8267</v>
      </c>
    </row>
    <row r="2006" spans="1:19" x14ac:dyDescent="0.3">
      <c r="A2006" s="204"/>
      <c r="B2006" s="204"/>
      <c r="C2006" s="204"/>
      <c r="D2006" s="204"/>
      <c r="F2006" s="255" t="s">
        <v>135</v>
      </c>
      <c r="G2006" s="255" t="s">
        <v>816</v>
      </c>
      <c r="H2006" s="255" t="s">
        <v>1303</v>
      </c>
      <c r="I2006" s="255" t="s">
        <v>6704</v>
      </c>
      <c r="K2006" s="255" t="s">
        <v>134</v>
      </c>
      <c r="L2006" s="255" t="s">
        <v>749</v>
      </c>
      <c r="M2006" s="255" t="s">
        <v>1481</v>
      </c>
      <c r="N2006" s="255" t="s">
        <v>4774</v>
      </c>
      <c r="P2006" s="255" t="s">
        <v>135</v>
      </c>
      <c r="Q2006" s="255" t="s">
        <v>328</v>
      </c>
      <c r="R2006" s="255" t="s">
        <v>906</v>
      </c>
      <c r="S2006" s="255" t="s">
        <v>8268</v>
      </c>
    </row>
    <row r="2007" spans="1:19" x14ac:dyDescent="0.3">
      <c r="A2007" s="204"/>
      <c r="B2007" s="204"/>
      <c r="C2007" s="204"/>
      <c r="D2007" s="204"/>
      <c r="F2007" s="255" t="s">
        <v>135</v>
      </c>
      <c r="G2007" s="255" t="s">
        <v>818</v>
      </c>
      <c r="H2007" s="255" t="s">
        <v>875</v>
      </c>
      <c r="I2007" s="255" t="s">
        <v>4035</v>
      </c>
      <c r="K2007" s="255" t="s">
        <v>134</v>
      </c>
      <c r="L2007" s="255" t="s">
        <v>751</v>
      </c>
      <c r="M2007" s="255" t="s">
        <v>2025</v>
      </c>
      <c r="N2007" s="255" t="s">
        <v>2006</v>
      </c>
      <c r="P2007" s="255" t="s">
        <v>135</v>
      </c>
      <c r="Q2007" s="255" t="s">
        <v>324</v>
      </c>
      <c r="R2007" s="255" t="s">
        <v>1735</v>
      </c>
      <c r="S2007" s="255" t="s">
        <v>8269</v>
      </c>
    </row>
    <row r="2008" spans="1:19" x14ac:dyDescent="0.3">
      <c r="A2008" s="204"/>
      <c r="B2008" s="204"/>
      <c r="C2008" s="204"/>
      <c r="D2008" s="204"/>
      <c r="F2008" s="255" t="s">
        <v>135</v>
      </c>
      <c r="G2008" s="255" t="s">
        <v>4677</v>
      </c>
      <c r="H2008" s="255" t="s">
        <v>565</v>
      </c>
      <c r="I2008" s="255" t="s">
        <v>565</v>
      </c>
      <c r="K2008" s="255" t="s">
        <v>134</v>
      </c>
      <c r="L2008" s="255" t="s">
        <v>753</v>
      </c>
      <c r="M2008" s="255" t="s">
        <v>1933</v>
      </c>
      <c r="N2008" s="255" t="s">
        <v>5392</v>
      </c>
      <c r="P2008" s="255" t="s">
        <v>135</v>
      </c>
      <c r="Q2008" s="255" t="s">
        <v>4678</v>
      </c>
      <c r="R2008" s="255" t="s">
        <v>1885</v>
      </c>
      <c r="S2008" s="255" t="s">
        <v>10755</v>
      </c>
    </row>
    <row r="2009" spans="1:19" x14ac:dyDescent="0.3">
      <c r="A2009" s="204"/>
      <c r="B2009" s="204"/>
      <c r="C2009" s="204"/>
      <c r="D2009" s="204"/>
      <c r="F2009" s="255" t="s">
        <v>135</v>
      </c>
      <c r="G2009" s="255" t="s">
        <v>820</v>
      </c>
      <c r="H2009" s="255" t="s">
        <v>565</v>
      </c>
      <c r="I2009" s="255" t="s">
        <v>565</v>
      </c>
      <c r="K2009" s="255" t="s">
        <v>134</v>
      </c>
      <c r="L2009" s="255" t="s">
        <v>538</v>
      </c>
      <c r="M2009" s="255" t="s">
        <v>10585</v>
      </c>
      <c r="N2009" s="255" t="s">
        <v>5393</v>
      </c>
      <c r="P2009" s="255" t="s">
        <v>135</v>
      </c>
      <c r="Q2009" s="255" t="s">
        <v>830</v>
      </c>
      <c r="R2009" s="255" t="s">
        <v>2193</v>
      </c>
      <c r="S2009" s="255" t="s">
        <v>3462</v>
      </c>
    </row>
    <row r="2010" spans="1:19" x14ac:dyDescent="0.3">
      <c r="A2010" s="204"/>
      <c r="B2010" s="204"/>
      <c r="C2010" s="204"/>
      <c r="D2010" s="204"/>
      <c r="F2010" s="255" t="s">
        <v>135</v>
      </c>
      <c r="G2010" s="255" t="s">
        <v>822</v>
      </c>
      <c r="H2010" s="255" t="s">
        <v>1559</v>
      </c>
      <c r="I2010" s="255" t="s">
        <v>6705</v>
      </c>
      <c r="K2010" s="255" t="s">
        <v>134</v>
      </c>
      <c r="L2010" s="255" t="s">
        <v>756</v>
      </c>
      <c r="M2010" s="255" t="s">
        <v>863</v>
      </c>
      <c r="N2010" s="255" t="s">
        <v>1856</v>
      </c>
      <c r="P2010" s="255" t="s">
        <v>135</v>
      </c>
      <c r="Q2010" s="255" t="s">
        <v>831</v>
      </c>
      <c r="R2010" s="255" t="s">
        <v>594</v>
      </c>
      <c r="S2010" s="255" t="s">
        <v>946</v>
      </c>
    </row>
    <row r="2011" spans="1:19" x14ac:dyDescent="0.3">
      <c r="A2011" s="204"/>
      <c r="B2011" s="204"/>
      <c r="C2011" s="204"/>
      <c r="D2011" s="204"/>
      <c r="F2011" s="255" t="s">
        <v>135</v>
      </c>
      <c r="G2011" s="255" t="s">
        <v>332</v>
      </c>
      <c r="H2011" s="255" t="s">
        <v>5347</v>
      </c>
      <c r="I2011" s="255" t="s">
        <v>6706</v>
      </c>
      <c r="K2011" s="255" t="s">
        <v>134</v>
      </c>
      <c r="L2011" s="255" t="s">
        <v>758</v>
      </c>
      <c r="M2011" s="255" t="s">
        <v>1145</v>
      </c>
      <c r="N2011" s="255" t="s">
        <v>4805</v>
      </c>
      <c r="P2011" s="255" t="s">
        <v>135</v>
      </c>
      <c r="Q2011" s="255" t="s">
        <v>832</v>
      </c>
      <c r="R2011" s="255" t="s">
        <v>4554</v>
      </c>
      <c r="S2011" s="255" t="s">
        <v>8270</v>
      </c>
    </row>
    <row r="2012" spans="1:19" x14ac:dyDescent="0.3">
      <c r="A2012" s="204"/>
      <c r="B2012" s="204"/>
      <c r="C2012" s="204"/>
      <c r="D2012" s="204"/>
      <c r="F2012" s="255" t="s">
        <v>135</v>
      </c>
      <c r="G2012" s="255" t="s">
        <v>331</v>
      </c>
      <c r="H2012" s="255" t="s">
        <v>2372</v>
      </c>
      <c r="I2012" s="255" t="s">
        <v>6707</v>
      </c>
      <c r="K2012" s="255" t="s">
        <v>134</v>
      </c>
      <c r="L2012" s="255" t="s">
        <v>760</v>
      </c>
      <c r="M2012" s="255" t="s">
        <v>3908</v>
      </c>
      <c r="N2012" s="255" t="s">
        <v>5395</v>
      </c>
      <c r="P2012" s="255" t="s">
        <v>135</v>
      </c>
      <c r="Q2012" s="255" t="s">
        <v>536</v>
      </c>
      <c r="R2012" s="255" t="s">
        <v>10754</v>
      </c>
      <c r="S2012" s="255" t="s">
        <v>8271</v>
      </c>
    </row>
    <row r="2013" spans="1:19" x14ac:dyDescent="0.3">
      <c r="A2013" s="204"/>
      <c r="B2013" s="204"/>
      <c r="C2013" s="204"/>
      <c r="D2013" s="204"/>
      <c r="F2013" s="255" t="s">
        <v>135</v>
      </c>
      <c r="G2013" s="255" t="s">
        <v>330</v>
      </c>
      <c r="H2013" s="255" t="s">
        <v>2029</v>
      </c>
      <c r="I2013" s="255" t="s">
        <v>4604</v>
      </c>
      <c r="K2013" s="255" t="s">
        <v>134</v>
      </c>
      <c r="L2013" s="255" t="s">
        <v>762</v>
      </c>
      <c r="M2013" s="255" t="s">
        <v>1121</v>
      </c>
      <c r="N2013" s="255" t="s">
        <v>5396</v>
      </c>
      <c r="P2013" s="255" t="s">
        <v>135</v>
      </c>
      <c r="Q2013" s="255" t="s">
        <v>586</v>
      </c>
      <c r="R2013" s="255" t="s">
        <v>10754</v>
      </c>
      <c r="S2013" s="255" t="s">
        <v>8271</v>
      </c>
    </row>
    <row r="2014" spans="1:19" x14ac:dyDescent="0.3">
      <c r="A2014" s="204"/>
      <c r="B2014" s="204"/>
      <c r="C2014" s="204"/>
      <c r="D2014" s="204"/>
      <c r="F2014" s="255" t="s">
        <v>135</v>
      </c>
      <c r="G2014" s="255" t="s">
        <v>329</v>
      </c>
      <c r="H2014" s="255" t="s">
        <v>4558</v>
      </c>
      <c r="I2014" s="255" t="s">
        <v>6708</v>
      </c>
      <c r="K2014" s="255" t="s">
        <v>134</v>
      </c>
      <c r="L2014" s="255" t="s">
        <v>764</v>
      </c>
      <c r="M2014" s="255" t="s">
        <v>2455</v>
      </c>
      <c r="N2014" s="255" t="s">
        <v>3998</v>
      </c>
      <c r="P2014" s="255" t="s">
        <v>134</v>
      </c>
      <c r="Q2014" s="255" t="s">
        <v>554</v>
      </c>
      <c r="R2014" s="255" t="s">
        <v>10753</v>
      </c>
      <c r="S2014" s="255" t="s">
        <v>5116</v>
      </c>
    </row>
    <row r="2015" spans="1:19" x14ac:dyDescent="0.3">
      <c r="A2015" s="204"/>
      <c r="B2015" s="204"/>
      <c r="C2015" s="204"/>
      <c r="D2015" s="204"/>
      <c r="F2015" s="255" t="s">
        <v>135</v>
      </c>
      <c r="G2015" s="255" t="s">
        <v>328</v>
      </c>
      <c r="H2015" s="255" t="s">
        <v>624</v>
      </c>
      <c r="I2015" s="255" t="s">
        <v>3980</v>
      </c>
      <c r="K2015" s="255" t="s">
        <v>134</v>
      </c>
      <c r="L2015" s="255" t="s">
        <v>766</v>
      </c>
      <c r="M2015" s="255" t="s">
        <v>565</v>
      </c>
      <c r="N2015" s="255" t="s">
        <v>565</v>
      </c>
      <c r="P2015" s="255" t="s">
        <v>134</v>
      </c>
      <c r="Q2015" s="255" t="s">
        <v>564</v>
      </c>
      <c r="R2015" s="255" t="s">
        <v>565</v>
      </c>
      <c r="S2015" s="255" t="s">
        <v>565</v>
      </c>
    </row>
    <row r="2016" spans="1:19" x14ac:dyDescent="0.3">
      <c r="A2016" s="204"/>
      <c r="B2016" s="204"/>
      <c r="C2016" s="204"/>
      <c r="D2016" s="204"/>
      <c r="F2016" s="255" t="s">
        <v>135</v>
      </c>
      <c r="G2016" s="255" t="s">
        <v>324</v>
      </c>
      <c r="H2016" s="255" t="s">
        <v>4457</v>
      </c>
      <c r="I2016" s="255" t="s">
        <v>2979</v>
      </c>
      <c r="K2016" s="255" t="s">
        <v>134</v>
      </c>
      <c r="L2016" s="255" t="s">
        <v>4672</v>
      </c>
      <c r="M2016" s="255" t="s">
        <v>594</v>
      </c>
      <c r="N2016" s="255" t="s">
        <v>941</v>
      </c>
      <c r="P2016" s="255" t="s">
        <v>134</v>
      </c>
      <c r="Q2016" s="255" t="s">
        <v>566</v>
      </c>
      <c r="R2016" s="255" t="s">
        <v>680</v>
      </c>
      <c r="S2016" s="255" t="s">
        <v>3897</v>
      </c>
    </row>
    <row r="2017" spans="1:19" x14ac:dyDescent="0.3">
      <c r="A2017" s="204"/>
      <c r="B2017" s="204"/>
      <c r="C2017" s="204"/>
      <c r="D2017" s="204"/>
      <c r="F2017" s="255" t="s">
        <v>135</v>
      </c>
      <c r="G2017" s="255" t="s">
        <v>4678</v>
      </c>
      <c r="H2017" s="255" t="s">
        <v>2914</v>
      </c>
      <c r="I2017" s="255" t="s">
        <v>10371</v>
      </c>
      <c r="K2017" s="255" t="s">
        <v>134</v>
      </c>
      <c r="L2017" s="255" t="s">
        <v>767</v>
      </c>
      <c r="M2017" s="255" t="s">
        <v>594</v>
      </c>
      <c r="N2017" s="255" t="s">
        <v>941</v>
      </c>
      <c r="P2017" s="255" t="s">
        <v>134</v>
      </c>
      <c r="Q2017" s="255" t="s">
        <v>4661</v>
      </c>
      <c r="R2017" s="255" t="s">
        <v>3684</v>
      </c>
      <c r="S2017" s="255" t="s">
        <v>10752</v>
      </c>
    </row>
    <row r="2018" spans="1:19" x14ac:dyDescent="0.3">
      <c r="A2018" s="204"/>
      <c r="B2018" s="204"/>
      <c r="C2018" s="204"/>
      <c r="D2018" s="204"/>
      <c r="F2018" s="255" t="s">
        <v>135</v>
      </c>
      <c r="G2018" s="255" t="s">
        <v>830</v>
      </c>
      <c r="H2018" s="255" t="s">
        <v>952</v>
      </c>
      <c r="I2018" s="255" t="s">
        <v>6140</v>
      </c>
      <c r="K2018" s="255" t="s">
        <v>134</v>
      </c>
      <c r="L2018" s="255" t="s">
        <v>769</v>
      </c>
      <c r="M2018" s="255" t="s">
        <v>565</v>
      </c>
      <c r="N2018" s="255" t="s">
        <v>565</v>
      </c>
      <c r="P2018" s="255" t="s">
        <v>134</v>
      </c>
      <c r="Q2018" s="255" t="s">
        <v>568</v>
      </c>
      <c r="R2018" s="255" t="s">
        <v>565</v>
      </c>
      <c r="S2018" s="255" t="s">
        <v>565</v>
      </c>
    </row>
    <row r="2019" spans="1:19" x14ac:dyDescent="0.3">
      <c r="A2019" s="204"/>
      <c r="B2019" s="204"/>
      <c r="C2019" s="204"/>
      <c r="D2019" s="204"/>
      <c r="F2019" s="255" t="s">
        <v>135</v>
      </c>
      <c r="G2019" s="255" t="s">
        <v>831</v>
      </c>
      <c r="H2019" s="255" t="s">
        <v>594</v>
      </c>
      <c r="I2019" s="255" t="s">
        <v>946</v>
      </c>
      <c r="K2019" s="255" t="s">
        <v>134</v>
      </c>
      <c r="L2019" s="255" t="s">
        <v>771</v>
      </c>
      <c r="M2019" s="255" t="s">
        <v>565</v>
      </c>
      <c r="N2019" s="255" t="s">
        <v>565</v>
      </c>
      <c r="P2019" s="255" t="s">
        <v>134</v>
      </c>
      <c r="Q2019" s="255" t="s">
        <v>570</v>
      </c>
      <c r="R2019" s="255" t="s">
        <v>1744</v>
      </c>
      <c r="S2019" s="255" t="s">
        <v>5117</v>
      </c>
    </row>
    <row r="2020" spans="1:19" x14ac:dyDescent="0.3">
      <c r="A2020" s="204"/>
      <c r="B2020" s="204"/>
      <c r="C2020" s="204"/>
      <c r="D2020" s="204"/>
      <c r="F2020" s="255" t="s">
        <v>135</v>
      </c>
      <c r="G2020" s="255" t="s">
        <v>832</v>
      </c>
      <c r="H2020" s="255" t="s">
        <v>3416</v>
      </c>
      <c r="I2020" s="255" t="s">
        <v>6709</v>
      </c>
      <c r="K2020" s="255" t="s">
        <v>134</v>
      </c>
      <c r="L2020" s="255" t="s">
        <v>537</v>
      </c>
      <c r="M2020" s="255" t="s">
        <v>2631</v>
      </c>
      <c r="N2020" s="255" t="s">
        <v>5397</v>
      </c>
      <c r="P2020" s="255" t="s">
        <v>134</v>
      </c>
      <c r="Q2020" s="255" t="s">
        <v>572</v>
      </c>
      <c r="R2020" s="255" t="s">
        <v>2515</v>
      </c>
      <c r="S2020" s="255" t="s">
        <v>1919</v>
      </c>
    </row>
    <row r="2021" spans="1:19" x14ac:dyDescent="0.3">
      <c r="A2021" s="204"/>
      <c r="B2021" s="204"/>
      <c r="C2021" s="204"/>
      <c r="D2021" s="204"/>
      <c r="F2021" s="255" t="s">
        <v>135</v>
      </c>
      <c r="G2021" s="255" t="s">
        <v>536</v>
      </c>
      <c r="H2021" s="255" t="s">
        <v>7061</v>
      </c>
      <c r="I2021" s="255" t="s">
        <v>6710</v>
      </c>
      <c r="K2021" s="255" t="s">
        <v>134</v>
      </c>
      <c r="L2021" s="255" t="s">
        <v>4673</v>
      </c>
      <c r="M2021" s="255" t="s">
        <v>885</v>
      </c>
      <c r="N2021" s="255" t="s">
        <v>3526</v>
      </c>
      <c r="P2021" s="255" t="s">
        <v>134</v>
      </c>
      <c r="Q2021" s="255" t="s">
        <v>574</v>
      </c>
      <c r="R2021" s="255" t="s">
        <v>1626</v>
      </c>
      <c r="S2021" s="255" t="s">
        <v>5118</v>
      </c>
    </row>
    <row r="2022" spans="1:19" x14ac:dyDescent="0.3">
      <c r="A2022" s="204"/>
      <c r="B2022" s="204"/>
      <c r="C2022" s="204"/>
      <c r="D2022" s="204"/>
      <c r="F2022" s="255" t="s">
        <v>135</v>
      </c>
      <c r="G2022" s="255" t="s">
        <v>586</v>
      </c>
      <c r="H2022" s="255" t="s">
        <v>7061</v>
      </c>
      <c r="I2022" s="255" t="s">
        <v>6710</v>
      </c>
      <c r="K2022" s="255" t="s">
        <v>134</v>
      </c>
      <c r="L2022" s="255" t="s">
        <v>774</v>
      </c>
      <c r="M2022" s="255" t="s">
        <v>565</v>
      </c>
      <c r="N2022" s="255" t="s">
        <v>565</v>
      </c>
      <c r="P2022" s="255" t="s">
        <v>134</v>
      </c>
      <c r="Q2022" s="255" t="s">
        <v>576</v>
      </c>
      <c r="R2022" s="255" t="s">
        <v>652</v>
      </c>
      <c r="S2022" s="255" t="s">
        <v>3335</v>
      </c>
    </row>
    <row r="2023" spans="1:19" x14ac:dyDescent="0.3">
      <c r="A2023" s="204"/>
      <c r="B2023" s="204"/>
      <c r="C2023" s="204"/>
      <c r="D2023" s="204"/>
      <c r="F2023" s="255" t="s">
        <v>134</v>
      </c>
      <c r="G2023" s="255" t="s">
        <v>554</v>
      </c>
      <c r="H2023" s="255" t="s">
        <v>3870</v>
      </c>
      <c r="I2023" s="255" t="s">
        <v>4857</v>
      </c>
      <c r="K2023" s="255" t="s">
        <v>134</v>
      </c>
      <c r="L2023" s="255" t="s">
        <v>776</v>
      </c>
      <c r="M2023" s="255" t="s">
        <v>565</v>
      </c>
      <c r="N2023" s="255" t="s">
        <v>565</v>
      </c>
      <c r="P2023" s="255" t="s">
        <v>134</v>
      </c>
      <c r="Q2023" s="255" t="s">
        <v>578</v>
      </c>
      <c r="R2023" s="255" t="s">
        <v>2840</v>
      </c>
      <c r="S2023" s="255" t="s">
        <v>5119</v>
      </c>
    </row>
    <row r="2024" spans="1:19" x14ac:dyDescent="0.3">
      <c r="A2024" s="204"/>
      <c r="B2024" s="204"/>
      <c r="C2024" s="204"/>
      <c r="D2024" s="204"/>
      <c r="F2024" s="255" t="s">
        <v>134</v>
      </c>
      <c r="G2024" s="255" t="s">
        <v>564</v>
      </c>
      <c r="H2024" s="255" t="s">
        <v>565</v>
      </c>
      <c r="I2024" s="255" t="s">
        <v>565</v>
      </c>
      <c r="K2024" s="255" t="s">
        <v>134</v>
      </c>
      <c r="L2024" s="255" t="s">
        <v>778</v>
      </c>
      <c r="M2024" s="255" t="s">
        <v>565</v>
      </c>
      <c r="N2024" s="255" t="s">
        <v>594</v>
      </c>
      <c r="P2024" s="255" t="s">
        <v>134</v>
      </c>
      <c r="Q2024" s="255" t="s">
        <v>580</v>
      </c>
      <c r="R2024" s="255" t="s">
        <v>946</v>
      </c>
      <c r="S2024" s="255" t="s">
        <v>1906</v>
      </c>
    </row>
    <row r="2025" spans="1:19" x14ac:dyDescent="0.3">
      <c r="A2025" s="204"/>
      <c r="B2025" s="204"/>
      <c r="C2025" s="204"/>
      <c r="D2025" s="204"/>
      <c r="F2025" s="255" t="s">
        <v>134</v>
      </c>
      <c r="G2025" s="255" t="s">
        <v>566</v>
      </c>
      <c r="H2025" s="255" t="s">
        <v>885</v>
      </c>
      <c r="I2025" s="255" t="s">
        <v>896</v>
      </c>
      <c r="K2025" s="255" t="s">
        <v>134</v>
      </c>
      <c r="L2025" s="255" t="s">
        <v>780</v>
      </c>
      <c r="M2025" s="255" t="s">
        <v>594</v>
      </c>
      <c r="N2025" s="255" t="s">
        <v>594</v>
      </c>
      <c r="P2025" s="255" t="s">
        <v>134</v>
      </c>
      <c r="Q2025" s="255" t="s">
        <v>2829</v>
      </c>
      <c r="R2025" s="255" t="s">
        <v>946</v>
      </c>
      <c r="S2025" s="255" t="s">
        <v>1067</v>
      </c>
    </row>
    <row r="2026" spans="1:19" x14ac:dyDescent="0.3">
      <c r="A2026" s="204"/>
      <c r="B2026" s="204"/>
      <c r="C2026" s="204"/>
      <c r="D2026" s="204"/>
      <c r="F2026" s="255" t="s">
        <v>134</v>
      </c>
      <c r="G2026" s="255" t="s">
        <v>4661</v>
      </c>
      <c r="H2026" s="255" t="s">
        <v>4313</v>
      </c>
      <c r="I2026" s="255" t="s">
        <v>10372</v>
      </c>
      <c r="K2026" s="255" t="s">
        <v>134</v>
      </c>
      <c r="L2026" s="255" t="s">
        <v>782</v>
      </c>
      <c r="M2026" s="255" t="s">
        <v>565</v>
      </c>
      <c r="N2026" s="255" t="s">
        <v>565</v>
      </c>
      <c r="P2026" s="255" t="s">
        <v>134</v>
      </c>
      <c r="Q2026" s="255" t="s">
        <v>4664</v>
      </c>
      <c r="R2026" s="255" t="s">
        <v>1269</v>
      </c>
      <c r="S2026" s="255" t="s">
        <v>10751</v>
      </c>
    </row>
    <row r="2027" spans="1:19" x14ac:dyDescent="0.3">
      <c r="A2027" s="204"/>
      <c r="B2027" s="204"/>
      <c r="C2027" s="204"/>
      <c r="D2027" s="204"/>
      <c r="F2027" s="255" t="s">
        <v>134</v>
      </c>
      <c r="G2027" s="255" t="s">
        <v>568</v>
      </c>
      <c r="H2027" s="255" t="s">
        <v>652</v>
      </c>
      <c r="I2027" s="255" t="s">
        <v>4602</v>
      </c>
      <c r="K2027" s="255" t="s">
        <v>134</v>
      </c>
      <c r="L2027" s="255" t="s">
        <v>783</v>
      </c>
      <c r="M2027" s="255" t="s">
        <v>565</v>
      </c>
      <c r="N2027" s="255" t="s">
        <v>661</v>
      </c>
      <c r="P2027" s="255" t="s">
        <v>134</v>
      </c>
      <c r="Q2027" s="255" t="s">
        <v>582</v>
      </c>
      <c r="R2027" s="255" t="s">
        <v>1863</v>
      </c>
      <c r="S2027" s="255" t="s">
        <v>5120</v>
      </c>
    </row>
    <row r="2028" spans="1:19" x14ac:dyDescent="0.3">
      <c r="A2028" s="204"/>
      <c r="B2028" s="204"/>
      <c r="C2028" s="204"/>
      <c r="D2028" s="204"/>
      <c r="F2028" s="255" t="s">
        <v>134</v>
      </c>
      <c r="G2028" s="255" t="s">
        <v>570</v>
      </c>
      <c r="H2028" s="255" t="s">
        <v>1156</v>
      </c>
      <c r="I2028" s="255" t="s">
        <v>4858</v>
      </c>
      <c r="K2028" s="255" t="s">
        <v>134</v>
      </c>
      <c r="L2028" s="255" t="s">
        <v>784</v>
      </c>
      <c r="M2028" s="255" t="s">
        <v>757</v>
      </c>
      <c r="N2028" s="255" t="s">
        <v>1234</v>
      </c>
      <c r="P2028" s="255" t="s">
        <v>134</v>
      </c>
      <c r="Q2028" s="255" t="s">
        <v>584</v>
      </c>
      <c r="R2028" s="255" t="s">
        <v>3062</v>
      </c>
      <c r="S2028" s="255" t="s">
        <v>5121</v>
      </c>
    </row>
    <row r="2029" spans="1:19" x14ac:dyDescent="0.3">
      <c r="A2029" s="204"/>
      <c r="B2029" s="204"/>
      <c r="C2029" s="204"/>
      <c r="D2029" s="204"/>
      <c r="F2029" s="255" t="s">
        <v>134</v>
      </c>
      <c r="G2029" s="255" t="s">
        <v>572</v>
      </c>
      <c r="H2029" s="255" t="s">
        <v>3107</v>
      </c>
      <c r="I2029" s="255" t="s">
        <v>3261</v>
      </c>
      <c r="K2029" s="255" t="s">
        <v>134</v>
      </c>
      <c r="L2029" s="255" t="s">
        <v>786</v>
      </c>
      <c r="M2029" s="255" t="s">
        <v>757</v>
      </c>
      <c r="N2029" s="255" t="s">
        <v>3416</v>
      </c>
      <c r="P2029" s="255" t="s">
        <v>134</v>
      </c>
      <c r="Q2029" s="255" t="s">
        <v>586</v>
      </c>
      <c r="R2029" s="255" t="s">
        <v>10344</v>
      </c>
      <c r="S2029" s="255" t="s">
        <v>4767</v>
      </c>
    </row>
    <row r="2030" spans="1:19" x14ac:dyDescent="0.3">
      <c r="A2030" s="204"/>
      <c r="B2030" s="204"/>
      <c r="C2030" s="204"/>
      <c r="D2030" s="204"/>
      <c r="F2030" s="255" t="s">
        <v>134</v>
      </c>
      <c r="G2030" s="255" t="s">
        <v>574</v>
      </c>
      <c r="H2030" s="255" t="s">
        <v>2285</v>
      </c>
      <c r="I2030" s="255" t="s">
        <v>4859</v>
      </c>
      <c r="K2030" s="255" t="s">
        <v>134</v>
      </c>
      <c r="L2030" s="255" t="s">
        <v>4674</v>
      </c>
      <c r="M2030" s="255" t="s">
        <v>4321</v>
      </c>
      <c r="N2030" s="255" t="s">
        <v>5270</v>
      </c>
      <c r="P2030" s="255" t="s">
        <v>134</v>
      </c>
      <c r="Q2030" s="255" t="s">
        <v>553</v>
      </c>
      <c r="R2030" s="255" t="s">
        <v>1793</v>
      </c>
      <c r="S2030" s="255" t="s">
        <v>5122</v>
      </c>
    </row>
    <row r="2031" spans="1:19" x14ac:dyDescent="0.3">
      <c r="A2031" s="204"/>
      <c r="B2031" s="204"/>
      <c r="C2031" s="204"/>
      <c r="D2031" s="204"/>
      <c r="F2031" s="255" t="s">
        <v>134</v>
      </c>
      <c r="G2031" s="255" t="s">
        <v>576</v>
      </c>
      <c r="H2031" s="255" t="s">
        <v>2515</v>
      </c>
      <c r="I2031" s="255" t="s">
        <v>4354</v>
      </c>
      <c r="K2031" s="255" t="s">
        <v>134</v>
      </c>
      <c r="L2031" s="255" t="s">
        <v>788</v>
      </c>
      <c r="M2031" s="255" t="s">
        <v>624</v>
      </c>
      <c r="N2031" s="255" t="s">
        <v>674</v>
      </c>
      <c r="P2031" s="255" t="s">
        <v>134</v>
      </c>
      <c r="Q2031" s="255" t="s">
        <v>589</v>
      </c>
      <c r="R2031" s="255" t="s">
        <v>2193</v>
      </c>
      <c r="S2031" s="255" t="s">
        <v>1830</v>
      </c>
    </row>
    <row r="2032" spans="1:19" x14ac:dyDescent="0.3">
      <c r="A2032" s="204"/>
      <c r="B2032" s="204"/>
      <c r="C2032" s="204"/>
      <c r="D2032" s="204"/>
      <c r="F2032" s="255" t="s">
        <v>134</v>
      </c>
      <c r="G2032" s="255" t="s">
        <v>578</v>
      </c>
      <c r="H2032" s="255" t="s">
        <v>1350</v>
      </c>
      <c r="I2032" s="255" t="s">
        <v>2385</v>
      </c>
      <c r="K2032" s="255" t="s">
        <v>134</v>
      </c>
      <c r="L2032" s="255" t="s">
        <v>790</v>
      </c>
      <c r="M2032" s="255" t="s">
        <v>2003</v>
      </c>
      <c r="N2032" s="255" t="s">
        <v>875</v>
      </c>
      <c r="P2032" s="255" t="s">
        <v>134</v>
      </c>
      <c r="Q2032" s="255" t="s">
        <v>591</v>
      </c>
      <c r="R2032" s="255" t="s">
        <v>2029</v>
      </c>
      <c r="S2032" s="255" t="s">
        <v>4704</v>
      </c>
    </row>
    <row r="2033" spans="1:19" x14ac:dyDescent="0.3">
      <c r="A2033" s="204"/>
      <c r="B2033" s="204"/>
      <c r="C2033" s="204"/>
      <c r="D2033" s="204"/>
      <c r="F2033" s="255" t="s">
        <v>134</v>
      </c>
      <c r="G2033" s="255" t="s">
        <v>580</v>
      </c>
      <c r="H2033" s="255" t="s">
        <v>757</v>
      </c>
      <c r="I2033" s="255" t="s">
        <v>1521</v>
      </c>
      <c r="K2033" s="255" t="s">
        <v>134</v>
      </c>
      <c r="L2033" s="255" t="s">
        <v>792</v>
      </c>
      <c r="M2033" s="255" t="s">
        <v>946</v>
      </c>
      <c r="N2033" s="255" t="s">
        <v>1116</v>
      </c>
      <c r="P2033" s="255" t="s">
        <v>134</v>
      </c>
      <c r="Q2033" s="255" t="s">
        <v>593</v>
      </c>
      <c r="R2033" s="255" t="s">
        <v>863</v>
      </c>
      <c r="S2033" s="255" t="s">
        <v>594</v>
      </c>
    </row>
    <row r="2034" spans="1:19" x14ac:dyDescent="0.3">
      <c r="A2034" s="204"/>
      <c r="B2034" s="204"/>
      <c r="C2034" s="204"/>
      <c r="D2034" s="204"/>
      <c r="F2034" s="255" t="s">
        <v>134</v>
      </c>
      <c r="G2034" s="255" t="s">
        <v>4664</v>
      </c>
      <c r="H2034" s="255" t="s">
        <v>621</v>
      </c>
      <c r="I2034" s="255" t="s">
        <v>4572</v>
      </c>
      <c r="K2034" s="255" t="s">
        <v>134</v>
      </c>
      <c r="L2034" s="255" t="s">
        <v>794</v>
      </c>
      <c r="M2034" s="255" t="s">
        <v>594</v>
      </c>
      <c r="N2034" s="255" t="s">
        <v>812</v>
      </c>
      <c r="P2034" s="255" t="s">
        <v>134</v>
      </c>
      <c r="Q2034" s="255" t="s">
        <v>4665</v>
      </c>
      <c r="R2034" s="255" t="s">
        <v>1481</v>
      </c>
      <c r="S2034" s="255" t="s">
        <v>1363</v>
      </c>
    </row>
    <row r="2035" spans="1:19" x14ac:dyDescent="0.3">
      <c r="A2035" s="204"/>
      <c r="B2035" s="204"/>
      <c r="C2035" s="204"/>
      <c r="D2035" s="204"/>
      <c r="F2035" s="255" t="s">
        <v>134</v>
      </c>
      <c r="G2035" s="255" t="s">
        <v>582</v>
      </c>
      <c r="H2035" s="255" t="s">
        <v>1832</v>
      </c>
      <c r="I2035" s="255" t="s">
        <v>1742</v>
      </c>
      <c r="K2035" s="255" t="s">
        <v>134</v>
      </c>
      <c r="L2035" s="255" t="s">
        <v>796</v>
      </c>
      <c r="M2035" s="255" t="s">
        <v>885</v>
      </c>
      <c r="N2035" s="255" t="s">
        <v>4104</v>
      </c>
      <c r="P2035" s="255" t="s">
        <v>134</v>
      </c>
      <c r="Q2035" s="255" t="s">
        <v>595</v>
      </c>
      <c r="R2035" s="255" t="s">
        <v>863</v>
      </c>
      <c r="S2035" s="255" t="s">
        <v>1234</v>
      </c>
    </row>
    <row r="2036" spans="1:19" x14ac:dyDescent="0.3">
      <c r="A2036" s="204"/>
      <c r="B2036" s="204"/>
      <c r="C2036" s="204"/>
      <c r="D2036" s="204"/>
      <c r="F2036" s="255" t="s">
        <v>134</v>
      </c>
      <c r="G2036" s="255" t="s">
        <v>584</v>
      </c>
      <c r="H2036" s="255" t="s">
        <v>1013</v>
      </c>
      <c r="I2036" s="255" t="s">
        <v>1959</v>
      </c>
      <c r="K2036" s="255" t="s">
        <v>134</v>
      </c>
      <c r="L2036" s="255" t="s">
        <v>4675</v>
      </c>
      <c r="M2036" s="255" t="s">
        <v>621</v>
      </c>
      <c r="N2036" s="255" t="s">
        <v>8162</v>
      </c>
      <c r="P2036" s="255" t="s">
        <v>134</v>
      </c>
      <c r="Q2036" s="255" t="s">
        <v>597</v>
      </c>
      <c r="R2036" s="255" t="s">
        <v>1844</v>
      </c>
      <c r="S2036" s="255" t="s">
        <v>1537</v>
      </c>
    </row>
    <row r="2037" spans="1:19" x14ac:dyDescent="0.3">
      <c r="A2037" s="204"/>
      <c r="B2037" s="204"/>
      <c r="C2037" s="204"/>
      <c r="D2037" s="204"/>
      <c r="F2037" s="255" t="s">
        <v>134</v>
      </c>
      <c r="G2037" s="255" t="s">
        <v>586</v>
      </c>
      <c r="H2037" s="255" t="s">
        <v>1668</v>
      </c>
      <c r="I2037" s="255" t="s">
        <v>4860</v>
      </c>
      <c r="K2037" s="255" t="s">
        <v>134</v>
      </c>
      <c r="L2037" s="255" t="s">
        <v>798</v>
      </c>
      <c r="M2037" s="255" t="s">
        <v>946</v>
      </c>
      <c r="N2037" s="255" t="s">
        <v>2485</v>
      </c>
      <c r="P2037" s="255" t="s">
        <v>134</v>
      </c>
      <c r="Q2037" s="255" t="s">
        <v>599</v>
      </c>
      <c r="R2037" s="255" t="s">
        <v>1193</v>
      </c>
      <c r="S2037" s="255" t="s">
        <v>5123</v>
      </c>
    </row>
    <row r="2038" spans="1:19" x14ac:dyDescent="0.3">
      <c r="A2038" s="204"/>
      <c r="B2038" s="204"/>
      <c r="C2038" s="204"/>
      <c r="D2038" s="204"/>
      <c r="F2038" s="255" t="s">
        <v>134</v>
      </c>
      <c r="G2038" s="255" t="s">
        <v>553</v>
      </c>
      <c r="H2038" s="255" t="s">
        <v>1742</v>
      </c>
      <c r="I2038" s="255" t="s">
        <v>4861</v>
      </c>
      <c r="K2038" s="255" t="s">
        <v>134</v>
      </c>
      <c r="L2038" s="255" t="s">
        <v>800</v>
      </c>
      <c r="M2038" s="255" t="s">
        <v>757</v>
      </c>
      <c r="N2038" s="255" t="s">
        <v>4301</v>
      </c>
      <c r="P2038" s="255" t="s">
        <v>134</v>
      </c>
      <c r="Q2038" s="255" t="s">
        <v>4666</v>
      </c>
      <c r="R2038" s="255" t="s">
        <v>723</v>
      </c>
      <c r="S2038" s="255" t="s">
        <v>4649</v>
      </c>
    </row>
    <row r="2039" spans="1:19" x14ac:dyDescent="0.3">
      <c r="A2039" s="204"/>
      <c r="B2039" s="204"/>
      <c r="C2039" s="204"/>
      <c r="D2039" s="204"/>
      <c r="F2039" s="255" t="s">
        <v>134</v>
      </c>
      <c r="G2039" s="255" t="s">
        <v>589</v>
      </c>
      <c r="H2039" s="255" t="s">
        <v>661</v>
      </c>
      <c r="I2039" s="255" t="s">
        <v>590</v>
      </c>
      <c r="K2039" s="255" t="s">
        <v>134</v>
      </c>
      <c r="L2039" s="255" t="s">
        <v>803</v>
      </c>
      <c r="M2039" s="255" t="s">
        <v>1121</v>
      </c>
      <c r="N2039" s="255" t="s">
        <v>1531</v>
      </c>
      <c r="P2039" s="255" t="s">
        <v>134</v>
      </c>
      <c r="Q2039" s="255" t="s">
        <v>601</v>
      </c>
      <c r="R2039" s="255" t="s">
        <v>565</v>
      </c>
      <c r="S2039" s="255" t="s">
        <v>565</v>
      </c>
    </row>
    <row r="2040" spans="1:19" x14ac:dyDescent="0.3">
      <c r="A2040" s="204"/>
      <c r="B2040" s="204"/>
      <c r="C2040" s="204"/>
      <c r="D2040" s="204"/>
      <c r="F2040" s="255" t="s">
        <v>134</v>
      </c>
      <c r="G2040" s="255" t="s">
        <v>591</v>
      </c>
      <c r="H2040" s="255" t="s">
        <v>2285</v>
      </c>
      <c r="I2040" s="255" t="s">
        <v>4862</v>
      </c>
      <c r="K2040" s="255" t="s">
        <v>134</v>
      </c>
      <c r="L2040" s="255" t="s">
        <v>805</v>
      </c>
      <c r="M2040" s="255" t="s">
        <v>565</v>
      </c>
      <c r="N2040" s="255" t="s">
        <v>565</v>
      </c>
      <c r="P2040" s="255" t="s">
        <v>134</v>
      </c>
      <c r="Q2040" s="255" t="s">
        <v>603</v>
      </c>
      <c r="R2040" s="255" t="s">
        <v>723</v>
      </c>
      <c r="S2040" s="255" t="s">
        <v>4649</v>
      </c>
    </row>
    <row r="2041" spans="1:19" x14ac:dyDescent="0.3">
      <c r="A2041" s="204"/>
      <c r="B2041" s="204"/>
      <c r="C2041" s="204"/>
      <c r="D2041" s="204"/>
      <c r="F2041" s="255" t="s">
        <v>134</v>
      </c>
      <c r="G2041" s="255" t="s">
        <v>593</v>
      </c>
      <c r="H2041" s="255" t="s">
        <v>565</v>
      </c>
      <c r="I2041" s="255" t="s">
        <v>594</v>
      </c>
      <c r="K2041" s="255" t="s">
        <v>134</v>
      </c>
      <c r="L2041" s="255" t="s">
        <v>807</v>
      </c>
      <c r="M2041" s="255" t="s">
        <v>565</v>
      </c>
      <c r="N2041" s="255" t="s">
        <v>565</v>
      </c>
      <c r="P2041" s="255" t="s">
        <v>134</v>
      </c>
      <c r="Q2041" s="255" t="s">
        <v>586</v>
      </c>
      <c r="R2041" s="255" t="s">
        <v>865</v>
      </c>
      <c r="S2041" s="255" t="s">
        <v>5124</v>
      </c>
    </row>
    <row r="2042" spans="1:19" x14ac:dyDescent="0.3">
      <c r="A2042" s="204"/>
      <c r="B2042" s="204"/>
      <c r="C2042" s="204"/>
      <c r="D2042" s="204"/>
      <c r="F2042" s="255" t="s">
        <v>134</v>
      </c>
      <c r="G2042" s="255" t="s">
        <v>4665</v>
      </c>
      <c r="H2042" s="255" t="s">
        <v>1020</v>
      </c>
      <c r="I2042" s="255" t="s">
        <v>3459</v>
      </c>
      <c r="K2042" s="255" t="s">
        <v>134</v>
      </c>
      <c r="L2042" s="255" t="s">
        <v>809</v>
      </c>
      <c r="M2042" s="255" t="s">
        <v>946</v>
      </c>
      <c r="N2042" s="255" t="s">
        <v>1975</v>
      </c>
      <c r="P2042" s="255" t="s">
        <v>134</v>
      </c>
      <c r="Q2042" s="255" t="s">
        <v>552</v>
      </c>
      <c r="R2042" s="255" t="s">
        <v>10750</v>
      </c>
      <c r="S2042" s="255" t="s">
        <v>5126</v>
      </c>
    </row>
    <row r="2043" spans="1:19" x14ac:dyDescent="0.3">
      <c r="A2043" s="204"/>
      <c r="B2043" s="204"/>
      <c r="C2043" s="204"/>
      <c r="D2043" s="204"/>
      <c r="F2043" s="255" t="s">
        <v>134</v>
      </c>
      <c r="G2043" s="255" t="s">
        <v>595</v>
      </c>
      <c r="H2043" s="255" t="s">
        <v>1521</v>
      </c>
      <c r="I2043" s="255" t="s">
        <v>4863</v>
      </c>
      <c r="K2043" s="255" t="s">
        <v>134</v>
      </c>
      <c r="L2043" s="255" t="s">
        <v>811</v>
      </c>
      <c r="M2043" s="255" t="s">
        <v>565</v>
      </c>
      <c r="N2043" s="255" t="s">
        <v>565</v>
      </c>
      <c r="P2043" s="255" t="s">
        <v>134</v>
      </c>
      <c r="Q2043" s="255" t="s">
        <v>551</v>
      </c>
      <c r="R2043" s="255" t="s">
        <v>2413</v>
      </c>
      <c r="S2043" s="255" t="s">
        <v>5015</v>
      </c>
    </row>
    <row r="2044" spans="1:19" x14ac:dyDescent="0.3">
      <c r="A2044" s="204"/>
      <c r="B2044" s="204"/>
      <c r="C2044" s="204"/>
      <c r="D2044" s="204"/>
      <c r="F2044" s="255" t="s">
        <v>134</v>
      </c>
      <c r="G2044" s="255" t="s">
        <v>597</v>
      </c>
      <c r="H2044" s="255" t="s">
        <v>952</v>
      </c>
      <c r="I2044" s="255" t="s">
        <v>4049</v>
      </c>
      <c r="K2044" s="255" t="s">
        <v>134</v>
      </c>
      <c r="L2044" s="255" t="s">
        <v>4676</v>
      </c>
      <c r="M2044" s="255" t="s">
        <v>1137</v>
      </c>
      <c r="N2044" s="255" t="s">
        <v>10584</v>
      </c>
      <c r="P2044" s="255" t="s">
        <v>134</v>
      </c>
      <c r="Q2044" s="255" t="s">
        <v>609</v>
      </c>
      <c r="R2044" s="255" t="s">
        <v>863</v>
      </c>
      <c r="S2044" s="255" t="s">
        <v>1010</v>
      </c>
    </row>
    <row r="2045" spans="1:19" x14ac:dyDescent="0.3">
      <c r="A2045" s="204"/>
      <c r="B2045" s="204"/>
      <c r="C2045" s="204"/>
      <c r="D2045" s="204"/>
      <c r="F2045" s="255" t="s">
        <v>134</v>
      </c>
      <c r="G2045" s="255" t="s">
        <v>599</v>
      </c>
      <c r="H2045" s="255" t="s">
        <v>1183</v>
      </c>
      <c r="I2045" s="255" t="s">
        <v>1863</v>
      </c>
      <c r="K2045" s="255" t="s">
        <v>134</v>
      </c>
      <c r="L2045" s="255" t="s">
        <v>813</v>
      </c>
      <c r="M2045" s="255" t="s">
        <v>2004</v>
      </c>
      <c r="N2045" s="255" t="s">
        <v>5398</v>
      </c>
      <c r="P2045" s="255" t="s">
        <v>134</v>
      </c>
      <c r="Q2045" s="255" t="s">
        <v>611</v>
      </c>
      <c r="R2045" s="255" t="s">
        <v>1860</v>
      </c>
      <c r="S2045" s="255" t="s">
        <v>2703</v>
      </c>
    </row>
    <row r="2046" spans="1:19" x14ac:dyDescent="0.3">
      <c r="A2046" s="204"/>
      <c r="B2046" s="204"/>
      <c r="C2046" s="204"/>
      <c r="D2046" s="204"/>
      <c r="F2046" s="255" t="s">
        <v>134</v>
      </c>
      <c r="G2046" s="255" t="s">
        <v>4666</v>
      </c>
      <c r="H2046" s="255" t="s">
        <v>2017</v>
      </c>
      <c r="I2046" s="255" t="s">
        <v>4864</v>
      </c>
      <c r="K2046" s="255" t="s">
        <v>134</v>
      </c>
      <c r="L2046" s="255" t="s">
        <v>816</v>
      </c>
      <c r="M2046" s="255" t="s">
        <v>1318</v>
      </c>
      <c r="N2046" s="255" t="s">
        <v>5399</v>
      </c>
      <c r="P2046" s="255" t="s">
        <v>134</v>
      </c>
      <c r="Q2046" s="255" t="s">
        <v>586</v>
      </c>
      <c r="R2046" s="255" t="s">
        <v>565</v>
      </c>
      <c r="S2046" s="255" t="s">
        <v>565</v>
      </c>
    </row>
    <row r="2047" spans="1:19" x14ac:dyDescent="0.3">
      <c r="A2047" s="204"/>
      <c r="B2047" s="204"/>
      <c r="C2047" s="204"/>
      <c r="D2047" s="204"/>
      <c r="F2047" s="255" t="s">
        <v>134</v>
      </c>
      <c r="G2047" s="255" t="s">
        <v>601</v>
      </c>
      <c r="H2047" s="255" t="s">
        <v>565</v>
      </c>
      <c r="I2047" s="255" t="s">
        <v>565</v>
      </c>
      <c r="K2047" s="255" t="s">
        <v>134</v>
      </c>
      <c r="L2047" s="255" t="s">
        <v>818</v>
      </c>
      <c r="M2047" s="255" t="s">
        <v>565</v>
      </c>
      <c r="N2047" s="255" t="s">
        <v>1851</v>
      </c>
      <c r="P2047" s="255" t="s">
        <v>134</v>
      </c>
      <c r="Q2047" s="255" t="s">
        <v>550</v>
      </c>
      <c r="R2047" s="255" t="s">
        <v>892</v>
      </c>
      <c r="S2047" s="255" t="s">
        <v>905</v>
      </c>
    </row>
    <row r="2048" spans="1:19" x14ac:dyDescent="0.3">
      <c r="A2048" s="204"/>
      <c r="B2048" s="204"/>
      <c r="C2048" s="204"/>
      <c r="D2048" s="204"/>
      <c r="F2048" s="255" t="s">
        <v>134</v>
      </c>
      <c r="G2048" s="255" t="s">
        <v>602</v>
      </c>
      <c r="H2048" s="255" t="s">
        <v>565</v>
      </c>
      <c r="I2048" s="255" t="s">
        <v>565</v>
      </c>
      <c r="K2048" s="255" t="s">
        <v>134</v>
      </c>
      <c r="L2048" s="255" t="s">
        <v>822</v>
      </c>
      <c r="M2048" s="255" t="s">
        <v>1626</v>
      </c>
      <c r="N2048" s="255" t="s">
        <v>5400</v>
      </c>
      <c r="P2048" s="255" t="s">
        <v>134</v>
      </c>
      <c r="Q2048" s="255" t="s">
        <v>614</v>
      </c>
      <c r="R2048" s="255" t="s">
        <v>565</v>
      </c>
      <c r="S2048" s="255" t="s">
        <v>565</v>
      </c>
    </row>
    <row r="2049" spans="1:19" x14ac:dyDescent="0.3">
      <c r="A2049" s="204"/>
      <c r="B2049" s="204"/>
      <c r="C2049" s="204"/>
      <c r="D2049" s="204"/>
      <c r="F2049" s="255" t="s">
        <v>134</v>
      </c>
      <c r="G2049" s="255" t="s">
        <v>603</v>
      </c>
      <c r="H2049" s="255" t="s">
        <v>2017</v>
      </c>
      <c r="I2049" s="255" t="s">
        <v>4864</v>
      </c>
      <c r="K2049" s="255" t="s">
        <v>134</v>
      </c>
      <c r="L2049" s="255" t="s">
        <v>332</v>
      </c>
      <c r="M2049" s="255" t="s">
        <v>7889</v>
      </c>
      <c r="N2049" s="255" t="s">
        <v>5401</v>
      </c>
      <c r="P2049" s="255" t="s">
        <v>134</v>
      </c>
      <c r="Q2049" s="255" t="s">
        <v>615</v>
      </c>
      <c r="R2049" s="255" t="s">
        <v>946</v>
      </c>
      <c r="S2049" s="255" t="s">
        <v>567</v>
      </c>
    </row>
    <row r="2050" spans="1:19" x14ac:dyDescent="0.3">
      <c r="A2050" s="204"/>
      <c r="B2050" s="204"/>
      <c r="C2050" s="204"/>
      <c r="D2050" s="204"/>
      <c r="F2050" s="255" t="s">
        <v>134</v>
      </c>
      <c r="G2050" s="255" t="s">
        <v>586</v>
      </c>
      <c r="H2050" s="255" t="s">
        <v>2083</v>
      </c>
      <c r="I2050" s="255" t="s">
        <v>4865</v>
      </c>
      <c r="K2050" s="255" t="s">
        <v>134</v>
      </c>
      <c r="L2050" s="255" t="s">
        <v>331</v>
      </c>
      <c r="M2050" s="255" t="s">
        <v>10583</v>
      </c>
      <c r="N2050" s="255" t="s">
        <v>5402</v>
      </c>
      <c r="P2050" s="255" t="s">
        <v>134</v>
      </c>
      <c r="Q2050" s="255" t="s">
        <v>616</v>
      </c>
      <c r="R2050" s="255" t="s">
        <v>565</v>
      </c>
      <c r="S2050" s="255" t="s">
        <v>565</v>
      </c>
    </row>
    <row r="2051" spans="1:19" x14ac:dyDescent="0.3">
      <c r="A2051" s="204"/>
      <c r="B2051" s="204"/>
      <c r="C2051" s="204"/>
      <c r="D2051" s="204"/>
      <c r="F2051" s="255" t="s">
        <v>134</v>
      </c>
      <c r="G2051" s="255" t="s">
        <v>552</v>
      </c>
      <c r="H2051" s="255" t="s">
        <v>10373</v>
      </c>
      <c r="I2051" s="255" t="s">
        <v>4866</v>
      </c>
      <c r="K2051" s="255" t="s">
        <v>134</v>
      </c>
      <c r="L2051" s="255" t="s">
        <v>330</v>
      </c>
      <c r="M2051" s="255" t="s">
        <v>2580</v>
      </c>
      <c r="N2051" s="255" t="s">
        <v>5403</v>
      </c>
      <c r="P2051" s="255" t="s">
        <v>134</v>
      </c>
      <c r="Q2051" s="255" t="s">
        <v>617</v>
      </c>
      <c r="R2051" s="255" t="s">
        <v>594</v>
      </c>
      <c r="S2051" s="255" t="s">
        <v>2154</v>
      </c>
    </row>
    <row r="2052" spans="1:19" x14ac:dyDescent="0.3">
      <c r="A2052" s="204"/>
      <c r="B2052" s="204"/>
      <c r="C2052" s="204"/>
      <c r="D2052" s="204"/>
      <c r="F2052" s="255" t="s">
        <v>134</v>
      </c>
      <c r="G2052" s="255" t="s">
        <v>551</v>
      </c>
      <c r="H2052" s="255" t="s">
        <v>2603</v>
      </c>
      <c r="I2052" s="255" t="s">
        <v>4867</v>
      </c>
      <c r="K2052" s="255" t="s">
        <v>134</v>
      </c>
      <c r="L2052" s="255" t="s">
        <v>329</v>
      </c>
      <c r="M2052" s="255" t="s">
        <v>10582</v>
      </c>
      <c r="N2052" s="255" t="s">
        <v>5404</v>
      </c>
      <c r="P2052" s="255" t="s">
        <v>134</v>
      </c>
      <c r="Q2052" s="255" t="s">
        <v>618</v>
      </c>
      <c r="R2052" s="255" t="s">
        <v>1121</v>
      </c>
      <c r="S2052" s="255" t="s">
        <v>2348</v>
      </c>
    </row>
    <row r="2053" spans="1:19" x14ac:dyDescent="0.3">
      <c r="A2053" s="204"/>
      <c r="B2053" s="204"/>
      <c r="C2053" s="204"/>
      <c r="D2053" s="204"/>
      <c r="F2053" s="255" t="s">
        <v>134</v>
      </c>
      <c r="G2053" s="255" t="s">
        <v>608</v>
      </c>
      <c r="H2053" s="255" t="s">
        <v>565</v>
      </c>
      <c r="I2053" s="255" t="s">
        <v>565</v>
      </c>
      <c r="K2053" s="255" t="s">
        <v>134</v>
      </c>
      <c r="L2053" s="255" t="s">
        <v>324</v>
      </c>
      <c r="M2053" s="255" t="s">
        <v>4192</v>
      </c>
      <c r="N2053" s="255" t="s">
        <v>5405</v>
      </c>
      <c r="P2053" s="255" t="s">
        <v>134</v>
      </c>
      <c r="Q2053" s="255" t="s">
        <v>620</v>
      </c>
      <c r="R2053" s="255" t="s">
        <v>863</v>
      </c>
      <c r="S2053" s="255" t="s">
        <v>1183</v>
      </c>
    </row>
    <row r="2054" spans="1:19" x14ac:dyDescent="0.3">
      <c r="A2054" s="204"/>
      <c r="B2054" s="204"/>
      <c r="C2054" s="204"/>
      <c r="D2054" s="204"/>
      <c r="F2054" s="255" t="s">
        <v>134</v>
      </c>
      <c r="G2054" s="255" t="s">
        <v>609</v>
      </c>
      <c r="H2054" s="255" t="s">
        <v>624</v>
      </c>
      <c r="I2054" s="255" t="s">
        <v>1080</v>
      </c>
      <c r="K2054" s="255" t="s">
        <v>134</v>
      </c>
      <c r="L2054" s="255" t="s">
        <v>4678</v>
      </c>
      <c r="M2054" s="255" t="s">
        <v>624</v>
      </c>
      <c r="N2054" s="255" t="s">
        <v>1892</v>
      </c>
      <c r="P2054" s="255" t="s">
        <v>134</v>
      </c>
      <c r="Q2054" s="255" t="s">
        <v>8645</v>
      </c>
      <c r="R2054" s="255" t="s">
        <v>565</v>
      </c>
      <c r="S2054" s="255" t="s">
        <v>565</v>
      </c>
    </row>
    <row r="2055" spans="1:19" x14ac:dyDescent="0.3">
      <c r="A2055" s="204"/>
      <c r="B2055" s="204"/>
      <c r="C2055" s="204"/>
      <c r="D2055" s="204"/>
      <c r="F2055" s="255" t="s">
        <v>134</v>
      </c>
      <c r="G2055" s="255" t="s">
        <v>611</v>
      </c>
      <c r="H2055" s="255" t="s">
        <v>1010</v>
      </c>
      <c r="I2055" s="255" t="s">
        <v>1800</v>
      </c>
      <c r="K2055" s="255" t="s">
        <v>134</v>
      </c>
      <c r="L2055" s="255" t="s">
        <v>830</v>
      </c>
      <c r="M2055" s="255" t="s">
        <v>863</v>
      </c>
      <c r="N2055" s="255" t="s">
        <v>1766</v>
      </c>
      <c r="P2055" s="255" t="s">
        <v>134</v>
      </c>
      <c r="Q2055" s="255" t="s">
        <v>8646</v>
      </c>
      <c r="R2055" s="255" t="s">
        <v>565</v>
      </c>
      <c r="S2055" s="255" t="s">
        <v>565</v>
      </c>
    </row>
    <row r="2056" spans="1:19" x14ac:dyDescent="0.3">
      <c r="A2056" s="204"/>
      <c r="B2056" s="204"/>
      <c r="C2056" s="204"/>
      <c r="D2056" s="204"/>
      <c r="F2056" s="255" t="s">
        <v>134</v>
      </c>
      <c r="G2056" s="255" t="s">
        <v>586</v>
      </c>
      <c r="H2056" s="255" t="s">
        <v>565</v>
      </c>
      <c r="I2056" s="255" t="s">
        <v>565</v>
      </c>
      <c r="K2056" s="255" t="s">
        <v>134</v>
      </c>
      <c r="L2056" s="255" t="s">
        <v>831</v>
      </c>
      <c r="M2056" s="255" t="s">
        <v>565</v>
      </c>
      <c r="N2056" s="255" t="s">
        <v>565</v>
      </c>
      <c r="P2056" s="255" t="s">
        <v>134</v>
      </c>
      <c r="Q2056" s="255" t="s">
        <v>586</v>
      </c>
      <c r="R2056" s="255" t="s">
        <v>565</v>
      </c>
      <c r="S2056" s="255" t="s">
        <v>1013</v>
      </c>
    </row>
    <row r="2057" spans="1:19" x14ac:dyDescent="0.3">
      <c r="A2057" s="204"/>
      <c r="B2057" s="204"/>
      <c r="C2057" s="204"/>
      <c r="D2057" s="204"/>
      <c r="F2057" s="255" t="s">
        <v>134</v>
      </c>
      <c r="G2057" s="255" t="s">
        <v>550</v>
      </c>
      <c r="H2057" s="255" t="s">
        <v>2086</v>
      </c>
      <c r="I2057" s="255" t="s">
        <v>1706</v>
      </c>
      <c r="K2057" s="255" t="s">
        <v>134</v>
      </c>
      <c r="L2057" s="255" t="s">
        <v>832</v>
      </c>
      <c r="M2057" s="255" t="s">
        <v>594</v>
      </c>
      <c r="N2057" s="255" t="s">
        <v>680</v>
      </c>
      <c r="P2057" s="255" t="s">
        <v>134</v>
      </c>
      <c r="Q2057" s="255" t="s">
        <v>549</v>
      </c>
      <c r="R2057" s="255" t="s">
        <v>1216</v>
      </c>
      <c r="S2057" s="255" t="s">
        <v>5127</v>
      </c>
    </row>
    <row r="2058" spans="1:19" x14ac:dyDescent="0.3">
      <c r="A2058" s="204"/>
      <c r="B2058" s="204"/>
      <c r="C2058" s="204"/>
      <c r="D2058" s="204"/>
      <c r="F2058" s="255" t="s">
        <v>134</v>
      </c>
      <c r="G2058" s="255" t="s">
        <v>615</v>
      </c>
      <c r="H2058" s="255" t="s">
        <v>863</v>
      </c>
      <c r="I2058" s="255" t="s">
        <v>892</v>
      </c>
      <c r="K2058" s="255" t="s">
        <v>134</v>
      </c>
      <c r="L2058" s="255" t="s">
        <v>536</v>
      </c>
      <c r="M2058" s="255" t="s">
        <v>1860</v>
      </c>
      <c r="N2058" s="255" t="s">
        <v>5406</v>
      </c>
      <c r="P2058" s="255" t="s">
        <v>134</v>
      </c>
      <c r="Q2058" s="255" t="s">
        <v>623</v>
      </c>
      <c r="R2058" s="255" t="s">
        <v>594</v>
      </c>
      <c r="S2058" s="255" t="s">
        <v>594</v>
      </c>
    </row>
    <row r="2059" spans="1:19" x14ac:dyDescent="0.3">
      <c r="A2059" s="204"/>
      <c r="B2059" s="204"/>
      <c r="C2059" s="204"/>
      <c r="D2059" s="204"/>
      <c r="F2059" s="255" t="s">
        <v>134</v>
      </c>
      <c r="G2059" s="255" t="s">
        <v>616</v>
      </c>
      <c r="H2059" s="255" t="s">
        <v>952</v>
      </c>
      <c r="I2059" s="255" t="s">
        <v>1578</v>
      </c>
      <c r="K2059" s="255" t="s">
        <v>134</v>
      </c>
      <c r="L2059" s="255" t="s">
        <v>586</v>
      </c>
      <c r="M2059" s="255" t="s">
        <v>1860</v>
      </c>
      <c r="N2059" s="255" t="s">
        <v>5406</v>
      </c>
      <c r="P2059" s="255" t="s">
        <v>134</v>
      </c>
      <c r="Q2059" s="255" t="s">
        <v>625</v>
      </c>
      <c r="R2059" s="255" t="s">
        <v>594</v>
      </c>
      <c r="S2059" s="255" t="s">
        <v>1539</v>
      </c>
    </row>
    <row r="2060" spans="1:19" x14ac:dyDescent="0.3">
      <c r="A2060" s="204"/>
      <c r="B2060" s="204"/>
      <c r="C2060" s="204"/>
      <c r="D2060" s="204"/>
      <c r="F2060" s="255" t="s">
        <v>134</v>
      </c>
      <c r="G2060" s="255" t="s">
        <v>617</v>
      </c>
      <c r="H2060" s="255" t="s">
        <v>863</v>
      </c>
      <c r="I2060" s="255" t="s">
        <v>863</v>
      </c>
      <c r="K2060" s="255" t="s">
        <v>151</v>
      </c>
      <c r="L2060" s="255" t="s">
        <v>554</v>
      </c>
      <c r="M2060" s="255" t="s">
        <v>1969</v>
      </c>
      <c r="N2060" s="255" t="s">
        <v>4816</v>
      </c>
      <c r="P2060" s="255" t="s">
        <v>134</v>
      </c>
      <c r="Q2060" s="255" t="s">
        <v>627</v>
      </c>
      <c r="R2060" s="255" t="s">
        <v>565</v>
      </c>
      <c r="S2060" s="255" t="s">
        <v>565</v>
      </c>
    </row>
    <row r="2061" spans="1:19" x14ac:dyDescent="0.3">
      <c r="A2061" s="204"/>
      <c r="B2061" s="204"/>
      <c r="C2061" s="204"/>
      <c r="D2061" s="204"/>
      <c r="F2061" s="255" t="s">
        <v>134</v>
      </c>
      <c r="G2061" s="255" t="s">
        <v>618</v>
      </c>
      <c r="H2061" s="255" t="s">
        <v>1193</v>
      </c>
      <c r="I2061" s="255" t="s">
        <v>4868</v>
      </c>
      <c r="K2061" s="255" t="s">
        <v>151</v>
      </c>
      <c r="L2061" s="255" t="s">
        <v>566</v>
      </c>
      <c r="M2061" s="255" t="s">
        <v>565</v>
      </c>
      <c r="N2061" s="255" t="s">
        <v>565</v>
      </c>
      <c r="P2061" s="255" t="s">
        <v>134</v>
      </c>
      <c r="Q2061" s="255" t="s">
        <v>629</v>
      </c>
      <c r="R2061" s="255" t="s">
        <v>3107</v>
      </c>
      <c r="S2061" s="255" t="s">
        <v>3776</v>
      </c>
    </row>
    <row r="2062" spans="1:19" x14ac:dyDescent="0.3">
      <c r="A2062" s="204"/>
      <c r="B2062" s="204"/>
      <c r="C2062" s="204"/>
      <c r="D2062" s="204"/>
      <c r="F2062" s="255" t="s">
        <v>134</v>
      </c>
      <c r="G2062" s="255" t="s">
        <v>620</v>
      </c>
      <c r="H2062" s="255" t="s">
        <v>565</v>
      </c>
      <c r="I2062" s="255" t="s">
        <v>594</v>
      </c>
      <c r="K2062" s="255" t="s">
        <v>151</v>
      </c>
      <c r="L2062" s="255" t="s">
        <v>4661</v>
      </c>
      <c r="M2062" s="255" t="s">
        <v>594</v>
      </c>
      <c r="N2062" s="255" t="s">
        <v>2587</v>
      </c>
      <c r="P2062" s="255" t="s">
        <v>134</v>
      </c>
      <c r="Q2062" s="255" t="s">
        <v>631</v>
      </c>
      <c r="R2062" s="255" t="s">
        <v>565</v>
      </c>
      <c r="S2062" s="255" t="s">
        <v>565</v>
      </c>
    </row>
    <row r="2063" spans="1:19" x14ac:dyDescent="0.3">
      <c r="A2063" s="204"/>
      <c r="B2063" s="204"/>
      <c r="C2063" s="204"/>
      <c r="D2063" s="204"/>
      <c r="F2063" s="255" t="s">
        <v>134</v>
      </c>
      <c r="G2063" s="255" t="s">
        <v>8645</v>
      </c>
      <c r="H2063" s="255" t="s">
        <v>565</v>
      </c>
      <c r="I2063" s="255" t="s">
        <v>594</v>
      </c>
      <c r="K2063" s="255" t="s">
        <v>151</v>
      </c>
      <c r="L2063" s="255" t="s">
        <v>570</v>
      </c>
      <c r="M2063" s="255" t="s">
        <v>594</v>
      </c>
      <c r="N2063" s="255" t="s">
        <v>2587</v>
      </c>
      <c r="P2063" s="255" t="s">
        <v>134</v>
      </c>
      <c r="Q2063" s="255" t="s">
        <v>633</v>
      </c>
      <c r="R2063" s="255" t="s">
        <v>2193</v>
      </c>
      <c r="S2063" s="255" t="s">
        <v>4487</v>
      </c>
    </row>
    <row r="2064" spans="1:19" x14ac:dyDescent="0.3">
      <c r="A2064" s="204"/>
      <c r="B2064" s="204"/>
      <c r="C2064" s="204"/>
      <c r="D2064" s="204"/>
      <c r="F2064" s="255" t="s">
        <v>134</v>
      </c>
      <c r="G2064" s="255" t="s">
        <v>8646</v>
      </c>
      <c r="H2064" s="255" t="s">
        <v>565</v>
      </c>
      <c r="I2064" s="255" t="s">
        <v>565</v>
      </c>
      <c r="K2064" s="255" t="s">
        <v>151</v>
      </c>
      <c r="L2064" s="255" t="s">
        <v>572</v>
      </c>
      <c r="M2064" s="255" t="s">
        <v>565</v>
      </c>
      <c r="N2064" s="255" t="s">
        <v>565</v>
      </c>
      <c r="P2064" s="255" t="s">
        <v>134</v>
      </c>
      <c r="Q2064" s="255" t="s">
        <v>586</v>
      </c>
      <c r="R2064" s="255" t="s">
        <v>1238</v>
      </c>
      <c r="S2064" s="255" t="s">
        <v>5128</v>
      </c>
    </row>
    <row r="2065" spans="1:19" x14ac:dyDescent="0.3">
      <c r="A2065" s="204"/>
      <c r="B2065" s="204"/>
      <c r="C2065" s="204"/>
      <c r="D2065" s="204"/>
      <c r="F2065" s="255" t="s">
        <v>134</v>
      </c>
      <c r="G2065" s="255" t="s">
        <v>586</v>
      </c>
      <c r="H2065" s="255" t="s">
        <v>594</v>
      </c>
      <c r="I2065" s="255" t="s">
        <v>594</v>
      </c>
      <c r="K2065" s="255" t="s">
        <v>151</v>
      </c>
      <c r="L2065" s="255" t="s">
        <v>574</v>
      </c>
      <c r="M2065" s="255" t="s">
        <v>565</v>
      </c>
      <c r="N2065" s="255" t="s">
        <v>565</v>
      </c>
      <c r="P2065" s="255" t="s">
        <v>134</v>
      </c>
      <c r="Q2065" s="255" t="s">
        <v>548</v>
      </c>
      <c r="R2065" s="255" t="s">
        <v>5284</v>
      </c>
      <c r="S2065" s="255" t="s">
        <v>5129</v>
      </c>
    </row>
    <row r="2066" spans="1:19" x14ac:dyDescent="0.3">
      <c r="A2066" s="204"/>
      <c r="B2066" s="204"/>
      <c r="C2066" s="204"/>
      <c r="D2066" s="204"/>
      <c r="F2066" s="255" t="s">
        <v>134</v>
      </c>
      <c r="G2066" s="255" t="s">
        <v>549</v>
      </c>
      <c r="H2066" s="255" t="s">
        <v>10374</v>
      </c>
      <c r="I2066" s="255" t="s">
        <v>4869</v>
      </c>
      <c r="K2066" s="255" t="s">
        <v>151</v>
      </c>
      <c r="L2066" s="255" t="s">
        <v>576</v>
      </c>
      <c r="M2066" s="255" t="s">
        <v>565</v>
      </c>
      <c r="N2066" s="255" t="s">
        <v>565</v>
      </c>
      <c r="P2066" s="255" t="s">
        <v>134</v>
      </c>
      <c r="Q2066" s="255" t="s">
        <v>637</v>
      </c>
      <c r="R2066" s="255" t="s">
        <v>1399</v>
      </c>
      <c r="S2066" s="255" t="s">
        <v>612</v>
      </c>
    </row>
    <row r="2067" spans="1:19" x14ac:dyDescent="0.3">
      <c r="A2067" s="204"/>
      <c r="B2067" s="204"/>
      <c r="C2067" s="204"/>
      <c r="D2067" s="204"/>
      <c r="F2067" s="255" t="s">
        <v>134</v>
      </c>
      <c r="G2067" s="255" t="s">
        <v>623</v>
      </c>
      <c r="H2067" s="255" t="s">
        <v>863</v>
      </c>
      <c r="I2067" s="255" t="s">
        <v>1481</v>
      </c>
      <c r="K2067" s="255" t="s">
        <v>151</v>
      </c>
      <c r="L2067" s="255" t="s">
        <v>578</v>
      </c>
      <c r="M2067" s="255" t="s">
        <v>565</v>
      </c>
      <c r="N2067" s="255" t="s">
        <v>565</v>
      </c>
      <c r="P2067" s="255" t="s">
        <v>134</v>
      </c>
      <c r="Q2067" s="255" t="s">
        <v>639</v>
      </c>
      <c r="R2067" s="255" t="s">
        <v>1893</v>
      </c>
      <c r="S2067" s="255" t="s">
        <v>3392</v>
      </c>
    </row>
    <row r="2068" spans="1:19" x14ac:dyDescent="0.3">
      <c r="A2068" s="204"/>
      <c r="B2068" s="204"/>
      <c r="C2068" s="204"/>
      <c r="D2068" s="204"/>
      <c r="F2068" s="255" t="s">
        <v>134</v>
      </c>
      <c r="G2068" s="255" t="s">
        <v>625</v>
      </c>
      <c r="H2068" s="255" t="s">
        <v>3214</v>
      </c>
      <c r="I2068" s="255" t="s">
        <v>4670</v>
      </c>
      <c r="K2068" s="255" t="s">
        <v>151</v>
      </c>
      <c r="L2068" s="255" t="s">
        <v>580</v>
      </c>
      <c r="M2068" s="255" t="s">
        <v>2083</v>
      </c>
      <c r="N2068" s="255" t="s">
        <v>4430</v>
      </c>
      <c r="P2068" s="255" t="s">
        <v>134</v>
      </c>
      <c r="Q2068" s="255" t="s">
        <v>641</v>
      </c>
      <c r="R2068" s="255" t="s">
        <v>594</v>
      </c>
      <c r="S2068" s="255" t="s">
        <v>812</v>
      </c>
    </row>
    <row r="2069" spans="1:19" x14ac:dyDescent="0.3">
      <c r="A2069" s="204"/>
      <c r="B2069" s="204"/>
      <c r="C2069" s="204"/>
      <c r="D2069" s="204"/>
      <c r="F2069" s="255" t="s">
        <v>134</v>
      </c>
      <c r="G2069" s="255" t="s">
        <v>627</v>
      </c>
      <c r="H2069" s="255" t="s">
        <v>565</v>
      </c>
      <c r="I2069" s="255" t="s">
        <v>565</v>
      </c>
      <c r="K2069" s="255" t="s">
        <v>151</v>
      </c>
      <c r="L2069" s="255" t="s">
        <v>4664</v>
      </c>
      <c r="M2069" s="255" t="s">
        <v>1420</v>
      </c>
      <c r="N2069" s="255" t="s">
        <v>5408</v>
      </c>
      <c r="P2069" s="255" t="s">
        <v>134</v>
      </c>
      <c r="Q2069" s="255" t="s">
        <v>643</v>
      </c>
      <c r="R2069" s="255" t="s">
        <v>1832</v>
      </c>
      <c r="S2069" s="255" t="s">
        <v>4440</v>
      </c>
    </row>
    <row r="2070" spans="1:19" x14ac:dyDescent="0.3">
      <c r="A2070" s="204"/>
      <c r="B2070" s="204"/>
      <c r="C2070" s="204"/>
      <c r="D2070" s="204"/>
      <c r="F2070" s="255" t="s">
        <v>134</v>
      </c>
      <c r="G2070" s="255" t="s">
        <v>629</v>
      </c>
      <c r="H2070" s="255" t="s">
        <v>1384</v>
      </c>
      <c r="I2070" s="255" t="s">
        <v>4870</v>
      </c>
      <c r="K2070" s="255" t="s">
        <v>151</v>
      </c>
      <c r="L2070" s="255" t="s">
        <v>582</v>
      </c>
      <c r="M2070" s="255" t="s">
        <v>565</v>
      </c>
      <c r="N2070" s="255" t="s">
        <v>565</v>
      </c>
      <c r="P2070" s="255" t="s">
        <v>134</v>
      </c>
      <c r="Q2070" s="255" t="s">
        <v>586</v>
      </c>
      <c r="R2070" s="255" t="s">
        <v>1787</v>
      </c>
      <c r="S2070" s="255" t="s">
        <v>5130</v>
      </c>
    </row>
    <row r="2071" spans="1:19" x14ac:dyDescent="0.3">
      <c r="A2071" s="204"/>
      <c r="B2071" s="204"/>
      <c r="C2071" s="204"/>
      <c r="D2071" s="204"/>
      <c r="F2071" s="255" t="s">
        <v>134</v>
      </c>
      <c r="G2071" s="255" t="s">
        <v>631</v>
      </c>
      <c r="H2071" s="255" t="s">
        <v>892</v>
      </c>
      <c r="I2071" s="255" t="s">
        <v>1581</v>
      </c>
      <c r="K2071" s="255" t="s">
        <v>151</v>
      </c>
      <c r="L2071" s="255" t="s">
        <v>584</v>
      </c>
      <c r="M2071" s="255" t="s">
        <v>1420</v>
      </c>
      <c r="N2071" s="255" t="s">
        <v>5408</v>
      </c>
      <c r="P2071" s="255" t="s">
        <v>134</v>
      </c>
      <c r="Q2071" s="255" t="s">
        <v>547</v>
      </c>
      <c r="R2071" s="255" t="s">
        <v>852</v>
      </c>
      <c r="S2071" s="255" t="s">
        <v>5131</v>
      </c>
    </row>
    <row r="2072" spans="1:19" x14ac:dyDescent="0.3">
      <c r="A2072" s="204"/>
      <c r="B2072" s="204"/>
      <c r="C2072" s="204"/>
      <c r="D2072" s="204"/>
      <c r="F2072" s="255" t="s">
        <v>134</v>
      </c>
      <c r="G2072" s="255" t="s">
        <v>633</v>
      </c>
      <c r="H2072" s="255" t="s">
        <v>4834</v>
      </c>
      <c r="I2072" s="255" t="s">
        <v>4871</v>
      </c>
      <c r="K2072" s="255" t="s">
        <v>151</v>
      </c>
      <c r="L2072" s="255" t="s">
        <v>586</v>
      </c>
      <c r="M2072" s="255" t="s">
        <v>1332</v>
      </c>
      <c r="N2072" s="255" t="s">
        <v>5409</v>
      </c>
      <c r="P2072" s="255" t="s">
        <v>134</v>
      </c>
      <c r="Q2072" s="255" t="s">
        <v>647</v>
      </c>
      <c r="R2072" s="255" t="s">
        <v>863</v>
      </c>
      <c r="S2072" s="255" t="s">
        <v>1939</v>
      </c>
    </row>
    <row r="2073" spans="1:19" x14ac:dyDescent="0.3">
      <c r="A2073" s="204"/>
      <c r="B2073" s="204"/>
      <c r="C2073" s="204"/>
      <c r="D2073" s="204"/>
      <c r="F2073" s="255" t="s">
        <v>134</v>
      </c>
      <c r="G2073" s="255" t="s">
        <v>586</v>
      </c>
      <c r="H2073" s="255" t="s">
        <v>1475</v>
      </c>
      <c r="I2073" s="255" t="s">
        <v>4872</v>
      </c>
      <c r="K2073" s="255" t="s">
        <v>151</v>
      </c>
      <c r="L2073" s="255" t="s">
        <v>553</v>
      </c>
      <c r="M2073" s="255" t="s">
        <v>1189</v>
      </c>
      <c r="N2073" s="255" t="s">
        <v>5410</v>
      </c>
      <c r="P2073" s="255" t="s">
        <v>134</v>
      </c>
      <c r="Q2073" s="255" t="s">
        <v>649</v>
      </c>
      <c r="R2073" s="255" t="s">
        <v>952</v>
      </c>
      <c r="S2073" s="255" t="s">
        <v>691</v>
      </c>
    </row>
    <row r="2074" spans="1:19" x14ac:dyDescent="0.3">
      <c r="A2074" s="204"/>
      <c r="B2074" s="204"/>
      <c r="C2074" s="204"/>
      <c r="D2074" s="204"/>
      <c r="F2074" s="255" t="s">
        <v>134</v>
      </c>
      <c r="G2074" s="255" t="s">
        <v>548</v>
      </c>
      <c r="H2074" s="255" t="s">
        <v>6252</v>
      </c>
      <c r="I2074" s="255" t="s">
        <v>4873</v>
      </c>
      <c r="K2074" s="255" t="s">
        <v>151</v>
      </c>
      <c r="L2074" s="255" t="s">
        <v>589</v>
      </c>
      <c r="M2074" s="255" t="s">
        <v>1700</v>
      </c>
      <c r="N2074" s="255" t="s">
        <v>1582</v>
      </c>
      <c r="P2074" s="255" t="s">
        <v>134</v>
      </c>
      <c r="Q2074" s="255" t="s">
        <v>651</v>
      </c>
      <c r="R2074" s="255" t="s">
        <v>624</v>
      </c>
      <c r="S2074" s="255" t="s">
        <v>885</v>
      </c>
    </row>
    <row r="2075" spans="1:19" x14ac:dyDescent="0.3">
      <c r="A2075" s="204"/>
      <c r="B2075" s="204"/>
      <c r="C2075" s="204"/>
      <c r="D2075" s="204"/>
      <c r="F2075" s="255" t="s">
        <v>134</v>
      </c>
      <c r="G2075" s="255" t="s">
        <v>637</v>
      </c>
      <c r="H2075" s="255" t="s">
        <v>1992</v>
      </c>
      <c r="I2075" s="255" t="s">
        <v>2015</v>
      </c>
      <c r="K2075" s="255" t="s">
        <v>151</v>
      </c>
      <c r="L2075" s="255" t="s">
        <v>591</v>
      </c>
      <c r="M2075" s="255" t="s">
        <v>972</v>
      </c>
      <c r="N2075" s="255" t="s">
        <v>5411</v>
      </c>
      <c r="P2075" s="255" t="s">
        <v>134</v>
      </c>
      <c r="Q2075" s="255" t="s">
        <v>653</v>
      </c>
      <c r="R2075" s="255" t="s">
        <v>757</v>
      </c>
      <c r="S2075" s="255" t="s">
        <v>3214</v>
      </c>
    </row>
    <row r="2076" spans="1:19" x14ac:dyDescent="0.3">
      <c r="A2076" s="204"/>
      <c r="B2076" s="204"/>
      <c r="C2076" s="204"/>
      <c r="D2076" s="204"/>
      <c r="F2076" s="255" t="s">
        <v>134</v>
      </c>
      <c r="G2076" s="255" t="s">
        <v>639</v>
      </c>
      <c r="H2076" s="255" t="s">
        <v>4118</v>
      </c>
      <c r="I2076" s="255" t="s">
        <v>4874</v>
      </c>
      <c r="K2076" s="255" t="s">
        <v>151</v>
      </c>
      <c r="L2076" s="255" t="s">
        <v>599</v>
      </c>
      <c r="M2076" s="255" t="s">
        <v>565</v>
      </c>
      <c r="N2076" s="255" t="s">
        <v>565</v>
      </c>
      <c r="P2076" s="255" t="s">
        <v>134</v>
      </c>
      <c r="Q2076" s="255" t="s">
        <v>655</v>
      </c>
      <c r="R2076" s="255" t="s">
        <v>1145</v>
      </c>
      <c r="S2076" s="255" t="s">
        <v>3222</v>
      </c>
    </row>
    <row r="2077" spans="1:19" x14ac:dyDescent="0.3">
      <c r="A2077" s="204"/>
      <c r="B2077" s="204"/>
      <c r="C2077" s="204"/>
      <c r="D2077" s="204"/>
      <c r="F2077" s="255" t="s">
        <v>134</v>
      </c>
      <c r="G2077" s="255" t="s">
        <v>641</v>
      </c>
      <c r="H2077" s="255" t="s">
        <v>565</v>
      </c>
      <c r="I2077" s="255" t="s">
        <v>594</v>
      </c>
      <c r="K2077" s="255" t="s">
        <v>151</v>
      </c>
      <c r="L2077" s="255" t="s">
        <v>4666</v>
      </c>
      <c r="M2077" s="255" t="s">
        <v>1629</v>
      </c>
      <c r="N2077" s="255" t="s">
        <v>10581</v>
      </c>
      <c r="P2077" s="255" t="s">
        <v>134</v>
      </c>
      <c r="Q2077" s="255" t="s">
        <v>657</v>
      </c>
      <c r="R2077" s="255" t="s">
        <v>812</v>
      </c>
      <c r="S2077" s="255" t="s">
        <v>941</v>
      </c>
    </row>
    <row r="2078" spans="1:19" x14ac:dyDescent="0.3">
      <c r="A2078" s="204"/>
      <c r="B2078" s="204"/>
      <c r="C2078" s="204"/>
      <c r="D2078" s="204"/>
      <c r="F2078" s="255" t="s">
        <v>134</v>
      </c>
      <c r="G2078" s="255" t="s">
        <v>643</v>
      </c>
      <c r="H2078" s="255" t="s">
        <v>1764</v>
      </c>
      <c r="I2078" s="255" t="s">
        <v>4875</v>
      </c>
      <c r="K2078" s="255" t="s">
        <v>151</v>
      </c>
      <c r="L2078" s="255" t="s">
        <v>601</v>
      </c>
      <c r="M2078" s="255" t="s">
        <v>1844</v>
      </c>
      <c r="N2078" s="255" t="s">
        <v>5412</v>
      </c>
      <c r="P2078" s="255" t="s">
        <v>134</v>
      </c>
      <c r="Q2078" s="255" t="s">
        <v>546</v>
      </c>
      <c r="R2078" s="255" t="s">
        <v>828</v>
      </c>
      <c r="S2078" s="255" t="s">
        <v>4843</v>
      </c>
    </row>
    <row r="2079" spans="1:19" x14ac:dyDescent="0.3">
      <c r="A2079" s="204"/>
      <c r="B2079" s="204"/>
      <c r="C2079" s="204"/>
      <c r="D2079" s="204"/>
      <c r="F2079" s="255" t="s">
        <v>134</v>
      </c>
      <c r="G2079" s="255" t="s">
        <v>586</v>
      </c>
      <c r="H2079" s="255" t="s">
        <v>7763</v>
      </c>
      <c r="I2079" s="255" t="s">
        <v>4876</v>
      </c>
      <c r="K2079" s="255" t="s">
        <v>151</v>
      </c>
      <c r="L2079" s="255" t="s">
        <v>2074</v>
      </c>
      <c r="M2079" s="255" t="s">
        <v>624</v>
      </c>
      <c r="N2079" s="255" t="s">
        <v>5413</v>
      </c>
      <c r="P2079" s="255" t="s">
        <v>134</v>
      </c>
      <c r="Q2079" s="255" t="s">
        <v>660</v>
      </c>
      <c r="R2079" s="255" t="s">
        <v>565</v>
      </c>
      <c r="S2079" s="255" t="s">
        <v>565</v>
      </c>
    </row>
    <row r="2080" spans="1:19" x14ac:dyDescent="0.3">
      <c r="A2080" s="204"/>
      <c r="B2080" s="204"/>
      <c r="C2080" s="204"/>
      <c r="D2080" s="204"/>
      <c r="F2080" s="255" t="s">
        <v>134</v>
      </c>
      <c r="G2080" s="255" t="s">
        <v>547</v>
      </c>
      <c r="H2080" s="255" t="s">
        <v>10375</v>
      </c>
      <c r="I2080" s="255" t="s">
        <v>4878</v>
      </c>
      <c r="K2080" s="255" t="s">
        <v>151</v>
      </c>
      <c r="L2080" s="255" t="s">
        <v>602</v>
      </c>
      <c r="M2080" s="255" t="s">
        <v>946</v>
      </c>
      <c r="N2080" s="255" t="s">
        <v>5414</v>
      </c>
      <c r="P2080" s="255" t="s">
        <v>134</v>
      </c>
      <c r="Q2080" s="255" t="s">
        <v>662</v>
      </c>
      <c r="R2080" s="255" t="s">
        <v>892</v>
      </c>
      <c r="S2080" s="255" t="s">
        <v>1464</v>
      </c>
    </row>
    <row r="2081" spans="1:19" x14ac:dyDescent="0.3">
      <c r="A2081" s="204"/>
      <c r="B2081" s="204"/>
      <c r="C2081" s="204"/>
      <c r="D2081" s="204"/>
      <c r="F2081" s="255" t="s">
        <v>134</v>
      </c>
      <c r="G2081" s="255" t="s">
        <v>647</v>
      </c>
      <c r="H2081" s="255" t="s">
        <v>1679</v>
      </c>
      <c r="I2081" s="255" t="s">
        <v>4879</v>
      </c>
      <c r="K2081" s="255" t="s">
        <v>151</v>
      </c>
      <c r="L2081" s="255" t="s">
        <v>603</v>
      </c>
      <c r="M2081" s="255" t="s">
        <v>6140</v>
      </c>
      <c r="N2081" s="255" t="s">
        <v>5415</v>
      </c>
      <c r="P2081" s="255" t="s">
        <v>134</v>
      </c>
      <c r="Q2081" s="255" t="s">
        <v>664</v>
      </c>
      <c r="R2081" s="255" t="s">
        <v>1844</v>
      </c>
      <c r="S2081" s="255" t="s">
        <v>1719</v>
      </c>
    </row>
    <row r="2082" spans="1:19" x14ac:dyDescent="0.3">
      <c r="A2082" s="204"/>
      <c r="B2082" s="204"/>
      <c r="C2082" s="204"/>
      <c r="D2082" s="204"/>
      <c r="F2082" s="255" t="s">
        <v>134</v>
      </c>
      <c r="G2082" s="255" t="s">
        <v>649</v>
      </c>
      <c r="H2082" s="255" t="s">
        <v>779</v>
      </c>
      <c r="I2082" s="255" t="s">
        <v>4880</v>
      </c>
      <c r="K2082" s="255" t="s">
        <v>151</v>
      </c>
      <c r="L2082" s="255" t="s">
        <v>586</v>
      </c>
      <c r="M2082" s="255" t="s">
        <v>3107</v>
      </c>
      <c r="N2082" s="255" t="s">
        <v>5416</v>
      </c>
      <c r="P2082" s="255" t="s">
        <v>134</v>
      </c>
      <c r="Q2082" s="255" t="s">
        <v>545</v>
      </c>
      <c r="R2082" s="255" t="s">
        <v>3088</v>
      </c>
      <c r="S2082" s="255" t="s">
        <v>5132</v>
      </c>
    </row>
    <row r="2083" spans="1:19" x14ac:dyDescent="0.3">
      <c r="A2083" s="204"/>
      <c r="B2083" s="204"/>
      <c r="C2083" s="204"/>
      <c r="D2083" s="204"/>
      <c r="F2083" s="255" t="s">
        <v>134</v>
      </c>
      <c r="G2083" s="255" t="s">
        <v>651</v>
      </c>
      <c r="H2083" s="255" t="s">
        <v>1121</v>
      </c>
      <c r="I2083" s="255" t="s">
        <v>1234</v>
      </c>
      <c r="K2083" s="255" t="s">
        <v>151</v>
      </c>
      <c r="L2083" s="255" t="s">
        <v>552</v>
      </c>
      <c r="M2083" s="255" t="s">
        <v>4545</v>
      </c>
      <c r="N2083" s="255" t="s">
        <v>5417</v>
      </c>
      <c r="P2083" s="255" t="s">
        <v>134</v>
      </c>
      <c r="Q2083" s="255" t="s">
        <v>667</v>
      </c>
      <c r="R2083" s="255" t="s">
        <v>624</v>
      </c>
      <c r="S2083" s="255" t="s">
        <v>565</v>
      </c>
    </row>
    <row r="2084" spans="1:19" x14ac:dyDescent="0.3">
      <c r="A2084" s="204"/>
      <c r="B2084" s="204"/>
      <c r="C2084" s="204"/>
      <c r="D2084" s="204"/>
      <c r="F2084" s="255" t="s">
        <v>134</v>
      </c>
      <c r="G2084" s="255" t="s">
        <v>653</v>
      </c>
      <c r="H2084" s="255" t="s">
        <v>2806</v>
      </c>
      <c r="I2084" s="255" t="s">
        <v>1972</v>
      </c>
      <c r="K2084" s="255" t="s">
        <v>151</v>
      </c>
      <c r="L2084" s="255" t="s">
        <v>551</v>
      </c>
      <c r="M2084" s="255" t="s">
        <v>1788</v>
      </c>
      <c r="N2084" s="255" t="s">
        <v>5418</v>
      </c>
      <c r="P2084" s="255" t="s">
        <v>134</v>
      </c>
      <c r="Q2084" s="255" t="s">
        <v>668</v>
      </c>
      <c r="R2084" s="255" t="s">
        <v>6635</v>
      </c>
      <c r="S2084" s="255" t="s">
        <v>5133</v>
      </c>
    </row>
    <row r="2085" spans="1:19" x14ac:dyDescent="0.3">
      <c r="A2085" s="204"/>
      <c r="B2085" s="204"/>
      <c r="C2085" s="204"/>
      <c r="D2085" s="204"/>
      <c r="F2085" s="255" t="s">
        <v>134</v>
      </c>
      <c r="G2085" s="255" t="s">
        <v>655</v>
      </c>
      <c r="H2085" s="255" t="s">
        <v>1798</v>
      </c>
      <c r="I2085" s="255" t="s">
        <v>4550</v>
      </c>
      <c r="K2085" s="255" t="s">
        <v>151</v>
      </c>
      <c r="L2085" s="255" t="s">
        <v>609</v>
      </c>
      <c r="M2085" s="255" t="s">
        <v>565</v>
      </c>
      <c r="N2085" s="255" t="s">
        <v>565</v>
      </c>
      <c r="P2085" s="255" t="s">
        <v>134</v>
      </c>
      <c r="Q2085" s="255" t="s">
        <v>670</v>
      </c>
      <c r="R2085" s="255" t="s">
        <v>1870</v>
      </c>
      <c r="S2085" s="255" t="s">
        <v>5134</v>
      </c>
    </row>
    <row r="2086" spans="1:19" x14ac:dyDescent="0.3">
      <c r="A2086" s="204"/>
      <c r="B2086" s="204"/>
      <c r="C2086" s="204"/>
      <c r="D2086" s="204"/>
      <c r="F2086" s="255" t="s">
        <v>134</v>
      </c>
      <c r="G2086" s="255" t="s">
        <v>657</v>
      </c>
      <c r="H2086" s="255" t="s">
        <v>1498</v>
      </c>
      <c r="I2086" s="255" t="s">
        <v>1308</v>
      </c>
      <c r="K2086" s="255" t="s">
        <v>151</v>
      </c>
      <c r="L2086" s="255" t="s">
        <v>611</v>
      </c>
      <c r="M2086" s="255" t="s">
        <v>1788</v>
      </c>
      <c r="N2086" s="255" t="s">
        <v>5418</v>
      </c>
      <c r="P2086" s="255" t="s">
        <v>134</v>
      </c>
      <c r="Q2086" s="255" t="s">
        <v>672</v>
      </c>
      <c r="R2086" s="255" t="s">
        <v>972</v>
      </c>
      <c r="S2086" s="255" t="s">
        <v>5135</v>
      </c>
    </row>
    <row r="2087" spans="1:19" x14ac:dyDescent="0.3">
      <c r="A2087" s="204"/>
      <c r="B2087" s="204"/>
      <c r="C2087" s="204"/>
      <c r="D2087" s="204"/>
      <c r="F2087" s="255" t="s">
        <v>134</v>
      </c>
      <c r="G2087" s="255" t="s">
        <v>546</v>
      </c>
      <c r="H2087" s="255" t="s">
        <v>1387</v>
      </c>
      <c r="I2087" s="255" t="s">
        <v>2791</v>
      </c>
      <c r="K2087" s="255" t="s">
        <v>151</v>
      </c>
      <c r="L2087" s="255" t="s">
        <v>550</v>
      </c>
      <c r="M2087" s="255" t="s">
        <v>4333</v>
      </c>
      <c r="N2087" s="255" t="s">
        <v>5419</v>
      </c>
      <c r="P2087" s="255" t="s">
        <v>134</v>
      </c>
      <c r="Q2087" s="255" t="s">
        <v>544</v>
      </c>
      <c r="R2087" s="255" t="s">
        <v>821</v>
      </c>
      <c r="S2087" s="255" t="s">
        <v>4468</v>
      </c>
    </row>
    <row r="2088" spans="1:19" x14ac:dyDescent="0.3">
      <c r="A2088" s="204"/>
      <c r="B2088" s="204"/>
      <c r="C2088" s="204"/>
      <c r="D2088" s="204"/>
      <c r="F2088" s="255" t="s">
        <v>134</v>
      </c>
      <c r="G2088" s="255" t="s">
        <v>660</v>
      </c>
      <c r="H2088" s="255" t="s">
        <v>594</v>
      </c>
      <c r="I2088" s="255" t="s">
        <v>1539</v>
      </c>
      <c r="K2088" s="255" t="s">
        <v>151</v>
      </c>
      <c r="L2088" s="255" t="s">
        <v>614</v>
      </c>
      <c r="M2088" s="255" t="s">
        <v>565</v>
      </c>
      <c r="N2088" s="255" t="s">
        <v>565</v>
      </c>
      <c r="P2088" s="255" t="s">
        <v>134</v>
      </c>
      <c r="Q2088" s="255" t="s">
        <v>675</v>
      </c>
      <c r="R2088" s="255" t="s">
        <v>565</v>
      </c>
      <c r="S2088" s="255" t="s">
        <v>565</v>
      </c>
    </row>
    <row r="2089" spans="1:19" x14ac:dyDescent="0.3">
      <c r="A2089" s="204"/>
      <c r="B2089" s="204"/>
      <c r="C2089" s="204"/>
      <c r="D2089" s="204"/>
      <c r="F2089" s="255" t="s">
        <v>134</v>
      </c>
      <c r="G2089" s="255" t="s">
        <v>662</v>
      </c>
      <c r="H2089" s="255" t="s">
        <v>875</v>
      </c>
      <c r="I2089" s="255" t="s">
        <v>1106</v>
      </c>
      <c r="K2089" s="255" t="s">
        <v>151</v>
      </c>
      <c r="L2089" s="255" t="s">
        <v>615</v>
      </c>
      <c r="M2089" s="255" t="s">
        <v>565</v>
      </c>
      <c r="N2089" s="255" t="s">
        <v>565</v>
      </c>
      <c r="P2089" s="255" t="s">
        <v>134</v>
      </c>
      <c r="Q2089" s="255" t="s">
        <v>676</v>
      </c>
      <c r="R2089" s="255" t="s">
        <v>821</v>
      </c>
      <c r="S2089" s="255" t="s">
        <v>4468</v>
      </c>
    </row>
    <row r="2090" spans="1:19" x14ac:dyDescent="0.3">
      <c r="A2090" s="204"/>
      <c r="B2090" s="204"/>
      <c r="C2090" s="204"/>
      <c r="D2090" s="204"/>
      <c r="F2090" s="255" t="s">
        <v>134</v>
      </c>
      <c r="G2090" s="255" t="s">
        <v>664</v>
      </c>
      <c r="H2090" s="255" t="s">
        <v>2154</v>
      </c>
      <c r="I2090" s="255" t="s">
        <v>1735</v>
      </c>
      <c r="K2090" s="255" t="s">
        <v>151</v>
      </c>
      <c r="L2090" s="255" t="s">
        <v>616</v>
      </c>
      <c r="M2090" s="255" t="s">
        <v>565</v>
      </c>
      <c r="N2090" s="255" t="s">
        <v>565</v>
      </c>
      <c r="P2090" s="255" t="s">
        <v>134</v>
      </c>
      <c r="Q2090" s="255" t="s">
        <v>543</v>
      </c>
      <c r="R2090" s="255" t="s">
        <v>3368</v>
      </c>
      <c r="S2090" s="255" t="s">
        <v>5136</v>
      </c>
    </row>
    <row r="2091" spans="1:19" x14ac:dyDescent="0.3">
      <c r="A2091" s="204"/>
      <c r="B2091" s="204"/>
      <c r="C2091" s="204"/>
      <c r="D2091" s="204"/>
      <c r="F2091" s="255" t="s">
        <v>134</v>
      </c>
      <c r="G2091" s="255" t="s">
        <v>545</v>
      </c>
      <c r="H2091" s="255" t="s">
        <v>8896</v>
      </c>
      <c r="I2091" s="255" t="s">
        <v>4882</v>
      </c>
      <c r="K2091" s="255" t="s">
        <v>151</v>
      </c>
      <c r="L2091" s="255" t="s">
        <v>617</v>
      </c>
      <c r="M2091" s="255" t="s">
        <v>565</v>
      </c>
      <c r="N2091" s="255" t="s">
        <v>565</v>
      </c>
      <c r="P2091" s="255" t="s">
        <v>134</v>
      </c>
      <c r="Q2091" s="255" t="s">
        <v>679</v>
      </c>
      <c r="R2091" s="255" t="s">
        <v>565</v>
      </c>
      <c r="S2091" s="255" t="s">
        <v>565</v>
      </c>
    </row>
    <row r="2092" spans="1:19" x14ac:dyDescent="0.3">
      <c r="A2092" s="204"/>
      <c r="B2092" s="204"/>
      <c r="C2092" s="204"/>
      <c r="D2092" s="204"/>
      <c r="F2092" s="255" t="s">
        <v>134</v>
      </c>
      <c r="G2092" s="255" t="s">
        <v>667</v>
      </c>
      <c r="H2092" s="255" t="s">
        <v>594</v>
      </c>
      <c r="I2092" s="255" t="s">
        <v>565</v>
      </c>
      <c r="K2092" s="255" t="s">
        <v>151</v>
      </c>
      <c r="L2092" s="255" t="s">
        <v>618</v>
      </c>
      <c r="M2092" s="255" t="s">
        <v>4333</v>
      </c>
      <c r="N2092" s="255" t="s">
        <v>5420</v>
      </c>
      <c r="P2092" s="255" t="s">
        <v>134</v>
      </c>
      <c r="Q2092" s="255" t="s">
        <v>681</v>
      </c>
      <c r="R2092" s="255" t="s">
        <v>2256</v>
      </c>
      <c r="S2092" s="255" t="s">
        <v>2766</v>
      </c>
    </row>
    <row r="2093" spans="1:19" x14ac:dyDescent="0.3">
      <c r="A2093" s="204"/>
      <c r="B2093" s="204"/>
      <c r="C2093" s="204"/>
      <c r="D2093" s="204"/>
      <c r="F2093" s="255" t="s">
        <v>134</v>
      </c>
      <c r="G2093" s="255" t="s">
        <v>668</v>
      </c>
      <c r="H2093" s="255" t="s">
        <v>812</v>
      </c>
      <c r="I2093" s="255" t="s">
        <v>886</v>
      </c>
      <c r="K2093" s="255" t="s">
        <v>151</v>
      </c>
      <c r="L2093" s="255" t="s">
        <v>8645</v>
      </c>
      <c r="M2093" s="255" t="s">
        <v>565</v>
      </c>
      <c r="N2093" s="255" t="s">
        <v>565</v>
      </c>
      <c r="P2093" s="255" t="s">
        <v>134</v>
      </c>
      <c r="Q2093" s="255" t="s">
        <v>683</v>
      </c>
      <c r="R2093" s="255" t="s">
        <v>949</v>
      </c>
      <c r="S2093" s="255" t="s">
        <v>5137</v>
      </c>
    </row>
    <row r="2094" spans="1:19" x14ac:dyDescent="0.3">
      <c r="A2094" s="204"/>
      <c r="B2094" s="204"/>
      <c r="C2094" s="204"/>
      <c r="D2094" s="204"/>
      <c r="F2094" s="255" t="s">
        <v>134</v>
      </c>
      <c r="G2094" s="255" t="s">
        <v>670</v>
      </c>
      <c r="H2094" s="255" t="s">
        <v>3909</v>
      </c>
      <c r="I2094" s="255" t="s">
        <v>4883</v>
      </c>
      <c r="K2094" s="255" t="s">
        <v>151</v>
      </c>
      <c r="L2094" s="255" t="s">
        <v>8646</v>
      </c>
      <c r="M2094" s="255" t="s">
        <v>565</v>
      </c>
      <c r="N2094" s="255" t="s">
        <v>565</v>
      </c>
      <c r="P2094" s="255" t="s">
        <v>134</v>
      </c>
      <c r="Q2094" s="255" t="s">
        <v>542</v>
      </c>
      <c r="R2094" s="255" t="s">
        <v>4176</v>
      </c>
      <c r="S2094" s="255" t="s">
        <v>3261</v>
      </c>
    </row>
    <row r="2095" spans="1:19" x14ac:dyDescent="0.3">
      <c r="A2095" s="204"/>
      <c r="B2095" s="204"/>
      <c r="C2095" s="204"/>
      <c r="D2095" s="204"/>
      <c r="F2095" s="255" t="s">
        <v>134</v>
      </c>
      <c r="G2095" s="255" t="s">
        <v>672</v>
      </c>
      <c r="H2095" s="255" t="s">
        <v>6816</v>
      </c>
      <c r="I2095" s="255" t="s">
        <v>4885</v>
      </c>
      <c r="K2095" s="255" t="s">
        <v>151</v>
      </c>
      <c r="L2095" s="255" t="s">
        <v>586</v>
      </c>
      <c r="M2095" s="255" t="s">
        <v>565</v>
      </c>
      <c r="N2095" s="255" t="s">
        <v>863</v>
      </c>
      <c r="P2095" s="255" t="s">
        <v>134</v>
      </c>
      <c r="Q2095" s="255" t="s">
        <v>686</v>
      </c>
      <c r="R2095" s="255" t="s">
        <v>1740</v>
      </c>
      <c r="S2095" s="255" t="s">
        <v>972</v>
      </c>
    </row>
    <row r="2096" spans="1:19" x14ac:dyDescent="0.3">
      <c r="A2096" s="204"/>
      <c r="B2096" s="204"/>
      <c r="C2096" s="204"/>
      <c r="D2096" s="204"/>
      <c r="F2096" s="255" t="s">
        <v>134</v>
      </c>
      <c r="G2096" s="255" t="s">
        <v>544</v>
      </c>
      <c r="H2096" s="255" t="s">
        <v>565</v>
      </c>
      <c r="I2096" s="255" t="s">
        <v>594</v>
      </c>
      <c r="K2096" s="255" t="s">
        <v>151</v>
      </c>
      <c r="L2096" s="255" t="s">
        <v>549</v>
      </c>
      <c r="M2096" s="255" t="s">
        <v>2052</v>
      </c>
      <c r="N2096" s="255" t="s">
        <v>5421</v>
      </c>
      <c r="P2096" s="255" t="s">
        <v>134</v>
      </c>
      <c r="Q2096" s="255" t="s">
        <v>688</v>
      </c>
      <c r="R2096" s="255" t="s">
        <v>968</v>
      </c>
      <c r="S2096" s="255" t="s">
        <v>5138</v>
      </c>
    </row>
    <row r="2097" spans="1:19" x14ac:dyDescent="0.3">
      <c r="A2097" s="204"/>
      <c r="B2097" s="204"/>
      <c r="C2097" s="204"/>
      <c r="D2097" s="204"/>
      <c r="F2097" s="255" t="s">
        <v>134</v>
      </c>
      <c r="G2097" s="255" t="s">
        <v>675</v>
      </c>
      <c r="H2097" s="255" t="s">
        <v>565</v>
      </c>
      <c r="I2097" s="255" t="s">
        <v>565</v>
      </c>
      <c r="K2097" s="255" t="s">
        <v>151</v>
      </c>
      <c r="L2097" s="255" t="s">
        <v>623</v>
      </c>
      <c r="M2097" s="255" t="s">
        <v>565</v>
      </c>
      <c r="N2097" s="255" t="s">
        <v>565</v>
      </c>
      <c r="P2097" s="255" t="s">
        <v>134</v>
      </c>
      <c r="Q2097" s="255" t="s">
        <v>690</v>
      </c>
      <c r="R2097" s="255" t="s">
        <v>1420</v>
      </c>
      <c r="S2097" s="255" t="s">
        <v>1145</v>
      </c>
    </row>
    <row r="2098" spans="1:19" x14ac:dyDescent="0.3">
      <c r="A2098" s="204"/>
      <c r="B2098" s="204"/>
      <c r="C2098" s="204"/>
      <c r="D2098" s="204"/>
      <c r="F2098" s="255" t="s">
        <v>134</v>
      </c>
      <c r="G2098" s="255" t="s">
        <v>676</v>
      </c>
      <c r="H2098" s="255" t="s">
        <v>565</v>
      </c>
      <c r="I2098" s="255" t="s">
        <v>594</v>
      </c>
      <c r="K2098" s="255" t="s">
        <v>151</v>
      </c>
      <c r="L2098" s="255" t="s">
        <v>1237</v>
      </c>
      <c r="M2098" s="255" t="s">
        <v>565</v>
      </c>
      <c r="N2098" s="255" t="s">
        <v>565</v>
      </c>
      <c r="P2098" s="255" t="s">
        <v>134</v>
      </c>
      <c r="Q2098" s="255" t="s">
        <v>541</v>
      </c>
      <c r="R2098" s="255" t="s">
        <v>9288</v>
      </c>
      <c r="S2098" s="255" t="s">
        <v>5139</v>
      </c>
    </row>
    <row r="2099" spans="1:19" x14ac:dyDescent="0.3">
      <c r="A2099" s="204"/>
      <c r="B2099" s="204"/>
      <c r="C2099" s="204"/>
      <c r="D2099" s="204"/>
      <c r="F2099" s="255" t="s">
        <v>134</v>
      </c>
      <c r="G2099" s="255" t="s">
        <v>893</v>
      </c>
      <c r="H2099" s="255" t="s">
        <v>565</v>
      </c>
      <c r="I2099" s="255" t="s">
        <v>565</v>
      </c>
      <c r="K2099" s="255" t="s">
        <v>151</v>
      </c>
      <c r="L2099" s="255" t="s">
        <v>629</v>
      </c>
      <c r="M2099" s="255" t="s">
        <v>1281</v>
      </c>
      <c r="N2099" s="255" t="s">
        <v>5422</v>
      </c>
      <c r="P2099" s="255" t="s">
        <v>134</v>
      </c>
      <c r="Q2099" s="255" t="s">
        <v>693</v>
      </c>
      <c r="R2099" s="255" t="s">
        <v>1261</v>
      </c>
      <c r="S2099" s="255" t="s">
        <v>5140</v>
      </c>
    </row>
    <row r="2100" spans="1:19" x14ac:dyDescent="0.3">
      <c r="A2100" s="204"/>
      <c r="B2100" s="204"/>
      <c r="C2100" s="204"/>
      <c r="D2100" s="204"/>
      <c r="F2100" s="255" t="s">
        <v>134</v>
      </c>
      <c r="G2100" s="255" t="s">
        <v>677</v>
      </c>
      <c r="H2100" s="255" t="s">
        <v>565</v>
      </c>
      <c r="I2100" s="255" t="s">
        <v>565</v>
      </c>
      <c r="K2100" s="255" t="s">
        <v>151</v>
      </c>
      <c r="L2100" s="255" t="s">
        <v>631</v>
      </c>
      <c r="M2100" s="255" t="s">
        <v>594</v>
      </c>
      <c r="N2100" s="255" t="s">
        <v>863</v>
      </c>
      <c r="P2100" s="255" t="s">
        <v>134</v>
      </c>
      <c r="Q2100" s="255" t="s">
        <v>695</v>
      </c>
      <c r="R2100" s="255" t="s">
        <v>3039</v>
      </c>
      <c r="S2100" s="255" t="s">
        <v>1144</v>
      </c>
    </row>
    <row r="2101" spans="1:19" x14ac:dyDescent="0.3">
      <c r="A2101" s="204"/>
      <c r="B2101" s="204"/>
      <c r="C2101" s="204"/>
      <c r="D2101" s="204"/>
      <c r="F2101" s="255" t="s">
        <v>134</v>
      </c>
      <c r="G2101" s="255" t="s">
        <v>543</v>
      </c>
      <c r="H2101" s="255" t="s">
        <v>1098</v>
      </c>
      <c r="I2101" s="255" t="s">
        <v>4886</v>
      </c>
      <c r="K2101" s="255" t="s">
        <v>151</v>
      </c>
      <c r="L2101" s="255" t="s">
        <v>633</v>
      </c>
      <c r="M2101" s="255" t="s">
        <v>594</v>
      </c>
      <c r="N2101" s="255" t="s">
        <v>1393</v>
      </c>
      <c r="P2101" s="255" t="s">
        <v>134</v>
      </c>
      <c r="Q2101" s="255" t="s">
        <v>697</v>
      </c>
      <c r="R2101" s="255" t="s">
        <v>900</v>
      </c>
      <c r="S2101" s="255" t="s">
        <v>1067</v>
      </c>
    </row>
    <row r="2102" spans="1:19" x14ac:dyDescent="0.3">
      <c r="A2102" s="204"/>
      <c r="B2102" s="204"/>
      <c r="C2102" s="204"/>
      <c r="D2102" s="204"/>
      <c r="F2102" s="255" t="s">
        <v>134</v>
      </c>
      <c r="G2102" s="255" t="s">
        <v>679</v>
      </c>
      <c r="H2102" s="255" t="s">
        <v>863</v>
      </c>
      <c r="I2102" s="255" t="s">
        <v>624</v>
      </c>
      <c r="K2102" s="255" t="s">
        <v>151</v>
      </c>
      <c r="L2102" s="255" t="s">
        <v>586</v>
      </c>
      <c r="M2102" s="255" t="s">
        <v>680</v>
      </c>
      <c r="N2102" s="255" t="s">
        <v>1118</v>
      </c>
      <c r="P2102" s="255" t="s">
        <v>134</v>
      </c>
      <c r="Q2102" s="255" t="s">
        <v>699</v>
      </c>
      <c r="R2102" s="255" t="s">
        <v>757</v>
      </c>
      <c r="S2102" s="255" t="s">
        <v>1832</v>
      </c>
    </row>
    <row r="2103" spans="1:19" x14ac:dyDescent="0.3">
      <c r="A2103" s="204"/>
      <c r="B2103" s="204"/>
      <c r="C2103" s="204"/>
      <c r="D2103" s="204"/>
      <c r="F2103" s="255" t="s">
        <v>134</v>
      </c>
      <c r="G2103" s="255" t="s">
        <v>681</v>
      </c>
      <c r="H2103" s="255" t="s">
        <v>1074</v>
      </c>
      <c r="I2103" s="255" t="s">
        <v>4887</v>
      </c>
      <c r="K2103" s="255" t="s">
        <v>151</v>
      </c>
      <c r="L2103" s="255" t="s">
        <v>548</v>
      </c>
      <c r="M2103" s="255" t="s">
        <v>1808</v>
      </c>
      <c r="N2103" s="255" t="s">
        <v>3039</v>
      </c>
      <c r="P2103" s="255" t="s">
        <v>134</v>
      </c>
      <c r="Q2103" s="255" t="s">
        <v>701</v>
      </c>
      <c r="R2103" s="255" t="s">
        <v>565</v>
      </c>
      <c r="S2103" s="255" t="s">
        <v>1420</v>
      </c>
    </row>
    <row r="2104" spans="1:19" x14ac:dyDescent="0.3">
      <c r="A2104" s="204"/>
      <c r="B2104" s="204"/>
      <c r="C2104" s="204"/>
      <c r="D2104" s="204"/>
      <c r="F2104" s="255" t="s">
        <v>134</v>
      </c>
      <c r="G2104" s="255" t="s">
        <v>683</v>
      </c>
      <c r="H2104" s="255" t="s">
        <v>1671</v>
      </c>
      <c r="I2104" s="255" t="s">
        <v>3384</v>
      </c>
      <c r="K2104" s="255" t="s">
        <v>151</v>
      </c>
      <c r="L2104" s="255" t="s">
        <v>637</v>
      </c>
      <c r="M2104" s="255" t="s">
        <v>757</v>
      </c>
      <c r="N2104" s="255" t="s">
        <v>1350</v>
      </c>
      <c r="P2104" s="255" t="s">
        <v>134</v>
      </c>
      <c r="Q2104" s="255" t="s">
        <v>702</v>
      </c>
      <c r="R2104" s="255" t="s">
        <v>565</v>
      </c>
      <c r="S2104" s="255" t="s">
        <v>565</v>
      </c>
    </row>
    <row r="2105" spans="1:19" x14ac:dyDescent="0.3">
      <c r="A2105" s="204"/>
      <c r="B2105" s="204"/>
      <c r="C2105" s="204"/>
      <c r="D2105" s="204"/>
      <c r="F2105" s="255" t="s">
        <v>134</v>
      </c>
      <c r="G2105" s="255" t="s">
        <v>542</v>
      </c>
      <c r="H2105" s="255" t="s">
        <v>4104</v>
      </c>
      <c r="I2105" s="255" t="s">
        <v>1221</v>
      </c>
      <c r="K2105" s="255" t="s">
        <v>151</v>
      </c>
      <c r="L2105" s="255" t="s">
        <v>639</v>
      </c>
      <c r="M2105" s="255" t="s">
        <v>624</v>
      </c>
      <c r="N2105" s="255" t="s">
        <v>1481</v>
      </c>
      <c r="P2105" s="255" t="s">
        <v>134</v>
      </c>
      <c r="Q2105" s="255" t="s">
        <v>703</v>
      </c>
      <c r="R2105" s="255" t="s">
        <v>565</v>
      </c>
      <c r="S2105" s="255" t="s">
        <v>565</v>
      </c>
    </row>
    <row r="2106" spans="1:19" x14ac:dyDescent="0.3">
      <c r="A2106" s="204"/>
      <c r="B2106" s="204"/>
      <c r="C2106" s="204"/>
      <c r="D2106" s="204"/>
      <c r="F2106" s="255" t="s">
        <v>134</v>
      </c>
      <c r="G2106" s="255" t="s">
        <v>686</v>
      </c>
      <c r="H2106" s="255" t="s">
        <v>1031</v>
      </c>
      <c r="I2106" s="255" t="s">
        <v>632</v>
      </c>
      <c r="K2106" s="255" t="s">
        <v>151</v>
      </c>
      <c r="L2106" s="255" t="s">
        <v>641</v>
      </c>
      <c r="M2106" s="255" t="s">
        <v>565</v>
      </c>
      <c r="N2106" s="255" t="s">
        <v>680</v>
      </c>
      <c r="P2106" s="255" t="s">
        <v>134</v>
      </c>
      <c r="Q2106" s="255" t="s">
        <v>704</v>
      </c>
      <c r="R2106" s="255" t="s">
        <v>565</v>
      </c>
      <c r="S2106" s="255" t="s">
        <v>565</v>
      </c>
    </row>
    <row r="2107" spans="1:19" x14ac:dyDescent="0.3">
      <c r="A2107" s="204"/>
      <c r="B2107" s="204"/>
      <c r="C2107" s="204"/>
      <c r="D2107" s="204"/>
      <c r="F2107" s="255" t="s">
        <v>134</v>
      </c>
      <c r="G2107" s="255" t="s">
        <v>688</v>
      </c>
      <c r="H2107" s="255" t="s">
        <v>1807</v>
      </c>
      <c r="I2107" s="255" t="s">
        <v>4888</v>
      </c>
      <c r="K2107" s="255" t="s">
        <v>151</v>
      </c>
      <c r="L2107" s="255" t="s">
        <v>643</v>
      </c>
      <c r="M2107" s="255" t="s">
        <v>624</v>
      </c>
      <c r="N2107" s="255" t="s">
        <v>2025</v>
      </c>
      <c r="P2107" s="255" t="s">
        <v>134</v>
      </c>
      <c r="Q2107" s="255" t="s">
        <v>705</v>
      </c>
      <c r="R2107" s="255" t="s">
        <v>997</v>
      </c>
      <c r="S2107" s="255" t="s">
        <v>4100</v>
      </c>
    </row>
    <row r="2108" spans="1:19" x14ac:dyDescent="0.3">
      <c r="A2108" s="204"/>
      <c r="B2108" s="204"/>
      <c r="C2108" s="204"/>
      <c r="D2108" s="204"/>
      <c r="F2108" s="255" t="s">
        <v>134</v>
      </c>
      <c r="G2108" s="255" t="s">
        <v>690</v>
      </c>
      <c r="H2108" s="255" t="s">
        <v>2455</v>
      </c>
      <c r="I2108" s="255" t="s">
        <v>867</v>
      </c>
      <c r="K2108" s="255" t="s">
        <v>151</v>
      </c>
      <c r="L2108" s="255" t="s">
        <v>586</v>
      </c>
      <c r="M2108" s="255" t="s">
        <v>680</v>
      </c>
      <c r="N2108" s="255" t="s">
        <v>4042</v>
      </c>
      <c r="P2108" s="255" t="s">
        <v>134</v>
      </c>
      <c r="Q2108" s="255" t="s">
        <v>707</v>
      </c>
      <c r="R2108" s="255" t="s">
        <v>1013</v>
      </c>
      <c r="S2108" s="255" t="s">
        <v>3970</v>
      </c>
    </row>
    <row r="2109" spans="1:19" x14ac:dyDescent="0.3">
      <c r="A2109" s="204"/>
      <c r="B2109" s="204"/>
      <c r="C2109" s="204"/>
      <c r="D2109" s="204"/>
      <c r="F2109" s="255" t="s">
        <v>134</v>
      </c>
      <c r="G2109" s="255" t="s">
        <v>541</v>
      </c>
      <c r="H2109" s="255" t="s">
        <v>10376</v>
      </c>
      <c r="I2109" s="255" t="s">
        <v>4889</v>
      </c>
      <c r="K2109" s="255" t="s">
        <v>151</v>
      </c>
      <c r="L2109" s="255" t="s">
        <v>547</v>
      </c>
      <c r="M2109" s="255" t="s">
        <v>821</v>
      </c>
      <c r="N2109" s="255" t="s">
        <v>1832</v>
      </c>
      <c r="P2109" s="255" t="s">
        <v>134</v>
      </c>
      <c r="Q2109" s="255" t="s">
        <v>709</v>
      </c>
      <c r="R2109" s="255" t="s">
        <v>594</v>
      </c>
      <c r="S2109" s="255" t="s">
        <v>1498</v>
      </c>
    </row>
    <row r="2110" spans="1:19" x14ac:dyDescent="0.3">
      <c r="A2110" s="204"/>
      <c r="B2110" s="204"/>
      <c r="C2110" s="204"/>
      <c r="D2110" s="204"/>
      <c r="F2110" s="255" t="s">
        <v>134</v>
      </c>
      <c r="G2110" s="255" t="s">
        <v>693</v>
      </c>
      <c r="H2110" s="255" t="s">
        <v>3967</v>
      </c>
      <c r="I2110" s="255" t="s">
        <v>4891</v>
      </c>
      <c r="K2110" s="255" t="s">
        <v>151</v>
      </c>
      <c r="L2110" s="255" t="s">
        <v>647</v>
      </c>
      <c r="M2110" s="255" t="s">
        <v>624</v>
      </c>
      <c r="N2110" s="255" t="s">
        <v>812</v>
      </c>
      <c r="P2110" s="255" t="s">
        <v>134</v>
      </c>
      <c r="Q2110" s="255" t="s">
        <v>586</v>
      </c>
      <c r="R2110" s="255" t="s">
        <v>1212</v>
      </c>
      <c r="S2110" s="255" t="s">
        <v>5141</v>
      </c>
    </row>
    <row r="2111" spans="1:19" x14ac:dyDescent="0.3">
      <c r="A2111" s="204"/>
      <c r="B2111" s="204"/>
      <c r="C2111" s="204"/>
      <c r="D2111" s="204"/>
      <c r="F2111" s="255" t="s">
        <v>134</v>
      </c>
      <c r="G2111" s="255" t="s">
        <v>695</v>
      </c>
      <c r="H2111" s="255" t="s">
        <v>2167</v>
      </c>
      <c r="I2111" s="255" t="s">
        <v>4892</v>
      </c>
      <c r="K2111" s="255" t="s">
        <v>151</v>
      </c>
      <c r="L2111" s="255" t="s">
        <v>649</v>
      </c>
      <c r="M2111" s="255" t="s">
        <v>863</v>
      </c>
      <c r="N2111" s="255" t="s">
        <v>594</v>
      </c>
      <c r="P2111" s="255" t="s">
        <v>134</v>
      </c>
      <c r="Q2111" s="255" t="s">
        <v>540</v>
      </c>
      <c r="R2111" s="255" t="s">
        <v>10749</v>
      </c>
      <c r="S2111" s="255" t="s">
        <v>5142</v>
      </c>
    </row>
    <row r="2112" spans="1:19" x14ac:dyDescent="0.3">
      <c r="A2112" s="204"/>
      <c r="B2112" s="204"/>
      <c r="C2112" s="204"/>
      <c r="D2112" s="204"/>
      <c r="F2112" s="255" t="s">
        <v>134</v>
      </c>
      <c r="G2112" s="255" t="s">
        <v>697</v>
      </c>
      <c r="H2112" s="255" t="s">
        <v>10377</v>
      </c>
      <c r="I2112" s="255" t="s">
        <v>2914</v>
      </c>
      <c r="K2112" s="255" t="s">
        <v>151</v>
      </c>
      <c r="L2112" s="255" t="s">
        <v>651</v>
      </c>
      <c r="M2112" s="255" t="s">
        <v>565</v>
      </c>
      <c r="N2112" s="255" t="s">
        <v>565</v>
      </c>
      <c r="P2112" s="255" t="s">
        <v>134</v>
      </c>
      <c r="Q2112" s="255" t="s">
        <v>371</v>
      </c>
      <c r="R2112" s="255" t="s">
        <v>10748</v>
      </c>
      <c r="S2112" s="255" t="s">
        <v>5143</v>
      </c>
    </row>
    <row r="2113" spans="1:19" x14ac:dyDescent="0.3">
      <c r="A2113" s="204"/>
      <c r="B2113" s="204"/>
      <c r="C2113" s="204"/>
      <c r="D2113" s="204"/>
      <c r="F2113" s="255" t="s">
        <v>134</v>
      </c>
      <c r="G2113" s="255" t="s">
        <v>699</v>
      </c>
      <c r="H2113" s="255" t="s">
        <v>4668</v>
      </c>
      <c r="I2113" s="255" t="s">
        <v>957</v>
      </c>
      <c r="K2113" s="255" t="s">
        <v>151</v>
      </c>
      <c r="L2113" s="255" t="s">
        <v>653</v>
      </c>
      <c r="M2113" s="255" t="s">
        <v>594</v>
      </c>
      <c r="N2113" s="255" t="s">
        <v>565</v>
      </c>
      <c r="P2113" s="255" t="s">
        <v>134</v>
      </c>
      <c r="Q2113" s="255" t="s">
        <v>715</v>
      </c>
      <c r="R2113" s="255" t="s">
        <v>972</v>
      </c>
      <c r="S2113" s="255" t="s">
        <v>5066</v>
      </c>
    </row>
    <row r="2114" spans="1:19" x14ac:dyDescent="0.3">
      <c r="A2114" s="204"/>
      <c r="B2114" s="204"/>
      <c r="C2114" s="204"/>
      <c r="D2114" s="204"/>
      <c r="F2114" s="255" t="s">
        <v>134</v>
      </c>
      <c r="G2114" s="255" t="s">
        <v>701</v>
      </c>
      <c r="H2114" s="255" t="s">
        <v>885</v>
      </c>
      <c r="I2114" s="255" t="s">
        <v>1856</v>
      </c>
      <c r="K2114" s="255" t="s">
        <v>151</v>
      </c>
      <c r="L2114" s="255" t="s">
        <v>655</v>
      </c>
      <c r="M2114" s="255" t="s">
        <v>565</v>
      </c>
      <c r="N2114" s="255" t="s">
        <v>565</v>
      </c>
      <c r="P2114" s="255" t="s">
        <v>134</v>
      </c>
      <c r="Q2114" s="255" t="s">
        <v>717</v>
      </c>
      <c r="R2114" s="255" t="s">
        <v>2083</v>
      </c>
      <c r="S2114" s="255" t="s">
        <v>3558</v>
      </c>
    </row>
    <row r="2115" spans="1:19" x14ac:dyDescent="0.3">
      <c r="A2115" s="204"/>
      <c r="B2115" s="204"/>
      <c r="C2115" s="204"/>
      <c r="D2115" s="204"/>
      <c r="F2115" s="255" t="s">
        <v>134</v>
      </c>
      <c r="G2115" s="255" t="s">
        <v>702</v>
      </c>
      <c r="H2115" s="255" t="s">
        <v>565</v>
      </c>
      <c r="I2115" s="255" t="s">
        <v>565</v>
      </c>
      <c r="K2115" s="255" t="s">
        <v>151</v>
      </c>
      <c r="L2115" s="255" t="s">
        <v>657</v>
      </c>
      <c r="M2115" s="255" t="s">
        <v>565</v>
      </c>
      <c r="N2115" s="255" t="s">
        <v>565</v>
      </c>
      <c r="P2115" s="255" t="s">
        <v>134</v>
      </c>
      <c r="Q2115" s="255" t="s">
        <v>719</v>
      </c>
      <c r="R2115" s="255" t="s">
        <v>565</v>
      </c>
      <c r="S2115" s="255" t="s">
        <v>565</v>
      </c>
    </row>
    <row r="2116" spans="1:19" x14ac:dyDescent="0.3">
      <c r="A2116" s="204"/>
      <c r="B2116" s="204"/>
      <c r="C2116" s="204"/>
      <c r="D2116" s="204"/>
      <c r="F2116" s="255" t="s">
        <v>134</v>
      </c>
      <c r="G2116" s="255" t="s">
        <v>703</v>
      </c>
      <c r="H2116" s="255" t="s">
        <v>565</v>
      </c>
      <c r="I2116" s="255" t="s">
        <v>565</v>
      </c>
      <c r="K2116" s="255" t="s">
        <v>151</v>
      </c>
      <c r="L2116" s="255" t="s">
        <v>546</v>
      </c>
      <c r="M2116" s="255" t="s">
        <v>1281</v>
      </c>
      <c r="N2116" s="255" t="s">
        <v>5423</v>
      </c>
      <c r="P2116" s="255" t="s">
        <v>134</v>
      </c>
      <c r="Q2116" s="255" t="s">
        <v>720</v>
      </c>
      <c r="R2116" s="255" t="s">
        <v>1420</v>
      </c>
      <c r="S2116" s="255" t="s">
        <v>5144</v>
      </c>
    </row>
    <row r="2117" spans="1:19" x14ac:dyDescent="0.3">
      <c r="A2117" s="204"/>
      <c r="B2117" s="204"/>
      <c r="C2117" s="204"/>
      <c r="D2117" s="204"/>
      <c r="F2117" s="255" t="s">
        <v>134</v>
      </c>
      <c r="G2117" s="255" t="s">
        <v>704</v>
      </c>
      <c r="H2117" s="255" t="s">
        <v>2416</v>
      </c>
      <c r="I2117" s="255" t="s">
        <v>2552</v>
      </c>
      <c r="K2117" s="255" t="s">
        <v>151</v>
      </c>
      <c r="L2117" s="255" t="s">
        <v>660</v>
      </c>
      <c r="M2117" s="255" t="s">
        <v>565</v>
      </c>
      <c r="N2117" s="255" t="s">
        <v>565</v>
      </c>
      <c r="P2117" s="255" t="s">
        <v>134</v>
      </c>
      <c r="Q2117" s="255" t="s">
        <v>722</v>
      </c>
      <c r="R2117" s="255" t="s">
        <v>1183</v>
      </c>
      <c r="S2117" s="255" t="s">
        <v>4928</v>
      </c>
    </row>
    <row r="2118" spans="1:19" x14ac:dyDescent="0.3">
      <c r="A2118" s="204"/>
      <c r="B2118" s="204"/>
      <c r="C2118" s="204"/>
      <c r="D2118" s="204"/>
      <c r="F2118" s="255" t="s">
        <v>134</v>
      </c>
      <c r="G2118" s="255" t="s">
        <v>705</v>
      </c>
      <c r="H2118" s="255" t="s">
        <v>1303</v>
      </c>
      <c r="I2118" s="255" t="s">
        <v>4703</v>
      </c>
      <c r="K2118" s="255" t="s">
        <v>151</v>
      </c>
      <c r="L2118" s="255" t="s">
        <v>662</v>
      </c>
      <c r="M2118" s="255" t="s">
        <v>863</v>
      </c>
      <c r="N2118" s="255" t="s">
        <v>952</v>
      </c>
      <c r="P2118" s="255" t="s">
        <v>134</v>
      </c>
      <c r="Q2118" s="255" t="s">
        <v>724</v>
      </c>
      <c r="R2118" s="255" t="s">
        <v>985</v>
      </c>
      <c r="S2118" s="255" t="s">
        <v>5145</v>
      </c>
    </row>
    <row r="2119" spans="1:19" x14ac:dyDescent="0.3">
      <c r="A2119" s="204"/>
      <c r="B2119" s="204"/>
      <c r="C2119" s="204"/>
      <c r="D2119" s="204"/>
      <c r="F2119" s="255" t="s">
        <v>134</v>
      </c>
      <c r="G2119" s="255" t="s">
        <v>707</v>
      </c>
      <c r="H2119" s="255" t="s">
        <v>1074</v>
      </c>
      <c r="I2119" s="255" t="s">
        <v>3449</v>
      </c>
      <c r="K2119" s="255" t="s">
        <v>151</v>
      </c>
      <c r="L2119" s="255" t="s">
        <v>664</v>
      </c>
      <c r="M2119" s="255" t="s">
        <v>853</v>
      </c>
      <c r="N2119" s="255" t="s">
        <v>5424</v>
      </c>
      <c r="P2119" s="255" t="s">
        <v>134</v>
      </c>
      <c r="Q2119" s="255" t="s">
        <v>726</v>
      </c>
      <c r="R2119" s="255" t="s">
        <v>4222</v>
      </c>
      <c r="S2119" s="255" t="s">
        <v>5146</v>
      </c>
    </row>
    <row r="2120" spans="1:19" x14ac:dyDescent="0.3">
      <c r="A2120" s="204"/>
      <c r="B2120" s="204"/>
      <c r="C2120" s="204"/>
      <c r="D2120" s="204"/>
      <c r="F2120" s="255" t="s">
        <v>134</v>
      </c>
      <c r="G2120" s="255" t="s">
        <v>709</v>
      </c>
      <c r="H2120" s="255" t="s">
        <v>2384</v>
      </c>
      <c r="I2120" s="255" t="s">
        <v>1795</v>
      </c>
      <c r="K2120" s="255" t="s">
        <v>151</v>
      </c>
      <c r="L2120" s="255" t="s">
        <v>545</v>
      </c>
      <c r="M2120" s="255" t="s">
        <v>1312</v>
      </c>
      <c r="N2120" s="255" t="s">
        <v>5053</v>
      </c>
      <c r="P2120" s="255" t="s">
        <v>134</v>
      </c>
      <c r="Q2120" s="255" t="s">
        <v>728</v>
      </c>
      <c r="R2120" s="255" t="s">
        <v>1595</v>
      </c>
      <c r="S2120" s="255" t="s">
        <v>5147</v>
      </c>
    </row>
    <row r="2121" spans="1:19" x14ac:dyDescent="0.3">
      <c r="A2121" s="204"/>
      <c r="B2121" s="204"/>
      <c r="C2121" s="204"/>
      <c r="D2121" s="204"/>
      <c r="F2121" s="255" t="s">
        <v>134</v>
      </c>
      <c r="G2121" s="255" t="s">
        <v>586</v>
      </c>
      <c r="H2121" s="255" t="s">
        <v>2001</v>
      </c>
      <c r="I2121" s="255" t="s">
        <v>4894</v>
      </c>
      <c r="K2121" s="255" t="s">
        <v>151</v>
      </c>
      <c r="L2121" s="255" t="s">
        <v>667</v>
      </c>
      <c r="M2121" s="255" t="s">
        <v>565</v>
      </c>
      <c r="N2121" s="255" t="s">
        <v>565</v>
      </c>
      <c r="P2121" s="255" t="s">
        <v>134</v>
      </c>
      <c r="Q2121" s="255" t="s">
        <v>730</v>
      </c>
      <c r="R2121" s="255" t="s">
        <v>2044</v>
      </c>
      <c r="S2121" s="255" t="s">
        <v>5148</v>
      </c>
    </row>
    <row r="2122" spans="1:19" x14ac:dyDescent="0.3">
      <c r="A2122" s="204"/>
      <c r="B2122" s="204"/>
      <c r="C2122" s="204"/>
      <c r="D2122" s="204"/>
      <c r="F2122" s="255" t="s">
        <v>134</v>
      </c>
      <c r="G2122" s="255" t="s">
        <v>540</v>
      </c>
      <c r="H2122" s="255" t="s">
        <v>10378</v>
      </c>
      <c r="I2122" s="255" t="s">
        <v>4895</v>
      </c>
      <c r="K2122" s="255" t="s">
        <v>151</v>
      </c>
      <c r="L2122" s="255" t="s">
        <v>668</v>
      </c>
      <c r="M2122" s="255" t="s">
        <v>565</v>
      </c>
      <c r="N2122" s="255" t="s">
        <v>565</v>
      </c>
      <c r="P2122" s="255" t="s">
        <v>134</v>
      </c>
      <c r="Q2122" s="255" t="s">
        <v>539</v>
      </c>
      <c r="R2122" s="255" t="s">
        <v>6776</v>
      </c>
      <c r="S2122" s="255" t="s">
        <v>5150</v>
      </c>
    </row>
    <row r="2123" spans="1:19" x14ac:dyDescent="0.3">
      <c r="A2123" s="204"/>
      <c r="B2123" s="204"/>
      <c r="C2123" s="204"/>
      <c r="D2123" s="204"/>
      <c r="F2123" s="255" t="s">
        <v>134</v>
      </c>
      <c r="G2123" s="255" t="s">
        <v>371</v>
      </c>
      <c r="H2123" s="255" t="s">
        <v>9138</v>
      </c>
      <c r="I2123" s="255" t="s">
        <v>4897</v>
      </c>
      <c r="K2123" s="255" t="s">
        <v>151</v>
      </c>
      <c r="L2123" s="255" t="s">
        <v>670</v>
      </c>
      <c r="M2123" s="255" t="s">
        <v>1626</v>
      </c>
      <c r="N2123" s="255" t="s">
        <v>5425</v>
      </c>
      <c r="P2123" s="255" t="s">
        <v>134</v>
      </c>
      <c r="Q2123" s="255" t="s">
        <v>733</v>
      </c>
      <c r="R2123" s="255" t="s">
        <v>946</v>
      </c>
      <c r="S2123" s="255" t="s">
        <v>2024</v>
      </c>
    </row>
    <row r="2124" spans="1:19" x14ac:dyDescent="0.3">
      <c r="A2124" s="204"/>
      <c r="B2124" s="204"/>
      <c r="C2124" s="204"/>
      <c r="D2124" s="204"/>
      <c r="F2124" s="255" t="s">
        <v>134</v>
      </c>
      <c r="G2124" s="255" t="s">
        <v>1041</v>
      </c>
      <c r="H2124" s="255" t="s">
        <v>565</v>
      </c>
      <c r="I2124" s="255" t="s">
        <v>594</v>
      </c>
      <c r="K2124" s="255" t="s">
        <v>151</v>
      </c>
      <c r="L2124" s="255" t="s">
        <v>672</v>
      </c>
      <c r="M2124" s="255" t="s">
        <v>863</v>
      </c>
      <c r="N2124" s="255" t="s">
        <v>1281</v>
      </c>
      <c r="P2124" s="255" t="s">
        <v>134</v>
      </c>
      <c r="Q2124" s="255" t="s">
        <v>735</v>
      </c>
      <c r="R2124" s="255" t="s">
        <v>2893</v>
      </c>
      <c r="S2124" s="255" t="s">
        <v>5151</v>
      </c>
    </row>
    <row r="2125" spans="1:19" x14ac:dyDescent="0.3">
      <c r="A2125" s="204"/>
      <c r="B2125" s="204"/>
      <c r="C2125" s="204"/>
      <c r="D2125" s="204"/>
      <c r="F2125" s="255" t="s">
        <v>134</v>
      </c>
      <c r="G2125" s="255" t="s">
        <v>715</v>
      </c>
      <c r="H2125" s="255" t="s">
        <v>1605</v>
      </c>
      <c r="I2125" s="255" t="s">
        <v>4898</v>
      </c>
      <c r="K2125" s="255" t="s">
        <v>151</v>
      </c>
      <c r="L2125" s="255" t="s">
        <v>544</v>
      </c>
      <c r="M2125" s="255" t="s">
        <v>4192</v>
      </c>
      <c r="N2125" s="255" t="s">
        <v>5426</v>
      </c>
      <c r="P2125" s="255" t="s">
        <v>134</v>
      </c>
      <c r="Q2125" s="255" t="s">
        <v>737</v>
      </c>
      <c r="R2125" s="255" t="s">
        <v>1893</v>
      </c>
      <c r="S2125" s="255" t="s">
        <v>5152</v>
      </c>
    </row>
    <row r="2126" spans="1:19" x14ac:dyDescent="0.3">
      <c r="A2126" s="204"/>
      <c r="B2126" s="204"/>
      <c r="C2126" s="204"/>
      <c r="D2126" s="204"/>
      <c r="F2126" s="255" t="s">
        <v>134</v>
      </c>
      <c r="G2126" s="255" t="s">
        <v>717</v>
      </c>
      <c r="H2126" s="255" t="s">
        <v>1539</v>
      </c>
      <c r="I2126" s="255" t="s">
        <v>976</v>
      </c>
      <c r="K2126" s="255" t="s">
        <v>151</v>
      </c>
      <c r="L2126" s="255" t="s">
        <v>675</v>
      </c>
      <c r="M2126" s="255" t="s">
        <v>952</v>
      </c>
      <c r="N2126" s="255" t="s">
        <v>5427</v>
      </c>
      <c r="P2126" s="255" t="s">
        <v>134</v>
      </c>
      <c r="Q2126" s="255" t="s">
        <v>739</v>
      </c>
      <c r="R2126" s="255" t="s">
        <v>3734</v>
      </c>
      <c r="S2126" s="255" t="s">
        <v>5153</v>
      </c>
    </row>
    <row r="2127" spans="1:19" x14ac:dyDescent="0.3">
      <c r="A2127" s="204"/>
      <c r="B2127" s="204"/>
      <c r="C2127" s="204"/>
      <c r="D2127" s="204"/>
      <c r="F2127" s="255" t="s">
        <v>134</v>
      </c>
      <c r="G2127" s="255" t="s">
        <v>719</v>
      </c>
      <c r="H2127" s="255" t="s">
        <v>565</v>
      </c>
      <c r="I2127" s="255" t="s">
        <v>594</v>
      </c>
      <c r="K2127" s="255" t="s">
        <v>151</v>
      </c>
      <c r="L2127" s="255" t="s">
        <v>676</v>
      </c>
      <c r="M2127" s="255" t="s">
        <v>4245</v>
      </c>
      <c r="N2127" s="255" t="s">
        <v>5428</v>
      </c>
      <c r="P2127" s="255" t="s">
        <v>134</v>
      </c>
      <c r="Q2127" s="255" t="s">
        <v>741</v>
      </c>
      <c r="R2127" s="255" t="s">
        <v>4063</v>
      </c>
      <c r="S2127" s="255" t="s">
        <v>5154</v>
      </c>
    </row>
    <row r="2128" spans="1:19" x14ac:dyDescent="0.3">
      <c r="A2128" s="204"/>
      <c r="B2128" s="204"/>
      <c r="C2128" s="204"/>
      <c r="D2128" s="204"/>
      <c r="F2128" s="255" t="s">
        <v>134</v>
      </c>
      <c r="G2128" s="255" t="s">
        <v>720</v>
      </c>
      <c r="H2128" s="255" t="s">
        <v>861</v>
      </c>
      <c r="I2128" s="255" t="s">
        <v>4899</v>
      </c>
      <c r="K2128" s="255" t="s">
        <v>151</v>
      </c>
      <c r="L2128" s="255" t="s">
        <v>677</v>
      </c>
      <c r="M2128" s="255" t="s">
        <v>565</v>
      </c>
      <c r="N2128" s="255" t="s">
        <v>565</v>
      </c>
      <c r="P2128" s="255" t="s">
        <v>134</v>
      </c>
      <c r="Q2128" s="255" t="s">
        <v>743</v>
      </c>
      <c r="R2128" s="255" t="s">
        <v>2300</v>
      </c>
      <c r="S2128" s="255" t="s">
        <v>5155</v>
      </c>
    </row>
    <row r="2129" spans="1:19" x14ac:dyDescent="0.3">
      <c r="A2129" s="204"/>
      <c r="B2129" s="204"/>
      <c r="C2129" s="204"/>
      <c r="D2129" s="204"/>
      <c r="F2129" s="255" t="s">
        <v>134</v>
      </c>
      <c r="G2129" s="255" t="s">
        <v>722</v>
      </c>
      <c r="H2129" s="255" t="s">
        <v>946</v>
      </c>
      <c r="I2129" s="255" t="s">
        <v>3384</v>
      </c>
      <c r="K2129" s="255" t="s">
        <v>151</v>
      </c>
      <c r="L2129" s="255" t="s">
        <v>543</v>
      </c>
      <c r="M2129" s="255" t="s">
        <v>812</v>
      </c>
      <c r="N2129" s="255" t="s">
        <v>3186</v>
      </c>
      <c r="P2129" s="255" t="s">
        <v>134</v>
      </c>
      <c r="Q2129" s="255" t="s">
        <v>745</v>
      </c>
      <c r="R2129" s="255" t="s">
        <v>4251</v>
      </c>
      <c r="S2129" s="255" t="s">
        <v>5156</v>
      </c>
    </row>
    <row r="2130" spans="1:19" x14ac:dyDescent="0.3">
      <c r="A2130" s="204"/>
      <c r="B2130" s="204"/>
      <c r="C2130" s="204"/>
      <c r="D2130" s="204"/>
      <c r="F2130" s="255" t="s">
        <v>134</v>
      </c>
      <c r="G2130" s="255" t="s">
        <v>724</v>
      </c>
      <c r="H2130" s="255" t="s">
        <v>2154</v>
      </c>
      <c r="I2130" s="255" t="s">
        <v>1600</v>
      </c>
      <c r="K2130" s="255" t="s">
        <v>151</v>
      </c>
      <c r="L2130" s="255" t="s">
        <v>679</v>
      </c>
      <c r="M2130" s="255" t="s">
        <v>565</v>
      </c>
      <c r="N2130" s="255" t="s">
        <v>565</v>
      </c>
      <c r="P2130" s="255" t="s">
        <v>134</v>
      </c>
      <c r="Q2130" s="255" t="s">
        <v>747</v>
      </c>
      <c r="R2130" s="255" t="s">
        <v>1383</v>
      </c>
      <c r="S2130" s="255" t="s">
        <v>5157</v>
      </c>
    </row>
    <row r="2131" spans="1:19" x14ac:dyDescent="0.3">
      <c r="A2131" s="204"/>
      <c r="B2131" s="204"/>
      <c r="C2131" s="204"/>
      <c r="D2131" s="204"/>
      <c r="F2131" s="255" t="s">
        <v>134</v>
      </c>
      <c r="G2131" s="255" t="s">
        <v>726</v>
      </c>
      <c r="H2131" s="255" t="s">
        <v>10379</v>
      </c>
      <c r="I2131" s="255" t="s">
        <v>4900</v>
      </c>
      <c r="K2131" s="255" t="s">
        <v>151</v>
      </c>
      <c r="L2131" s="255" t="s">
        <v>681</v>
      </c>
      <c r="M2131" s="255" t="s">
        <v>812</v>
      </c>
      <c r="N2131" s="255" t="s">
        <v>3186</v>
      </c>
      <c r="P2131" s="255" t="s">
        <v>134</v>
      </c>
      <c r="Q2131" s="255" t="s">
        <v>749</v>
      </c>
      <c r="R2131" s="255" t="s">
        <v>1497</v>
      </c>
      <c r="S2131" s="255" t="s">
        <v>5158</v>
      </c>
    </row>
    <row r="2132" spans="1:19" x14ac:dyDescent="0.3">
      <c r="A2132" s="204"/>
      <c r="B2132" s="204"/>
      <c r="C2132" s="204"/>
      <c r="D2132" s="204"/>
      <c r="F2132" s="255" t="s">
        <v>134</v>
      </c>
      <c r="G2132" s="255" t="s">
        <v>728</v>
      </c>
      <c r="H2132" s="255" t="s">
        <v>2768</v>
      </c>
      <c r="I2132" s="255" t="s">
        <v>4901</v>
      </c>
      <c r="K2132" s="255" t="s">
        <v>151</v>
      </c>
      <c r="L2132" s="255" t="s">
        <v>683</v>
      </c>
      <c r="M2132" s="255" t="s">
        <v>565</v>
      </c>
      <c r="N2132" s="255" t="s">
        <v>565</v>
      </c>
      <c r="P2132" s="255" t="s">
        <v>134</v>
      </c>
      <c r="Q2132" s="255" t="s">
        <v>751</v>
      </c>
      <c r="R2132" s="255" t="s">
        <v>1596</v>
      </c>
      <c r="S2132" s="255" t="s">
        <v>5159</v>
      </c>
    </row>
    <row r="2133" spans="1:19" x14ac:dyDescent="0.3">
      <c r="A2133" s="204"/>
      <c r="B2133" s="204"/>
      <c r="C2133" s="204"/>
      <c r="D2133" s="204"/>
      <c r="F2133" s="255" t="s">
        <v>134</v>
      </c>
      <c r="G2133" s="255" t="s">
        <v>730</v>
      </c>
      <c r="H2133" s="255" t="s">
        <v>2438</v>
      </c>
      <c r="I2133" s="255" t="s">
        <v>4903</v>
      </c>
      <c r="K2133" s="255" t="s">
        <v>151</v>
      </c>
      <c r="L2133" s="255" t="s">
        <v>542</v>
      </c>
      <c r="M2133" s="255" t="s">
        <v>1808</v>
      </c>
      <c r="N2133" s="255" t="s">
        <v>828</v>
      </c>
      <c r="P2133" s="255" t="s">
        <v>134</v>
      </c>
      <c r="Q2133" s="255" t="s">
        <v>753</v>
      </c>
      <c r="R2133" s="255" t="s">
        <v>2318</v>
      </c>
      <c r="S2133" s="255" t="s">
        <v>5160</v>
      </c>
    </row>
    <row r="2134" spans="1:19" x14ac:dyDescent="0.3">
      <c r="A2134" s="204"/>
      <c r="B2134" s="204"/>
      <c r="C2134" s="204"/>
      <c r="D2134" s="204"/>
      <c r="F2134" s="255" t="s">
        <v>134</v>
      </c>
      <c r="G2134" s="255" t="s">
        <v>539</v>
      </c>
      <c r="H2134" s="255" t="s">
        <v>10380</v>
      </c>
      <c r="I2134" s="255" t="s">
        <v>4904</v>
      </c>
      <c r="K2134" s="255" t="s">
        <v>151</v>
      </c>
      <c r="L2134" s="255" t="s">
        <v>686</v>
      </c>
      <c r="M2134" s="255" t="s">
        <v>1145</v>
      </c>
      <c r="N2134" s="255" t="s">
        <v>1183</v>
      </c>
      <c r="P2134" s="255" t="s">
        <v>134</v>
      </c>
      <c r="Q2134" s="255" t="s">
        <v>538</v>
      </c>
      <c r="R2134" s="255" t="s">
        <v>6012</v>
      </c>
      <c r="S2134" s="255" t="s">
        <v>5161</v>
      </c>
    </row>
    <row r="2135" spans="1:19" x14ac:dyDescent="0.3">
      <c r="A2135" s="204"/>
      <c r="B2135" s="204"/>
      <c r="C2135" s="204"/>
      <c r="D2135" s="204"/>
      <c r="F2135" s="255" t="s">
        <v>134</v>
      </c>
      <c r="G2135" s="255" t="s">
        <v>733</v>
      </c>
      <c r="H2135" s="255" t="s">
        <v>881</v>
      </c>
      <c r="I2135" s="255" t="s">
        <v>857</v>
      </c>
      <c r="K2135" s="255" t="s">
        <v>151</v>
      </c>
      <c r="L2135" s="255" t="s">
        <v>688</v>
      </c>
      <c r="M2135" s="255" t="s">
        <v>821</v>
      </c>
      <c r="N2135" s="255" t="s">
        <v>594</v>
      </c>
      <c r="P2135" s="255" t="s">
        <v>134</v>
      </c>
      <c r="Q2135" s="255" t="s">
        <v>756</v>
      </c>
      <c r="R2135" s="255" t="s">
        <v>821</v>
      </c>
      <c r="S2135" s="255" t="s">
        <v>1766</v>
      </c>
    </row>
    <row r="2136" spans="1:19" x14ac:dyDescent="0.3">
      <c r="A2136" s="204"/>
      <c r="B2136" s="204"/>
      <c r="C2136" s="204"/>
      <c r="D2136" s="204"/>
      <c r="F2136" s="255" t="s">
        <v>134</v>
      </c>
      <c r="G2136" s="255" t="s">
        <v>735</v>
      </c>
      <c r="H2136" s="255" t="s">
        <v>1167</v>
      </c>
      <c r="I2136" s="255" t="s">
        <v>4905</v>
      </c>
      <c r="K2136" s="255" t="s">
        <v>151</v>
      </c>
      <c r="L2136" s="255" t="s">
        <v>690</v>
      </c>
      <c r="M2136" s="255" t="s">
        <v>821</v>
      </c>
      <c r="N2136" s="255" t="s">
        <v>621</v>
      </c>
      <c r="P2136" s="255" t="s">
        <v>134</v>
      </c>
      <c r="Q2136" s="255" t="s">
        <v>758</v>
      </c>
      <c r="R2136" s="255" t="s">
        <v>10747</v>
      </c>
      <c r="S2136" s="255" t="s">
        <v>5162</v>
      </c>
    </row>
    <row r="2137" spans="1:19" x14ac:dyDescent="0.3">
      <c r="A2137" s="204"/>
      <c r="B2137" s="204"/>
      <c r="C2137" s="204"/>
      <c r="D2137" s="204"/>
      <c r="F2137" s="255" t="s">
        <v>134</v>
      </c>
      <c r="G2137" s="255" t="s">
        <v>737</v>
      </c>
      <c r="H2137" s="255" t="s">
        <v>621</v>
      </c>
      <c r="I2137" s="255" t="s">
        <v>4906</v>
      </c>
      <c r="K2137" s="255" t="s">
        <v>151</v>
      </c>
      <c r="L2137" s="255" t="s">
        <v>541</v>
      </c>
      <c r="M2137" s="255" t="s">
        <v>1363</v>
      </c>
      <c r="N2137" s="255" t="s">
        <v>5429</v>
      </c>
      <c r="P2137" s="255" t="s">
        <v>134</v>
      </c>
      <c r="Q2137" s="255" t="s">
        <v>760</v>
      </c>
      <c r="R2137" s="255" t="s">
        <v>10746</v>
      </c>
      <c r="S2137" s="255" t="s">
        <v>5163</v>
      </c>
    </row>
    <row r="2138" spans="1:19" x14ac:dyDescent="0.3">
      <c r="A2138" s="204"/>
      <c r="B2138" s="204"/>
      <c r="C2138" s="204"/>
      <c r="D2138" s="204"/>
      <c r="F2138" s="255" t="s">
        <v>134</v>
      </c>
      <c r="G2138" s="255" t="s">
        <v>739</v>
      </c>
      <c r="H2138" s="255" t="s">
        <v>1528</v>
      </c>
      <c r="I2138" s="255" t="s">
        <v>4907</v>
      </c>
      <c r="K2138" s="255" t="s">
        <v>151</v>
      </c>
      <c r="L2138" s="255" t="s">
        <v>693</v>
      </c>
      <c r="M2138" s="255" t="s">
        <v>2229</v>
      </c>
      <c r="N2138" s="255" t="s">
        <v>5430</v>
      </c>
      <c r="P2138" s="255" t="s">
        <v>134</v>
      </c>
      <c r="Q2138" s="255" t="s">
        <v>762</v>
      </c>
      <c r="R2138" s="255" t="s">
        <v>1762</v>
      </c>
      <c r="S2138" s="255" t="s">
        <v>5164</v>
      </c>
    </row>
    <row r="2139" spans="1:19" x14ac:dyDescent="0.3">
      <c r="A2139" s="204"/>
      <c r="B2139" s="204"/>
      <c r="C2139" s="204"/>
      <c r="D2139" s="204"/>
      <c r="F2139" s="255" t="s">
        <v>134</v>
      </c>
      <c r="G2139" s="255" t="s">
        <v>741</v>
      </c>
      <c r="H2139" s="255" t="s">
        <v>3107</v>
      </c>
      <c r="I2139" s="255" t="s">
        <v>4908</v>
      </c>
      <c r="K2139" s="255" t="s">
        <v>151</v>
      </c>
      <c r="L2139" s="255" t="s">
        <v>695</v>
      </c>
      <c r="M2139" s="255" t="s">
        <v>3613</v>
      </c>
      <c r="N2139" s="255" t="s">
        <v>5431</v>
      </c>
      <c r="P2139" s="255" t="s">
        <v>134</v>
      </c>
      <c r="Q2139" s="255" t="s">
        <v>764</v>
      </c>
      <c r="R2139" s="255" t="s">
        <v>3969</v>
      </c>
      <c r="S2139" s="255" t="s">
        <v>5165</v>
      </c>
    </row>
    <row r="2140" spans="1:19" x14ac:dyDescent="0.3">
      <c r="A2140" s="204"/>
      <c r="B2140" s="204"/>
      <c r="C2140" s="204"/>
      <c r="D2140" s="204"/>
      <c r="F2140" s="255" t="s">
        <v>134</v>
      </c>
      <c r="G2140" s="255" t="s">
        <v>743</v>
      </c>
      <c r="H2140" s="255" t="s">
        <v>619</v>
      </c>
      <c r="I2140" s="255" t="s">
        <v>4910</v>
      </c>
      <c r="K2140" s="255" t="s">
        <v>151</v>
      </c>
      <c r="L2140" s="255" t="s">
        <v>697</v>
      </c>
      <c r="M2140" s="255" t="s">
        <v>757</v>
      </c>
      <c r="N2140" s="255" t="s">
        <v>885</v>
      </c>
      <c r="P2140" s="255" t="s">
        <v>134</v>
      </c>
      <c r="Q2140" s="255" t="s">
        <v>766</v>
      </c>
      <c r="R2140" s="255" t="s">
        <v>863</v>
      </c>
      <c r="S2140" s="255" t="s">
        <v>1481</v>
      </c>
    </row>
    <row r="2141" spans="1:19" x14ac:dyDescent="0.3">
      <c r="A2141" s="204"/>
      <c r="B2141" s="204"/>
      <c r="C2141" s="204"/>
      <c r="D2141" s="204"/>
      <c r="F2141" s="255" t="s">
        <v>134</v>
      </c>
      <c r="G2141" s="255" t="s">
        <v>745</v>
      </c>
      <c r="H2141" s="255" t="s">
        <v>2284</v>
      </c>
      <c r="I2141" s="255" t="s">
        <v>4911</v>
      </c>
      <c r="K2141" s="255" t="s">
        <v>151</v>
      </c>
      <c r="L2141" s="255" t="s">
        <v>699</v>
      </c>
      <c r="M2141" s="255" t="s">
        <v>565</v>
      </c>
      <c r="N2141" s="255" t="s">
        <v>565</v>
      </c>
      <c r="P2141" s="255" t="s">
        <v>134</v>
      </c>
      <c r="Q2141" s="255" t="s">
        <v>4672</v>
      </c>
      <c r="R2141" s="255" t="s">
        <v>1832</v>
      </c>
      <c r="S2141" s="255" t="s">
        <v>10745</v>
      </c>
    </row>
    <row r="2142" spans="1:19" x14ac:dyDescent="0.3">
      <c r="A2142" s="204"/>
      <c r="B2142" s="204"/>
      <c r="C2142" s="204"/>
      <c r="D2142" s="204"/>
      <c r="F2142" s="255" t="s">
        <v>134</v>
      </c>
      <c r="G2142" s="255" t="s">
        <v>747</v>
      </c>
      <c r="H2142" s="255" t="s">
        <v>2641</v>
      </c>
      <c r="I2142" s="255" t="s">
        <v>4912</v>
      </c>
      <c r="K2142" s="255" t="s">
        <v>151</v>
      </c>
      <c r="L2142" s="255" t="s">
        <v>701</v>
      </c>
      <c r="M2142" s="255" t="s">
        <v>565</v>
      </c>
      <c r="N2142" s="255" t="s">
        <v>863</v>
      </c>
      <c r="P2142" s="255" t="s">
        <v>134</v>
      </c>
      <c r="Q2142" s="255" t="s">
        <v>767</v>
      </c>
      <c r="R2142" s="255" t="s">
        <v>624</v>
      </c>
      <c r="S2142" s="255" t="s">
        <v>3751</v>
      </c>
    </row>
    <row r="2143" spans="1:19" x14ac:dyDescent="0.3">
      <c r="A2143" s="204"/>
      <c r="B2143" s="204"/>
      <c r="C2143" s="204"/>
      <c r="D2143" s="204"/>
      <c r="F2143" s="255" t="s">
        <v>134</v>
      </c>
      <c r="G2143" s="255" t="s">
        <v>749</v>
      </c>
      <c r="H2143" s="255" t="s">
        <v>2383</v>
      </c>
      <c r="I2143" s="255" t="s">
        <v>4914</v>
      </c>
      <c r="K2143" s="255" t="s">
        <v>151</v>
      </c>
      <c r="L2143" s="255" t="s">
        <v>702</v>
      </c>
      <c r="M2143" s="255" t="s">
        <v>565</v>
      </c>
      <c r="N2143" s="255" t="s">
        <v>565</v>
      </c>
      <c r="P2143" s="255" t="s">
        <v>134</v>
      </c>
      <c r="Q2143" s="255" t="s">
        <v>769</v>
      </c>
      <c r="R2143" s="255" t="s">
        <v>881</v>
      </c>
      <c r="S2143" s="255" t="s">
        <v>2587</v>
      </c>
    </row>
    <row r="2144" spans="1:19" x14ac:dyDescent="0.3">
      <c r="A2144" s="204"/>
      <c r="B2144" s="204"/>
      <c r="C2144" s="204"/>
      <c r="D2144" s="204"/>
      <c r="F2144" s="255" t="s">
        <v>134</v>
      </c>
      <c r="G2144" s="255" t="s">
        <v>751</v>
      </c>
      <c r="H2144" s="255" t="s">
        <v>2870</v>
      </c>
      <c r="I2144" s="255" t="s">
        <v>4915</v>
      </c>
      <c r="K2144" s="255" t="s">
        <v>151</v>
      </c>
      <c r="L2144" s="255" t="s">
        <v>703</v>
      </c>
      <c r="M2144" s="255" t="s">
        <v>565</v>
      </c>
      <c r="N2144" s="255" t="s">
        <v>565</v>
      </c>
      <c r="P2144" s="255" t="s">
        <v>134</v>
      </c>
      <c r="Q2144" s="255" t="s">
        <v>771</v>
      </c>
      <c r="R2144" s="255" t="s">
        <v>565</v>
      </c>
      <c r="S2144" s="255" t="s">
        <v>565</v>
      </c>
    </row>
    <row r="2145" spans="1:19" x14ac:dyDescent="0.3">
      <c r="A2145" s="204"/>
      <c r="B2145" s="204"/>
      <c r="C2145" s="204"/>
      <c r="D2145" s="204"/>
      <c r="F2145" s="255" t="s">
        <v>134</v>
      </c>
      <c r="G2145" s="255" t="s">
        <v>753</v>
      </c>
      <c r="H2145" s="255" t="s">
        <v>7489</v>
      </c>
      <c r="I2145" s="255" t="s">
        <v>4916</v>
      </c>
      <c r="K2145" s="255" t="s">
        <v>151</v>
      </c>
      <c r="L2145" s="255" t="s">
        <v>704</v>
      </c>
      <c r="M2145" s="255" t="s">
        <v>565</v>
      </c>
      <c r="N2145" s="255" t="s">
        <v>565</v>
      </c>
      <c r="P2145" s="255" t="s">
        <v>134</v>
      </c>
      <c r="Q2145" s="255" t="s">
        <v>537</v>
      </c>
      <c r="R2145" s="255" t="s">
        <v>10744</v>
      </c>
      <c r="S2145" s="255" t="s">
        <v>5167</v>
      </c>
    </row>
    <row r="2146" spans="1:19" x14ac:dyDescent="0.3">
      <c r="A2146" s="204"/>
      <c r="B2146" s="204"/>
      <c r="C2146" s="204"/>
      <c r="D2146" s="204"/>
      <c r="F2146" s="255" t="s">
        <v>134</v>
      </c>
      <c r="G2146" s="255" t="s">
        <v>538</v>
      </c>
      <c r="H2146" s="255" t="s">
        <v>10381</v>
      </c>
      <c r="I2146" s="255" t="s">
        <v>4917</v>
      </c>
      <c r="K2146" s="255" t="s">
        <v>151</v>
      </c>
      <c r="L2146" s="255" t="s">
        <v>705</v>
      </c>
      <c r="M2146" s="255" t="s">
        <v>565</v>
      </c>
      <c r="N2146" s="255" t="s">
        <v>565</v>
      </c>
      <c r="P2146" s="255" t="s">
        <v>134</v>
      </c>
      <c r="Q2146" s="255" t="s">
        <v>4673</v>
      </c>
      <c r="R2146" s="255" t="s">
        <v>5955</v>
      </c>
      <c r="S2146" s="255" t="s">
        <v>10743</v>
      </c>
    </row>
    <row r="2147" spans="1:19" x14ac:dyDescent="0.3">
      <c r="A2147" s="204"/>
      <c r="B2147" s="204"/>
      <c r="C2147" s="204"/>
      <c r="D2147" s="204"/>
      <c r="F2147" s="255" t="s">
        <v>134</v>
      </c>
      <c r="G2147" s="255" t="s">
        <v>756</v>
      </c>
      <c r="H2147" s="255" t="s">
        <v>565</v>
      </c>
      <c r="I2147" s="255" t="s">
        <v>565</v>
      </c>
      <c r="K2147" s="255" t="s">
        <v>151</v>
      </c>
      <c r="L2147" s="255" t="s">
        <v>707</v>
      </c>
      <c r="M2147" s="255" t="s">
        <v>680</v>
      </c>
      <c r="N2147" s="255" t="s">
        <v>1698</v>
      </c>
      <c r="P2147" s="255" t="s">
        <v>134</v>
      </c>
      <c r="Q2147" s="255" t="s">
        <v>774</v>
      </c>
      <c r="R2147" s="255" t="s">
        <v>565</v>
      </c>
      <c r="S2147" s="255" t="s">
        <v>565</v>
      </c>
    </row>
    <row r="2148" spans="1:19" x14ac:dyDescent="0.3">
      <c r="A2148" s="204"/>
      <c r="B2148" s="204"/>
      <c r="C2148" s="204"/>
      <c r="D2148" s="204"/>
      <c r="F2148" s="255" t="s">
        <v>134</v>
      </c>
      <c r="G2148" s="255" t="s">
        <v>758</v>
      </c>
      <c r="H2148" s="255" t="s">
        <v>2525</v>
      </c>
      <c r="I2148" s="255" t="s">
        <v>4587</v>
      </c>
      <c r="K2148" s="255" t="s">
        <v>151</v>
      </c>
      <c r="L2148" s="255" t="s">
        <v>709</v>
      </c>
      <c r="M2148" s="255" t="s">
        <v>594</v>
      </c>
      <c r="N2148" s="255" t="s">
        <v>757</v>
      </c>
      <c r="P2148" s="255" t="s">
        <v>134</v>
      </c>
      <c r="Q2148" s="255" t="s">
        <v>776</v>
      </c>
      <c r="R2148" s="255" t="s">
        <v>946</v>
      </c>
      <c r="S2148" s="255" t="s">
        <v>885</v>
      </c>
    </row>
    <row r="2149" spans="1:19" x14ac:dyDescent="0.3">
      <c r="A2149" s="204"/>
      <c r="B2149" s="204"/>
      <c r="C2149" s="204"/>
      <c r="D2149" s="204"/>
      <c r="F2149" s="255" t="s">
        <v>134</v>
      </c>
      <c r="G2149" s="255" t="s">
        <v>760</v>
      </c>
      <c r="H2149" s="255" t="s">
        <v>10382</v>
      </c>
      <c r="I2149" s="255" t="s">
        <v>4918</v>
      </c>
      <c r="K2149" s="255" t="s">
        <v>151</v>
      </c>
      <c r="L2149" s="255" t="s">
        <v>586</v>
      </c>
      <c r="M2149" s="255" t="s">
        <v>2154</v>
      </c>
      <c r="N2149" s="255" t="s">
        <v>850</v>
      </c>
      <c r="P2149" s="255" t="s">
        <v>134</v>
      </c>
      <c r="Q2149" s="255" t="s">
        <v>778</v>
      </c>
      <c r="R2149" s="255" t="s">
        <v>10701</v>
      </c>
      <c r="S2149" s="255" t="s">
        <v>5169</v>
      </c>
    </row>
    <row r="2150" spans="1:19" x14ac:dyDescent="0.3">
      <c r="A2150" s="204"/>
      <c r="B2150" s="204"/>
      <c r="C2150" s="204"/>
      <c r="D2150" s="204"/>
      <c r="F2150" s="255" t="s">
        <v>134</v>
      </c>
      <c r="G2150" s="255" t="s">
        <v>762</v>
      </c>
      <c r="H2150" s="255" t="s">
        <v>4274</v>
      </c>
      <c r="I2150" s="255" t="s">
        <v>4919</v>
      </c>
      <c r="K2150" s="255" t="s">
        <v>151</v>
      </c>
      <c r="L2150" s="255" t="s">
        <v>540</v>
      </c>
      <c r="M2150" s="255" t="s">
        <v>10580</v>
      </c>
      <c r="N2150" s="255" t="s">
        <v>5432</v>
      </c>
      <c r="P2150" s="255" t="s">
        <v>134</v>
      </c>
      <c r="Q2150" s="255" t="s">
        <v>780</v>
      </c>
      <c r="R2150" s="255" t="s">
        <v>3138</v>
      </c>
      <c r="S2150" s="255" t="s">
        <v>4495</v>
      </c>
    </row>
    <row r="2151" spans="1:19" x14ac:dyDescent="0.3">
      <c r="A2151" s="204"/>
      <c r="B2151" s="204"/>
      <c r="C2151" s="204"/>
      <c r="D2151" s="204"/>
      <c r="F2151" s="255" t="s">
        <v>134</v>
      </c>
      <c r="G2151" s="255" t="s">
        <v>764</v>
      </c>
      <c r="H2151" s="255" t="s">
        <v>1339</v>
      </c>
      <c r="I2151" s="255" t="s">
        <v>4920</v>
      </c>
      <c r="K2151" s="255" t="s">
        <v>151</v>
      </c>
      <c r="L2151" s="255" t="s">
        <v>371</v>
      </c>
      <c r="M2151" s="255" t="s">
        <v>10579</v>
      </c>
      <c r="N2151" s="255" t="s">
        <v>5433</v>
      </c>
      <c r="P2151" s="255" t="s">
        <v>134</v>
      </c>
      <c r="Q2151" s="255" t="s">
        <v>782</v>
      </c>
      <c r="R2151" s="255" t="s">
        <v>565</v>
      </c>
      <c r="S2151" s="255" t="s">
        <v>565</v>
      </c>
    </row>
    <row r="2152" spans="1:19" x14ac:dyDescent="0.3">
      <c r="A2152" s="204"/>
      <c r="B2152" s="204"/>
      <c r="C2152" s="204"/>
      <c r="D2152" s="204"/>
      <c r="F2152" s="255" t="s">
        <v>134</v>
      </c>
      <c r="G2152" s="255" t="s">
        <v>766</v>
      </c>
      <c r="H2152" s="255" t="s">
        <v>1013</v>
      </c>
      <c r="I2152" s="255" t="s">
        <v>4367</v>
      </c>
      <c r="K2152" s="255" t="s">
        <v>151</v>
      </c>
      <c r="L2152" s="255" t="s">
        <v>714</v>
      </c>
      <c r="M2152" s="255" t="s">
        <v>565</v>
      </c>
      <c r="N2152" s="255" t="s">
        <v>565</v>
      </c>
      <c r="P2152" s="255" t="s">
        <v>134</v>
      </c>
      <c r="Q2152" s="255" t="s">
        <v>783</v>
      </c>
      <c r="R2152" s="255" t="s">
        <v>1167</v>
      </c>
      <c r="S2152" s="255" t="s">
        <v>975</v>
      </c>
    </row>
    <row r="2153" spans="1:19" x14ac:dyDescent="0.3">
      <c r="A2153" s="204"/>
      <c r="B2153" s="204"/>
      <c r="C2153" s="204"/>
      <c r="D2153" s="204"/>
      <c r="F2153" s="255" t="s">
        <v>134</v>
      </c>
      <c r="G2153" s="255" t="s">
        <v>4672</v>
      </c>
      <c r="H2153" s="255" t="s">
        <v>1626</v>
      </c>
      <c r="I2153" s="255" t="s">
        <v>10383</v>
      </c>
      <c r="K2153" s="255" t="s">
        <v>151</v>
      </c>
      <c r="L2153" s="255" t="s">
        <v>1041</v>
      </c>
      <c r="M2153" s="255" t="s">
        <v>852</v>
      </c>
      <c r="N2153" s="255" t="s">
        <v>5434</v>
      </c>
      <c r="P2153" s="255" t="s">
        <v>134</v>
      </c>
      <c r="Q2153" s="255" t="s">
        <v>784</v>
      </c>
      <c r="R2153" s="255" t="s">
        <v>1802</v>
      </c>
      <c r="S2153" s="255" t="s">
        <v>4596</v>
      </c>
    </row>
    <row r="2154" spans="1:19" x14ac:dyDescent="0.3">
      <c r="A2154" s="204"/>
      <c r="B2154" s="204"/>
      <c r="C2154" s="204"/>
      <c r="D2154" s="204"/>
      <c r="F2154" s="255" t="s">
        <v>134</v>
      </c>
      <c r="G2154" s="255" t="s">
        <v>767</v>
      </c>
      <c r="H2154" s="255" t="s">
        <v>1157</v>
      </c>
      <c r="I2154" s="255" t="s">
        <v>4921</v>
      </c>
      <c r="K2154" s="255" t="s">
        <v>151</v>
      </c>
      <c r="L2154" s="255" t="s">
        <v>715</v>
      </c>
      <c r="M2154" s="255" t="s">
        <v>10578</v>
      </c>
      <c r="N2154" s="255" t="s">
        <v>5436</v>
      </c>
      <c r="P2154" s="255" t="s">
        <v>134</v>
      </c>
      <c r="Q2154" s="255" t="s">
        <v>786</v>
      </c>
      <c r="R2154" s="255" t="s">
        <v>1021</v>
      </c>
      <c r="S2154" s="255" t="s">
        <v>5170</v>
      </c>
    </row>
    <row r="2155" spans="1:19" x14ac:dyDescent="0.3">
      <c r="A2155" s="204"/>
      <c r="B2155" s="204"/>
      <c r="C2155" s="204"/>
      <c r="D2155" s="204"/>
      <c r="F2155" s="255" t="s">
        <v>134</v>
      </c>
      <c r="G2155" s="255" t="s">
        <v>769</v>
      </c>
      <c r="H2155" s="255" t="s">
        <v>1013</v>
      </c>
      <c r="I2155" s="255" t="s">
        <v>4922</v>
      </c>
      <c r="K2155" s="255" t="s">
        <v>151</v>
      </c>
      <c r="L2155" s="255" t="s">
        <v>717</v>
      </c>
      <c r="M2155" s="255" t="s">
        <v>565</v>
      </c>
      <c r="N2155" s="255" t="s">
        <v>565</v>
      </c>
      <c r="P2155" s="255" t="s">
        <v>134</v>
      </c>
      <c r="Q2155" s="255" t="s">
        <v>4674</v>
      </c>
      <c r="R2155" s="255" t="s">
        <v>1933</v>
      </c>
      <c r="S2155" s="255" t="s">
        <v>3570</v>
      </c>
    </row>
    <row r="2156" spans="1:19" x14ac:dyDescent="0.3">
      <c r="A2156" s="204"/>
      <c r="B2156" s="204"/>
      <c r="C2156" s="204"/>
      <c r="D2156" s="204"/>
      <c r="F2156" s="255" t="s">
        <v>134</v>
      </c>
      <c r="G2156" s="255" t="s">
        <v>771</v>
      </c>
      <c r="H2156" s="255" t="s">
        <v>821</v>
      </c>
      <c r="I2156" s="255" t="s">
        <v>861</v>
      </c>
      <c r="K2156" s="255" t="s">
        <v>151</v>
      </c>
      <c r="L2156" s="255" t="s">
        <v>719</v>
      </c>
      <c r="M2156" s="255" t="s">
        <v>1539</v>
      </c>
      <c r="N2156" s="255" t="s">
        <v>5437</v>
      </c>
      <c r="P2156" s="255" t="s">
        <v>134</v>
      </c>
      <c r="Q2156" s="255" t="s">
        <v>788</v>
      </c>
      <c r="R2156" s="255" t="s">
        <v>1893</v>
      </c>
      <c r="S2156" s="255" t="s">
        <v>3265</v>
      </c>
    </row>
    <row r="2157" spans="1:19" x14ac:dyDescent="0.3">
      <c r="A2157" s="204"/>
      <c r="B2157" s="204"/>
      <c r="C2157" s="204"/>
      <c r="D2157" s="204"/>
      <c r="F2157" s="255" t="s">
        <v>134</v>
      </c>
      <c r="G2157" s="255" t="s">
        <v>537</v>
      </c>
      <c r="H2157" s="255" t="s">
        <v>10384</v>
      </c>
      <c r="I2157" s="255" t="s">
        <v>4923</v>
      </c>
      <c r="K2157" s="255" t="s">
        <v>151</v>
      </c>
      <c r="L2157" s="255" t="s">
        <v>720</v>
      </c>
      <c r="M2157" s="255" t="s">
        <v>885</v>
      </c>
      <c r="N2157" s="255" t="s">
        <v>5049</v>
      </c>
      <c r="P2157" s="255" t="s">
        <v>134</v>
      </c>
      <c r="Q2157" s="255" t="s">
        <v>790</v>
      </c>
      <c r="R2157" s="255" t="s">
        <v>2603</v>
      </c>
      <c r="S2157" s="255" t="s">
        <v>4619</v>
      </c>
    </row>
    <row r="2158" spans="1:19" x14ac:dyDescent="0.3">
      <c r="A2158" s="204"/>
      <c r="B2158" s="204"/>
      <c r="C2158" s="204"/>
      <c r="D2158" s="204"/>
      <c r="F2158" s="255" t="s">
        <v>134</v>
      </c>
      <c r="G2158" s="255" t="s">
        <v>4673</v>
      </c>
      <c r="H2158" s="255" t="s">
        <v>4456</v>
      </c>
      <c r="I2158" s="255" t="s">
        <v>8682</v>
      </c>
      <c r="K2158" s="255" t="s">
        <v>151</v>
      </c>
      <c r="L2158" s="255" t="s">
        <v>722</v>
      </c>
      <c r="M2158" s="255" t="s">
        <v>4087</v>
      </c>
      <c r="N2158" s="255" t="s">
        <v>5438</v>
      </c>
      <c r="P2158" s="255" t="s">
        <v>134</v>
      </c>
      <c r="Q2158" s="255" t="s">
        <v>792</v>
      </c>
      <c r="R2158" s="255" t="s">
        <v>1420</v>
      </c>
      <c r="S2158" s="255" t="s">
        <v>1611</v>
      </c>
    </row>
    <row r="2159" spans="1:19" x14ac:dyDescent="0.3">
      <c r="A2159" s="204"/>
      <c r="B2159" s="204"/>
      <c r="C2159" s="204"/>
      <c r="D2159" s="204"/>
      <c r="F2159" s="255" t="s">
        <v>134</v>
      </c>
      <c r="G2159" s="255" t="s">
        <v>774</v>
      </c>
      <c r="H2159" s="255" t="s">
        <v>777</v>
      </c>
      <c r="I2159" s="255" t="s">
        <v>4924</v>
      </c>
      <c r="K2159" s="255" t="s">
        <v>151</v>
      </c>
      <c r="L2159" s="255" t="s">
        <v>724</v>
      </c>
      <c r="M2159" s="255" t="s">
        <v>5301</v>
      </c>
      <c r="N2159" s="255" t="s">
        <v>5439</v>
      </c>
      <c r="P2159" s="255" t="s">
        <v>134</v>
      </c>
      <c r="Q2159" s="255" t="s">
        <v>794</v>
      </c>
      <c r="R2159" s="255" t="s">
        <v>885</v>
      </c>
      <c r="S2159" s="255" t="s">
        <v>2256</v>
      </c>
    </row>
    <row r="2160" spans="1:19" x14ac:dyDescent="0.3">
      <c r="A2160" s="204"/>
      <c r="B2160" s="204"/>
      <c r="C2160" s="204"/>
      <c r="D2160" s="204"/>
      <c r="F2160" s="255" t="s">
        <v>134</v>
      </c>
      <c r="G2160" s="255" t="s">
        <v>776</v>
      </c>
      <c r="H2160" s="255" t="s">
        <v>892</v>
      </c>
      <c r="I2160" s="255" t="s">
        <v>1420</v>
      </c>
      <c r="K2160" s="255" t="s">
        <v>151</v>
      </c>
      <c r="L2160" s="255" t="s">
        <v>726</v>
      </c>
      <c r="M2160" s="255" t="s">
        <v>4477</v>
      </c>
      <c r="N2160" s="255" t="s">
        <v>5440</v>
      </c>
      <c r="P2160" s="255" t="s">
        <v>134</v>
      </c>
      <c r="Q2160" s="255" t="s">
        <v>796</v>
      </c>
      <c r="R2160" s="255" t="s">
        <v>1098</v>
      </c>
      <c r="S2160" s="255" t="s">
        <v>4465</v>
      </c>
    </row>
    <row r="2161" spans="1:19" x14ac:dyDescent="0.3">
      <c r="A2161" s="204"/>
      <c r="B2161" s="204"/>
      <c r="C2161" s="204"/>
      <c r="D2161" s="204"/>
      <c r="F2161" s="255" t="s">
        <v>134</v>
      </c>
      <c r="G2161" s="255" t="s">
        <v>778</v>
      </c>
      <c r="H2161" s="255" t="s">
        <v>1798</v>
      </c>
      <c r="I2161" s="255" t="s">
        <v>2841</v>
      </c>
      <c r="K2161" s="255" t="s">
        <v>151</v>
      </c>
      <c r="L2161" s="255" t="s">
        <v>728</v>
      </c>
      <c r="M2161" s="255" t="s">
        <v>2348</v>
      </c>
      <c r="N2161" s="255" t="s">
        <v>5441</v>
      </c>
      <c r="P2161" s="255" t="s">
        <v>134</v>
      </c>
      <c r="Q2161" s="255" t="s">
        <v>4675</v>
      </c>
      <c r="R2161" s="255" t="s">
        <v>4628</v>
      </c>
      <c r="S2161" s="255" t="s">
        <v>10742</v>
      </c>
    </row>
    <row r="2162" spans="1:19" x14ac:dyDescent="0.3">
      <c r="A2162" s="204"/>
      <c r="B2162" s="204"/>
      <c r="C2162" s="204"/>
      <c r="D2162" s="204"/>
      <c r="F2162" s="255" t="s">
        <v>134</v>
      </c>
      <c r="G2162" s="255" t="s">
        <v>780</v>
      </c>
      <c r="H2162" s="255" t="s">
        <v>2455</v>
      </c>
      <c r="I2162" s="255" t="s">
        <v>3549</v>
      </c>
      <c r="K2162" s="255" t="s">
        <v>151</v>
      </c>
      <c r="L2162" s="255" t="s">
        <v>730</v>
      </c>
      <c r="M2162" s="255" t="s">
        <v>4385</v>
      </c>
      <c r="N2162" s="255" t="s">
        <v>5442</v>
      </c>
      <c r="P2162" s="255" t="s">
        <v>134</v>
      </c>
      <c r="Q2162" s="255" t="s">
        <v>798</v>
      </c>
      <c r="R2162" s="255" t="s">
        <v>661</v>
      </c>
      <c r="S2162" s="255" t="s">
        <v>4371</v>
      </c>
    </row>
    <row r="2163" spans="1:19" x14ac:dyDescent="0.3">
      <c r="A2163" s="204"/>
      <c r="B2163" s="204"/>
      <c r="C2163" s="204"/>
      <c r="D2163" s="204"/>
      <c r="F2163" s="255" t="s">
        <v>134</v>
      </c>
      <c r="G2163" s="255" t="s">
        <v>782</v>
      </c>
      <c r="H2163" s="255" t="s">
        <v>565</v>
      </c>
      <c r="I2163" s="255" t="s">
        <v>565</v>
      </c>
      <c r="K2163" s="255" t="s">
        <v>151</v>
      </c>
      <c r="L2163" s="255" t="s">
        <v>539</v>
      </c>
      <c r="M2163" s="255" t="s">
        <v>1928</v>
      </c>
      <c r="N2163" s="255" t="s">
        <v>5443</v>
      </c>
      <c r="P2163" s="255" t="s">
        <v>134</v>
      </c>
      <c r="Q2163" s="255" t="s">
        <v>800</v>
      </c>
      <c r="R2163" s="255" t="s">
        <v>2812</v>
      </c>
      <c r="S2163" s="255" t="s">
        <v>3542</v>
      </c>
    </row>
    <row r="2164" spans="1:19" x14ac:dyDescent="0.3">
      <c r="A2164" s="204"/>
      <c r="B2164" s="204"/>
      <c r="C2164" s="204"/>
      <c r="D2164" s="204"/>
      <c r="F2164" s="255" t="s">
        <v>134</v>
      </c>
      <c r="G2164" s="255" t="s">
        <v>783</v>
      </c>
      <c r="H2164" s="255" t="s">
        <v>565</v>
      </c>
      <c r="I2164" s="255" t="s">
        <v>624</v>
      </c>
      <c r="K2164" s="255" t="s">
        <v>151</v>
      </c>
      <c r="L2164" s="255" t="s">
        <v>733</v>
      </c>
      <c r="M2164" s="255" t="s">
        <v>565</v>
      </c>
      <c r="N2164" s="255" t="s">
        <v>624</v>
      </c>
      <c r="P2164" s="255" t="s">
        <v>134</v>
      </c>
      <c r="Q2164" s="255" t="s">
        <v>802</v>
      </c>
      <c r="R2164" s="255" t="s">
        <v>863</v>
      </c>
      <c r="S2164" s="255" t="s">
        <v>594</v>
      </c>
    </row>
    <row r="2165" spans="1:19" x14ac:dyDescent="0.3">
      <c r="A2165" s="204"/>
      <c r="B2165" s="204"/>
      <c r="C2165" s="204"/>
      <c r="D2165" s="204"/>
      <c r="F2165" s="255" t="s">
        <v>134</v>
      </c>
      <c r="G2165" s="255" t="s">
        <v>784</v>
      </c>
      <c r="H2165" s="255" t="s">
        <v>1167</v>
      </c>
      <c r="I2165" s="255" t="s">
        <v>3613</v>
      </c>
      <c r="K2165" s="255" t="s">
        <v>151</v>
      </c>
      <c r="L2165" s="255" t="s">
        <v>735</v>
      </c>
      <c r="M2165" s="255" t="s">
        <v>821</v>
      </c>
      <c r="N2165" s="255" t="s">
        <v>5444</v>
      </c>
      <c r="P2165" s="255" t="s">
        <v>134</v>
      </c>
      <c r="Q2165" s="255" t="s">
        <v>803</v>
      </c>
      <c r="R2165" s="255" t="s">
        <v>5222</v>
      </c>
      <c r="S2165" s="255" t="s">
        <v>5172</v>
      </c>
    </row>
    <row r="2166" spans="1:19" x14ac:dyDescent="0.3">
      <c r="A2166" s="204"/>
      <c r="B2166" s="204"/>
      <c r="C2166" s="204"/>
      <c r="D2166" s="204"/>
      <c r="F2166" s="255" t="s">
        <v>134</v>
      </c>
      <c r="G2166" s="255" t="s">
        <v>786</v>
      </c>
      <c r="H2166" s="255" t="s">
        <v>3645</v>
      </c>
      <c r="I2166" s="255" t="s">
        <v>4926</v>
      </c>
      <c r="K2166" s="255" t="s">
        <v>151</v>
      </c>
      <c r="L2166" s="255" t="s">
        <v>737</v>
      </c>
      <c r="M2166" s="255" t="s">
        <v>946</v>
      </c>
      <c r="N2166" s="255" t="s">
        <v>5445</v>
      </c>
      <c r="P2166" s="255" t="s">
        <v>134</v>
      </c>
      <c r="Q2166" s="255" t="s">
        <v>805</v>
      </c>
      <c r="R2166" s="255" t="s">
        <v>946</v>
      </c>
      <c r="S2166" s="255" t="s">
        <v>1337</v>
      </c>
    </row>
    <row r="2167" spans="1:19" x14ac:dyDescent="0.3">
      <c r="A2167" s="204"/>
      <c r="B2167" s="204"/>
      <c r="C2167" s="204"/>
      <c r="D2167" s="204"/>
      <c r="F2167" s="255" t="s">
        <v>134</v>
      </c>
      <c r="G2167" s="255" t="s">
        <v>4674</v>
      </c>
      <c r="H2167" s="255" t="s">
        <v>2035</v>
      </c>
      <c r="I2167" s="255" t="s">
        <v>10385</v>
      </c>
      <c r="K2167" s="255" t="s">
        <v>151</v>
      </c>
      <c r="L2167" s="255" t="s">
        <v>739</v>
      </c>
      <c r="M2167" s="255" t="s">
        <v>594</v>
      </c>
      <c r="N2167" s="255" t="s">
        <v>785</v>
      </c>
      <c r="P2167" s="255" t="s">
        <v>134</v>
      </c>
      <c r="Q2167" s="255" t="s">
        <v>807</v>
      </c>
      <c r="R2167" s="255" t="s">
        <v>652</v>
      </c>
      <c r="S2167" s="255" t="s">
        <v>1883</v>
      </c>
    </row>
    <row r="2168" spans="1:19" x14ac:dyDescent="0.3">
      <c r="A2168" s="204"/>
      <c r="B2168" s="204"/>
      <c r="C2168" s="204"/>
      <c r="D2168" s="204"/>
      <c r="F2168" s="255" t="s">
        <v>134</v>
      </c>
      <c r="G2168" s="255" t="s">
        <v>788</v>
      </c>
      <c r="H2168" s="255" t="s">
        <v>661</v>
      </c>
      <c r="I2168" s="255" t="s">
        <v>949</v>
      </c>
      <c r="K2168" s="255" t="s">
        <v>151</v>
      </c>
      <c r="L2168" s="255" t="s">
        <v>741</v>
      </c>
      <c r="M2168" s="255" t="s">
        <v>565</v>
      </c>
      <c r="N2168" s="255" t="s">
        <v>565</v>
      </c>
      <c r="P2168" s="255" t="s">
        <v>134</v>
      </c>
      <c r="Q2168" s="255" t="s">
        <v>809</v>
      </c>
      <c r="R2168" s="255" t="s">
        <v>1161</v>
      </c>
      <c r="S2168" s="255" t="s">
        <v>5173</v>
      </c>
    </row>
    <row r="2169" spans="1:19" x14ac:dyDescent="0.3">
      <c r="A2169" s="204"/>
      <c r="B2169" s="204"/>
      <c r="C2169" s="204"/>
      <c r="D2169" s="204"/>
      <c r="F2169" s="255" t="s">
        <v>134</v>
      </c>
      <c r="G2169" s="255" t="s">
        <v>790</v>
      </c>
      <c r="H2169" s="255" t="s">
        <v>3650</v>
      </c>
      <c r="I2169" s="255" t="s">
        <v>682</v>
      </c>
      <c r="K2169" s="255" t="s">
        <v>151</v>
      </c>
      <c r="L2169" s="255" t="s">
        <v>743</v>
      </c>
      <c r="M2169" s="255" t="s">
        <v>1074</v>
      </c>
      <c r="N2169" s="255" t="s">
        <v>5446</v>
      </c>
      <c r="P2169" s="255" t="s">
        <v>134</v>
      </c>
      <c r="Q2169" s="255" t="s">
        <v>811</v>
      </c>
      <c r="R2169" s="255" t="s">
        <v>565</v>
      </c>
      <c r="S2169" s="255" t="s">
        <v>885</v>
      </c>
    </row>
    <row r="2170" spans="1:19" x14ac:dyDescent="0.3">
      <c r="A2170" s="204"/>
      <c r="B2170" s="204"/>
      <c r="C2170" s="204"/>
      <c r="D2170" s="204"/>
      <c r="F2170" s="255" t="s">
        <v>134</v>
      </c>
      <c r="G2170" s="255" t="s">
        <v>792</v>
      </c>
      <c r="H2170" s="255" t="s">
        <v>2154</v>
      </c>
      <c r="I2170" s="255" t="s">
        <v>2814</v>
      </c>
      <c r="K2170" s="255" t="s">
        <v>151</v>
      </c>
      <c r="L2170" s="255" t="s">
        <v>745</v>
      </c>
      <c r="M2170" s="255" t="s">
        <v>624</v>
      </c>
      <c r="N2170" s="255" t="s">
        <v>4338</v>
      </c>
      <c r="P2170" s="255" t="s">
        <v>134</v>
      </c>
      <c r="Q2170" s="255" t="s">
        <v>4676</v>
      </c>
      <c r="R2170" s="255" t="s">
        <v>10741</v>
      </c>
      <c r="S2170" s="255" t="s">
        <v>10740</v>
      </c>
    </row>
    <row r="2171" spans="1:19" x14ac:dyDescent="0.3">
      <c r="A2171" s="204"/>
      <c r="B2171" s="204"/>
      <c r="C2171" s="204"/>
      <c r="D2171" s="204"/>
      <c r="F2171" s="255" t="s">
        <v>134</v>
      </c>
      <c r="G2171" s="255" t="s">
        <v>794</v>
      </c>
      <c r="H2171" s="255" t="s">
        <v>2052</v>
      </c>
      <c r="I2171" s="255" t="s">
        <v>789</v>
      </c>
      <c r="K2171" s="255" t="s">
        <v>151</v>
      </c>
      <c r="L2171" s="255" t="s">
        <v>747</v>
      </c>
      <c r="M2171" s="255" t="s">
        <v>3630</v>
      </c>
      <c r="N2171" s="255" t="s">
        <v>5447</v>
      </c>
      <c r="P2171" s="255" t="s">
        <v>134</v>
      </c>
      <c r="Q2171" s="255" t="s">
        <v>813</v>
      </c>
      <c r="R2171" s="255" t="s">
        <v>3026</v>
      </c>
      <c r="S2171" s="255" t="s">
        <v>5174</v>
      </c>
    </row>
    <row r="2172" spans="1:19" x14ac:dyDescent="0.3">
      <c r="A2172" s="204"/>
      <c r="B2172" s="204"/>
      <c r="C2172" s="204"/>
      <c r="D2172" s="204"/>
      <c r="F2172" s="255" t="s">
        <v>134</v>
      </c>
      <c r="G2172" s="255" t="s">
        <v>796</v>
      </c>
      <c r="H2172" s="255" t="s">
        <v>2025</v>
      </c>
      <c r="I2172" s="255" t="s">
        <v>4927</v>
      </c>
      <c r="K2172" s="255" t="s">
        <v>151</v>
      </c>
      <c r="L2172" s="255" t="s">
        <v>749</v>
      </c>
      <c r="M2172" s="255" t="s">
        <v>892</v>
      </c>
      <c r="N2172" s="255" t="s">
        <v>1263</v>
      </c>
      <c r="P2172" s="255" t="s">
        <v>134</v>
      </c>
      <c r="Q2172" s="255" t="s">
        <v>815</v>
      </c>
      <c r="R2172" s="255" t="s">
        <v>565</v>
      </c>
      <c r="S2172" s="255" t="s">
        <v>2790</v>
      </c>
    </row>
    <row r="2173" spans="1:19" x14ac:dyDescent="0.3">
      <c r="A2173" s="204"/>
      <c r="B2173" s="204"/>
      <c r="C2173" s="204"/>
      <c r="D2173" s="204"/>
      <c r="F2173" s="255" t="s">
        <v>134</v>
      </c>
      <c r="G2173" s="255" t="s">
        <v>4675</v>
      </c>
      <c r="H2173" s="255" t="s">
        <v>1944</v>
      </c>
      <c r="I2173" s="255" t="s">
        <v>10386</v>
      </c>
      <c r="K2173" s="255" t="s">
        <v>151</v>
      </c>
      <c r="L2173" s="255" t="s">
        <v>751</v>
      </c>
      <c r="M2173" s="255" t="s">
        <v>1415</v>
      </c>
      <c r="N2173" s="255" t="s">
        <v>948</v>
      </c>
      <c r="P2173" s="255" t="s">
        <v>134</v>
      </c>
      <c r="Q2173" s="255" t="s">
        <v>816</v>
      </c>
      <c r="R2173" s="255" t="s">
        <v>6311</v>
      </c>
      <c r="S2173" s="255" t="s">
        <v>5175</v>
      </c>
    </row>
    <row r="2174" spans="1:19" x14ac:dyDescent="0.3">
      <c r="A2174" s="204"/>
      <c r="B2174" s="204"/>
      <c r="C2174" s="204"/>
      <c r="D2174" s="204"/>
      <c r="F2174" s="255" t="s">
        <v>134</v>
      </c>
      <c r="G2174" s="255" t="s">
        <v>798</v>
      </c>
      <c r="H2174" s="255" t="s">
        <v>863</v>
      </c>
      <c r="I2174" s="255" t="s">
        <v>1611</v>
      </c>
      <c r="K2174" s="255" t="s">
        <v>151</v>
      </c>
      <c r="L2174" s="255" t="s">
        <v>753</v>
      </c>
      <c r="M2174" s="255" t="s">
        <v>3300</v>
      </c>
      <c r="N2174" s="255" t="s">
        <v>5448</v>
      </c>
      <c r="P2174" s="255" t="s">
        <v>134</v>
      </c>
      <c r="Q2174" s="255" t="s">
        <v>818</v>
      </c>
      <c r="R2174" s="255" t="s">
        <v>2348</v>
      </c>
      <c r="S2174" s="255" t="s">
        <v>5176</v>
      </c>
    </row>
    <row r="2175" spans="1:19" x14ac:dyDescent="0.3">
      <c r="A2175" s="204"/>
      <c r="B2175" s="204"/>
      <c r="C2175" s="204"/>
      <c r="D2175" s="204"/>
      <c r="F2175" s="255" t="s">
        <v>134</v>
      </c>
      <c r="G2175" s="255" t="s">
        <v>800</v>
      </c>
      <c r="H2175" s="255" t="s">
        <v>2603</v>
      </c>
      <c r="I2175" s="255" t="s">
        <v>4928</v>
      </c>
      <c r="K2175" s="255" t="s">
        <v>151</v>
      </c>
      <c r="L2175" s="255" t="s">
        <v>538</v>
      </c>
      <c r="M2175" s="255" t="s">
        <v>2747</v>
      </c>
      <c r="N2175" s="255" t="s">
        <v>5449</v>
      </c>
      <c r="P2175" s="255" t="s">
        <v>134</v>
      </c>
      <c r="Q2175" s="255" t="s">
        <v>4677</v>
      </c>
      <c r="R2175" s="255" t="s">
        <v>565</v>
      </c>
      <c r="S2175" s="255" t="s">
        <v>594</v>
      </c>
    </row>
    <row r="2176" spans="1:19" x14ac:dyDescent="0.3">
      <c r="A2176" s="204"/>
      <c r="B2176" s="204"/>
      <c r="C2176" s="204"/>
      <c r="D2176" s="204"/>
      <c r="F2176" s="255" t="s">
        <v>134</v>
      </c>
      <c r="G2176" s="255" t="s">
        <v>802</v>
      </c>
      <c r="H2176" s="255" t="s">
        <v>594</v>
      </c>
      <c r="I2176" s="255" t="s">
        <v>624</v>
      </c>
      <c r="K2176" s="255" t="s">
        <v>151</v>
      </c>
      <c r="L2176" s="255" t="s">
        <v>756</v>
      </c>
      <c r="M2176" s="255" t="s">
        <v>863</v>
      </c>
      <c r="N2176" s="255" t="s">
        <v>1915</v>
      </c>
      <c r="P2176" s="255" t="s">
        <v>134</v>
      </c>
      <c r="Q2176" s="255" t="s">
        <v>820</v>
      </c>
      <c r="R2176" s="255" t="s">
        <v>565</v>
      </c>
      <c r="S2176" s="255" t="s">
        <v>594</v>
      </c>
    </row>
    <row r="2177" spans="1:19" x14ac:dyDescent="0.3">
      <c r="A2177" s="204"/>
      <c r="B2177" s="204"/>
      <c r="C2177" s="204"/>
      <c r="D2177" s="204"/>
      <c r="F2177" s="255" t="s">
        <v>134</v>
      </c>
      <c r="G2177" s="255" t="s">
        <v>803</v>
      </c>
      <c r="H2177" s="255" t="s">
        <v>1521</v>
      </c>
      <c r="I2177" s="255" t="s">
        <v>4392</v>
      </c>
      <c r="K2177" s="255" t="s">
        <v>151</v>
      </c>
      <c r="L2177" s="255" t="s">
        <v>758</v>
      </c>
      <c r="M2177" s="255" t="s">
        <v>2193</v>
      </c>
      <c r="N2177" s="255" t="s">
        <v>5450</v>
      </c>
      <c r="P2177" s="255" t="s">
        <v>134</v>
      </c>
      <c r="Q2177" s="255" t="s">
        <v>822</v>
      </c>
      <c r="R2177" s="255" t="s">
        <v>2817</v>
      </c>
      <c r="S2177" s="255" t="s">
        <v>5177</v>
      </c>
    </row>
    <row r="2178" spans="1:19" x14ac:dyDescent="0.3">
      <c r="A2178" s="204"/>
      <c r="B2178" s="204"/>
      <c r="C2178" s="204"/>
      <c r="D2178" s="204"/>
      <c r="F2178" s="255" t="s">
        <v>134</v>
      </c>
      <c r="G2178" s="255" t="s">
        <v>805</v>
      </c>
      <c r="H2178" s="255" t="s">
        <v>946</v>
      </c>
      <c r="I2178" s="255" t="s">
        <v>4294</v>
      </c>
      <c r="K2178" s="255" t="s">
        <v>151</v>
      </c>
      <c r="L2178" s="255" t="s">
        <v>760</v>
      </c>
      <c r="M2178" s="255" t="s">
        <v>10577</v>
      </c>
      <c r="N2178" s="255" t="s">
        <v>5451</v>
      </c>
      <c r="P2178" s="255" t="s">
        <v>134</v>
      </c>
      <c r="Q2178" s="255" t="s">
        <v>332</v>
      </c>
      <c r="R2178" s="255" t="s">
        <v>10739</v>
      </c>
      <c r="S2178" s="255" t="s">
        <v>5178</v>
      </c>
    </row>
    <row r="2179" spans="1:19" x14ac:dyDescent="0.3">
      <c r="A2179" s="204"/>
      <c r="B2179" s="204"/>
      <c r="C2179" s="204"/>
      <c r="D2179" s="204"/>
      <c r="F2179" s="255" t="s">
        <v>134</v>
      </c>
      <c r="G2179" s="255" t="s">
        <v>807</v>
      </c>
      <c r="H2179" s="255" t="s">
        <v>861</v>
      </c>
      <c r="I2179" s="255" t="s">
        <v>4303</v>
      </c>
      <c r="K2179" s="255" t="s">
        <v>151</v>
      </c>
      <c r="L2179" s="255" t="s">
        <v>762</v>
      </c>
      <c r="M2179" s="255" t="s">
        <v>777</v>
      </c>
      <c r="N2179" s="255" t="s">
        <v>5452</v>
      </c>
      <c r="P2179" s="255" t="s">
        <v>134</v>
      </c>
      <c r="Q2179" s="255" t="s">
        <v>331</v>
      </c>
      <c r="R2179" s="255" t="s">
        <v>2036</v>
      </c>
      <c r="S2179" s="255" t="s">
        <v>5032</v>
      </c>
    </row>
    <row r="2180" spans="1:19" x14ac:dyDescent="0.3">
      <c r="A2180" s="204"/>
      <c r="B2180" s="204"/>
      <c r="C2180" s="204"/>
      <c r="D2180" s="204"/>
      <c r="F2180" s="255" t="s">
        <v>134</v>
      </c>
      <c r="G2180" s="255" t="s">
        <v>809</v>
      </c>
      <c r="H2180" s="255" t="s">
        <v>2163</v>
      </c>
      <c r="I2180" s="255" t="s">
        <v>1316</v>
      </c>
      <c r="K2180" s="255" t="s">
        <v>151</v>
      </c>
      <c r="L2180" s="255" t="s">
        <v>764</v>
      </c>
      <c r="M2180" s="255" t="s">
        <v>2083</v>
      </c>
      <c r="N2180" s="255" t="s">
        <v>4637</v>
      </c>
      <c r="P2180" s="255" t="s">
        <v>134</v>
      </c>
      <c r="Q2180" s="255" t="s">
        <v>330</v>
      </c>
      <c r="R2180" s="255" t="s">
        <v>1975</v>
      </c>
      <c r="S2180" s="255" t="s">
        <v>4503</v>
      </c>
    </row>
    <row r="2181" spans="1:19" x14ac:dyDescent="0.3">
      <c r="A2181" s="204"/>
      <c r="B2181" s="204"/>
      <c r="C2181" s="204"/>
      <c r="D2181" s="204"/>
      <c r="F2181" s="255" t="s">
        <v>134</v>
      </c>
      <c r="G2181" s="255" t="s">
        <v>811</v>
      </c>
      <c r="H2181" s="255" t="s">
        <v>594</v>
      </c>
      <c r="I2181" s="255" t="s">
        <v>946</v>
      </c>
      <c r="K2181" s="255" t="s">
        <v>151</v>
      </c>
      <c r="L2181" s="255" t="s">
        <v>766</v>
      </c>
      <c r="M2181" s="255" t="s">
        <v>565</v>
      </c>
      <c r="N2181" s="255" t="s">
        <v>565</v>
      </c>
      <c r="P2181" s="255" t="s">
        <v>134</v>
      </c>
      <c r="Q2181" s="255" t="s">
        <v>329</v>
      </c>
      <c r="R2181" s="255" t="s">
        <v>10361</v>
      </c>
      <c r="S2181" s="255" t="s">
        <v>5179</v>
      </c>
    </row>
    <row r="2182" spans="1:19" x14ac:dyDescent="0.3">
      <c r="A2182" s="204"/>
      <c r="B2182" s="204"/>
      <c r="C2182" s="204"/>
      <c r="D2182" s="204"/>
      <c r="F2182" s="255" t="s">
        <v>134</v>
      </c>
      <c r="G2182" s="255" t="s">
        <v>4676</v>
      </c>
      <c r="H2182" s="255" t="s">
        <v>10387</v>
      </c>
      <c r="I2182" s="255" t="s">
        <v>10388</v>
      </c>
      <c r="K2182" s="255" t="s">
        <v>151</v>
      </c>
      <c r="L2182" s="255" t="s">
        <v>4672</v>
      </c>
      <c r="M2182" s="255" t="s">
        <v>757</v>
      </c>
      <c r="N2182" s="255" t="s">
        <v>1452</v>
      </c>
      <c r="P2182" s="255" t="s">
        <v>134</v>
      </c>
      <c r="Q2182" s="255" t="s">
        <v>328</v>
      </c>
      <c r="R2182" s="255" t="s">
        <v>853</v>
      </c>
      <c r="S2182" s="255" t="s">
        <v>5180</v>
      </c>
    </row>
    <row r="2183" spans="1:19" x14ac:dyDescent="0.3">
      <c r="A2183" s="204"/>
      <c r="B2183" s="204"/>
      <c r="C2183" s="204"/>
      <c r="D2183" s="204"/>
      <c r="F2183" s="255" t="s">
        <v>134</v>
      </c>
      <c r="G2183" s="255" t="s">
        <v>813</v>
      </c>
      <c r="H2183" s="255" t="s">
        <v>3667</v>
      </c>
      <c r="I2183" s="255" t="s">
        <v>4929</v>
      </c>
      <c r="K2183" s="255" t="s">
        <v>151</v>
      </c>
      <c r="L2183" s="255" t="s">
        <v>767</v>
      </c>
      <c r="M2183" s="255" t="s">
        <v>624</v>
      </c>
      <c r="N2183" s="255" t="s">
        <v>4295</v>
      </c>
      <c r="P2183" s="255" t="s">
        <v>134</v>
      </c>
      <c r="Q2183" s="255" t="s">
        <v>324</v>
      </c>
      <c r="R2183" s="255" t="s">
        <v>1853</v>
      </c>
      <c r="S2183" s="255" t="s">
        <v>5181</v>
      </c>
    </row>
    <row r="2184" spans="1:19" x14ac:dyDescent="0.3">
      <c r="A2184" s="204"/>
      <c r="B2184" s="204"/>
      <c r="C2184" s="204"/>
      <c r="D2184" s="204"/>
      <c r="F2184" s="255" t="s">
        <v>134</v>
      </c>
      <c r="G2184" s="255" t="s">
        <v>815</v>
      </c>
      <c r="H2184" s="255" t="s">
        <v>565</v>
      </c>
      <c r="I2184" s="255" t="s">
        <v>565</v>
      </c>
      <c r="K2184" s="255" t="s">
        <v>151</v>
      </c>
      <c r="L2184" s="255" t="s">
        <v>769</v>
      </c>
      <c r="M2184" s="255" t="s">
        <v>594</v>
      </c>
      <c r="N2184" s="255" t="s">
        <v>863</v>
      </c>
      <c r="P2184" s="255" t="s">
        <v>134</v>
      </c>
      <c r="Q2184" s="255" t="s">
        <v>4678</v>
      </c>
      <c r="R2184" s="255" t="s">
        <v>1358</v>
      </c>
      <c r="S2184" s="255" t="s">
        <v>10738</v>
      </c>
    </row>
    <row r="2185" spans="1:19" x14ac:dyDescent="0.3">
      <c r="A2185" s="204"/>
      <c r="B2185" s="204"/>
      <c r="C2185" s="204"/>
      <c r="D2185" s="204"/>
      <c r="F2185" s="255" t="s">
        <v>134</v>
      </c>
      <c r="G2185" s="255" t="s">
        <v>816</v>
      </c>
      <c r="H2185" s="255" t="s">
        <v>1626</v>
      </c>
      <c r="I2185" s="255" t="s">
        <v>4659</v>
      </c>
      <c r="K2185" s="255" t="s">
        <v>151</v>
      </c>
      <c r="L2185" s="255" t="s">
        <v>771</v>
      </c>
      <c r="M2185" s="255" t="s">
        <v>565</v>
      </c>
      <c r="N2185" s="255" t="s">
        <v>565</v>
      </c>
      <c r="P2185" s="255" t="s">
        <v>134</v>
      </c>
      <c r="Q2185" s="255" t="s">
        <v>830</v>
      </c>
      <c r="R2185" s="255" t="s">
        <v>1013</v>
      </c>
      <c r="S2185" s="255" t="s">
        <v>4443</v>
      </c>
    </row>
    <row r="2186" spans="1:19" x14ac:dyDescent="0.3">
      <c r="A2186" s="204"/>
      <c r="B2186" s="204"/>
      <c r="C2186" s="204"/>
      <c r="D2186" s="204"/>
      <c r="F2186" s="255" t="s">
        <v>134</v>
      </c>
      <c r="G2186" s="255" t="s">
        <v>818</v>
      </c>
      <c r="H2186" s="255" t="s">
        <v>2163</v>
      </c>
      <c r="I2186" s="255" t="s">
        <v>4394</v>
      </c>
      <c r="K2186" s="255" t="s">
        <v>151</v>
      </c>
      <c r="L2186" s="255" t="s">
        <v>537</v>
      </c>
      <c r="M2186" s="255" t="s">
        <v>5131</v>
      </c>
      <c r="N2186" s="255" t="s">
        <v>5453</v>
      </c>
      <c r="P2186" s="255" t="s">
        <v>134</v>
      </c>
      <c r="Q2186" s="255" t="s">
        <v>831</v>
      </c>
      <c r="R2186" s="255" t="s">
        <v>594</v>
      </c>
      <c r="S2186" s="255" t="s">
        <v>624</v>
      </c>
    </row>
    <row r="2187" spans="1:19" x14ac:dyDescent="0.3">
      <c r="A2187" s="204"/>
      <c r="B2187" s="204"/>
      <c r="C2187" s="204"/>
      <c r="D2187" s="204"/>
      <c r="F2187" s="255" t="s">
        <v>134</v>
      </c>
      <c r="G2187" s="255" t="s">
        <v>4677</v>
      </c>
      <c r="H2187" s="255" t="s">
        <v>565</v>
      </c>
      <c r="I2187" s="255" t="s">
        <v>565</v>
      </c>
      <c r="K2187" s="255" t="s">
        <v>151</v>
      </c>
      <c r="L2187" s="255" t="s">
        <v>4673</v>
      </c>
      <c r="M2187" s="255" t="s">
        <v>1013</v>
      </c>
      <c r="N2187" s="255" t="s">
        <v>4160</v>
      </c>
      <c r="P2187" s="255" t="s">
        <v>134</v>
      </c>
      <c r="Q2187" s="255" t="s">
        <v>832</v>
      </c>
      <c r="R2187" s="255" t="s">
        <v>1456</v>
      </c>
      <c r="S2187" s="255" t="s">
        <v>5182</v>
      </c>
    </row>
    <row r="2188" spans="1:19" x14ac:dyDescent="0.3">
      <c r="A2188" s="204"/>
      <c r="B2188" s="204"/>
      <c r="C2188" s="204"/>
      <c r="D2188" s="204"/>
      <c r="F2188" s="255" t="s">
        <v>134</v>
      </c>
      <c r="G2188" s="255" t="s">
        <v>820</v>
      </c>
      <c r="H2188" s="255" t="s">
        <v>565</v>
      </c>
      <c r="I2188" s="255" t="s">
        <v>565</v>
      </c>
      <c r="K2188" s="255" t="s">
        <v>151</v>
      </c>
      <c r="L2188" s="255" t="s">
        <v>774</v>
      </c>
      <c r="M2188" s="255" t="s">
        <v>565</v>
      </c>
      <c r="N2188" s="255" t="s">
        <v>565</v>
      </c>
      <c r="P2188" s="255" t="s">
        <v>134</v>
      </c>
      <c r="Q2188" s="255" t="s">
        <v>536</v>
      </c>
      <c r="R2188" s="255" t="s">
        <v>4434</v>
      </c>
      <c r="S2188" s="255" t="s">
        <v>5183</v>
      </c>
    </row>
    <row r="2189" spans="1:19" x14ac:dyDescent="0.3">
      <c r="A2189" s="204"/>
      <c r="B2189" s="204"/>
      <c r="C2189" s="204"/>
      <c r="D2189" s="204"/>
      <c r="F2189" s="255" t="s">
        <v>134</v>
      </c>
      <c r="G2189" s="255" t="s">
        <v>961</v>
      </c>
      <c r="H2189" s="255" t="s">
        <v>565</v>
      </c>
      <c r="I2189" s="255" t="s">
        <v>565</v>
      </c>
      <c r="K2189" s="255" t="s">
        <v>151</v>
      </c>
      <c r="L2189" s="255" t="s">
        <v>776</v>
      </c>
      <c r="M2189" s="255" t="s">
        <v>565</v>
      </c>
      <c r="N2189" s="255" t="s">
        <v>565</v>
      </c>
      <c r="P2189" s="255" t="s">
        <v>134</v>
      </c>
      <c r="Q2189" s="255" t="s">
        <v>586</v>
      </c>
      <c r="R2189" s="255" t="s">
        <v>4434</v>
      </c>
      <c r="S2189" s="255" t="s">
        <v>5183</v>
      </c>
    </row>
    <row r="2190" spans="1:19" x14ac:dyDescent="0.3">
      <c r="A2190" s="204"/>
      <c r="B2190" s="204"/>
      <c r="C2190" s="204"/>
      <c r="D2190" s="204"/>
      <c r="F2190" s="255" t="s">
        <v>134</v>
      </c>
      <c r="G2190" s="255" t="s">
        <v>822</v>
      </c>
      <c r="H2190" s="255" t="s">
        <v>2750</v>
      </c>
      <c r="I2190" s="255" t="s">
        <v>4930</v>
      </c>
      <c r="K2190" s="255" t="s">
        <v>151</v>
      </c>
      <c r="L2190" s="255" t="s">
        <v>778</v>
      </c>
      <c r="M2190" s="255" t="s">
        <v>565</v>
      </c>
      <c r="N2190" s="255" t="s">
        <v>624</v>
      </c>
      <c r="P2190" s="255" t="s">
        <v>151</v>
      </c>
      <c r="Q2190" s="255" t="s">
        <v>554</v>
      </c>
      <c r="R2190" s="255" t="s">
        <v>10737</v>
      </c>
      <c r="S2190" s="255" t="s">
        <v>5186</v>
      </c>
    </row>
    <row r="2191" spans="1:19" x14ac:dyDescent="0.3">
      <c r="A2191" s="204"/>
      <c r="B2191" s="204"/>
      <c r="C2191" s="204"/>
      <c r="D2191" s="204"/>
      <c r="F2191" s="255" t="s">
        <v>134</v>
      </c>
      <c r="G2191" s="255" t="s">
        <v>332</v>
      </c>
      <c r="H2191" s="255" t="s">
        <v>3874</v>
      </c>
      <c r="I2191" s="255" t="s">
        <v>4931</v>
      </c>
      <c r="K2191" s="255" t="s">
        <v>151</v>
      </c>
      <c r="L2191" s="255" t="s">
        <v>780</v>
      </c>
      <c r="M2191" s="255" t="s">
        <v>594</v>
      </c>
      <c r="N2191" s="255" t="s">
        <v>863</v>
      </c>
      <c r="P2191" s="255" t="s">
        <v>151</v>
      </c>
      <c r="Q2191" s="255" t="s">
        <v>564</v>
      </c>
      <c r="R2191" s="255" t="s">
        <v>565</v>
      </c>
      <c r="S2191" s="255" t="s">
        <v>565</v>
      </c>
    </row>
    <row r="2192" spans="1:19" x14ac:dyDescent="0.3">
      <c r="A2192" s="204"/>
      <c r="B2192" s="204"/>
      <c r="C2192" s="204"/>
      <c r="D2192" s="204"/>
      <c r="F2192" s="255" t="s">
        <v>134</v>
      </c>
      <c r="G2192" s="255" t="s">
        <v>331</v>
      </c>
      <c r="H2192" s="255" t="s">
        <v>883</v>
      </c>
      <c r="I2192" s="255" t="s">
        <v>4932</v>
      </c>
      <c r="K2192" s="255" t="s">
        <v>151</v>
      </c>
      <c r="L2192" s="255" t="s">
        <v>782</v>
      </c>
      <c r="M2192" s="255" t="s">
        <v>565</v>
      </c>
      <c r="N2192" s="255" t="s">
        <v>565</v>
      </c>
      <c r="P2192" s="255" t="s">
        <v>151</v>
      </c>
      <c r="Q2192" s="255" t="s">
        <v>566</v>
      </c>
      <c r="R2192" s="255" t="s">
        <v>1481</v>
      </c>
      <c r="S2192" s="255" t="s">
        <v>1378</v>
      </c>
    </row>
    <row r="2193" spans="1:19" x14ac:dyDescent="0.3">
      <c r="A2193" s="204"/>
      <c r="B2193" s="204"/>
      <c r="C2193" s="204"/>
      <c r="D2193" s="204"/>
      <c r="F2193" s="255" t="s">
        <v>134</v>
      </c>
      <c r="G2193" s="255" t="s">
        <v>330</v>
      </c>
      <c r="H2193" s="255" t="s">
        <v>1626</v>
      </c>
      <c r="I2193" s="255" t="s">
        <v>2870</v>
      </c>
      <c r="K2193" s="255" t="s">
        <v>151</v>
      </c>
      <c r="L2193" s="255" t="s">
        <v>784</v>
      </c>
      <c r="M2193" s="255" t="s">
        <v>812</v>
      </c>
      <c r="N2193" s="255" t="s">
        <v>2812</v>
      </c>
      <c r="P2193" s="255" t="s">
        <v>151</v>
      </c>
      <c r="Q2193" s="255" t="s">
        <v>4661</v>
      </c>
      <c r="R2193" s="255" t="s">
        <v>2041</v>
      </c>
      <c r="S2193" s="255" t="s">
        <v>10736</v>
      </c>
    </row>
    <row r="2194" spans="1:19" x14ac:dyDescent="0.3">
      <c r="A2194" s="204"/>
      <c r="B2194" s="204"/>
      <c r="C2194" s="204"/>
      <c r="D2194" s="204"/>
      <c r="F2194" s="255" t="s">
        <v>134</v>
      </c>
      <c r="G2194" s="255" t="s">
        <v>329</v>
      </c>
      <c r="H2194" s="255" t="s">
        <v>10389</v>
      </c>
      <c r="I2194" s="255" t="s">
        <v>4934</v>
      </c>
      <c r="K2194" s="255" t="s">
        <v>151</v>
      </c>
      <c r="L2194" s="255" t="s">
        <v>786</v>
      </c>
      <c r="M2194" s="255" t="s">
        <v>757</v>
      </c>
      <c r="N2194" s="255" t="s">
        <v>2494</v>
      </c>
      <c r="P2194" s="255" t="s">
        <v>151</v>
      </c>
      <c r="Q2194" s="255" t="s">
        <v>570</v>
      </c>
      <c r="R2194" s="255" t="s">
        <v>4468</v>
      </c>
      <c r="S2194" s="255" t="s">
        <v>5187</v>
      </c>
    </row>
    <row r="2195" spans="1:19" x14ac:dyDescent="0.3">
      <c r="A2195" s="204"/>
      <c r="B2195" s="204"/>
      <c r="C2195" s="204"/>
      <c r="D2195" s="204"/>
      <c r="F2195" s="255" t="s">
        <v>134</v>
      </c>
      <c r="G2195" s="255" t="s">
        <v>328</v>
      </c>
      <c r="H2195" s="255" t="s">
        <v>594</v>
      </c>
      <c r="I2195" s="255" t="s">
        <v>594</v>
      </c>
      <c r="K2195" s="255" t="s">
        <v>151</v>
      </c>
      <c r="L2195" s="255" t="s">
        <v>4674</v>
      </c>
      <c r="M2195" s="255" t="s">
        <v>1148</v>
      </c>
      <c r="N2195" s="255" t="s">
        <v>2813</v>
      </c>
      <c r="P2195" s="255" t="s">
        <v>151</v>
      </c>
      <c r="Q2195" s="255" t="s">
        <v>572</v>
      </c>
      <c r="R2195" s="255" t="s">
        <v>875</v>
      </c>
      <c r="S2195" s="255" t="s">
        <v>1471</v>
      </c>
    </row>
    <row r="2196" spans="1:19" x14ac:dyDescent="0.3">
      <c r="A2196" s="204"/>
      <c r="B2196" s="204"/>
      <c r="C2196" s="204"/>
      <c r="D2196" s="204"/>
      <c r="F2196" s="255" t="s">
        <v>134</v>
      </c>
      <c r="G2196" s="255" t="s">
        <v>324</v>
      </c>
      <c r="H2196" s="255" t="s">
        <v>2035</v>
      </c>
      <c r="I2196" s="255" t="s">
        <v>4935</v>
      </c>
      <c r="K2196" s="255" t="s">
        <v>151</v>
      </c>
      <c r="L2196" s="255" t="s">
        <v>788</v>
      </c>
      <c r="M2196" s="255" t="s">
        <v>863</v>
      </c>
      <c r="N2196" s="255" t="s">
        <v>757</v>
      </c>
      <c r="P2196" s="255" t="s">
        <v>151</v>
      </c>
      <c r="Q2196" s="255" t="s">
        <v>574</v>
      </c>
      <c r="R2196" s="255" t="s">
        <v>1387</v>
      </c>
      <c r="S2196" s="255" t="s">
        <v>5188</v>
      </c>
    </row>
    <row r="2197" spans="1:19" x14ac:dyDescent="0.3">
      <c r="A2197" s="204"/>
      <c r="B2197" s="204"/>
      <c r="C2197" s="204"/>
      <c r="D2197" s="204"/>
      <c r="F2197" s="255" t="s">
        <v>134</v>
      </c>
      <c r="G2197" s="255" t="s">
        <v>4678</v>
      </c>
      <c r="H2197" s="255" t="s">
        <v>4104</v>
      </c>
      <c r="I2197" s="255" t="s">
        <v>10390</v>
      </c>
      <c r="K2197" s="255" t="s">
        <v>151</v>
      </c>
      <c r="L2197" s="255" t="s">
        <v>790</v>
      </c>
      <c r="M2197" s="255" t="s">
        <v>977</v>
      </c>
      <c r="N2197" s="255" t="s">
        <v>1157</v>
      </c>
      <c r="P2197" s="255" t="s">
        <v>151</v>
      </c>
      <c r="Q2197" s="255" t="s">
        <v>576</v>
      </c>
      <c r="R2197" s="255" t="s">
        <v>1350</v>
      </c>
      <c r="S2197" s="255" t="s">
        <v>5189</v>
      </c>
    </row>
    <row r="2198" spans="1:19" x14ac:dyDescent="0.3">
      <c r="A2198" s="204"/>
      <c r="B2198" s="204"/>
      <c r="C2198" s="204"/>
      <c r="D2198" s="204"/>
      <c r="F2198" s="255" t="s">
        <v>134</v>
      </c>
      <c r="G2198" s="255" t="s">
        <v>830</v>
      </c>
      <c r="H2198" s="255" t="s">
        <v>812</v>
      </c>
      <c r="I2198" s="255" t="s">
        <v>4936</v>
      </c>
      <c r="K2198" s="255" t="s">
        <v>151</v>
      </c>
      <c r="L2198" s="255" t="s">
        <v>792</v>
      </c>
      <c r="M2198" s="255" t="s">
        <v>757</v>
      </c>
      <c r="N2198" s="255" t="s">
        <v>922</v>
      </c>
      <c r="P2198" s="255" t="s">
        <v>151</v>
      </c>
      <c r="Q2198" s="255" t="s">
        <v>578</v>
      </c>
      <c r="R2198" s="255" t="s">
        <v>1851</v>
      </c>
      <c r="S2198" s="255" t="s">
        <v>5190</v>
      </c>
    </row>
    <row r="2199" spans="1:19" x14ac:dyDescent="0.3">
      <c r="A2199" s="204"/>
      <c r="B2199" s="204"/>
      <c r="C2199" s="204"/>
      <c r="D2199" s="204"/>
      <c r="F2199" s="255" t="s">
        <v>134</v>
      </c>
      <c r="G2199" s="255" t="s">
        <v>831</v>
      </c>
      <c r="H2199" s="255" t="s">
        <v>565</v>
      </c>
      <c r="I2199" s="255" t="s">
        <v>565</v>
      </c>
      <c r="K2199" s="255" t="s">
        <v>151</v>
      </c>
      <c r="L2199" s="255" t="s">
        <v>794</v>
      </c>
      <c r="M2199" s="255" t="s">
        <v>594</v>
      </c>
      <c r="N2199" s="255" t="s">
        <v>2790</v>
      </c>
      <c r="P2199" s="255" t="s">
        <v>151</v>
      </c>
      <c r="Q2199" s="255" t="s">
        <v>580</v>
      </c>
      <c r="R2199" s="255" t="s">
        <v>594</v>
      </c>
      <c r="S2199" s="255" t="s">
        <v>892</v>
      </c>
    </row>
    <row r="2200" spans="1:19" x14ac:dyDescent="0.3">
      <c r="A2200" s="204"/>
      <c r="B2200" s="204"/>
      <c r="C2200" s="204"/>
      <c r="D2200" s="204"/>
      <c r="F2200" s="255" t="s">
        <v>134</v>
      </c>
      <c r="G2200" s="255" t="s">
        <v>832</v>
      </c>
      <c r="H2200" s="255" t="s">
        <v>585</v>
      </c>
      <c r="I2200" s="255" t="s">
        <v>4937</v>
      </c>
      <c r="K2200" s="255" t="s">
        <v>151</v>
      </c>
      <c r="L2200" s="255" t="s">
        <v>796</v>
      </c>
      <c r="M2200" s="255" t="s">
        <v>1121</v>
      </c>
      <c r="N2200" s="255" t="s">
        <v>1475</v>
      </c>
      <c r="P2200" s="255" t="s">
        <v>151</v>
      </c>
      <c r="Q2200" s="255" t="s">
        <v>2829</v>
      </c>
      <c r="R2200" s="255" t="s">
        <v>863</v>
      </c>
      <c r="S2200" s="255" t="s">
        <v>2154</v>
      </c>
    </row>
    <row r="2201" spans="1:19" x14ac:dyDescent="0.3">
      <c r="A2201" s="204"/>
      <c r="B2201" s="204"/>
      <c r="C2201" s="204"/>
      <c r="D2201" s="204"/>
      <c r="F2201" s="255" t="s">
        <v>134</v>
      </c>
      <c r="G2201" s="255" t="s">
        <v>536</v>
      </c>
      <c r="H2201" s="255" t="s">
        <v>10391</v>
      </c>
      <c r="I2201" s="255" t="s">
        <v>4939</v>
      </c>
      <c r="K2201" s="255" t="s">
        <v>151</v>
      </c>
      <c r="L2201" s="255" t="s">
        <v>4675</v>
      </c>
      <c r="M2201" s="255" t="s">
        <v>652</v>
      </c>
      <c r="N2201" s="255" t="s">
        <v>6075</v>
      </c>
      <c r="P2201" s="255" t="s">
        <v>151</v>
      </c>
      <c r="Q2201" s="255" t="s">
        <v>4664</v>
      </c>
      <c r="R2201" s="255" t="s">
        <v>4544</v>
      </c>
      <c r="S2201" s="255" t="s">
        <v>10735</v>
      </c>
    </row>
    <row r="2202" spans="1:19" x14ac:dyDescent="0.3">
      <c r="A2202" s="204"/>
      <c r="B2202" s="204"/>
      <c r="C2202" s="204"/>
      <c r="D2202" s="204"/>
      <c r="F2202" s="255" t="s">
        <v>134</v>
      </c>
      <c r="G2202" s="255" t="s">
        <v>586</v>
      </c>
      <c r="H2202" s="255" t="s">
        <v>10391</v>
      </c>
      <c r="I2202" s="255" t="s">
        <v>4939</v>
      </c>
      <c r="K2202" s="255" t="s">
        <v>151</v>
      </c>
      <c r="L2202" s="255" t="s">
        <v>798</v>
      </c>
      <c r="M2202" s="255" t="s">
        <v>624</v>
      </c>
      <c r="N2202" s="255" t="s">
        <v>2050</v>
      </c>
      <c r="P2202" s="255" t="s">
        <v>151</v>
      </c>
      <c r="Q2202" s="255" t="s">
        <v>582</v>
      </c>
      <c r="R2202" s="255" t="s">
        <v>567</v>
      </c>
      <c r="S2202" s="255" t="s">
        <v>5191</v>
      </c>
    </row>
    <row r="2203" spans="1:19" x14ac:dyDescent="0.3">
      <c r="A2203" s="204"/>
      <c r="B2203" s="204"/>
      <c r="C2203" s="204"/>
      <c r="D2203" s="204"/>
      <c r="F2203" s="255" t="s">
        <v>151</v>
      </c>
      <c r="G2203" s="255" t="s">
        <v>554</v>
      </c>
      <c r="H2203" s="255" t="s">
        <v>2248</v>
      </c>
      <c r="I2203" s="255" t="s">
        <v>4940</v>
      </c>
      <c r="K2203" s="255" t="s">
        <v>151</v>
      </c>
      <c r="L2203" s="255" t="s">
        <v>800</v>
      </c>
      <c r="M2203" s="255" t="s">
        <v>624</v>
      </c>
      <c r="N2203" s="255" t="s">
        <v>3673</v>
      </c>
      <c r="P2203" s="255" t="s">
        <v>151</v>
      </c>
      <c r="Q2203" s="255" t="s">
        <v>584</v>
      </c>
      <c r="R2203" s="255" t="s">
        <v>1338</v>
      </c>
      <c r="S2203" s="255" t="s">
        <v>5192</v>
      </c>
    </row>
    <row r="2204" spans="1:19" x14ac:dyDescent="0.3">
      <c r="A2204" s="204"/>
      <c r="B2204" s="204"/>
      <c r="C2204" s="204"/>
      <c r="D2204" s="204"/>
      <c r="F2204" s="255" t="s">
        <v>151</v>
      </c>
      <c r="G2204" s="255" t="s">
        <v>564</v>
      </c>
      <c r="H2204" s="255" t="s">
        <v>565</v>
      </c>
      <c r="I2204" s="255" t="s">
        <v>565</v>
      </c>
      <c r="K2204" s="255" t="s">
        <v>151</v>
      </c>
      <c r="L2204" s="255" t="s">
        <v>802</v>
      </c>
      <c r="M2204" s="255" t="s">
        <v>565</v>
      </c>
      <c r="N2204" s="255" t="s">
        <v>565</v>
      </c>
      <c r="P2204" s="255" t="s">
        <v>151</v>
      </c>
      <c r="Q2204" s="255" t="s">
        <v>586</v>
      </c>
      <c r="R2204" s="255" t="s">
        <v>2673</v>
      </c>
      <c r="S2204" s="255" t="s">
        <v>5193</v>
      </c>
    </row>
    <row r="2205" spans="1:19" x14ac:dyDescent="0.3">
      <c r="A2205" s="204"/>
      <c r="B2205" s="204"/>
      <c r="C2205" s="204"/>
      <c r="D2205" s="204"/>
      <c r="F2205" s="255" t="s">
        <v>151</v>
      </c>
      <c r="G2205" s="255" t="s">
        <v>566</v>
      </c>
      <c r="H2205" s="255" t="s">
        <v>821</v>
      </c>
      <c r="I2205" s="255" t="s">
        <v>4281</v>
      </c>
      <c r="K2205" s="255" t="s">
        <v>151</v>
      </c>
      <c r="L2205" s="255" t="s">
        <v>803</v>
      </c>
      <c r="M2205" s="255" t="s">
        <v>885</v>
      </c>
      <c r="N2205" s="255" t="s">
        <v>5454</v>
      </c>
      <c r="P2205" s="255" t="s">
        <v>151</v>
      </c>
      <c r="Q2205" s="255" t="s">
        <v>553</v>
      </c>
      <c r="R2205" s="255" t="s">
        <v>2028</v>
      </c>
      <c r="S2205" s="255" t="s">
        <v>5194</v>
      </c>
    </row>
    <row r="2206" spans="1:19" x14ac:dyDescent="0.3">
      <c r="A2206" s="204"/>
      <c r="B2206" s="204"/>
      <c r="C2206" s="204"/>
      <c r="D2206" s="204"/>
      <c r="F2206" s="255" t="s">
        <v>151</v>
      </c>
      <c r="G2206" s="255" t="s">
        <v>4661</v>
      </c>
      <c r="H2206" s="255" t="s">
        <v>3133</v>
      </c>
      <c r="I2206" s="255" t="s">
        <v>10392</v>
      </c>
      <c r="K2206" s="255" t="s">
        <v>151</v>
      </c>
      <c r="L2206" s="255" t="s">
        <v>805</v>
      </c>
      <c r="M2206" s="255" t="s">
        <v>594</v>
      </c>
      <c r="N2206" s="255" t="s">
        <v>1119</v>
      </c>
      <c r="P2206" s="255" t="s">
        <v>151</v>
      </c>
      <c r="Q2206" s="255" t="s">
        <v>589</v>
      </c>
      <c r="R2206" s="255" t="s">
        <v>875</v>
      </c>
      <c r="S2206" s="255" t="s">
        <v>860</v>
      </c>
    </row>
    <row r="2207" spans="1:19" x14ac:dyDescent="0.3">
      <c r="A2207" s="204"/>
      <c r="B2207" s="204"/>
      <c r="C2207" s="204"/>
      <c r="D2207" s="204"/>
      <c r="F2207" s="255" t="s">
        <v>151</v>
      </c>
      <c r="G2207" s="255" t="s">
        <v>568</v>
      </c>
      <c r="H2207" s="255" t="s">
        <v>680</v>
      </c>
      <c r="I2207" s="255" t="s">
        <v>2852</v>
      </c>
      <c r="K2207" s="255" t="s">
        <v>151</v>
      </c>
      <c r="L2207" s="255" t="s">
        <v>807</v>
      </c>
      <c r="M2207" s="255" t="s">
        <v>565</v>
      </c>
      <c r="N2207" s="255" t="s">
        <v>661</v>
      </c>
      <c r="P2207" s="255" t="s">
        <v>151</v>
      </c>
      <c r="Q2207" s="255" t="s">
        <v>591</v>
      </c>
      <c r="R2207" s="255" t="s">
        <v>1802</v>
      </c>
      <c r="S2207" s="255" t="s">
        <v>5195</v>
      </c>
    </row>
    <row r="2208" spans="1:19" x14ac:dyDescent="0.3">
      <c r="A2208" s="204"/>
      <c r="B2208" s="204"/>
      <c r="C2208" s="204"/>
      <c r="D2208" s="204"/>
      <c r="F2208" s="255" t="s">
        <v>151</v>
      </c>
      <c r="G2208" s="255" t="s">
        <v>570</v>
      </c>
      <c r="H2208" s="255" t="s">
        <v>3907</v>
      </c>
      <c r="I2208" s="255" t="s">
        <v>4941</v>
      </c>
      <c r="K2208" s="255" t="s">
        <v>151</v>
      </c>
      <c r="L2208" s="255" t="s">
        <v>809</v>
      </c>
      <c r="M2208" s="255" t="s">
        <v>946</v>
      </c>
      <c r="N2208" s="255" t="s">
        <v>1332</v>
      </c>
      <c r="P2208" s="255" t="s">
        <v>151</v>
      </c>
      <c r="Q2208" s="255" t="s">
        <v>593</v>
      </c>
      <c r="R2208" s="255" t="s">
        <v>565</v>
      </c>
      <c r="S2208" s="255" t="s">
        <v>565</v>
      </c>
    </row>
    <row r="2209" spans="1:19" x14ac:dyDescent="0.3">
      <c r="A2209" s="204"/>
      <c r="B2209" s="204"/>
      <c r="C2209" s="204"/>
      <c r="D2209" s="204"/>
      <c r="F2209" s="255" t="s">
        <v>151</v>
      </c>
      <c r="G2209" s="255" t="s">
        <v>572</v>
      </c>
      <c r="H2209" s="255" t="s">
        <v>2840</v>
      </c>
      <c r="I2209" s="255" t="s">
        <v>4942</v>
      </c>
      <c r="K2209" s="255" t="s">
        <v>151</v>
      </c>
      <c r="L2209" s="255" t="s">
        <v>811</v>
      </c>
      <c r="M2209" s="255" t="s">
        <v>565</v>
      </c>
      <c r="N2209" s="255" t="s">
        <v>565</v>
      </c>
      <c r="P2209" s="255" t="s">
        <v>151</v>
      </c>
      <c r="Q2209" s="255" t="s">
        <v>4665</v>
      </c>
      <c r="R2209" s="255" t="s">
        <v>680</v>
      </c>
      <c r="S2209" s="255" t="s">
        <v>3263</v>
      </c>
    </row>
    <row r="2210" spans="1:19" x14ac:dyDescent="0.3">
      <c r="A2210" s="204"/>
      <c r="B2210" s="204"/>
      <c r="C2210" s="204"/>
      <c r="D2210" s="204"/>
      <c r="F2210" s="255" t="s">
        <v>151</v>
      </c>
      <c r="G2210" s="255" t="s">
        <v>574</v>
      </c>
      <c r="H2210" s="255" t="s">
        <v>2384</v>
      </c>
      <c r="I2210" s="255" t="s">
        <v>4943</v>
      </c>
      <c r="K2210" s="255" t="s">
        <v>151</v>
      </c>
      <c r="L2210" s="255" t="s">
        <v>4676</v>
      </c>
      <c r="M2210" s="255" t="s">
        <v>2386</v>
      </c>
      <c r="N2210" s="255" t="s">
        <v>10576</v>
      </c>
      <c r="P2210" s="255" t="s">
        <v>151</v>
      </c>
      <c r="Q2210" s="255" t="s">
        <v>595</v>
      </c>
      <c r="R2210" s="255" t="s">
        <v>565</v>
      </c>
      <c r="S2210" s="255" t="s">
        <v>565</v>
      </c>
    </row>
    <row r="2211" spans="1:19" x14ac:dyDescent="0.3">
      <c r="A2211" s="204"/>
      <c r="B2211" s="204"/>
      <c r="C2211" s="204"/>
      <c r="D2211" s="204"/>
      <c r="F2211" s="255" t="s">
        <v>151</v>
      </c>
      <c r="G2211" s="255" t="s">
        <v>576</v>
      </c>
      <c r="H2211" s="255" t="s">
        <v>621</v>
      </c>
      <c r="I2211" s="255" t="s">
        <v>3017</v>
      </c>
      <c r="K2211" s="255" t="s">
        <v>151</v>
      </c>
      <c r="L2211" s="255" t="s">
        <v>813</v>
      </c>
      <c r="M2211" s="255" t="s">
        <v>2640</v>
      </c>
      <c r="N2211" s="255" t="s">
        <v>5455</v>
      </c>
      <c r="P2211" s="255" t="s">
        <v>151</v>
      </c>
      <c r="Q2211" s="255" t="s">
        <v>597</v>
      </c>
      <c r="R2211" s="255" t="s">
        <v>680</v>
      </c>
      <c r="S2211" s="255" t="s">
        <v>3263</v>
      </c>
    </row>
    <row r="2212" spans="1:19" x14ac:dyDescent="0.3">
      <c r="A2212" s="204"/>
      <c r="B2212" s="204"/>
      <c r="C2212" s="204"/>
      <c r="D2212" s="204"/>
      <c r="F2212" s="255" t="s">
        <v>151</v>
      </c>
      <c r="G2212" s="255" t="s">
        <v>578</v>
      </c>
      <c r="H2212" s="255" t="s">
        <v>1808</v>
      </c>
      <c r="I2212" s="255" t="s">
        <v>1023</v>
      </c>
      <c r="K2212" s="255" t="s">
        <v>151</v>
      </c>
      <c r="L2212" s="255" t="s">
        <v>815</v>
      </c>
      <c r="M2212" s="255" t="s">
        <v>565</v>
      </c>
      <c r="N2212" s="255" t="s">
        <v>565</v>
      </c>
      <c r="P2212" s="255" t="s">
        <v>151</v>
      </c>
      <c r="Q2212" s="255" t="s">
        <v>599</v>
      </c>
      <c r="R2212" s="255" t="s">
        <v>1119</v>
      </c>
      <c r="S2212" s="255" t="s">
        <v>5196</v>
      </c>
    </row>
    <row r="2213" spans="1:19" x14ac:dyDescent="0.3">
      <c r="A2213" s="204"/>
      <c r="B2213" s="204"/>
      <c r="C2213" s="204"/>
      <c r="D2213" s="204"/>
      <c r="F2213" s="255" t="s">
        <v>151</v>
      </c>
      <c r="G2213" s="255" t="s">
        <v>580</v>
      </c>
      <c r="H2213" s="255" t="s">
        <v>821</v>
      </c>
      <c r="I2213" s="255" t="s">
        <v>1020</v>
      </c>
      <c r="K2213" s="255" t="s">
        <v>151</v>
      </c>
      <c r="L2213" s="255" t="s">
        <v>816</v>
      </c>
      <c r="M2213" s="255" t="s">
        <v>1027</v>
      </c>
      <c r="N2213" s="255" t="s">
        <v>5456</v>
      </c>
      <c r="P2213" s="255" t="s">
        <v>151</v>
      </c>
      <c r="Q2213" s="255" t="s">
        <v>4666</v>
      </c>
      <c r="R2213" s="255" t="s">
        <v>1476</v>
      </c>
      <c r="S2213" s="255" t="s">
        <v>5197</v>
      </c>
    </row>
    <row r="2214" spans="1:19" x14ac:dyDescent="0.3">
      <c r="A2214" s="204"/>
      <c r="B2214" s="204"/>
      <c r="C2214" s="204"/>
      <c r="D2214" s="204"/>
      <c r="F2214" s="255" t="s">
        <v>151</v>
      </c>
      <c r="G2214" s="255" t="s">
        <v>4664</v>
      </c>
      <c r="H2214" s="255" t="s">
        <v>1808</v>
      </c>
      <c r="I2214" s="255" t="s">
        <v>3526</v>
      </c>
      <c r="K2214" s="255" t="s">
        <v>151</v>
      </c>
      <c r="L2214" s="255" t="s">
        <v>818</v>
      </c>
      <c r="M2214" s="255" t="s">
        <v>594</v>
      </c>
      <c r="N2214" s="255" t="s">
        <v>674</v>
      </c>
      <c r="P2214" s="255" t="s">
        <v>151</v>
      </c>
      <c r="Q2214" s="255" t="s">
        <v>603</v>
      </c>
      <c r="R2214" s="255" t="s">
        <v>1476</v>
      </c>
      <c r="S2214" s="255" t="s">
        <v>5197</v>
      </c>
    </row>
    <row r="2215" spans="1:19" x14ac:dyDescent="0.3">
      <c r="A2215" s="204"/>
      <c r="B2215" s="204"/>
      <c r="C2215" s="204"/>
      <c r="D2215" s="204"/>
      <c r="F2215" s="255" t="s">
        <v>151</v>
      </c>
      <c r="G2215" s="255" t="s">
        <v>582</v>
      </c>
      <c r="H2215" s="255" t="s">
        <v>1832</v>
      </c>
      <c r="I2215" s="255" t="s">
        <v>810</v>
      </c>
      <c r="K2215" s="255" t="s">
        <v>151</v>
      </c>
      <c r="L2215" s="255" t="s">
        <v>4677</v>
      </c>
      <c r="M2215" s="255" t="s">
        <v>594</v>
      </c>
      <c r="N2215" s="255" t="s">
        <v>1626</v>
      </c>
      <c r="P2215" s="255" t="s">
        <v>151</v>
      </c>
      <c r="Q2215" s="255" t="s">
        <v>586</v>
      </c>
      <c r="R2215" s="255" t="s">
        <v>1350</v>
      </c>
      <c r="S2215" s="255" t="s">
        <v>3379</v>
      </c>
    </row>
    <row r="2216" spans="1:19" x14ac:dyDescent="0.3">
      <c r="A2216" s="204"/>
      <c r="B2216" s="204"/>
      <c r="C2216" s="204"/>
      <c r="D2216" s="204"/>
      <c r="F2216" s="255" t="s">
        <v>151</v>
      </c>
      <c r="G2216" s="255" t="s">
        <v>584</v>
      </c>
      <c r="H2216" s="255" t="s">
        <v>1420</v>
      </c>
      <c r="I2216" s="255" t="s">
        <v>3514</v>
      </c>
      <c r="K2216" s="255" t="s">
        <v>151</v>
      </c>
      <c r="L2216" s="255" t="s">
        <v>820</v>
      </c>
      <c r="M2216" s="255" t="s">
        <v>594</v>
      </c>
      <c r="N2216" s="255" t="s">
        <v>1626</v>
      </c>
      <c r="P2216" s="255" t="s">
        <v>151</v>
      </c>
      <c r="Q2216" s="255" t="s">
        <v>552</v>
      </c>
      <c r="R2216" s="255" t="s">
        <v>3657</v>
      </c>
      <c r="S2216" s="255" t="s">
        <v>5198</v>
      </c>
    </row>
    <row r="2217" spans="1:19" x14ac:dyDescent="0.3">
      <c r="A2217" s="204"/>
      <c r="B2217" s="204"/>
      <c r="C2217" s="204"/>
      <c r="D2217" s="204"/>
      <c r="F2217" s="255" t="s">
        <v>151</v>
      </c>
      <c r="G2217" s="255" t="s">
        <v>586</v>
      </c>
      <c r="H2217" s="255" t="s">
        <v>6659</v>
      </c>
      <c r="I2217" s="255" t="s">
        <v>4945</v>
      </c>
      <c r="K2217" s="255" t="s">
        <v>151</v>
      </c>
      <c r="L2217" s="255" t="s">
        <v>961</v>
      </c>
      <c r="M2217" s="255" t="s">
        <v>565</v>
      </c>
      <c r="N2217" s="255" t="s">
        <v>565</v>
      </c>
      <c r="P2217" s="255" t="s">
        <v>151</v>
      </c>
      <c r="Q2217" s="255" t="s">
        <v>551</v>
      </c>
      <c r="R2217" s="255" t="s">
        <v>1798</v>
      </c>
      <c r="S2217" s="255" t="s">
        <v>5199</v>
      </c>
    </row>
    <row r="2218" spans="1:19" x14ac:dyDescent="0.3">
      <c r="A2218" s="204"/>
      <c r="B2218" s="204"/>
      <c r="C2218" s="204"/>
      <c r="D2218" s="204"/>
      <c r="F2218" s="255" t="s">
        <v>151</v>
      </c>
      <c r="G2218" s="255" t="s">
        <v>553</v>
      </c>
      <c r="H2218" s="255" t="s">
        <v>1691</v>
      </c>
      <c r="I2218" s="255" t="s">
        <v>4946</v>
      </c>
      <c r="K2218" s="255" t="s">
        <v>151</v>
      </c>
      <c r="L2218" s="255" t="s">
        <v>822</v>
      </c>
      <c r="M2218" s="255" t="s">
        <v>600</v>
      </c>
      <c r="N2218" s="255" t="s">
        <v>4391</v>
      </c>
      <c r="P2218" s="255" t="s">
        <v>151</v>
      </c>
      <c r="Q2218" s="255" t="s">
        <v>609</v>
      </c>
      <c r="R2218" s="255" t="s">
        <v>565</v>
      </c>
      <c r="S2218" s="255" t="s">
        <v>565</v>
      </c>
    </row>
    <row r="2219" spans="1:19" x14ac:dyDescent="0.3">
      <c r="A2219" s="204"/>
      <c r="B2219" s="204"/>
      <c r="C2219" s="204"/>
      <c r="D2219" s="204"/>
      <c r="F2219" s="255" t="s">
        <v>151</v>
      </c>
      <c r="G2219" s="255" t="s">
        <v>589</v>
      </c>
      <c r="H2219" s="255" t="s">
        <v>661</v>
      </c>
      <c r="I2219" s="255" t="s">
        <v>4261</v>
      </c>
      <c r="K2219" s="255" t="s">
        <v>151</v>
      </c>
      <c r="L2219" s="255" t="s">
        <v>332</v>
      </c>
      <c r="M2219" s="255" t="s">
        <v>10509</v>
      </c>
      <c r="N2219" s="255" t="s">
        <v>5458</v>
      </c>
      <c r="P2219" s="255" t="s">
        <v>151</v>
      </c>
      <c r="Q2219" s="255" t="s">
        <v>611</v>
      </c>
      <c r="R2219" s="255" t="s">
        <v>1399</v>
      </c>
      <c r="S2219" s="255" t="s">
        <v>5200</v>
      </c>
    </row>
    <row r="2220" spans="1:19" x14ac:dyDescent="0.3">
      <c r="A2220" s="204"/>
      <c r="B2220" s="204"/>
      <c r="C2220" s="204"/>
      <c r="D2220" s="204"/>
      <c r="F2220" s="255" t="s">
        <v>151</v>
      </c>
      <c r="G2220" s="255" t="s">
        <v>591</v>
      </c>
      <c r="H2220" s="255" t="s">
        <v>1807</v>
      </c>
      <c r="I2220" s="255" t="s">
        <v>4947</v>
      </c>
      <c r="K2220" s="255" t="s">
        <v>151</v>
      </c>
      <c r="L2220" s="255" t="s">
        <v>331</v>
      </c>
      <c r="M2220" s="255" t="s">
        <v>10575</v>
      </c>
      <c r="N2220" s="255" t="s">
        <v>5460</v>
      </c>
      <c r="P2220" s="255" t="s">
        <v>151</v>
      </c>
      <c r="Q2220" s="255" t="s">
        <v>586</v>
      </c>
      <c r="R2220" s="255" t="s">
        <v>594</v>
      </c>
      <c r="S2220" s="255" t="s">
        <v>1350</v>
      </c>
    </row>
    <row r="2221" spans="1:19" x14ac:dyDescent="0.3">
      <c r="A2221" s="204"/>
      <c r="B2221" s="204"/>
      <c r="C2221" s="204"/>
      <c r="D2221" s="204"/>
      <c r="F2221" s="255" t="s">
        <v>151</v>
      </c>
      <c r="G2221" s="255" t="s">
        <v>593</v>
      </c>
      <c r="H2221" s="255" t="s">
        <v>624</v>
      </c>
      <c r="I2221" s="255" t="s">
        <v>594</v>
      </c>
      <c r="K2221" s="255" t="s">
        <v>151</v>
      </c>
      <c r="L2221" s="255" t="s">
        <v>330</v>
      </c>
      <c r="M2221" s="255" t="s">
        <v>1070</v>
      </c>
      <c r="N2221" s="255" t="s">
        <v>5461</v>
      </c>
      <c r="P2221" s="255" t="s">
        <v>151</v>
      </c>
      <c r="Q2221" s="255" t="s">
        <v>550</v>
      </c>
      <c r="R2221" s="255" t="s">
        <v>1539</v>
      </c>
      <c r="S2221" s="255" t="s">
        <v>1911</v>
      </c>
    </row>
    <row r="2222" spans="1:19" x14ac:dyDescent="0.3">
      <c r="A2222" s="204"/>
      <c r="B2222" s="204"/>
      <c r="C2222" s="204"/>
      <c r="D2222" s="204"/>
      <c r="F2222" s="255" t="s">
        <v>151</v>
      </c>
      <c r="G2222" s="255" t="s">
        <v>4665</v>
      </c>
      <c r="H2222" s="255" t="s">
        <v>994</v>
      </c>
      <c r="I2222" s="255" t="s">
        <v>2158</v>
      </c>
      <c r="K2222" s="255" t="s">
        <v>151</v>
      </c>
      <c r="L2222" s="255" t="s">
        <v>329</v>
      </c>
      <c r="M2222" s="255" t="s">
        <v>3657</v>
      </c>
      <c r="N2222" s="255" t="s">
        <v>5462</v>
      </c>
      <c r="P2222" s="255" t="s">
        <v>151</v>
      </c>
      <c r="Q2222" s="255" t="s">
        <v>614</v>
      </c>
      <c r="R2222" s="255" t="s">
        <v>565</v>
      </c>
      <c r="S2222" s="255" t="s">
        <v>565</v>
      </c>
    </row>
    <row r="2223" spans="1:19" x14ac:dyDescent="0.3">
      <c r="A2223" s="204"/>
      <c r="B2223" s="204"/>
      <c r="C2223" s="204"/>
      <c r="D2223" s="204"/>
      <c r="F2223" s="255" t="s">
        <v>151</v>
      </c>
      <c r="G2223" s="255" t="s">
        <v>595</v>
      </c>
      <c r="H2223" s="255" t="s">
        <v>2154</v>
      </c>
      <c r="I2223" s="255" t="s">
        <v>4948</v>
      </c>
      <c r="K2223" s="255" t="s">
        <v>151</v>
      </c>
      <c r="L2223" s="255" t="s">
        <v>328</v>
      </c>
      <c r="M2223" s="255" t="s">
        <v>565</v>
      </c>
      <c r="N2223" s="255" t="s">
        <v>565</v>
      </c>
      <c r="P2223" s="255" t="s">
        <v>151</v>
      </c>
      <c r="Q2223" s="255" t="s">
        <v>615</v>
      </c>
      <c r="R2223" s="255" t="s">
        <v>1832</v>
      </c>
      <c r="S2223" s="255" t="s">
        <v>1675</v>
      </c>
    </row>
    <row r="2224" spans="1:19" x14ac:dyDescent="0.3">
      <c r="A2224" s="204"/>
      <c r="B2224" s="204"/>
      <c r="C2224" s="204"/>
      <c r="D2224" s="204"/>
      <c r="F2224" s="255" t="s">
        <v>151</v>
      </c>
      <c r="G2224" s="255" t="s">
        <v>597</v>
      </c>
      <c r="H2224" s="255" t="s">
        <v>661</v>
      </c>
      <c r="I2224" s="255" t="s">
        <v>1375</v>
      </c>
      <c r="K2224" s="255" t="s">
        <v>151</v>
      </c>
      <c r="L2224" s="255" t="s">
        <v>324</v>
      </c>
      <c r="M2224" s="255" t="s">
        <v>1626</v>
      </c>
      <c r="N2224" s="255" t="s">
        <v>5463</v>
      </c>
      <c r="P2224" s="255" t="s">
        <v>151</v>
      </c>
      <c r="Q2224" s="255" t="s">
        <v>616</v>
      </c>
      <c r="R2224" s="255" t="s">
        <v>565</v>
      </c>
      <c r="S2224" s="255" t="s">
        <v>565</v>
      </c>
    </row>
    <row r="2225" spans="1:19" x14ac:dyDescent="0.3">
      <c r="A2225" s="204"/>
      <c r="B2225" s="204"/>
      <c r="C2225" s="204"/>
      <c r="D2225" s="204"/>
      <c r="F2225" s="255" t="s">
        <v>151</v>
      </c>
      <c r="G2225" s="255" t="s">
        <v>599</v>
      </c>
      <c r="H2225" s="255" t="s">
        <v>1183</v>
      </c>
      <c r="I2225" s="255" t="s">
        <v>1808</v>
      </c>
      <c r="K2225" s="255" t="s">
        <v>151</v>
      </c>
      <c r="L2225" s="255" t="s">
        <v>4678</v>
      </c>
      <c r="M2225" s="255" t="s">
        <v>946</v>
      </c>
      <c r="N2225" s="255" t="s">
        <v>1491</v>
      </c>
      <c r="P2225" s="255" t="s">
        <v>151</v>
      </c>
      <c r="Q2225" s="255" t="s">
        <v>617</v>
      </c>
      <c r="R2225" s="255" t="s">
        <v>757</v>
      </c>
      <c r="S2225" s="255" t="s">
        <v>2812</v>
      </c>
    </row>
    <row r="2226" spans="1:19" x14ac:dyDescent="0.3">
      <c r="A2226" s="204"/>
      <c r="B2226" s="204"/>
      <c r="C2226" s="204"/>
      <c r="D2226" s="204"/>
      <c r="F2226" s="255" t="s">
        <v>151</v>
      </c>
      <c r="G2226" s="255" t="s">
        <v>4666</v>
      </c>
      <c r="H2226" s="255" t="s">
        <v>1892</v>
      </c>
      <c r="I2226" s="255" t="s">
        <v>4949</v>
      </c>
      <c r="K2226" s="255" t="s">
        <v>151</v>
      </c>
      <c r="L2226" s="255" t="s">
        <v>830</v>
      </c>
      <c r="M2226" s="255" t="s">
        <v>624</v>
      </c>
      <c r="N2226" s="255" t="s">
        <v>4641</v>
      </c>
      <c r="P2226" s="255" t="s">
        <v>151</v>
      </c>
      <c r="Q2226" s="255" t="s">
        <v>618</v>
      </c>
      <c r="R2226" s="255" t="s">
        <v>812</v>
      </c>
      <c r="S2226" s="255" t="s">
        <v>1590</v>
      </c>
    </row>
    <row r="2227" spans="1:19" x14ac:dyDescent="0.3">
      <c r="A2227" s="204"/>
      <c r="B2227" s="204"/>
      <c r="C2227" s="204"/>
      <c r="D2227" s="204"/>
      <c r="F2227" s="255" t="s">
        <v>151</v>
      </c>
      <c r="G2227" s="255" t="s">
        <v>601</v>
      </c>
      <c r="H2227" s="255" t="s">
        <v>565</v>
      </c>
      <c r="I2227" s="255" t="s">
        <v>565</v>
      </c>
      <c r="K2227" s="255" t="s">
        <v>151</v>
      </c>
      <c r="L2227" s="255" t="s">
        <v>831</v>
      </c>
      <c r="M2227" s="255" t="s">
        <v>594</v>
      </c>
      <c r="N2227" s="255" t="s">
        <v>946</v>
      </c>
      <c r="P2227" s="255" t="s">
        <v>151</v>
      </c>
      <c r="Q2227" s="255" t="s">
        <v>620</v>
      </c>
      <c r="R2227" s="255" t="s">
        <v>565</v>
      </c>
      <c r="S2227" s="255" t="s">
        <v>565</v>
      </c>
    </row>
    <row r="2228" spans="1:19" x14ac:dyDescent="0.3">
      <c r="A2228" s="204"/>
      <c r="B2228" s="204"/>
      <c r="C2228" s="204"/>
      <c r="D2228" s="204"/>
      <c r="F2228" s="255" t="s">
        <v>151</v>
      </c>
      <c r="G2228" s="255" t="s">
        <v>602</v>
      </c>
      <c r="H2228" s="255" t="s">
        <v>565</v>
      </c>
      <c r="I2228" s="255" t="s">
        <v>565</v>
      </c>
      <c r="K2228" s="255" t="s">
        <v>151</v>
      </c>
      <c r="L2228" s="255" t="s">
        <v>832</v>
      </c>
      <c r="M2228" s="255" t="s">
        <v>594</v>
      </c>
      <c r="N2228" s="255" t="s">
        <v>624</v>
      </c>
      <c r="P2228" s="255" t="s">
        <v>151</v>
      </c>
      <c r="Q2228" s="255" t="s">
        <v>8645</v>
      </c>
      <c r="R2228" s="255" t="s">
        <v>565</v>
      </c>
      <c r="S2228" s="255" t="s">
        <v>565</v>
      </c>
    </row>
    <row r="2229" spans="1:19" x14ac:dyDescent="0.3">
      <c r="A2229" s="204"/>
      <c r="B2229" s="204"/>
      <c r="C2229" s="204"/>
      <c r="D2229" s="204"/>
      <c r="F2229" s="255" t="s">
        <v>151</v>
      </c>
      <c r="G2229" s="255" t="s">
        <v>603</v>
      </c>
      <c r="H2229" s="255" t="s">
        <v>1892</v>
      </c>
      <c r="I2229" s="255" t="s">
        <v>4949</v>
      </c>
      <c r="K2229" s="255" t="s">
        <v>151</v>
      </c>
      <c r="L2229" s="255" t="s">
        <v>536</v>
      </c>
      <c r="M2229" s="255" t="s">
        <v>1238</v>
      </c>
      <c r="N2229" s="255" t="s">
        <v>894</v>
      </c>
      <c r="P2229" s="255" t="s">
        <v>151</v>
      </c>
      <c r="Q2229" s="255" t="s">
        <v>8646</v>
      </c>
      <c r="R2229" s="255" t="s">
        <v>565</v>
      </c>
      <c r="S2229" s="255" t="s">
        <v>565</v>
      </c>
    </row>
    <row r="2230" spans="1:19" x14ac:dyDescent="0.3">
      <c r="A2230" s="204"/>
      <c r="B2230" s="204"/>
      <c r="C2230" s="204"/>
      <c r="D2230" s="204"/>
      <c r="F2230" s="255" t="s">
        <v>151</v>
      </c>
      <c r="G2230" s="255" t="s">
        <v>586</v>
      </c>
      <c r="H2230" s="255" t="s">
        <v>2455</v>
      </c>
      <c r="I2230" s="255" t="s">
        <v>3731</v>
      </c>
      <c r="K2230" s="255" t="s">
        <v>151</v>
      </c>
      <c r="L2230" s="255" t="s">
        <v>586</v>
      </c>
      <c r="M2230" s="255" t="s">
        <v>1238</v>
      </c>
      <c r="N2230" s="255" t="s">
        <v>894</v>
      </c>
      <c r="P2230" s="255" t="s">
        <v>151</v>
      </c>
      <c r="Q2230" s="255" t="s">
        <v>586</v>
      </c>
      <c r="R2230" s="255" t="s">
        <v>863</v>
      </c>
      <c r="S2230" s="255" t="s">
        <v>621</v>
      </c>
    </row>
    <row r="2231" spans="1:19" x14ac:dyDescent="0.3">
      <c r="A2231" s="204"/>
      <c r="B2231" s="204"/>
      <c r="C2231" s="204"/>
      <c r="D2231" s="204"/>
      <c r="F2231" s="255" t="s">
        <v>151</v>
      </c>
      <c r="G2231" s="255" t="s">
        <v>552</v>
      </c>
      <c r="H2231" s="255" t="s">
        <v>3112</v>
      </c>
      <c r="I2231" s="255" t="s">
        <v>4950</v>
      </c>
      <c r="K2231" s="255" t="s">
        <v>152</v>
      </c>
      <c r="L2231" s="255" t="s">
        <v>554</v>
      </c>
      <c r="M2231" s="255" t="s">
        <v>3335</v>
      </c>
      <c r="N2231" s="255" t="s">
        <v>5465</v>
      </c>
      <c r="P2231" s="255" t="s">
        <v>151</v>
      </c>
      <c r="Q2231" s="255" t="s">
        <v>549</v>
      </c>
      <c r="R2231" s="255" t="s">
        <v>806</v>
      </c>
      <c r="S2231" s="255" t="s">
        <v>5201</v>
      </c>
    </row>
    <row r="2232" spans="1:19" x14ac:dyDescent="0.3">
      <c r="A2232" s="204"/>
      <c r="B2232" s="204"/>
      <c r="C2232" s="204"/>
      <c r="D2232" s="204"/>
      <c r="F2232" s="255" t="s">
        <v>151</v>
      </c>
      <c r="G2232" s="255" t="s">
        <v>551</v>
      </c>
      <c r="H2232" s="255" t="s">
        <v>2157</v>
      </c>
      <c r="I2232" s="255" t="s">
        <v>4951</v>
      </c>
      <c r="K2232" s="255" t="s">
        <v>152</v>
      </c>
      <c r="L2232" s="255" t="s">
        <v>566</v>
      </c>
      <c r="M2232" s="255" t="s">
        <v>565</v>
      </c>
      <c r="N2232" s="255" t="s">
        <v>594</v>
      </c>
      <c r="P2232" s="255" t="s">
        <v>151</v>
      </c>
      <c r="Q2232" s="255" t="s">
        <v>623</v>
      </c>
      <c r="R2232" s="255" t="s">
        <v>594</v>
      </c>
      <c r="S2232" s="255" t="s">
        <v>946</v>
      </c>
    </row>
    <row r="2233" spans="1:19" x14ac:dyDescent="0.3">
      <c r="A2233" s="204"/>
      <c r="B2233" s="204"/>
      <c r="C2233" s="204"/>
      <c r="D2233" s="204"/>
      <c r="F2233" s="255" t="s">
        <v>151</v>
      </c>
      <c r="G2233" s="255" t="s">
        <v>608</v>
      </c>
      <c r="H2233" s="255" t="s">
        <v>565</v>
      </c>
      <c r="I2233" s="255" t="s">
        <v>565</v>
      </c>
      <c r="K2233" s="255" t="s">
        <v>152</v>
      </c>
      <c r="L2233" s="255" t="s">
        <v>4661</v>
      </c>
      <c r="M2233" s="255" t="s">
        <v>863</v>
      </c>
      <c r="N2233" s="255" t="s">
        <v>885</v>
      </c>
      <c r="P2233" s="255" t="s">
        <v>151</v>
      </c>
      <c r="Q2233" s="255" t="s">
        <v>625</v>
      </c>
      <c r="R2233" s="255" t="s">
        <v>565</v>
      </c>
      <c r="S2233" s="255" t="s">
        <v>652</v>
      </c>
    </row>
    <row r="2234" spans="1:19" x14ac:dyDescent="0.3">
      <c r="A2234" s="204"/>
      <c r="B2234" s="204"/>
      <c r="C2234" s="204"/>
      <c r="D2234" s="204"/>
      <c r="F2234" s="255" t="s">
        <v>151</v>
      </c>
      <c r="G2234" s="255" t="s">
        <v>609</v>
      </c>
      <c r="H2234" s="255" t="s">
        <v>624</v>
      </c>
      <c r="I2234" s="255" t="s">
        <v>1595</v>
      </c>
      <c r="K2234" s="255" t="s">
        <v>152</v>
      </c>
      <c r="L2234" s="255" t="s">
        <v>570</v>
      </c>
      <c r="M2234" s="255" t="s">
        <v>594</v>
      </c>
      <c r="N2234" s="255" t="s">
        <v>594</v>
      </c>
      <c r="P2234" s="255" t="s">
        <v>151</v>
      </c>
      <c r="Q2234" s="255" t="s">
        <v>629</v>
      </c>
      <c r="R2234" s="255" t="s">
        <v>2045</v>
      </c>
      <c r="S2234" s="255" t="s">
        <v>5202</v>
      </c>
    </row>
    <row r="2235" spans="1:19" x14ac:dyDescent="0.3">
      <c r="A2235" s="204"/>
      <c r="B2235" s="204"/>
      <c r="C2235" s="204"/>
      <c r="D2235" s="204"/>
      <c r="F2235" s="255" t="s">
        <v>151</v>
      </c>
      <c r="G2235" s="255" t="s">
        <v>611</v>
      </c>
      <c r="H2235" s="255" t="s">
        <v>1521</v>
      </c>
      <c r="I2235" s="255" t="s">
        <v>4952</v>
      </c>
      <c r="K2235" s="255" t="s">
        <v>152</v>
      </c>
      <c r="L2235" s="255" t="s">
        <v>572</v>
      </c>
      <c r="M2235" s="255" t="s">
        <v>565</v>
      </c>
      <c r="N2235" s="255" t="s">
        <v>565</v>
      </c>
      <c r="P2235" s="255" t="s">
        <v>151</v>
      </c>
      <c r="Q2235" s="255" t="s">
        <v>633</v>
      </c>
      <c r="R2235" s="255" t="s">
        <v>1844</v>
      </c>
      <c r="S2235" s="255" t="s">
        <v>4774</v>
      </c>
    </row>
    <row r="2236" spans="1:19" x14ac:dyDescent="0.3">
      <c r="A2236" s="204"/>
      <c r="B2236" s="204"/>
      <c r="C2236" s="204"/>
      <c r="D2236" s="204"/>
      <c r="F2236" s="255" t="s">
        <v>151</v>
      </c>
      <c r="G2236" s="255" t="s">
        <v>586</v>
      </c>
      <c r="H2236" s="255" t="s">
        <v>565</v>
      </c>
      <c r="I2236" s="255" t="s">
        <v>565</v>
      </c>
      <c r="K2236" s="255" t="s">
        <v>152</v>
      </c>
      <c r="L2236" s="255" t="s">
        <v>574</v>
      </c>
      <c r="M2236" s="255" t="s">
        <v>594</v>
      </c>
      <c r="N2236" s="255" t="s">
        <v>881</v>
      </c>
      <c r="P2236" s="255" t="s">
        <v>151</v>
      </c>
      <c r="Q2236" s="255" t="s">
        <v>586</v>
      </c>
      <c r="R2236" s="255" t="s">
        <v>2086</v>
      </c>
      <c r="S2236" s="255" t="s">
        <v>5203</v>
      </c>
    </row>
    <row r="2237" spans="1:19" x14ac:dyDescent="0.3">
      <c r="A2237" s="204"/>
      <c r="B2237" s="204"/>
      <c r="C2237" s="204"/>
      <c r="D2237" s="204"/>
      <c r="F2237" s="255" t="s">
        <v>151</v>
      </c>
      <c r="G2237" s="255" t="s">
        <v>550</v>
      </c>
      <c r="H2237" s="255" t="s">
        <v>1626</v>
      </c>
      <c r="I2237" s="255" t="s">
        <v>3254</v>
      </c>
      <c r="K2237" s="255" t="s">
        <v>152</v>
      </c>
      <c r="L2237" s="255" t="s">
        <v>576</v>
      </c>
      <c r="M2237" s="255" t="s">
        <v>565</v>
      </c>
      <c r="N2237" s="255" t="s">
        <v>565</v>
      </c>
      <c r="P2237" s="255" t="s">
        <v>151</v>
      </c>
      <c r="Q2237" s="255" t="s">
        <v>548</v>
      </c>
      <c r="R2237" s="255" t="s">
        <v>1051</v>
      </c>
      <c r="S2237" s="255" t="s">
        <v>5204</v>
      </c>
    </row>
    <row r="2238" spans="1:19" x14ac:dyDescent="0.3">
      <c r="A2238" s="204"/>
      <c r="B2238" s="204"/>
      <c r="C2238" s="204"/>
      <c r="D2238" s="204"/>
      <c r="F2238" s="255" t="s">
        <v>151</v>
      </c>
      <c r="G2238" s="255" t="s">
        <v>615</v>
      </c>
      <c r="H2238" s="255" t="s">
        <v>863</v>
      </c>
      <c r="I2238" s="255" t="s">
        <v>4245</v>
      </c>
      <c r="K2238" s="255" t="s">
        <v>152</v>
      </c>
      <c r="L2238" s="255" t="s">
        <v>578</v>
      </c>
      <c r="M2238" s="255" t="s">
        <v>565</v>
      </c>
      <c r="N2238" s="255" t="s">
        <v>594</v>
      </c>
      <c r="P2238" s="255" t="s">
        <v>151</v>
      </c>
      <c r="Q2238" s="255" t="s">
        <v>637</v>
      </c>
      <c r="R2238" s="255" t="s">
        <v>2413</v>
      </c>
      <c r="S2238" s="255" t="s">
        <v>4373</v>
      </c>
    </row>
    <row r="2239" spans="1:19" x14ac:dyDescent="0.3">
      <c r="A2239" s="204"/>
      <c r="B2239" s="204"/>
      <c r="C2239" s="204"/>
      <c r="D2239" s="204"/>
      <c r="F2239" s="255" t="s">
        <v>151</v>
      </c>
      <c r="G2239" s="255" t="s">
        <v>616</v>
      </c>
      <c r="H2239" s="255" t="s">
        <v>624</v>
      </c>
      <c r="I2239" s="255" t="s">
        <v>4953</v>
      </c>
      <c r="K2239" s="255" t="s">
        <v>152</v>
      </c>
      <c r="L2239" s="255" t="s">
        <v>580</v>
      </c>
      <c r="M2239" s="255" t="s">
        <v>1807</v>
      </c>
      <c r="N2239" s="255" t="s">
        <v>5466</v>
      </c>
      <c r="P2239" s="255" t="s">
        <v>151</v>
      </c>
      <c r="Q2239" s="255" t="s">
        <v>639</v>
      </c>
      <c r="R2239" s="255" t="s">
        <v>2284</v>
      </c>
      <c r="S2239" s="255" t="s">
        <v>2318</v>
      </c>
    </row>
    <row r="2240" spans="1:19" x14ac:dyDescent="0.3">
      <c r="A2240" s="204"/>
      <c r="B2240" s="204"/>
      <c r="C2240" s="204"/>
      <c r="D2240" s="204"/>
      <c r="F2240" s="255" t="s">
        <v>151</v>
      </c>
      <c r="G2240" s="255" t="s">
        <v>617</v>
      </c>
      <c r="H2240" s="255" t="s">
        <v>594</v>
      </c>
      <c r="I2240" s="255" t="s">
        <v>812</v>
      </c>
      <c r="K2240" s="255" t="s">
        <v>152</v>
      </c>
      <c r="L2240" s="255" t="s">
        <v>4664</v>
      </c>
      <c r="M2240" s="255" t="s">
        <v>1539</v>
      </c>
      <c r="N2240" s="255" t="s">
        <v>5467</v>
      </c>
      <c r="P2240" s="255" t="s">
        <v>151</v>
      </c>
      <c r="Q2240" s="255" t="s">
        <v>641</v>
      </c>
      <c r="R2240" s="255" t="s">
        <v>565</v>
      </c>
      <c r="S2240" s="255" t="s">
        <v>594</v>
      </c>
    </row>
    <row r="2241" spans="1:19" x14ac:dyDescent="0.3">
      <c r="A2241" s="204"/>
      <c r="B2241" s="204"/>
      <c r="C2241" s="204"/>
      <c r="D2241" s="204"/>
      <c r="F2241" s="255" t="s">
        <v>151</v>
      </c>
      <c r="G2241" s="255" t="s">
        <v>618</v>
      </c>
      <c r="H2241" s="255" t="s">
        <v>2256</v>
      </c>
      <c r="I2241" s="255" t="s">
        <v>1011</v>
      </c>
      <c r="K2241" s="255" t="s">
        <v>152</v>
      </c>
      <c r="L2241" s="255" t="s">
        <v>582</v>
      </c>
      <c r="M2241" s="255" t="s">
        <v>565</v>
      </c>
      <c r="N2241" s="255" t="s">
        <v>565</v>
      </c>
      <c r="P2241" s="255" t="s">
        <v>151</v>
      </c>
      <c r="Q2241" s="255" t="s">
        <v>643</v>
      </c>
      <c r="R2241" s="255" t="s">
        <v>861</v>
      </c>
      <c r="S2241" s="255" t="s">
        <v>721</v>
      </c>
    </row>
    <row r="2242" spans="1:19" x14ac:dyDescent="0.3">
      <c r="A2242" s="204"/>
      <c r="B2242" s="204"/>
      <c r="C2242" s="204"/>
      <c r="D2242" s="204"/>
      <c r="F2242" s="255" t="s">
        <v>151</v>
      </c>
      <c r="G2242" s="255" t="s">
        <v>620</v>
      </c>
      <c r="H2242" s="255" t="s">
        <v>565</v>
      </c>
      <c r="I2242" s="255" t="s">
        <v>565</v>
      </c>
      <c r="K2242" s="255" t="s">
        <v>152</v>
      </c>
      <c r="L2242" s="255" t="s">
        <v>584</v>
      </c>
      <c r="M2242" s="255" t="s">
        <v>1539</v>
      </c>
      <c r="N2242" s="255" t="s">
        <v>5467</v>
      </c>
      <c r="P2242" s="255" t="s">
        <v>151</v>
      </c>
      <c r="Q2242" s="255" t="s">
        <v>586</v>
      </c>
      <c r="R2242" s="255" t="s">
        <v>2441</v>
      </c>
      <c r="S2242" s="255" t="s">
        <v>5205</v>
      </c>
    </row>
    <row r="2243" spans="1:19" x14ac:dyDescent="0.3">
      <c r="A2243" s="204"/>
      <c r="B2243" s="204"/>
      <c r="C2243" s="204"/>
      <c r="D2243" s="204"/>
      <c r="F2243" s="255" t="s">
        <v>151</v>
      </c>
      <c r="G2243" s="255" t="s">
        <v>8645</v>
      </c>
      <c r="H2243" s="255" t="s">
        <v>565</v>
      </c>
      <c r="I2243" s="255" t="s">
        <v>565</v>
      </c>
      <c r="K2243" s="255" t="s">
        <v>152</v>
      </c>
      <c r="L2243" s="255" t="s">
        <v>586</v>
      </c>
      <c r="M2243" s="255" t="s">
        <v>1942</v>
      </c>
      <c r="N2243" s="255" t="s">
        <v>5468</v>
      </c>
      <c r="P2243" s="255" t="s">
        <v>151</v>
      </c>
      <c r="Q2243" s="255" t="s">
        <v>547</v>
      </c>
      <c r="R2243" s="255" t="s">
        <v>1521</v>
      </c>
      <c r="S2243" s="255" t="s">
        <v>4611</v>
      </c>
    </row>
    <row r="2244" spans="1:19" x14ac:dyDescent="0.3">
      <c r="A2244" s="204"/>
      <c r="B2244" s="204"/>
      <c r="C2244" s="204"/>
      <c r="D2244" s="204"/>
      <c r="F2244" s="255" t="s">
        <v>151</v>
      </c>
      <c r="G2244" s="255" t="s">
        <v>8646</v>
      </c>
      <c r="H2244" s="255" t="s">
        <v>565</v>
      </c>
      <c r="I2244" s="255" t="s">
        <v>594</v>
      </c>
      <c r="K2244" s="255" t="s">
        <v>152</v>
      </c>
      <c r="L2244" s="255" t="s">
        <v>553</v>
      </c>
      <c r="M2244" s="255" t="s">
        <v>1528</v>
      </c>
      <c r="N2244" s="255" t="s">
        <v>5469</v>
      </c>
      <c r="P2244" s="255" t="s">
        <v>151</v>
      </c>
      <c r="Q2244" s="255" t="s">
        <v>647</v>
      </c>
      <c r="R2244" s="255" t="s">
        <v>952</v>
      </c>
      <c r="S2244" s="255" t="s">
        <v>1387</v>
      </c>
    </row>
    <row r="2245" spans="1:19" x14ac:dyDescent="0.3">
      <c r="A2245" s="204"/>
      <c r="B2245" s="204"/>
      <c r="C2245" s="204"/>
      <c r="D2245" s="204"/>
      <c r="F2245" s="255" t="s">
        <v>151</v>
      </c>
      <c r="G2245" s="255" t="s">
        <v>586</v>
      </c>
      <c r="H2245" s="255" t="s">
        <v>624</v>
      </c>
      <c r="I2245" s="255" t="s">
        <v>2083</v>
      </c>
      <c r="K2245" s="255" t="s">
        <v>152</v>
      </c>
      <c r="L2245" s="255" t="s">
        <v>589</v>
      </c>
      <c r="M2245" s="255" t="s">
        <v>2738</v>
      </c>
      <c r="N2245" s="255" t="s">
        <v>5470</v>
      </c>
      <c r="P2245" s="255" t="s">
        <v>151</v>
      </c>
      <c r="Q2245" s="255" t="s">
        <v>649</v>
      </c>
      <c r="R2245" s="255" t="s">
        <v>757</v>
      </c>
      <c r="S2245" s="255" t="s">
        <v>1851</v>
      </c>
    </row>
    <row r="2246" spans="1:19" x14ac:dyDescent="0.3">
      <c r="A2246" s="204"/>
      <c r="B2246" s="204"/>
      <c r="C2246" s="204"/>
      <c r="D2246" s="204"/>
      <c r="F2246" s="255" t="s">
        <v>151</v>
      </c>
      <c r="G2246" s="255" t="s">
        <v>549</v>
      </c>
      <c r="H2246" s="255" t="s">
        <v>5423</v>
      </c>
      <c r="I2246" s="255" t="s">
        <v>4954</v>
      </c>
      <c r="K2246" s="255" t="s">
        <v>152</v>
      </c>
      <c r="L2246" s="255" t="s">
        <v>591</v>
      </c>
      <c r="M2246" s="255" t="s">
        <v>1312</v>
      </c>
      <c r="N2246" s="255" t="s">
        <v>5471</v>
      </c>
      <c r="P2246" s="255" t="s">
        <v>151</v>
      </c>
      <c r="Q2246" s="255" t="s">
        <v>651</v>
      </c>
      <c r="R2246" s="255" t="s">
        <v>680</v>
      </c>
      <c r="S2246" s="255" t="s">
        <v>946</v>
      </c>
    </row>
    <row r="2247" spans="1:19" x14ac:dyDescent="0.3">
      <c r="A2247" s="204"/>
      <c r="B2247" s="204"/>
      <c r="C2247" s="204"/>
      <c r="D2247" s="204"/>
      <c r="F2247" s="255" t="s">
        <v>151</v>
      </c>
      <c r="G2247" s="255" t="s">
        <v>623</v>
      </c>
      <c r="H2247" s="255" t="s">
        <v>565</v>
      </c>
      <c r="I2247" s="255" t="s">
        <v>1013</v>
      </c>
      <c r="K2247" s="255" t="s">
        <v>152</v>
      </c>
      <c r="L2247" s="255" t="s">
        <v>599</v>
      </c>
      <c r="M2247" s="255" t="s">
        <v>565</v>
      </c>
      <c r="N2247" s="255" t="s">
        <v>565</v>
      </c>
      <c r="P2247" s="255" t="s">
        <v>151</v>
      </c>
      <c r="Q2247" s="255" t="s">
        <v>653</v>
      </c>
      <c r="R2247" s="255" t="s">
        <v>757</v>
      </c>
      <c r="S2247" s="255" t="s">
        <v>2806</v>
      </c>
    </row>
    <row r="2248" spans="1:19" x14ac:dyDescent="0.3">
      <c r="A2248" s="204"/>
      <c r="B2248" s="204"/>
      <c r="C2248" s="204"/>
      <c r="D2248" s="204"/>
      <c r="F2248" s="255" t="s">
        <v>151</v>
      </c>
      <c r="G2248" s="255" t="s">
        <v>625</v>
      </c>
      <c r="H2248" s="255" t="s">
        <v>3169</v>
      </c>
      <c r="I2248" s="255" t="s">
        <v>4955</v>
      </c>
      <c r="K2248" s="255" t="s">
        <v>152</v>
      </c>
      <c r="L2248" s="255" t="s">
        <v>4666</v>
      </c>
      <c r="M2248" s="255" t="s">
        <v>1460</v>
      </c>
      <c r="N2248" s="255" t="s">
        <v>10574</v>
      </c>
      <c r="P2248" s="255" t="s">
        <v>151</v>
      </c>
      <c r="Q2248" s="255" t="s">
        <v>655</v>
      </c>
      <c r="R2248" s="255" t="s">
        <v>1420</v>
      </c>
      <c r="S2248" s="255" t="s">
        <v>1924</v>
      </c>
    </row>
    <row r="2249" spans="1:19" x14ac:dyDescent="0.3">
      <c r="A2249" s="204"/>
      <c r="B2249" s="204"/>
      <c r="C2249" s="204"/>
      <c r="D2249" s="204"/>
      <c r="F2249" s="255" t="s">
        <v>151</v>
      </c>
      <c r="G2249" s="255" t="s">
        <v>1237</v>
      </c>
      <c r="H2249" s="255" t="s">
        <v>565</v>
      </c>
      <c r="I2249" s="255" t="s">
        <v>565</v>
      </c>
      <c r="K2249" s="255" t="s">
        <v>152</v>
      </c>
      <c r="L2249" s="255" t="s">
        <v>601</v>
      </c>
      <c r="M2249" s="255" t="s">
        <v>1350</v>
      </c>
      <c r="N2249" s="255" t="s">
        <v>5472</v>
      </c>
      <c r="P2249" s="255" t="s">
        <v>151</v>
      </c>
      <c r="Q2249" s="255" t="s">
        <v>657</v>
      </c>
      <c r="R2249" s="255" t="s">
        <v>946</v>
      </c>
      <c r="S2249" s="255" t="s">
        <v>2455</v>
      </c>
    </row>
    <row r="2250" spans="1:19" x14ac:dyDescent="0.3">
      <c r="A2250" s="204"/>
      <c r="B2250" s="204"/>
      <c r="C2250" s="204"/>
      <c r="D2250" s="204"/>
      <c r="F2250" s="255" t="s">
        <v>151</v>
      </c>
      <c r="G2250" s="255" t="s">
        <v>627</v>
      </c>
      <c r="H2250" s="255" t="s">
        <v>624</v>
      </c>
      <c r="I2250" s="255" t="s">
        <v>1931</v>
      </c>
      <c r="K2250" s="255" t="s">
        <v>152</v>
      </c>
      <c r="L2250" s="255" t="s">
        <v>2074</v>
      </c>
      <c r="M2250" s="255" t="s">
        <v>863</v>
      </c>
      <c r="N2250" s="255" t="s">
        <v>5473</v>
      </c>
      <c r="P2250" s="255" t="s">
        <v>151</v>
      </c>
      <c r="Q2250" s="255" t="s">
        <v>546</v>
      </c>
      <c r="R2250" s="255" t="s">
        <v>906</v>
      </c>
      <c r="S2250" s="255" t="s">
        <v>5206</v>
      </c>
    </row>
    <row r="2251" spans="1:19" x14ac:dyDescent="0.3">
      <c r="A2251" s="204"/>
      <c r="B2251" s="204"/>
      <c r="C2251" s="204"/>
      <c r="D2251" s="204"/>
      <c r="F2251" s="255" t="s">
        <v>151</v>
      </c>
      <c r="G2251" s="255" t="s">
        <v>629</v>
      </c>
      <c r="H2251" s="255" t="s">
        <v>4356</v>
      </c>
      <c r="I2251" s="255" t="s">
        <v>4957</v>
      </c>
      <c r="K2251" s="255" t="s">
        <v>152</v>
      </c>
      <c r="L2251" s="255" t="s">
        <v>602</v>
      </c>
      <c r="M2251" s="255" t="s">
        <v>863</v>
      </c>
      <c r="N2251" s="255" t="s">
        <v>5474</v>
      </c>
      <c r="P2251" s="255" t="s">
        <v>151</v>
      </c>
      <c r="Q2251" s="255" t="s">
        <v>660</v>
      </c>
      <c r="R2251" s="255" t="s">
        <v>624</v>
      </c>
      <c r="S2251" s="255" t="s">
        <v>1906</v>
      </c>
    </row>
    <row r="2252" spans="1:19" x14ac:dyDescent="0.3">
      <c r="A2252" s="204"/>
      <c r="B2252" s="204"/>
      <c r="C2252" s="204"/>
      <c r="D2252" s="204"/>
      <c r="F2252" s="255" t="s">
        <v>151</v>
      </c>
      <c r="G2252" s="255" t="s">
        <v>631</v>
      </c>
      <c r="H2252" s="255" t="s">
        <v>2193</v>
      </c>
      <c r="I2252" s="255" t="s">
        <v>1959</v>
      </c>
      <c r="K2252" s="255" t="s">
        <v>152</v>
      </c>
      <c r="L2252" s="255" t="s">
        <v>603</v>
      </c>
      <c r="M2252" s="255" t="s">
        <v>3897</v>
      </c>
      <c r="N2252" s="255" t="s">
        <v>5475</v>
      </c>
      <c r="P2252" s="255" t="s">
        <v>151</v>
      </c>
      <c r="Q2252" s="255" t="s">
        <v>662</v>
      </c>
      <c r="R2252" s="255" t="s">
        <v>777</v>
      </c>
      <c r="S2252" s="255" t="s">
        <v>3541</v>
      </c>
    </row>
    <row r="2253" spans="1:19" x14ac:dyDescent="0.3">
      <c r="A2253" s="204"/>
      <c r="B2253" s="204"/>
      <c r="C2253" s="204"/>
      <c r="D2253" s="204"/>
      <c r="F2253" s="255" t="s">
        <v>151</v>
      </c>
      <c r="G2253" s="255" t="s">
        <v>633</v>
      </c>
      <c r="H2253" s="255" t="s">
        <v>3977</v>
      </c>
      <c r="I2253" s="255" t="s">
        <v>2150</v>
      </c>
      <c r="K2253" s="255" t="s">
        <v>152</v>
      </c>
      <c r="L2253" s="255" t="s">
        <v>586</v>
      </c>
      <c r="M2253" s="255" t="s">
        <v>1992</v>
      </c>
      <c r="N2253" s="255" t="s">
        <v>5476</v>
      </c>
      <c r="P2253" s="255" t="s">
        <v>151</v>
      </c>
      <c r="Q2253" s="255" t="s">
        <v>664</v>
      </c>
      <c r="R2253" s="255" t="s">
        <v>2515</v>
      </c>
      <c r="S2253" s="255" t="s">
        <v>2061</v>
      </c>
    </row>
    <row r="2254" spans="1:19" x14ac:dyDescent="0.3">
      <c r="A2254" s="204"/>
      <c r="B2254" s="204"/>
      <c r="C2254" s="204"/>
      <c r="D2254" s="204"/>
      <c r="F2254" s="255" t="s">
        <v>151</v>
      </c>
      <c r="G2254" s="255" t="s">
        <v>586</v>
      </c>
      <c r="H2254" s="255" t="s">
        <v>3734</v>
      </c>
      <c r="I2254" s="255" t="s">
        <v>4958</v>
      </c>
      <c r="K2254" s="255" t="s">
        <v>152</v>
      </c>
      <c r="L2254" s="255" t="s">
        <v>552</v>
      </c>
      <c r="M2254" s="255" t="s">
        <v>2158</v>
      </c>
      <c r="N2254" s="255" t="s">
        <v>5477</v>
      </c>
      <c r="P2254" s="255" t="s">
        <v>151</v>
      </c>
      <c r="Q2254" s="255" t="s">
        <v>545</v>
      </c>
      <c r="R2254" s="255" t="s">
        <v>9019</v>
      </c>
      <c r="S2254" s="255" t="s">
        <v>5208</v>
      </c>
    </row>
    <row r="2255" spans="1:19" x14ac:dyDescent="0.3">
      <c r="A2255" s="204"/>
      <c r="B2255" s="204"/>
      <c r="C2255" s="204"/>
      <c r="D2255" s="204"/>
      <c r="F2255" s="255" t="s">
        <v>151</v>
      </c>
      <c r="G2255" s="255" t="s">
        <v>548</v>
      </c>
      <c r="H2255" s="255" t="s">
        <v>5982</v>
      </c>
      <c r="I2255" s="255" t="s">
        <v>4959</v>
      </c>
      <c r="K2255" s="255" t="s">
        <v>152</v>
      </c>
      <c r="L2255" s="255" t="s">
        <v>551</v>
      </c>
      <c r="M2255" s="255" t="s">
        <v>1044</v>
      </c>
      <c r="N2255" s="255" t="s">
        <v>5478</v>
      </c>
      <c r="P2255" s="255" t="s">
        <v>151</v>
      </c>
      <c r="Q2255" s="255" t="s">
        <v>667</v>
      </c>
      <c r="R2255" s="255" t="s">
        <v>565</v>
      </c>
      <c r="S2255" s="255" t="s">
        <v>881</v>
      </c>
    </row>
    <row r="2256" spans="1:19" x14ac:dyDescent="0.3">
      <c r="A2256" s="204"/>
      <c r="B2256" s="204"/>
      <c r="C2256" s="204"/>
      <c r="D2256" s="204"/>
      <c r="F2256" s="255" t="s">
        <v>151</v>
      </c>
      <c r="G2256" s="255" t="s">
        <v>637</v>
      </c>
      <c r="H2256" s="255" t="s">
        <v>1157</v>
      </c>
      <c r="I2256" s="255" t="s">
        <v>1017</v>
      </c>
      <c r="K2256" s="255" t="s">
        <v>152</v>
      </c>
      <c r="L2256" s="255" t="s">
        <v>608</v>
      </c>
      <c r="M2256" s="255" t="s">
        <v>565</v>
      </c>
      <c r="N2256" s="255" t="s">
        <v>565</v>
      </c>
      <c r="P2256" s="255" t="s">
        <v>151</v>
      </c>
      <c r="Q2256" s="255" t="s">
        <v>668</v>
      </c>
      <c r="R2256" s="255" t="s">
        <v>1672</v>
      </c>
      <c r="S2256" s="255" t="s">
        <v>5209</v>
      </c>
    </row>
    <row r="2257" spans="1:19" x14ac:dyDescent="0.3">
      <c r="A2257" s="204"/>
      <c r="B2257" s="204"/>
      <c r="C2257" s="204"/>
      <c r="D2257" s="204"/>
      <c r="F2257" s="255" t="s">
        <v>151</v>
      </c>
      <c r="G2257" s="255" t="s">
        <v>639</v>
      </c>
      <c r="H2257" s="255" t="s">
        <v>799</v>
      </c>
      <c r="I2257" s="255" t="s">
        <v>4960</v>
      </c>
      <c r="K2257" s="255" t="s">
        <v>152</v>
      </c>
      <c r="L2257" s="255" t="s">
        <v>611</v>
      </c>
      <c r="M2257" s="255" t="s">
        <v>1044</v>
      </c>
      <c r="N2257" s="255" t="s">
        <v>5478</v>
      </c>
      <c r="P2257" s="255" t="s">
        <v>151</v>
      </c>
      <c r="Q2257" s="255" t="s">
        <v>670</v>
      </c>
      <c r="R2257" s="255" t="s">
        <v>3039</v>
      </c>
      <c r="S2257" s="255" t="s">
        <v>5210</v>
      </c>
    </row>
    <row r="2258" spans="1:19" x14ac:dyDescent="0.3">
      <c r="A2258" s="204"/>
      <c r="B2258" s="204"/>
      <c r="C2258" s="204"/>
      <c r="D2258" s="204"/>
      <c r="F2258" s="255" t="s">
        <v>151</v>
      </c>
      <c r="G2258" s="255" t="s">
        <v>641</v>
      </c>
      <c r="H2258" s="255" t="s">
        <v>624</v>
      </c>
      <c r="I2258" s="255" t="s">
        <v>1844</v>
      </c>
      <c r="K2258" s="255" t="s">
        <v>152</v>
      </c>
      <c r="L2258" s="255" t="s">
        <v>586</v>
      </c>
      <c r="M2258" s="255" t="s">
        <v>565</v>
      </c>
      <c r="N2258" s="255" t="s">
        <v>565</v>
      </c>
      <c r="P2258" s="255" t="s">
        <v>151</v>
      </c>
      <c r="Q2258" s="255" t="s">
        <v>672</v>
      </c>
      <c r="R2258" s="255" t="s">
        <v>938</v>
      </c>
      <c r="S2258" s="255" t="s">
        <v>984</v>
      </c>
    </row>
    <row r="2259" spans="1:19" x14ac:dyDescent="0.3">
      <c r="A2259" s="204"/>
      <c r="B2259" s="204"/>
      <c r="C2259" s="204"/>
      <c r="D2259" s="204"/>
      <c r="F2259" s="255" t="s">
        <v>151</v>
      </c>
      <c r="G2259" s="255" t="s">
        <v>643</v>
      </c>
      <c r="H2259" s="255" t="s">
        <v>3359</v>
      </c>
      <c r="I2259" s="255" t="s">
        <v>4961</v>
      </c>
      <c r="K2259" s="255" t="s">
        <v>152</v>
      </c>
      <c r="L2259" s="255" t="s">
        <v>550</v>
      </c>
      <c r="M2259" s="255" t="s">
        <v>979</v>
      </c>
      <c r="N2259" s="255" t="s">
        <v>5479</v>
      </c>
      <c r="P2259" s="255" t="s">
        <v>151</v>
      </c>
      <c r="Q2259" s="255" t="s">
        <v>544</v>
      </c>
      <c r="R2259" s="255" t="s">
        <v>952</v>
      </c>
      <c r="S2259" s="255" t="s">
        <v>3742</v>
      </c>
    </row>
    <row r="2260" spans="1:19" x14ac:dyDescent="0.3">
      <c r="A2260" s="204"/>
      <c r="B2260" s="204"/>
      <c r="C2260" s="204"/>
      <c r="D2260" s="204"/>
      <c r="F2260" s="255" t="s">
        <v>151</v>
      </c>
      <c r="G2260" s="255" t="s">
        <v>586</v>
      </c>
      <c r="H2260" s="255" t="s">
        <v>1260</v>
      </c>
      <c r="I2260" s="255" t="s">
        <v>4963</v>
      </c>
      <c r="K2260" s="255" t="s">
        <v>152</v>
      </c>
      <c r="L2260" s="255" t="s">
        <v>615</v>
      </c>
      <c r="M2260" s="255" t="s">
        <v>565</v>
      </c>
      <c r="N2260" s="255" t="s">
        <v>565</v>
      </c>
      <c r="P2260" s="255" t="s">
        <v>151</v>
      </c>
      <c r="Q2260" s="255" t="s">
        <v>675</v>
      </c>
      <c r="R2260" s="255" t="s">
        <v>565</v>
      </c>
      <c r="S2260" s="255" t="s">
        <v>565</v>
      </c>
    </row>
    <row r="2261" spans="1:19" x14ac:dyDescent="0.3">
      <c r="A2261" s="204"/>
      <c r="B2261" s="204"/>
      <c r="C2261" s="204"/>
      <c r="D2261" s="204"/>
      <c r="F2261" s="255" t="s">
        <v>151</v>
      </c>
      <c r="G2261" s="255" t="s">
        <v>547</v>
      </c>
      <c r="H2261" s="255" t="s">
        <v>4944</v>
      </c>
      <c r="I2261" s="255" t="s">
        <v>1239</v>
      </c>
      <c r="K2261" s="255" t="s">
        <v>152</v>
      </c>
      <c r="L2261" s="255" t="s">
        <v>617</v>
      </c>
      <c r="M2261" s="255" t="s">
        <v>565</v>
      </c>
      <c r="N2261" s="255" t="s">
        <v>565</v>
      </c>
      <c r="P2261" s="255" t="s">
        <v>151</v>
      </c>
      <c r="Q2261" s="255" t="s">
        <v>676</v>
      </c>
      <c r="R2261" s="255" t="s">
        <v>952</v>
      </c>
      <c r="S2261" s="255" t="s">
        <v>3742</v>
      </c>
    </row>
    <row r="2262" spans="1:19" x14ac:dyDescent="0.3">
      <c r="A2262" s="204"/>
      <c r="B2262" s="204"/>
      <c r="C2262" s="204"/>
      <c r="D2262" s="204"/>
      <c r="F2262" s="255" t="s">
        <v>151</v>
      </c>
      <c r="G2262" s="255" t="s">
        <v>647</v>
      </c>
      <c r="H2262" s="255" t="s">
        <v>3263</v>
      </c>
      <c r="I2262" s="255" t="s">
        <v>4051</v>
      </c>
      <c r="K2262" s="255" t="s">
        <v>152</v>
      </c>
      <c r="L2262" s="255" t="s">
        <v>618</v>
      </c>
      <c r="M2262" s="255" t="s">
        <v>979</v>
      </c>
      <c r="N2262" s="255" t="s">
        <v>5479</v>
      </c>
      <c r="P2262" s="255" t="s">
        <v>151</v>
      </c>
      <c r="Q2262" s="255" t="s">
        <v>677</v>
      </c>
      <c r="R2262" s="255" t="s">
        <v>565</v>
      </c>
      <c r="S2262" s="255" t="s">
        <v>565</v>
      </c>
    </row>
    <row r="2263" spans="1:19" x14ac:dyDescent="0.3">
      <c r="A2263" s="204"/>
      <c r="B2263" s="204"/>
      <c r="C2263" s="204"/>
      <c r="D2263" s="204"/>
      <c r="F2263" s="255" t="s">
        <v>151</v>
      </c>
      <c r="G2263" s="255" t="s">
        <v>649</v>
      </c>
      <c r="H2263" s="255" t="s">
        <v>7486</v>
      </c>
      <c r="I2263" s="255" t="s">
        <v>4964</v>
      </c>
      <c r="K2263" s="255" t="s">
        <v>152</v>
      </c>
      <c r="L2263" s="255" t="s">
        <v>620</v>
      </c>
      <c r="M2263" s="255" t="s">
        <v>565</v>
      </c>
      <c r="N2263" s="255" t="s">
        <v>565</v>
      </c>
      <c r="P2263" s="255" t="s">
        <v>151</v>
      </c>
      <c r="Q2263" s="255" t="s">
        <v>543</v>
      </c>
      <c r="R2263" s="255" t="s">
        <v>2413</v>
      </c>
      <c r="S2263" s="255" t="s">
        <v>4896</v>
      </c>
    </row>
    <row r="2264" spans="1:19" x14ac:dyDescent="0.3">
      <c r="A2264" s="204"/>
      <c r="B2264" s="204"/>
      <c r="C2264" s="204"/>
      <c r="D2264" s="204"/>
      <c r="F2264" s="255" t="s">
        <v>151</v>
      </c>
      <c r="G2264" s="255" t="s">
        <v>651</v>
      </c>
      <c r="H2264" s="255" t="s">
        <v>812</v>
      </c>
      <c r="I2264" s="255" t="s">
        <v>1832</v>
      </c>
      <c r="K2264" s="255" t="s">
        <v>152</v>
      </c>
      <c r="L2264" s="255" t="s">
        <v>8645</v>
      </c>
      <c r="M2264" s="255" t="s">
        <v>565</v>
      </c>
      <c r="N2264" s="255" t="s">
        <v>565</v>
      </c>
      <c r="P2264" s="255" t="s">
        <v>151</v>
      </c>
      <c r="Q2264" s="255" t="s">
        <v>679</v>
      </c>
      <c r="R2264" s="255" t="s">
        <v>594</v>
      </c>
      <c r="S2264" s="255" t="s">
        <v>1420</v>
      </c>
    </row>
    <row r="2265" spans="1:19" x14ac:dyDescent="0.3">
      <c r="A2265" s="204"/>
      <c r="B2265" s="204"/>
      <c r="C2265" s="204"/>
      <c r="D2265" s="204"/>
      <c r="F2265" s="255" t="s">
        <v>151</v>
      </c>
      <c r="G2265" s="255" t="s">
        <v>653</v>
      </c>
      <c r="H2265" s="255" t="s">
        <v>1992</v>
      </c>
      <c r="I2265" s="255" t="s">
        <v>723</v>
      </c>
      <c r="K2265" s="255" t="s">
        <v>152</v>
      </c>
      <c r="L2265" s="255" t="s">
        <v>586</v>
      </c>
      <c r="M2265" s="255" t="s">
        <v>565</v>
      </c>
      <c r="N2265" s="255" t="s">
        <v>565</v>
      </c>
      <c r="P2265" s="255" t="s">
        <v>151</v>
      </c>
      <c r="Q2265" s="255" t="s">
        <v>681</v>
      </c>
      <c r="R2265" s="255" t="s">
        <v>2284</v>
      </c>
      <c r="S2265" s="255" t="s">
        <v>575</v>
      </c>
    </row>
    <row r="2266" spans="1:19" x14ac:dyDescent="0.3">
      <c r="A2266" s="204"/>
      <c r="B2266" s="204"/>
      <c r="C2266" s="204"/>
      <c r="D2266" s="204"/>
      <c r="F2266" s="255" t="s">
        <v>151</v>
      </c>
      <c r="G2266" s="255" t="s">
        <v>655</v>
      </c>
      <c r="H2266" s="255" t="s">
        <v>1119</v>
      </c>
      <c r="I2266" s="255" t="s">
        <v>841</v>
      </c>
      <c r="K2266" s="255" t="s">
        <v>152</v>
      </c>
      <c r="L2266" s="255" t="s">
        <v>549</v>
      </c>
      <c r="M2266" s="255" t="s">
        <v>972</v>
      </c>
      <c r="N2266" s="255" t="s">
        <v>4502</v>
      </c>
      <c r="P2266" s="255" t="s">
        <v>151</v>
      </c>
      <c r="Q2266" s="255" t="s">
        <v>683</v>
      </c>
      <c r="R2266" s="255" t="s">
        <v>2790</v>
      </c>
      <c r="S2266" s="255" t="s">
        <v>1021</v>
      </c>
    </row>
    <row r="2267" spans="1:19" x14ac:dyDescent="0.3">
      <c r="A2267" s="204"/>
      <c r="B2267" s="204"/>
      <c r="C2267" s="204"/>
      <c r="D2267" s="204"/>
      <c r="F2267" s="255" t="s">
        <v>151</v>
      </c>
      <c r="G2267" s="255" t="s">
        <v>657</v>
      </c>
      <c r="H2267" s="255" t="s">
        <v>661</v>
      </c>
      <c r="I2267" s="255" t="s">
        <v>1568</v>
      </c>
      <c r="K2267" s="255" t="s">
        <v>152</v>
      </c>
      <c r="L2267" s="255" t="s">
        <v>623</v>
      </c>
      <c r="M2267" s="255" t="s">
        <v>565</v>
      </c>
      <c r="N2267" s="255" t="s">
        <v>565</v>
      </c>
      <c r="P2267" s="255" t="s">
        <v>151</v>
      </c>
      <c r="Q2267" s="255" t="s">
        <v>542</v>
      </c>
      <c r="R2267" s="255" t="s">
        <v>632</v>
      </c>
      <c r="S2267" s="255" t="s">
        <v>4505</v>
      </c>
    </row>
    <row r="2268" spans="1:19" x14ac:dyDescent="0.3">
      <c r="A2268" s="204"/>
      <c r="B2268" s="204"/>
      <c r="C2268" s="204"/>
      <c r="D2268" s="204"/>
      <c r="F2268" s="255" t="s">
        <v>151</v>
      </c>
      <c r="G2268" s="255" t="s">
        <v>546</v>
      </c>
      <c r="H2268" s="255" t="s">
        <v>1238</v>
      </c>
      <c r="I2268" s="255" t="s">
        <v>1426</v>
      </c>
      <c r="K2268" s="255" t="s">
        <v>152</v>
      </c>
      <c r="L2268" s="255" t="s">
        <v>625</v>
      </c>
      <c r="M2268" s="255" t="s">
        <v>594</v>
      </c>
      <c r="N2268" s="255" t="s">
        <v>624</v>
      </c>
      <c r="P2268" s="255" t="s">
        <v>151</v>
      </c>
      <c r="Q2268" s="255" t="s">
        <v>686</v>
      </c>
      <c r="R2268" s="255" t="s">
        <v>3460</v>
      </c>
      <c r="S2268" s="255" t="s">
        <v>1892</v>
      </c>
    </row>
    <row r="2269" spans="1:19" x14ac:dyDescent="0.3">
      <c r="A2269" s="204"/>
      <c r="B2269" s="204"/>
      <c r="C2269" s="204"/>
      <c r="D2269" s="204"/>
      <c r="F2269" s="255" t="s">
        <v>151</v>
      </c>
      <c r="G2269" s="255" t="s">
        <v>660</v>
      </c>
      <c r="H2269" s="255" t="s">
        <v>594</v>
      </c>
      <c r="I2269" s="255" t="s">
        <v>863</v>
      </c>
      <c r="K2269" s="255" t="s">
        <v>152</v>
      </c>
      <c r="L2269" s="255" t="s">
        <v>1237</v>
      </c>
      <c r="M2269" s="255" t="s">
        <v>565</v>
      </c>
      <c r="N2269" s="255" t="s">
        <v>565</v>
      </c>
      <c r="P2269" s="255" t="s">
        <v>151</v>
      </c>
      <c r="Q2269" s="255" t="s">
        <v>688</v>
      </c>
      <c r="R2269" s="255" t="s">
        <v>992</v>
      </c>
      <c r="S2269" s="255" t="s">
        <v>5049</v>
      </c>
    </row>
    <row r="2270" spans="1:19" x14ac:dyDescent="0.3">
      <c r="A2270" s="204"/>
      <c r="B2270" s="204"/>
      <c r="C2270" s="204"/>
      <c r="D2270" s="204"/>
      <c r="F2270" s="255" t="s">
        <v>151</v>
      </c>
      <c r="G2270" s="255" t="s">
        <v>662</v>
      </c>
      <c r="H2270" s="255" t="s">
        <v>853</v>
      </c>
      <c r="I2270" s="255" t="s">
        <v>4458</v>
      </c>
      <c r="K2270" s="255" t="s">
        <v>152</v>
      </c>
      <c r="L2270" s="255" t="s">
        <v>629</v>
      </c>
      <c r="M2270" s="255" t="s">
        <v>691</v>
      </c>
      <c r="N2270" s="255" t="s">
        <v>5480</v>
      </c>
      <c r="P2270" s="255" t="s">
        <v>151</v>
      </c>
      <c r="Q2270" s="255" t="s">
        <v>690</v>
      </c>
      <c r="R2270" s="255" t="s">
        <v>881</v>
      </c>
      <c r="S2270" s="255" t="s">
        <v>952</v>
      </c>
    </row>
    <row r="2271" spans="1:19" x14ac:dyDescent="0.3">
      <c r="A2271" s="204"/>
      <c r="B2271" s="204"/>
      <c r="C2271" s="204"/>
      <c r="D2271" s="204"/>
      <c r="F2271" s="255" t="s">
        <v>151</v>
      </c>
      <c r="G2271" s="255" t="s">
        <v>664</v>
      </c>
      <c r="H2271" s="255" t="s">
        <v>906</v>
      </c>
      <c r="I2271" s="255" t="s">
        <v>3536</v>
      </c>
      <c r="K2271" s="255" t="s">
        <v>152</v>
      </c>
      <c r="L2271" s="255" t="s">
        <v>631</v>
      </c>
      <c r="M2271" s="255" t="s">
        <v>565</v>
      </c>
      <c r="N2271" s="255" t="s">
        <v>565</v>
      </c>
      <c r="P2271" s="255" t="s">
        <v>151</v>
      </c>
      <c r="Q2271" s="255" t="s">
        <v>541</v>
      </c>
      <c r="R2271" s="255" t="s">
        <v>5279</v>
      </c>
      <c r="S2271" s="255" t="s">
        <v>5211</v>
      </c>
    </row>
    <row r="2272" spans="1:19" x14ac:dyDescent="0.3">
      <c r="A2272" s="204"/>
      <c r="B2272" s="204"/>
      <c r="C2272" s="204"/>
      <c r="D2272" s="204"/>
      <c r="F2272" s="255" t="s">
        <v>151</v>
      </c>
      <c r="G2272" s="255" t="s">
        <v>545</v>
      </c>
      <c r="H2272" s="255" t="s">
        <v>6390</v>
      </c>
      <c r="I2272" s="255" t="s">
        <v>4965</v>
      </c>
      <c r="K2272" s="255" t="s">
        <v>152</v>
      </c>
      <c r="L2272" s="255" t="s">
        <v>633</v>
      </c>
      <c r="M2272" s="255" t="s">
        <v>863</v>
      </c>
      <c r="N2272" s="255" t="s">
        <v>1422</v>
      </c>
      <c r="P2272" s="255" t="s">
        <v>151</v>
      </c>
      <c r="Q2272" s="255" t="s">
        <v>693</v>
      </c>
      <c r="R2272" s="255" t="s">
        <v>4571</v>
      </c>
      <c r="S2272" s="255" t="s">
        <v>5212</v>
      </c>
    </row>
    <row r="2273" spans="1:19" x14ac:dyDescent="0.3">
      <c r="A2273" s="204"/>
      <c r="B2273" s="204"/>
      <c r="C2273" s="204"/>
      <c r="D2273" s="204"/>
      <c r="F2273" s="255" t="s">
        <v>151</v>
      </c>
      <c r="G2273" s="255" t="s">
        <v>667</v>
      </c>
      <c r="H2273" s="255" t="s">
        <v>594</v>
      </c>
      <c r="I2273" s="255" t="s">
        <v>2163</v>
      </c>
      <c r="K2273" s="255" t="s">
        <v>152</v>
      </c>
      <c r="L2273" s="255" t="s">
        <v>586</v>
      </c>
      <c r="M2273" s="255" t="s">
        <v>777</v>
      </c>
      <c r="N2273" s="255" t="s">
        <v>5481</v>
      </c>
      <c r="P2273" s="255" t="s">
        <v>151</v>
      </c>
      <c r="Q2273" s="255" t="s">
        <v>695</v>
      </c>
      <c r="R2273" s="255" t="s">
        <v>1520</v>
      </c>
      <c r="S2273" s="255" t="s">
        <v>5213</v>
      </c>
    </row>
    <row r="2274" spans="1:19" x14ac:dyDescent="0.3">
      <c r="A2274" s="204"/>
      <c r="B2274" s="204"/>
      <c r="C2274" s="204"/>
      <c r="D2274" s="204"/>
      <c r="F2274" s="255" t="s">
        <v>151</v>
      </c>
      <c r="G2274" s="255" t="s">
        <v>668</v>
      </c>
      <c r="H2274" s="255" t="s">
        <v>680</v>
      </c>
      <c r="I2274" s="255" t="s">
        <v>4966</v>
      </c>
      <c r="K2274" s="255" t="s">
        <v>152</v>
      </c>
      <c r="L2274" s="255" t="s">
        <v>548</v>
      </c>
      <c r="M2274" s="255" t="s">
        <v>1420</v>
      </c>
      <c r="N2274" s="255" t="s">
        <v>1679</v>
      </c>
      <c r="P2274" s="255" t="s">
        <v>151</v>
      </c>
      <c r="Q2274" s="255" t="s">
        <v>697</v>
      </c>
      <c r="R2274" s="255" t="s">
        <v>2052</v>
      </c>
      <c r="S2274" s="255" t="s">
        <v>2651</v>
      </c>
    </row>
    <row r="2275" spans="1:19" x14ac:dyDescent="0.3">
      <c r="A2275" s="204"/>
      <c r="B2275" s="204"/>
      <c r="C2275" s="204"/>
      <c r="D2275" s="204"/>
      <c r="F2275" s="255" t="s">
        <v>151</v>
      </c>
      <c r="G2275" s="255" t="s">
        <v>670</v>
      </c>
      <c r="H2275" s="255" t="s">
        <v>1762</v>
      </c>
      <c r="I2275" s="255" t="s">
        <v>4967</v>
      </c>
      <c r="K2275" s="255" t="s">
        <v>152</v>
      </c>
      <c r="L2275" s="255" t="s">
        <v>637</v>
      </c>
      <c r="M2275" s="255" t="s">
        <v>624</v>
      </c>
      <c r="N2275" s="255" t="s">
        <v>2154</v>
      </c>
      <c r="P2275" s="255" t="s">
        <v>151</v>
      </c>
      <c r="Q2275" s="255" t="s">
        <v>699</v>
      </c>
      <c r="R2275" s="255" t="s">
        <v>863</v>
      </c>
      <c r="S2275" s="255" t="s">
        <v>885</v>
      </c>
    </row>
    <row r="2276" spans="1:19" x14ac:dyDescent="0.3">
      <c r="A2276" s="204"/>
      <c r="B2276" s="204"/>
      <c r="C2276" s="204"/>
      <c r="D2276" s="204"/>
      <c r="F2276" s="255" t="s">
        <v>151</v>
      </c>
      <c r="G2276" s="255" t="s">
        <v>672</v>
      </c>
      <c r="H2276" s="255" t="s">
        <v>1321</v>
      </c>
      <c r="I2276" s="255" t="s">
        <v>1901</v>
      </c>
      <c r="K2276" s="255" t="s">
        <v>152</v>
      </c>
      <c r="L2276" s="255" t="s">
        <v>639</v>
      </c>
      <c r="M2276" s="255" t="s">
        <v>863</v>
      </c>
      <c r="N2276" s="255" t="s">
        <v>1121</v>
      </c>
      <c r="P2276" s="255" t="s">
        <v>151</v>
      </c>
      <c r="Q2276" s="255" t="s">
        <v>701</v>
      </c>
      <c r="R2276" s="255" t="s">
        <v>565</v>
      </c>
      <c r="S2276" s="255" t="s">
        <v>621</v>
      </c>
    </row>
    <row r="2277" spans="1:19" x14ac:dyDescent="0.3">
      <c r="A2277" s="204"/>
      <c r="B2277" s="204"/>
      <c r="C2277" s="204"/>
      <c r="D2277" s="204"/>
      <c r="F2277" s="255" t="s">
        <v>151</v>
      </c>
      <c r="G2277" s="255" t="s">
        <v>544</v>
      </c>
      <c r="H2277" s="255" t="s">
        <v>565</v>
      </c>
      <c r="I2277" s="255" t="s">
        <v>565</v>
      </c>
      <c r="K2277" s="255" t="s">
        <v>152</v>
      </c>
      <c r="L2277" s="255" t="s">
        <v>641</v>
      </c>
      <c r="M2277" s="255" t="s">
        <v>565</v>
      </c>
      <c r="N2277" s="255" t="s">
        <v>565</v>
      </c>
      <c r="P2277" s="255" t="s">
        <v>151</v>
      </c>
      <c r="Q2277" s="255" t="s">
        <v>702</v>
      </c>
      <c r="R2277" s="255" t="s">
        <v>565</v>
      </c>
      <c r="S2277" s="255" t="s">
        <v>565</v>
      </c>
    </row>
    <row r="2278" spans="1:19" x14ac:dyDescent="0.3">
      <c r="A2278" s="204"/>
      <c r="B2278" s="204"/>
      <c r="C2278" s="204"/>
      <c r="D2278" s="204"/>
      <c r="F2278" s="255" t="s">
        <v>151</v>
      </c>
      <c r="G2278" s="255" t="s">
        <v>675</v>
      </c>
      <c r="H2278" s="255" t="s">
        <v>565</v>
      </c>
      <c r="I2278" s="255" t="s">
        <v>565</v>
      </c>
      <c r="K2278" s="255" t="s">
        <v>152</v>
      </c>
      <c r="L2278" s="255" t="s">
        <v>643</v>
      </c>
      <c r="M2278" s="255" t="s">
        <v>594</v>
      </c>
      <c r="N2278" s="255" t="s">
        <v>851</v>
      </c>
      <c r="P2278" s="255" t="s">
        <v>151</v>
      </c>
      <c r="Q2278" s="255" t="s">
        <v>703</v>
      </c>
      <c r="R2278" s="255" t="s">
        <v>565</v>
      </c>
      <c r="S2278" s="255" t="s">
        <v>565</v>
      </c>
    </row>
    <row r="2279" spans="1:19" x14ac:dyDescent="0.3">
      <c r="A2279" s="204"/>
      <c r="B2279" s="204"/>
      <c r="C2279" s="204"/>
      <c r="D2279" s="204"/>
      <c r="F2279" s="255" t="s">
        <v>151</v>
      </c>
      <c r="G2279" s="255" t="s">
        <v>676</v>
      </c>
      <c r="H2279" s="255" t="s">
        <v>565</v>
      </c>
      <c r="I2279" s="255" t="s">
        <v>565</v>
      </c>
      <c r="K2279" s="255" t="s">
        <v>152</v>
      </c>
      <c r="L2279" s="255" t="s">
        <v>586</v>
      </c>
      <c r="M2279" s="255" t="s">
        <v>1832</v>
      </c>
      <c r="N2279" s="255" t="s">
        <v>869</v>
      </c>
      <c r="P2279" s="255" t="s">
        <v>151</v>
      </c>
      <c r="Q2279" s="255" t="s">
        <v>704</v>
      </c>
      <c r="R2279" s="255" t="s">
        <v>594</v>
      </c>
      <c r="S2279" s="255" t="s">
        <v>624</v>
      </c>
    </row>
    <row r="2280" spans="1:19" x14ac:dyDescent="0.3">
      <c r="A2280" s="204"/>
      <c r="B2280" s="204"/>
      <c r="C2280" s="204"/>
      <c r="D2280" s="204"/>
      <c r="F2280" s="255" t="s">
        <v>151</v>
      </c>
      <c r="G2280" s="255" t="s">
        <v>893</v>
      </c>
      <c r="H2280" s="255" t="s">
        <v>565</v>
      </c>
      <c r="I2280" s="255" t="s">
        <v>565</v>
      </c>
      <c r="K2280" s="255" t="s">
        <v>152</v>
      </c>
      <c r="L2280" s="255" t="s">
        <v>547</v>
      </c>
      <c r="M2280" s="255" t="s">
        <v>875</v>
      </c>
      <c r="N2280" s="255" t="s">
        <v>861</v>
      </c>
      <c r="P2280" s="255" t="s">
        <v>151</v>
      </c>
      <c r="Q2280" s="255" t="s">
        <v>705</v>
      </c>
      <c r="R2280" s="255" t="s">
        <v>972</v>
      </c>
      <c r="S2280" s="255" t="s">
        <v>5214</v>
      </c>
    </row>
    <row r="2281" spans="1:19" x14ac:dyDescent="0.3">
      <c r="A2281" s="204"/>
      <c r="B2281" s="204"/>
      <c r="C2281" s="204"/>
      <c r="D2281" s="204"/>
      <c r="F2281" s="255" t="s">
        <v>151</v>
      </c>
      <c r="G2281" s="255" t="s">
        <v>677</v>
      </c>
      <c r="H2281" s="255" t="s">
        <v>565</v>
      </c>
      <c r="I2281" s="255" t="s">
        <v>565</v>
      </c>
      <c r="K2281" s="255" t="s">
        <v>152</v>
      </c>
      <c r="L2281" s="255" t="s">
        <v>647</v>
      </c>
      <c r="M2281" s="255" t="s">
        <v>2515</v>
      </c>
      <c r="N2281" s="255" t="s">
        <v>863</v>
      </c>
      <c r="P2281" s="255" t="s">
        <v>151</v>
      </c>
      <c r="Q2281" s="255" t="s">
        <v>707</v>
      </c>
      <c r="R2281" s="255" t="s">
        <v>652</v>
      </c>
      <c r="S2281" s="255" t="s">
        <v>1633</v>
      </c>
    </row>
    <row r="2282" spans="1:19" x14ac:dyDescent="0.3">
      <c r="A2282" s="204"/>
      <c r="B2282" s="204"/>
      <c r="C2282" s="204"/>
      <c r="D2282" s="204"/>
      <c r="F2282" s="255" t="s">
        <v>151</v>
      </c>
      <c r="G2282" s="255" t="s">
        <v>543</v>
      </c>
      <c r="H2282" s="255" t="s">
        <v>1312</v>
      </c>
      <c r="I2282" s="255" t="s">
        <v>4968</v>
      </c>
      <c r="K2282" s="255" t="s">
        <v>152</v>
      </c>
      <c r="L2282" s="255" t="s">
        <v>649</v>
      </c>
      <c r="M2282" s="255" t="s">
        <v>946</v>
      </c>
      <c r="N2282" s="255" t="s">
        <v>594</v>
      </c>
      <c r="P2282" s="255" t="s">
        <v>151</v>
      </c>
      <c r="Q2282" s="255" t="s">
        <v>709</v>
      </c>
      <c r="R2282" s="255" t="s">
        <v>624</v>
      </c>
      <c r="S2282" s="255" t="s">
        <v>624</v>
      </c>
    </row>
    <row r="2283" spans="1:19" x14ac:dyDescent="0.3">
      <c r="A2283" s="204"/>
      <c r="B2283" s="204"/>
      <c r="C2283" s="204"/>
      <c r="D2283" s="204"/>
      <c r="F2283" s="255" t="s">
        <v>151</v>
      </c>
      <c r="G2283" s="255" t="s">
        <v>679</v>
      </c>
      <c r="H2283" s="255" t="s">
        <v>624</v>
      </c>
      <c r="I2283" s="255" t="s">
        <v>885</v>
      </c>
      <c r="K2283" s="255" t="s">
        <v>152</v>
      </c>
      <c r="L2283" s="255" t="s">
        <v>651</v>
      </c>
      <c r="M2283" s="255" t="s">
        <v>594</v>
      </c>
      <c r="N2283" s="255" t="s">
        <v>812</v>
      </c>
      <c r="P2283" s="255" t="s">
        <v>151</v>
      </c>
      <c r="Q2283" s="255" t="s">
        <v>586</v>
      </c>
      <c r="R2283" s="255" t="s">
        <v>4438</v>
      </c>
      <c r="S2283" s="255" t="s">
        <v>5215</v>
      </c>
    </row>
    <row r="2284" spans="1:19" x14ac:dyDescent="0.3">
      <c r="A2284" s="204"/>
      <c r="B2284" s="204"/>
      <c r="C2284" s="204"/>
      <c r="D2284" s="204"/>
      <c r="F2284" s="255" t="s">
        <v>151</v>
      </c>
      <c r="G2284" s="255" t="s">
        <v>681</v>
      </c>
      <c r="H2284" s="255" t="s">
        <v>1348</v>
      </c>
      <c r="I2284" s="255" t="s">
        <v>4969</v>
      </c>
      <c r="K2284" s="255" t="s">
        <v>152</v>
      </c>
      <c r="L2284" s="255" t="s">
        <v>653</v>
      </c>
      <c r="M2284" s="255" t="s">
        <v>594</v>
      </c>
      <c r="N2284" s="255" t="s">
        <v>594</v>
      </c>
      <c r="P2284" s="255" t="s">
        <v>151</v>
      </c>
      <c r="Q2284" s="255" t="s">
        <v>540</v>
      </c>
      <c r="R2284" s="255" t="s">
        <v>10734</v>
      </c>
      <c r="S2284" s="255" t="s">
        <v>5216</v>
      </c>
    </row>
    <row r="2285" spans="1:19" x14ac:dyDescent="0.3">
      <c r="A2285" s="204"/>
      <c r="B2285" s="204"/>
      <c r="C2285" s="204"/>
      <c r="D2285" s="204"/>
      <c r="F2285" s="255" t="s">
        <v>151</v>
      </c>
      <c r="G2285" s="255" t="s">
        <v>683</v>
      </c>
      <c r="H2285" s="255" t="s">
        <v>2193</v>
      </c>
      <c r="I2285" s="255" t="s">
        <v>4133</v>
      </c>
      <c r="K2285" s="255" t="s">
        <v>152</v>
      </c>
      <c r="L2285" s="255" t="s">
        <v>655</v>
      </c>
      <c r="M2285" s="255" t="s">
        <v>565</v>
      </c>
      <c r="N2285" s="255" t="s">
        <v>565</v>
      </c>
      <c r="P2285" s="255" t="s">
        <v>151</v>
      </c>
      <c r="Q2285" s="255" t="s">
        <v>371</v>
      </c>
      <c r="R2285" s="255" t="s">
        <v>3448</v>
      </c>
      <c r="S2285" s="255" t="s">
        <v>5218</v>
      </c>
    </row>
    <row r="2286" spans="1:19" x14ac:dyDescent="0.3">
      <c r="A2286" s="204"/>
      <c r="B2286" s="204"/>
      <c r="C2286" s="204"/>
      <c r="D2286" s="204"/>
      <c r="F2286" s="255" t="s">
        <v>151</v>
      </c>
      <c r="G2286" s="255" t="s">
        <v>542</v>
      </c>
      <c r="H2286" s="255" t="s">
        <v>1830</v>
      </c>
      <c r="I2286" s="255" t="s">
        <v>4341</v>
      </c>
      <c r="K2286" s="255" t="s">
        <v>152</v>
      </c>
      <c r="L2286" s="255" t="s">
        <v>657</v>
      </c>
      <c r="M2286" s="255" t="s">
        <v>565</v>
      </c>
      <c r="N2286" s="255" t="s">
        <v>565</v>
      </c>
      <c r="P2286" s="255" t="s">
        <v>151</v>
      </c>
      <c r="Q2286" s="255" t="s">
        <v>715</v>
      </c>
      <c r="R2286" s="255" t="s">
        <v>1999</v>
      </c>
      <c r="S2286" s="255" t="s">
        <v>4729</v>
      </c>
    </row>
    <row r="2287" spans="1:19" x14ac:dyDescent="0.3">
      <c r="A2287" s="204"/>
      <c r="B2287" s="204"/>
      <c r="C2287" s="204"/>
      <c r="D2287" s="204"/>
      <c r="F2287" s="255" t="s">
        <v>151</v>
      </c>
      <c r="G2287" s="255" t="s">
        <v>686</v>
      </c>
      <c r="H2287" s="255" t="s">
        <v>1051</v>
      </c>
      <c r="I2287" s="255" t="s">
        <v>4324</v>
      </c>
      <c r="K2287" s="255" t="s">
        <v>152</v>
      </c>
      <c r="L2287" s="255" t="s">
        <v>546</v>
      </c>
      <c r="M2287" s="255" t="s">
        <v>2840</v>
      </c>
      <c r="N2287" s="255" t="s">
        <v>5482</v>
      </c>
      <c r="P2287" s="255" t="s">
        <v>151</v>
      </c>
      <c r="Q2287" s="255" t="s">
        <v>717</v>
      </c>
      <c r="R2287" s="255" t="s">
        <v>1481</v>
      </c>
      <c r="S2287" s="255" t="s">
        <v>4299</v>
      </c>
    </row>
    <row r="2288" spans="1:19" x14ac:dyDescent="0.3">
      <c r="A2288" s="204"/>
      <c r="B2288" s="204"/>
      <c r="C2288" s="204"/>
      <c r="D2288" s="204"/>
      <c r="F2288" s="255" t="s">
        <v>151</v>
      </c>
      <c r="G2288" s="255" t="s">
        <v>688</v>
      </c>
      <c r="H2288" s="255" t="s">
        <v>949</v>
      </c>
      <c r="I2288" s="255" t="s">
        <v>4622</v>
      </c>
      <c r="K2288" s="255" t="s">
        <v>152</v>
      </c>
      <c r="L2288" s="255" t="s">
        <v>660</v>
      </c>
      <c r="M2288" s="255" t="s">
        <v>565</v>
      </c>
      <c r="N2288" s="255" t="s">
        <v>565</v>
      </c>
      <c r="P2288" s="255" t="s">
        <v>151</v>
      </c>
      <c r="Q2288" s="255" t="s">
        <v>719</v>
      </c>
      <c r="R2288" s="255" t="s">
        <v>594</v>
      </c>
      <c r="S2288" s="255" t="s">
        <v>2020</v>
      </c>
    </row>
    <row r="2289" spans="1:19" x14ac:dyDescent="0.3">
      <c r="A2289" s="204"/>
      <c r="B2289" s="204"/>
      <c r="C2289" s="204"/>
      <c r="D2289" s="204"/>
      <c r="F2289" s="255" t="s">
        <v>151</v>
      </c>
      <c r="G2289" s="255" t="s">
        <v>690</v>
      </c>
      <c r="H2289" s="255" t="s">
        <v>994</v>
      </c>
      <c r="I2289" s="255" t="s">
        <v>2033</v>
      </c>
      <c r="K2289" s="255" t="s">
        <v>152</v>
      </c>
      <c r="L2289" s="255" t="s">
        <v>662</v>
      </c>
      <c r="M2289" s="255" t="s">
        <v>594</v>
      </c>
      <c r="N2289" s="255" t="s">
        <v>892</v>
      </c>
      <c r="P2289" s="255" t="s">
        <v>151</v>
      </c>
      <c r="Q2289" s="255" t="s">
        <v>720</v>
      </c>
      <c r="R2289" s="255" t="s">
        <v>1121</v>
      </c>
      <c r="S2289" s="255" t="s">
        <v>5138</v>
      </c>
    </row>
    <row r="2290" spans="1:19" x14ac:dyDescent="0.3">
      <c r="A2290" s="204"/>
      <c r="B2290" s="204"/>
      <c r="C2290" s="204"/>
      <c r="D2290" s="204"/>
      <c r="F2290" s="255" t="s">
        <v>151</v>
      </c>
      <c r="G2290" s="255" t="s">
        <v>541</v>
      </c>
      <c r="H2290" s="255" t="s">
        <v>6831</v>
      </c>
      <c r="I2290" s="255" t="s">
        <v>4970</v>
      </c>
      <c r="K2290" s="255" t="s">
        <v>152</v>
      </c>
      <c r="L2290" s="255" t="s">
        <v>664</v>
      </c>
      <c r="M2290" s="255" t="s">
        <v>1415</v>
      </c>
      <c r="N2290" s="255" t="s">
        <v>4308</v>
      </c>
      <c r="P2290" s="255" t="s">
        <v>151</v>
      </c>
      <c r="Q2290" s="255" t="s">
        <v>722</v>
      </c>
      <c r="R2290" s="255" t="s">
        <v>2163</v>
      </c>
      <c r="S2290" s="255" t="s">
        <v>5219</v>
      </c>
    </row>
    <row r="2291" spans="1:19" x14ac:dyDescent="0.3">
      <c r="A2291" s="204"/>
      <c r="B2291" s="204"/>
      <c r="C2291" s="204"/>
      <c r="D2291" s="204"/>
      <c r="F2291" s="255" t="s">
        <v>151</v>
      </c>
      <c r="G2291" s="255" t="s">
        <v>693</v>
      </c>
      <c r="H2291" s="255" t="s">
        <v>2896</v>
      </c>
      <c r="I2291" s="255" t="s">
        <v>4971</v>
      </c>
      <c r="K2291" s="255" t="s">
        <v>152</v>
      </c>
      <c r="L2291" s="255" t="s">
        <v>545</v>
      </c>
      <c r="M2291" s="255" t="s">
        <v>2812</v>
      </c>
      <c r="N2291" s="255" t="s">
        <v>5483</v>
      </c>
      <c r="P2291" s="255" t="s">
        <v>151</v>
      </c>
      <c r="Q2291" s="255" t="s">
        <v>724</v>
      </c>
      <c r="R2291" s="255" t="s">
        <v>581</v>
      </c>
      <c r="S2291" s="255" t="s">
        <v>2371</v>
      </c>
    </row>
    <row r="2292" spans="1:19" x14ac:dyDescent="0.3">
      <c r="A2292" s="204"/>
      <c r="B2292" s="204"/>
      <c r="C2292" s="204"/>
      <c r="D2292" s="204"/>
      <c r="F2292" s="255" t="s">
        <v>151</v>
      </c>
      <c r="G2292" s="255" t="s">
        <v>695</v>
      </c>
      <c r="H2292" s="255" t="s">
        <v>4775</v>
      </c>
      <c r="I2292" s="255" t="s">
        <v>4973</v>
      </c>
      <c r="K2292" s="255" t="s">
        <v>152</v>
      </c>
      <c r="L2292" s="255" t="s">
        <v>667</v>
      </c>
      <c r="M2292" s="255" t="s">
        <v>594</v>
      </c>
      <c r="N2292" s="255" t="s">
        <v>624</v>
      </c>
      <c r="P2292" s="255" t="s">
        <v>151</v>
      </c>
      <c r="Q2292" s="255" t="s">
        <v>726</v>
      </c>
      <c r="R2292" s="255" t="s">
        <v>1852</v>
      </c>
      <c r="S2292" s="255" t="s">
        <v>5221</v>
      </c>
    </row>
    <row r="2293" spans="1:19" x14ac:dyDescent="0.3">
      <c r="A2293" s="204"/>
      <c r="B2293" s="204"/>
      <c r="C2293" s="204"/>
      <c r="D2293" s="204"/>
      <c r="F2293" s="255" t="s">
        <v>151</v>
      </c>
      <c r="G2293" s="255" t="s">
        <v>697</v>
      </c>
      <c r="H2293" s="255" t="s">
        <v>1262</v>
      </c>
      <c r="I2293" s="255" t="s">
        <v>3682</v>
      </c>
      <c r="K2293" s="255" t="s">
        <v>152</v>
      </c>
      <c r="L2293" s="255" t="s">
        <v>668</v>
      </c>
      <c r="M2293" s="255" t="s">
        <v>594</v>
      </c>
      <c r="N2293" s="255" t="s">
        <v>1303</v>
      </c>
      <c r="P2293" s="255" t="s">
        <v>151</v>
      </c>
      <c r="Q2293" s="255" t="s">
        <v>728</v>
      </c>
      <c r="R2293" s="255" t="s">
        <v>2898</v>
      </c>
      <c r="S2293" s="255" t="s">
        <v>4713</v>
      </c>
    </row>
    <row r="2294" spans="1:19" x14ac:dyDescent="0.3">
      <c r="A2294" s="204"/>
      <c r="B2294" s="204"/>
      <c r="C2294" s="204"/>
      <c r="D2294" s="204"/>
      <c r="F2294" s="255" t="s">
        <v>151</v>
      </c>
      <c r="G2294" s="255" t="s">
        <v>699</v>
      </c>
      <c r="H2294" s="255" t="s">
        <v>1966</v>
      </c>
      <c r="I2294" s="255" t="s">
        <v>1316</v>
      </c>
      <c r="K2294" s="255" t="s">
        <v>152</v>
      </c>
      <c r="L2294" s="255" t="s">
        <v>670</v>
      </c>
      <c r="M2294" s="255" t="s">
        <v>4192</v>
      </c>
      <c r="N2294" s="255" t="s">
        <v>4933</v>
      </c>
      <c r="P2294" s="255" t="s">
        <v>151</v>
      </c>
      <c r="Q2294" s="255" t="s">
        <v>730</v>
      </c>
      <c r="R2294" s="255" t="s">
        <v>3263</v>
      </c>
      <c r="S2294" s="255" t="s">
        <v>5223</v>
      </c>
    </row>
    <row r="2295" spans="1:19" x14ac:dyDescent="0.3">
      <c r="A2295" s="204"/>
      <c r="B2295" s="204"/>
      <c r="C2295" s="204"/>
      <c r="D2295" s="204"/>
      <c r="F2295" s="255" t="s">
        <v>151</v>
      </c>
      <c r="G2295" s="255" t="s">
        <v>701</v>
      </c>
      <c r="H2295" s="255" t="s">
        <v>624</v>
      </c>
      <c r="I2295" s="255" t="s">
        <v>3107</v>
      </c>
      <c r="K2295" s="255" t="s">
        <v>152</v>
      </c>
      <c r="L2295" s="255" t="s">
        <v>672</v>
      </c>
      <c r="M2295" s="255" t="s">
        <v>757</v>
      </c>
      <c r="N2295" s="255" t="s">
        <v>594</v>
      </c>
      <c r="P2295" s="255" t="s">
        <v>151</v>
      </c>
      <c r="Q2295" s="255" t="s">
        <v>539</v>
      </c>
      <c r="R2295" s="255" t="s">
        <v>10733</v>
      </c>
      <c r="S2295" s="255" t="s">
        <v>5224</v>
      </c>
    </row>
    <row r="2296" spans="1:19" x14ac:dyDescent="0.3">
      <c r="A2296" s="204"/>
      <c r="B2296" s="204"/>
      <c r="C2296" s="204"/>
      <c r="D2296" s="204"/>
      <c r="F2296" s="255" t="s">
        <v>151</v>
      </c>
      <c r="G2296" s="255" t="s">
        <v>702</v>
      </c>
      <c r="H2296" s="255" t="s">
        <v>565</v>
      </c>
      <c r="I2296" s="255" t="s">
        <v>565</v>
      </c>
      <c r="K2296" s="255" t="s">
        <v>152</v>
      </c>
      <c r="L2296" s="255" t="s">
        <v>544</v>
      </c>
      <c r="M2296" s="255" t="s">
        <v>2893</v>
      </c>
      <c r="N2296" s="255" t="s">
        <v>5484</v>
      </c>
      <c r="P2296" s="255" t="s">
        <v>151</v>
      </c>
      <c r="Q2296" s="255" t="s">
        <v>733</v>
      </c>
      <c r="R2296" s="255" t="s">
        <v>821</v>
      </c>
      <c r="S2296" s="255" t="s">
        <v>3379</v>
      </c>
    </row>
    <row r="2297" spans="1:19" x14ac:dyDescent="0.3">
      <c r="A2297" s="204"/>
      <c r="B2297" s="204"/>
      <c r="C2297" s="204"/>
      <c r="D2297" s="204"/>
      <c r="F2297" s="255" t="s">
        <v>151</v>
      </c>
      <c r="G2297" s="255" t="s">
        <v>703</v>
      </c>
      <c r="H2297" s="255" t="s">
        <v>565</v>
      </c>
      <c r="I2297" s="255" t="s">
        <v>565</v>
      </c>
      <c r="K2297" s="255" t="s">
        <v>152</v>
      </c>
      <c r="L2297" s="255" t="s">
        <v>675</v>
      </c>
      <c r="M2297" s="255" t="s">
        <v>2193</v>
      </c>
      <c r="N2297" s="255" t="s">
        <v>5485</v>
      </c>
      <c r="P2297" s="255" t="s">
        <v>151</v>
      </c>
      <c r="Q2297" s="255" t="s">
        <v>735</v>
      </c>
      <c r="R2297" s="255" t="s">
        <v>1037</v>
      </c>
      <c r="S2297" s="255" t="s">
        <v>5225</v>
      </c>
    </row>
    <row r="2298" spans="1:19" x14ac:dyDescent="0.3">
      <c r="A2298" s="204"/>
      <c r="B2298" s="204"/>
      <c r="C2298" s="204"/>
      <c r="D2298" s="204"/>
      <c r="F2298" s="255" t="s">
        <v>151</v>
      </c>
      <c r="G2298" s="255" t="s">
        <v>704</v>
      </c>
      <c r="H2298" s="255" t="s">
        <v>2651</v>
      </c>
      <c r="I2298" s="255" t="s">
        <v>590</v>
      </c>
      <c r="K2298" s="255" t="s">
        <v>152</v>
      </c>
      <c r="L2298" s="255" t="s">
        <v>676</v>
      </c>
      <c r="M2298" s="255" t="s">
        <v>1098</v>
      </c>
      <c r="N2298" s="255" t="s">
        <v>5486</v>
      </c>
      <c r="P2298" s="255" t="s">
        <v>151</v>
      </c>
      <c r="Q2298" s="255" t="s">
        <v>737</v>
      </c>
      <c r="R2298" s="255" t="s">
        <v>1481</v>
      </c>
      <c r="S2298" s="255" t="s">
        <v>1964</v>
      </c>
    </row>
    <row r="2299" spans="1:19" x14ac:dyDescent="0.3">
      <c r="A2299" s="204"/>
      <c r="B2299" s="204"/>
      <c r="C2299" s="204"/>
      <c r="D2299" s="204"/>
      <c r="F2299" s="255" t="s">
        <v>151</v>
      </c>
      <c r="G2299" s="255" t="s">
        <v>705</v>
      </c>
      <c r="H2299" s="255" t="s">
        <v>1807</v>
      </c>
      <c r="I2299" s="255" t="s">
        <v>1026</v>
      </c>
      <c r="K2299" s="255" t="s">
        <v>152</v>
      </c>
      <c r="L2299" s="255" t="s">
        <v>677</v>
      </c>
      <c r="M2299" s="255" t="s">
        <v>565</v>
      </c>
      <c r="N2299" s="255" t="s">
        <v>565</v>
      </c>
      <c r="P2299" s="255" t="s">
        <v>151</v>
      </c>
      <c r="Q2299" s="255" t="s">
        <v>739</v>
      </c>
      <c r="R2299" s="255" t="s">
        <v>907</v>
      </c>
      <c r="S2299" s="255" t="s">
        <v>5226</v>
      </c>
    </row>
    <row r="2300" spans="1:19" x14ac:dyDescent="0.3">
      <c r="A2300" s="204"/>
      <c r="B2300" s="204"/>
      <c r="C2300" s="204"/>
      <c r="D2300" s="204"/>
      <c r="F2300" s="255" t="s">
        <v>151</v>
      </c>
      <c r="G2300" s="255" t="s">
        <v>707</v>
      </c>
      <c r="H2300" s="255" t="s">
        <v>3107</v>
      </c>
      <c r="I2300" s="255" t="s">
        <v>3101</v>
      </c>
      <c r="K2300" s="255" t="s">
        <v>152</v>
      </c>
      <c r="L2300" s="255" t="s">
        <v>543</v>
      </c>
      <c r="M2300" s="255" t="s">
        <v>1145</v>
      </c>
      <c r="N2300" s="255" t="s">
        <v>1491</v>
      </c>
      <c r="P2300" s="255" t="s">
        <v>151</v>
      </c>
      <c r="Q2300" s="255" t="s">
        <v>741</v>
      </c>
      <c r="R2300" s="255" t="s">
        <v>2893</v>
      </c>
      <c r="S2300" s="255" t="s">
        <v>5227</v>
      </c>
    </row>
    <row r="2301" spans="1:19" x14ac:dyDescent="0.3">
      <c r="A2301" s="204"/>
      <c r="B2301" s="204"/>
      <c r="C2301" s="204"/>
      <c r="D2301" s="204"/>
      <c r="F2301" s="255" t="s">
        <v>151</v>
      </c>
      <c r="G2301" s="255" t="s">
        <v>709</v>
      </c>
      <c r="H2301" s="255" t="s">
        <v>1020</v>
      </c>
      <c r="I2301" s="255" t="s">
        <v>2738</v>
      </c>
      <c r="K2301" s="255" t="s">
        <v>152</v>
      </c>
      <c r="L2301" s="255" t="s">
        <v>679</v>
      </c>
      <c r="M2301" s="255" t="s">
        <v>594</v>
      </c>
      <c r="N2301" s="255" t="s">
        <v>875</v>
      </c>
      <c r="P2301" s="255" t="s">
        <v>151</v>
      </c>
      <c r="Q2301" s="255" t="s">
        <v>743</v>
      </c>
      <c r="R2301" s="255" t="s">
        <v>2723</v>
      </c>
      <c r="S2301" s="255" t="s">
        <v>5228</v>
      </c>
    </row>
    <row r="2302" spans="1:19" x14ac:dyDescent="0.3">
      <c r="A2302" s="204"/>
      <c r="B2302" s="204"/>
      <c r="C2302" s="204"/>
      <c r="D2302" s="204"/>
      <c r="F2302" s="255" t="s">
        <v>151</v>
      </c>
      <c r="G2302" s="255" t="s">
        <v>586</v>
      </c>
      <c r="H2302" s="255" t="s">
        <v>2936</v>
      </c>
      <c r="I2302" s="255" t="s">
        <v>4975</v>
      </c>
      <c r="K2302" s="255" t="s">
        <v>152</v>
      </c>
      <c r="L2302" s="255" t="s">
        <v>681</v>
      </c>
      <c r="M2302" s="255" t="s">
        <v>1013</v>
      </c>
      <c r="N2302" s="255" t="s">
        <v>4446</v>
      </c>
      <c r="P2302" s="255" t="s">
        <v>151</v>
      </c>
      <c r="Q2302" s="255" t="s">
        <v>745</v>
      </c>
      <c r="R2302" s="255" t="s">
        <v>1446</v>
      </c>
      <c r="S2302" s="255" t="s">
        <v>2315</v>
      </c>
    </row>
    <row r="2303" spans="1:19" x14ac:dyDescent="0.3">
      <c r="A2303" s="204"/>
      <c r="B2303" s="204"/>
      <c r="C2303" s="204"/>
      <c r="D2303" s="204"/>
      <c r="F2303" s="255" t="s">
        <v>151</v>
      </c>
      <c r="G2303" s="255" t="s">
        <v>540</v>
      </c>
      <c r="H2303" s="255" t="s">
        <v>10393</v>
      </c>
      <c r="I2303" s="255" t="s">
        <v>4976</v>
      </c>
      <c r="K2303" s="255" t="s">
        <v>152</v>
      </c>
      <c r="L2303" s="255" t="s">
        <v>683</v>
      </c>
      <c r="M2303" s="255" t="s">
        <v>565</v>
      </c>
      <c r="N2303" s="255" t="s">
        <v>565</v>
      </c>
      <c r="P2303" s="255" t="s">
        <v>151</v>
      </c>
      <c r="Q2303" s="255" t="s">
        <v>747</v>
      </c>
      <c r="R2303" s="255" t="s">
        <v>1367</v>
      </c>
      <c r="S2303" s="255" t="s">
        <v>5229</v>
      </c>
    </row>
    <row r="2304" spans="1:19" x14ac:dyDescent="0.3">
      <c r="A2304" s="204"/>
      <c r="B2304" s="204"/>
      <c r="C2304" s="204"/>
      <c r="D2304" s="204"/>
      <c r="F2304" s="255" t="s">
        <v>151</v>
      </c>
      <c r="G2304" s="255" t="s">
        <v>371</v>
      </c>
      <c r="H2304" s="255" t="s">
        <v>1188</v>
      </c>
      <c r="I2304" s="255" t="s">
        <v>4977</v>
      </c>
      <c r="K2304" s="255" t="s">
        <v>152</v>
      </c>
      <c r="L2304" s="255" t="s">
        <v>542</v>
      </c>
      <c r="M2304" s="255" t="s">
        <v>892</v>
      </c>
      <c r="N2304" s="255" t="s">
        <v>828</v>
      </c>
      <c r="P2304" s="255" t="s">
        <v>151</v>
      </c>
      <c r="Q2304" s="255" t="s">
        <v>749</v>
      </c>
      <c r="R2304" s="255" t="s">
        <v>1106</v>
      </c>
      <c r="S2304" s="255" t="s">
        <v>5230</v>
      </c>
    </row>
    <row r="2305" spans="1:19" x14ac:dyDescent="0.3">
      <c r="A2305" s="204"/>
      <c r="B2305" s="204"/>
      <c r="C2305" s="204"/>
      <c r="D2305" s="204"/>
      <c r="F2305" s="255" t="s">
        <v>151</v>
      </c>
      <c r="G2305" s="255" t="s">
        <v>1041</v>
      </c>
      <c r="H2305" s="255" t="s">
        <v>565</v>
      </c>
      <c r="I2305" s="255" t="s">
        <v>594</v>
      </c>
      <c r="K2305" s="255" t="s">
        <v>152</v>
      </c>
      <c r="L2305" s="255" t="s">
        <v>686</v>
      </c>
      <c r="M2305" s="255" t="s">
        <v>1013</v>
      </c>
      <c r="N2305" s="255" t="s">
        <v>2193</v>
      </c>
      <c r="P2305" s="255" t="s">
        <v>151</v>
      </c>
      <c r="Q2305" s="255" t="s">
        <v>751</v>
      </c>
      <c r="R2305" s="255" t="s">
        <v>1339</v>
      </c>
      <c r="S2305" s="255" t="s">
        <v>5231</v>
      </c>
    </row>
    <row r="2306" spans="1:19" x14ac:dyDescent="0.3">
      <c r="A2306" s="204"/>
      <c r="B2306" s="204"/>
      <c r="C2306" s="204"/>
      <c r="D2306" s="204"/>
      <c r="F2306" s="255" t="s">
        <v>151</v>
      </c>
      <c r="G2306" s="255" t="s">
        <v>715</v>
      </c>
      <c r="H2306" s="255" t="s">
        <v>1931</v>
      </c>
      <c r="I2306" s="255" t="s">
        <v>4134</v>
      </c>
      <c r="K2306" s="255" t="s">
        <v>152</v>
      </c>
      <c r="L2306" s="255" t="s">
        <v>688</v>
      </c>
      <c r="M2306" s="255" t="s">
        <v>565</v>
      </c>
      <c r="N2306" s="255" t="s">
        <v>565</v>
      </c>
      <c r="P2306" s="255" t="s">
        <v>151</v>
      </c>
      <c r="Q2306" s="255" t="s">
        <v>753</v>
      </c>
      <c r="R2306" s="255" t="s">
        <v>8014</v>
      </c>
      <c r="S2306" s="255" t="s">
        <v>5233</v>
      </c>
    </row>
    <row r="2307" spans="1:19" x14ac:dyDescent="0.3">
      <c r="A2307" s="204"/>
      <c r="B2307" s="204"/>
      <c r="C2307" s="204"/>
      <c r="D2307" s="204"/>
      <c r="F2307" s="255" t="s">
        <v>151</v>
      </c>
      <c r="G2307" s="255" t="s">
        <v>717</v>
      </c>
      <c r="H2307" s="255" t="s">
        <v>1807</v>
      </c>
      <c r="I2307" s="255" t="s">
        <v>4485</v>
      </c>
      <c r="K2307" s="255" t="s">
        <v>152</v>
      </c>
      <c r="L2307" s="255" t="s">
        <v>690</v>
      </c>
      <c r="M2307" s="255" t="s">
        <v>946</v>
      </c>
      <c r="N2307" s="255" t="s">
        <v>2193</v>
      </c>
      <c r="P2307" s="255" t="s">
        <v>151</v>
      </c>
      <c r="Q2307" s="255" t="s">
        <v>538</v>
      </c>
      <c r="R2307" s="255" t="s">
        <v>10732</v>
      </c>
      <c r="S2307" s="255" t="s">
        <v>5234</v>
      </c>
    </row>
    <row r="2308" spans="1:19" x14ac:dyDescent="0.3">
      <c r="A2308" s="204"/>
      <c r="B2308" s="204"/>
      <c r="C2308" s="204"/>
      <c r="D2308" s="204"/>
      <c r="F2308" s="255" t="s">
        <v>151</v>
      </c>
      <c r="G2308" s="255" t="s">
        <v>719</v>
      </c>
      <c r="H2308" s="255" t="s">
        <v>565</v>
      </c>
      <c r="I2308" s="255" t="s">
        <v>946</v>
      </c>
      <c r="K2308" s="255" t="s">
        <v>152</v>
      </c>
      <c r="L2308" s="255" t="s">
        <v>541</v>
      </c>
      <c r="M2308" s="255" t="s">
        <v>4461</v>
      </c>
      <c r="N2308" s="255" t="s">
        <v>4833</v>
      </c>
      <c r="P2308" s="255" t="s">
        <v>151</v>
      </c>
      <c r="Q2308" s="255" t="s">
        <v>756</v>
      </c>
      <c r="R2308" s="255" t="s">
        <v>952</v>
      </c>
      <c r="S2308" s="255" t="s">
        <v>4362</v>
      </c>
    </row>
    <row r="2309" spans="1:19" x14ac:dyDescent="0.3">
      <c r="A2309" s="204"/>
      <c r="B2309" s="204"/>
      <c r="C2309" s="204"/>
      <c r="D2309" s="204"/>
      <c r="F2309" s="255" t="s">
        <v>151</v>
      </c>
      <c r="G2309" s="255" t="s">
        <v>720</v>
      </c>
      <c r="H2309" s="255" t="s">
        <v>661</v>
      </c>
      <c r="I2309" s="255" t="s">
        <v>4293</v>
      </c>
      <c r="K2309" s="255" t="s">
        <v>152</v>
      </c>
      <c r="L2309" s="255" t="s">
        <v>693</v>
      </c>
      <c r="M2309" s="255" t="s">
        <v>1742</v>
      </c>
      <c r="N2309" s="255" t="s">
        <v>5487</v>
      </c>
      <c r="P2309" s="255" t="s">
        <v>151</v>
      </c>
      <c r="Q2309" s="255" t="s">
        <v>758</v>
      </c>
      <c r="R2309" s="255" t="s">
        <v>4316</v>
      </c>
      <c r="S2309" s="255" t="s">
        <v>5235</v>
      </c>
    </row>
    <row r="2310" spans="1:19" x14ac:dyDescent="0.3">
      <c r="A2310" s="204"/>
      <c r="B2310" s="204"/>
      <c r="C2310" s="204"/>
      <c r="D2310" s="204"/>
      <c r="F2310" s="255" t="s">
        <v>151</v>
      </c>
      <c r="G2310" s="255" t="s">
        <v>722</v>
      </c>
      <c r="H2310" s="255" t="s">
        <v>881</v>
      </c>
      <c r="I2310" s="255" t="s">
        <v>1744</v>
      </c>
      <c r="K2310" s="255" t="s">
        <v>152</v>
      </c>
      <c r="L2310" s="255" t="s">
        <v>695</v>
      </c>
      <c r="M2310" s="255" t="s">
        <v>977</v>
      </c>
      <c r="N2310" s="255" t="s">
        <v>2614</v>
      </c>
      <c r="P2310" s="255" t="s">
        <v>151</v>
      </c>
      <c r="Q2310" s="255" t="s">
        <v>760</v>
      </c>
      <c r="R2310" s="255" t="s">
        <v>10731</v>
      </c>
      <c r="S2310" s="255" t="s">
        <v>5236</v>
      </c>
    </row>
    <row r="2311" spans="1:19" x14ac:dyDescent="0.3">
      <c r="A2311" s="204"/>
      <c r="B2311" s="204"/>
      <c r="C2311" s="204"/>
      <c r="D2311" s="204"/>
      <c r="F2311" s="255" t="s">
        <v>151</v>
      </c>
      <c r="G2311" s="255" t="s">
        <v>724</v>
      </c>
      <c r="H2311" s="255" t="s">
        <v>1350</v>
      </c>
      <c r="I2311" s="255" t="s">
        <v>4978</v>
      </c>
      <c r="K2311" s="255" t="s">
        <v>152</v>
      </c>
      <c r="L2311" s="255" t="s">
        <v>697</v>
      </c>
      <c r="M2311" s="255" t="s">
        <v>863</v>
      </c>
      <c r="N2311" s="255" t="s">
        <v>624</v>
      </c>
      <c r="P2311" s="255" t="s">
        <v>151</v>
      </c>
      <c r="Q2311" s="255" t="s">
        <v>762</v>
      </c>
      <c r="R2311" s="255" t="s">
        <v>1933</v>
      </c>
      <c r="S2311" s="255" t="s">
        <v>5237</v>
      </c>
    </row>
    <row r="2312" spans="1:19" x14ac:dyDescent="0.3">
      <c r="A2312" s="204"/>
      <c r="B2312" s="204"/>
      <c r="C2312" s="204"/>
      <c r="D2312" s="204"/>
      <c r="F2312" s="255" t="s">
        <v>151</v>
      </c>
      <c r="G2312" s="255" t="s">
        <v>726</v>
      </c>
      <c r="H2312" s="255" t="s">
        <v>1914</v>
      </c>
      <c r="I2312" s="255" t="s">
        <v>4980</v>
      </c>
      <c r="K2312" s="255" t="s">
        <v>152</v>
      </c>
      <c r="L2312" s="255" t="s">
        <v>699</v>
      </c>
      <c r="M2312" s="255" t="s">
        <v>594</v>
      </c>
      <c r="N2312" s="255" t="s">
        <v>565</v>
      </c>
      <c r="P2312" s="255" t="s">
        <v>151</v>
      </c>
      <c r="Q2312" s="255" t="s">
        <v>764</v>
      </c>
      <c r="R2312" s="255" t="s">
        <v>1742</v>
      </c>
      <c r="S2312" s="255" t="s">
        <v>5238</v>
      </c>
    </row>
    <row r="2313" spans="1:19" x14ac:dyDescent="0.3">
      <c r="A2313" s="204"/>
      <c r="B2313" s="204"/>
      <c r="C2313" s="204"/>
      <c r="D2313" s="204"/>
      <c r="F2313" s="255" t="s">
        <v>151</v>
      </c>
      <c r="G2313" s="255" t="s">
        <v>728</v>
      </c>
      <c r="H2313" s="255" t="s">
        <v>2587</v>
      </c>
      <c r="I2313" s="255" t="s">
        <v>4981</v>
      </c>
      <c r="K2313" s="255" t="s">
        <v>152</v>
      </c>
      <c r="L2313" s="255" t="s">
        <v>701</v>
      </c>
      <c r="M2313" s="255" t="s">
        <v>565</v>
      </c>
      <c r="N2313" s="255" t="s">
        <v>565</v>
      </c>
      <c r="P2313" s="255" t="s">
        <v>151</v>
      </c>
      <c r="Q2313" s="255" t="s">
        <v>766</v>
      </c>
      <c r="R2313" s="255" t="s">
        <v>594</v>
      </c>
      <c r="S2313" s="255" t="s">
        <v>565</v>
      </c>
    </row>
    <row r="2314" spans="1:19" x14ac:dyDescent="0.3">
      <c r="A2314" s="204"/>
      <c r="B2314" s="204"/>
      <c r="C2314" s="204"/>
      <c r="D2314" s="204"/>
      <c r="F2314" s="255" t="s">
        <v>151</v>
      </c>
      <c r="G2314" s="255" t="s">
        <v>730</v>
      </c>
      <c r="H2314" s="255" t="s">
        <v>2819</v>
      </c>
      <c r="I2314" s="255" t="s">
        <v>4982</v>
      </c>
      <c r="K2314" s="255" t="s">
        <v>152</v>
      </c>
      <c r="L2314" s="255" t="s">
        <v>702</v>
      </c>
      <c r="M2314" s="255" t="s">
        <v>565</v>
      </c>
      <c r="N2314" s="255" t="s">
        <v>565</v>
      </c>
      <c r="P2314" s="255" t="s">
        <v>151</v>
      </c>
      <c r="Q2314" s="255" t="s">
        <v>4672</v>
      </c>
      <c r="R2314" s="255" t="s">
        <v>885</v>
      </c>
      <c r="S2314" s="255" t="s">
        <v>1886</v>
      </c>
    </row>
    <row r="2315" spans="1:19" x14ac:dyDescent="0.3">
      <c r="A2315" s="204"/>
      <c r="B2315" s="204"/>
      <c r="C2315" s="204"/>
      <c r="D2315" s="204"/>
      <c r="F2315" s="255" t="s">
        <v>151</v>
      </c>
      <c r="G2315" s="255" t="s">
        <v>539</v>
      </c>
      <c r="H2315" s="255" t="s">
        <v>10394</v>
      </c>
      <c r="I2315" s="255" t="s">
        <v>4983</v>
      </c>
      <c r="K2315" s="255" t="s">
        <v>152</v>
      </c>
      <c r="L2315" s="255" t="s">
        <v>703</v>
      </c>
      <c r="M2315" s="255" t="s">
        <v>565</v>
      </c>
      <c r="N2315" s="255" t="s">
        <v>565</v>
      </c>
      <c r="P2315" s="255" t="s">
        <v>151</v>
      </c>
      <c r="Q2315" s="255" t="s">
        <v>767</v>
      </c>
      <c r="R2315" s="255" t="s">
        <v>565</v>
      </c>
      <c r="S2315" s="255" t="s">
        <v>565</v>
      </c>
    </row>
    <row r="2316" spans="1:19" x14ac:dyDescent="0.3">
      <c r="A2316" s="204"/>
      <c r="B2316" s="204"/>
      <c r="C2316" s="204"/>
      <c r="D2316" s="204"/>
      <c r="F2316" s="255" t="s">
        <v>151</v>
      </c>
      <c r="G2316" s="255" t="s">
        <v>733</v>
      </c>
      <c r="H2316" s="255" t="s">
        <v>812</v>
      </c>
      <c r="I2316" s="255" t="s">
        <v>4505</v>
      </c>
      <c r="K2316" s="255" t="s">
        <v>152</v>
      </c>
      <c r="L2316" s="255" t="s">
        <v>704</v>
      </c>
      <c r="M2316" s="255" t="s">
        <v>565</v>
      </c>
      <c r="N2316" s="255" t="s">
        <v>565</v>
      </c>
      <c r="P2316" s="255" t="s">
        <v>151</v>
      </c>
      <c r="Q2316" s="255" t="s">
        <v>769</v>
      </c>
      <c r="R2316" s="255" t="s">
        <v>885</v>
      </c>
      <c r="S2316" s="255" t="s">
        <v>1886</v>
      </c>
    </row>
    <row r="2317" spans="1:19" x14ac:dyDescent="0.3">
      <c r="A2317" s="204"/>
      <c r="B2317" s="204"/>
      <c r="C2317" s="204"/>
      <c r="D2317" s="204"/>
      <c r="F2317" s="255" t="s">
        <v>151</v>
      </c>
      <c r="G2317" s="255" t="s">
        <v>735</v>
      </c>
      <c r="H2317" s="255" t="s">
        <v>853</v>
      </c>
      <c r="I2317" s="255" t="s">
        <v>4561</v>
      </c>
      <c r="K2317" s="255" t="s">
        <v>152</v>
      </c>
      <c r="L2317" s="255" t="s">
        <v>705</v>
      </c>
      <c r="M2317" s="255" t="s">
        <v>565</v>
      </c>
      <c r="N2317" s="255" t="s">
        <v>565</v>
      </c>
      <c r="P2317" s="255" t="s">
        <v>151</v>
      </c>
      <c r="Q2317" s="255" t="s">
        <v>771</v>
      </c>
      <c r="R2317" s="255" t="s">
        <v>594</v>
      </c>
      <c r="S2317" s="255" t="s">
        <v>594</v>
      </c>
    </row>
    <row r="2318" spans="1:19" x14ac:dyDescent="0.3">
      <c r="A2318" s="204"/>
      <c r="B2318" s="204"/>
      <c r="C2318" s="204"/>
      <c r="D2318" s="204"/>
      <c r="F2318" s="255" t="s">
        <v>151</v>
      </c>
      <c r="G2318" s="255" t="s">
        <v>737</v>
      </c>
      <c r="H2318" s="255" t="s">
        <v>652</v>
      </c>
      <c r="I2318" s="255" t="s">
        <v>4984</v>
      </c>
      <c r="K2318" s="255" t="s">
        <v>152</v>
      </c>
      <c r="L2318" s="255" t="s">
        <v>707</v>
      </c>
      <c r="M2318" s="255" t="s">
        <v>777</v>
      </c>
      <c r="N2318" s="255" t="s">
        <v>1392</v>
      </c>
      <c r="P2318" s="255" t="s">
        <v>151</v>
      </c>
      <c r="Q2318" s="255" t="s">
        <v>537</v>
      </c>
      <c r="R2318" s="255" t="s">
        <v>10730</v>
      </c>
      <c r="S2318" s="255" t="s">
        <v>5239</v>
      </c>
    </row>
    <row r="2319" spans="1:19" x14ac:dyDescent="0.3">
      <c r="A2319" s="204"/>
      <c r="B2319" s="204"/>
      <c r="C2319" s="204"/>
      <c r="D2319" s="204"/>
      <c r="F2319" s="255" t="s">
        <v>151</v>
      </c>
      <c r="G2319" s="255" t="s">
        <v>739</v>
      </c>
      <c r="H2319" s="255" t="s">
        <v>940</v>
      </c>
      <c r="I2319" s="255" t="s">
        <v>4985</v>
      </c>
      <c r="K2319" s="255" t="s">
        <v>152</v>
      </c>
      <c r="L2319" s="255" t="s">
        <v>709</v>
      </c>
      <c r="M2319" s="255" t="s">
        <v>565</v>
      </c>
      <c r="N2319" s="255" t="s">
        <v>565</v>
      </c>
      <c r="P2319" s="255" t="s">
        <v>151</v>
      </c>
      <c r="Q2319" s="255" t="s">
        <v>4673</v>
      </c>
      <c r="R2319" s="255" t="s">
        <v>10729</v>
      </c>
      <c r="S2319" s="255" t="s">
        <v>10728</v>
      </c>
    </row>
    <row r="2320" spans="1:19" x14ac:dyDescent="0.3">
      <c r="A2320" s="204"/>
      <c r="B2320" s="204"/>
      <c r="C2320" s="204"/>
      <c r="D2320" s="204"/>
      <c r="F2320" s="255" t="s">
        <v>151</v>
      </c>
      <c r="G2320" s="255" t="s">
        <v>741</v>
      </c>
      <c r="H2320" s="255" t="s">
        <v>853</v>
      </c>
      <c r="I2320" s="255" t="s">
        <v>4986</v>
      </c>
      <c r="K2320" s="255" t="s">
        <v>152</v>
      </c>
      <c r="L2320" s="255" t="s">
        <v>586</v>
      </c>
      <c r="M2320" s="255" t="s">
        <v>1893</v>
      </c>
      <c r="N2320" s="255" t="s">
        <v>3688</v>
      </c>
      <c r="P2320" s="255" t="s">
        <v>151</v>
      </c>
      <c r="Q2320" s="255" t="s">
        <v>774</v>
      </c>
      <c r="R2320" s="255" t="s">
        <v>565</v>
      </c>
      <c r="S2320" s="255" t="s">
        <v>565</v>
      </c>
    </row>
    <row r="2321" spans="1:19" x14ac:dyDescent="0.3">
      <c r="A2321" s="204"/>
      <c r="B2321" s="204"/>
      <c r="C2321" s="204"/>
      <c r="D2321" s="204"/>
      <c r="F2321" s="255" t="s">
        <v>151</v>
      </c>
      <c r="G2321" s="255" t="s">
        <v>743</v>
      </c>
      <c r="H2321" s="255" t="s">
        <v>4507</v>
      </c>
      <c r="I2321" s="255" t="s">
        <v>4988</v>
      </c>
      <c r="K2321" s="255" t="s">
        <v>152</v>
      </c>
      <c r="L2321" s="255" t="s">
        <v>540</v>
      </c>
      <c r="M2321" s="255" t="s">
        <v>10573</v>
      </c>
      <c r="N2321" s="255" t="s">
        <v>5488</v>
      </c>
      <c r="P2321" s="255" t="s">
        <v>151</v>
      </c>
      <c r="Q2321" s="255" t="s">
        <v>776</v>
      </c>
      <c r="R2321" s="255" t="s">
        <v>881</v>
      </c>
      <c r="S2321" s="255" t="s">
        <v>946</v>
      </c>
    </row>
    <row r="2322" spans="1:19" x14ac:dyDescent="0.3">
      <c r="A2322" s="204"/>
      <c r="B2322" s="204"/>
      <c r="C2322" s="204"/>
      <c r="D2322" s="204"/>
      <c r="F2322" s="255" t="s">
        <v>151</v>
      </c>
      <c r="G2322" s="255" t="s">
        <v>745</v>
      </c>
      <c r="H2322" s="255" t="s">
        <v>2691</v>
      </c>
      <c r="I2322" s="255" t="s">
        <v>4989</v>
      </c>
      <c r="K2322" s="255" t="s">
        <v>152</v>
      </c>
      <c r="L2322" s="255" t="s">
        <v>371</v>
      </c>
      <c r="M2322" s="255" t="s">
        <v>10572</v>
      </c>
      <c r="N2322" s="255" t="s">
        <v>5490</v>
      </c>
      <c r="P2322" s="255" t="s">
        <v>151</v>
      </c>
      <c r="Q2322" s="255" t="s">
        <v>778</v>
      </c>
      <c r="R2322" s="255" t="s">
        <v>4784</v>
      </c>
      <c r="S2322" s="255" t="s">
        <v>5240</v>
      </c>
    </row>
    <row r="2323" spans="1:19" x14ac:dyDescent="0.3">
      <c r="A2323" s="204"/>
      <c r="B2323" s="204"/>
      <c r="C2323" s="204"/>
      <c r="D2323" s="204"/>
      <c r="F2323" s="255" t="s">
        <v>151</v>
      </c>
      <c r="G2323" s="255" t="s">
        <v>747</v>
      </c>
      <c r="H2323" s="255" t="s">
        <v>1393</v>
      </c>
      <c r="I2323" s="255" t="s">
        <v>4990</v>
      </c>
      <c r="K2323" s="255" t="s">
        <v>152</v>
      </c>
      <c r="L2323" s="255" t="s">
        <v>714</v>
      </c>
      <c r="M2323" s="255" t="s">
        <v>565</v>
      </c>
      <c r="N2323" s="255" t="s">
        <v>565</v>
      </c>
      <c r="P2323" s="255" t="s">
        <v>151</v>
      </c>
      <c r="Q2323" s="255" t="s">
        <v>780</v>
      </c>
      <c r="R2323" s="255" t="s">
        <v>2738</v>
      </c>
      <c r="S2323" s="255" t="s">
        <v>5241</v>
      </c>
    </row>
    <row r="2324" spans="1:19" x14ac:dyDescent="0.3">
      <c r="A2324" s="204"/>
      <c r="B2324" s="204"/>
      <c r="C2324" s="204"/>
      <c r="D2324" s="204"/>
      <c r="F2324" s="255" t="s">
        <v>151</v>
      </c>
      <c r="G2324" s="255" t="s">
        <v>749</v>
      </c>
      <c r="H2324" s="255" t="s">
        <v>4435</v>
      </c>
      <c r="I2324" s="255" t="s">
        <v>4992</v>
      </c>
      <c r="K2324" s="255" t="s">
        <v>152</v>
      </c>
      <c r="L2324" s="255" t="s">
        <v>1041</v>
      </c>
      <c r="M2324" s="255" t="s">
        <v>1281</v>
      </c>
      <c r="N2324" s="255" t="s">
        <v>5491</v>
      </c>
      <c r="P2324" s="255" t="s">
        <v>151</v>
      </c>
      <c r="Q2324" s="255" t="s">
        <v>782</v>
      </c>
      <c r="R2324" s="255" t="s">
        <v>863</v>
      </c>
      <c r="S2324" s="255" t="s">
        <v>565</v>
      </c>
    </row>
    <row r="2325" spans="1:19" x14ac:dyDescent="0.3">
      <c r="A2325" s="204"/>
      <c r="B2325" s="204"/>
      <c r="C2325" s="204"/>
      <c r="D2325" s="204"/>
      <c r="F2325" s="255" t="s">
        <v>151</v>
      </c>
      <c r="G2325" s="255" t="s">
        <v>751</v>
      </c>
      <c r="H2325" s="255" t="s">
        <v>3892</v>
      </c>
      <c r="I2325" s="255" t="s">
        <v>4993</v>
      </c>
      <c r="K2325" s="255" t="s">
        <v>152</v>
      </c>
      <c r="L2325" s="255" t="s">
        <v>715</v>
      </c>
      <c r="M2325" s="255" t="s">
        <v>5435</v>
      </c>
      <c r="N2325" s="255" t="s">
        <v>5493</v>
      </c>
      <c r="P2325" s="255" t="s">
        <v>151</v>
      </c>
      <c r="Q2325" s="255" t="s">
        <v>783</v>
      </c>
      <c r="R2325" s="255" t="s">
        <v>2603</v>
      </c>
      <c r="S2325" s="255" t="s">
        <v>1135</v>
      </c>
    </row>
    <row r="2326" spans="1:19" x14ac:dyDescent="0.3">
      <c r="A2326" s="204"/>
      <c r="B2326" s="204"/>
      <c r="C2326" s="204"/>
      <c r="D2326" s="204"/>
      <c r="F2326" s="255" t="s">
        <v>151</v>
      </c>
      <c r="G2326" s="255" t="s">
        <v>753</v>
      </c>
      <c r="H2326" s="255" t="s">
        <v>3558</v>
      </c>
      <c r="I2326" s="255" t="s">
        <v>4995</v>
      </c>
      <c r="K2326" s="255" t="s">
        <v>152</v>
      </c>
      <c r="L2326" s="255" t="s">
        <v>717</v>
      </c>
      <c r="M2326" s="255" t="s">
        <v>624</v>
      </c>
      <c r="N2326" s="255" t="s">
        <v>2515</v>
      </c>
      <c r="P2326" s="255" t="s">
        <v>151</v>
      </c>
      <c r="Q2326" s="255" t="s">
        <v>784</v>
      </c>
      <c r="R2326" s="255" t="s">
        <v>1193</v>
      </c>
      <c r="S2326" s="255" t="s">
        <v>4841</v>
      </c>
    </row>
    <row r="2327" spans="1:19" x14ac:dyDescent="0.3">
      <c r="A2327" s="204"/>
      <c r="B2327" s="204"/>
      <c r="C2327" s="204"/>
      <c r="D2327" s="204"/>
      <c r="F2327" s="255" t="s">
        <v>151</v>
      </c>
      <c r="G2327" s="255" t="s">
        <v>538</v>
      </c>
      <c r="H2327" s="255" t="s">
        <v>10395</v>
      </c>
      <c r="I2327" s="255" t="s">
        <v>4996</v>
      </c>
      <c r="K2327" s="255" t="s">
        <v>152</v>
      </c>
      <c r="L2327" s="255" t="s">
        <v>719</v>
      </c>
      <c r="M2327" s="255" t="s">
        <v>1010</v>
      </c>
      <c r="N2327" s="255" t="s">
        <v>5189</v>
      </c>
      <c r="P2327" s="255" t="s">
        <v>151</v>
      </c>
      <c r="Q2327" s="255" t="s">
        <v>786</v>
      </c>
      <c r="R2327" s="255" t="s">
        <v>1321</v>
      </c>
      <c r="S2327" s="255" t="s">
        <v>5243</v>
      </c>
    </row>
    <row r="2328" spans="1:19" x14ac:dyDescent="0.3">
      <c r="A2328" s="204"/>
      <c r="B2328" s="204"/>
      <c r="C2328" s="204"/>
      <c r="D2328" s="204"/>
      <c r="F2328" s="255" t="s">
        <v>151</v>
      </c>
      <c r="G2328" s="255" t="s">
        <v>756</v>
      </c>
      <c r="H2328" s="255" t="s">
        <v>863</v>
      </c>
      <c r="I2328" s="255" t="s">
        <v>863</v>
      </c>
      <c r="K2328" s="255" t="s">
        <v>152</v>
      </c>
      <c r="L2328" s="255" t="s">
        <v>720</v>
      </c>
      <c r="M2328" s="255" t="s">
        <v>624</v>
      </c>
      <c r="N2328" s="255" t="s">
        <v>1944</v>
      </c>
      <c r="P2328" s="255" t="s">
        <v>151</v>
      </c>
      <c r="Q2328" s="255" t="s">
        <v>4674</v>
      </c>
      <c r="R2328" s="255" t="s">
        <v>4407</v>
      </c>
      <c r="S2328" s="255" t="s">
        <v>10727</v>
      </c>
    </row>
    <row r="2329" spans="1:19" x14ac:dyDescent="0.3">
      <c r="A2329" s="204"/>
      <c r="B2329" s="204"/>
      <c r="C2329" s="204"/>
      <c r="D2329" s="204"/>
      <c r="F2329" s="255" t="s">
        <v>151</v>
      </c>
      <c r="G2329" s="255" t="s">
        <v>758</v>
      </c>
      <c r="H2329" s="255" t="s">
        <v>1375</v>
      </c>
      <c r="I2329" s="255" t="s">
        <v>4997</v>
      </c>
      <c r="K2329" s="255" t="s">
        <v>152</v>
      </c>
      <c r="L2329" s="255" t="s">
        <v>722</v>
      </c>
      <c r="M2329" s="255" t="s">
        <v>1579</v>
      </c>
      <c r="N2329" s="255" t="s">
        <v>5494</v>
      </c>
      <c r="P2329" s="255" t="s">
        <v>151</v>
      </c>
      <c r="Q2329" s="255" t="s">
        <v>788</v>
      </c>
      <c r="R2329" s="255" t="s">
        <v>968</v>
      </c>
      <c r="S2329" s="255" t="s">
        <v>5244</v>
      </c>
    </row>
    <row r="2330" spans="1:19" x14ac:dyDescent="0.3">
      <c r="A2330" s="204"/>
      <c r="B2330" s="204"/>
      <c r="C2330" s="204"/>
      <c r="D2330" s="204"/>
      <c r="F2330" s="255" t="s">
        <v>151</v>
      </c>
      <c r="G2330" s="255" t="s">
        <v>760</v>
      </c>
      <c r="H2330" s="255" t="s">
        <v>10396</v>
      </c>
      <c r="I2330" s="255" t="s">
        <v>4998</v>
      </c>
      <c r="K2330" s="255" t="s">
        <v>152</v>
      </c>
      <c r="L2330" s="255" t="s">
        <v>724</v>
      </c>
      <c r="M2330" s="255" t="s">
        <v>1876</v>
      </c>
      <c r="N2330" s="255" t="s">
        <v>5495</v>
      </c>
      <c r="P2330" s="255" t="s">
        <v>151</v>
      </c>
      <c r="Q2330" s="255" t="s">
        <v>790</v>
      </c>
      <c r="R2330" s="255" t="s">
        <v>1281</v>
      </c>
      <c r="S2330" s="255" t="s">
        <v>4375</v>
      </c>
    </row>
    <row r="2331" spans="1:19" x14ac:dyDescent="0.3">
      <c r="A2331" s="204"/>
      <c r="B2331" s="204"/>
      <c r="C2331" s="204"/>
      <c r="D2331" s="204"/>
      <c r="F2331" s="255" t="s">
        <v>151</v>
      </c>
      <c r="G2331" s="255" t="s">
        <v>762</v>
      </c>
      <c r="H2331" s="255" t="s">
        <v>4318</v>
      </c>
      <c r="I2331" s="255" t="s">
        <v>4999</v>
      </c>
      <c r="K2331" s="255" t="s">
        <v>152</v>
      </c>
      <c r="L2331" s="255" t="s">
        <v>726</v>
      </c>
      <c r="M2331" s="255" t="s">
        <v>8044</v>
      </c>
      <c r="N2331" s="255" t="s">
        <v>5496</v>
      </c>
      <c r="P2331" s="255" t="s">
        <v>151</v>
      </c>
      <c r="Q2331" s="255" t="s">
        <v>792</v>
      </c>
      <c r="R2331" s="255" t="s">
        <v>861</v>
      </c>
      <c r="S2331" s="255" t="s">
        <v>2893</v>
      </c>
    </row>
    <row r="2332" spans="1:19" x14ac:dyDescent="0.3">
      <c r="A2332" s="204"/>
      <c r="B2332" s="204"/>
      <c r="C2332" s="204"/>
      <c r="D2332" s="204"/>
      <c r="F2332" s="255" t="s">
        <v>151</v>
      </c>
      <c r="G2332" s="255" t="s">
        <v>764</v>
      </c>
      <c r="H2332" s="255" t="s">
        <v>2044</v>
      </c>
      <c r="I2332" s="255" t="s">
        <v>5000</v>
      </c>
      <c r="K2332" s="255" t="s">
        <v>152</v>
      </c>
      <c r="L2332" s="255" t="s">
        <v>728</v>
      </c>
      <c r="M2332" s="255" t="s">
        <v>947</v>
      </c>
      <c r="N2332" s="255" t="s">
        <v>5497</v>
      </c>
      <c r="P2332" s="255" t="s">
        <v>151</v>
      </c>
      <c r="Q2332" s="255" t="s">
        <v>794</v>
      </c>
      <c r="R2332" s="255" t="s">
        <v>1121</v>
      </c>
      <c r="S2332" s="255" t="s">
        <v>1348</v>
      </c>
    </row>
    <row r="2333" spans="1:19" x14ac:dyDescent="0.3">
      <c r="A2333" s="204"/>
      <c r="B2333" s="204"/>
      <c r="C2333" s="204"/>
      <c r="D2333" s="204"/>
      <c r="F2333" s="255" t="s">
        <v>151</v>
      </c>
      <c r="G2333" s="255" t="s">
        <v>766</v>
      </c>
      <c r="H2333" s="255" t="s">
        <v>661</v>
      </c>
      <c r="I2333" s="255" t="s">
        <v>982</v>
      </c>
      <c r="K2333" s="255" t="s">
        <v>152</v>
      </c>
      <c r="L2333" s="255" t="s">
        <v>730</v>
      </c>
      <c r="M2333" s="255" t="s">
        <v>2036</v>
      </c>
      <c r="N2333" s="255" t="s">
        <v>5360</v>
      </c>
      <c r="P2333" s="255" t="s">
        <v>151</v>
      </c>
      <c r="Q2333" s="255" t="s">
        <v>796</v>
      </c>
      <c r="R2333" s="255" t="s">
        <v>2086</v>
      </c>
      <c r="S2333" s="255" t="s">
        <v>4187</v>
      </c>
    </row>
    <row r="2334" spans="1:19" x14ac:dyDescent="0.3">
      <c r="A2334" s="204"/>
      <c r="B2334" s="204"/>
      <c r="C2334" s="204"/>
      <c r="D2334" s="204"/>
      <c r="F2334" s="255" t="s">
        <v>151</v>
      </c>
      <c r="G2334" s="255" t="s">
        <v>4672</v>
      </c>
      <c r="H2334" s="255" t="s">
        <v>2045</v>
      </c>
      <c r="I2334" s="255" t="s">
        <v>10397</v>
      </c>
      <c r="K2334" s="255" t="s">
        <v>152</v>
      </c>
      <c r="L2334" s="255" t="s">
        <v>539</v>
      </c>
      <c r="M2334" s="255" t="s">
        <v>10404</v>
      </c>
      <c r="N2334" s="255" t="s">
        <v>5498</v>
      </c>
      <c r="P2334" s="255" t="s">
        <v>151</v>
      </c>
      <c r="Q2334" s="255" t="s">
        <v>4675</v>
      </c>
      <c r="R2334" s="255" t="s">
        <v>4168</v>
      </c>
      <c r="S2334" s="255" t="s">
        <v>10726</v>
      </c>
    </row>
    <row r="2335" spans="1:19" x14ac:dyDescent="0.3">
      <c r="A2335" s="204"/>
      <c r="B2335" s="204"/>
      <c r="C2335" s="204"/>
      <c r="D2335" s="204"/>
      <c r="F2335" s="255" t="s">
        <v>151</v>
      </c>
      <c r="G2335" s="255" t="s">
        <v>767</v>
      </c>
      <c r="H2335" s="255" t="s">
        <v>1348</v>
      </c>
      <c r="I2335" s="255" t="s">
        <v>5001</v>
      </c>
      <c r="K2335" s="255" t="s">
        <v>152</v>
      </c>
      <c r="L2335" s="255" t="s">
        <v>733</v>
      </c>
      <c r="M2335" s="255" t="s">
        <v>565</v>
      </c>
      <c r="N2335" s="255" t="s">
        <v>863</v>
      </c>
      <c r="P2335" s="255" t="s">
        <v>151</v>
      </c>
      <c r="Q2335" s="255" t="s">
        <v>798</v>
      </c>
      <c r="R2335" s="255" t="s">
        <v>885</v>
      </c>
      <c r="S2335" s="255" t="s">
        <v>1588</v>
      </c>
    </row>
    <row r="2336" spans="1:19" x14ac:dyDescent="0.3">
      <c r="A2336" s="204"/>
      <c r="B2336" s="204"/>
      <c r="C2336" s="204"/>
      <c r="D2336" s="204"/>
      <c r="F2336" s="255" t="s">
        <v>151</v>
      </c>
      <c r="G2336" s="255" t="s">
        <v>769</v>
      </c>
      <c r="H2336" s="255" t="s">
        <v>1145</v>
      </c>
      <c r="I2336" s="255" t="s">
        <v>5002</v>
      </c>
      <c r="K2336" s="255" t="s">
        <v>152</v>
      </c>
      <c r="L2336" s="255" t="s">
        <v>735</v>
      </c>
      <c r="M2336" s="255" t="s">
        <v>863</v>
      </c>
      <c r="N2336" s="255" t="s">
        <v>3484</v>
      </c>
      <c r="P2336" s="255" t="s">
        <v>151</v>
      </c>
      <c r="Q2336" s="255" t="s">
        <v>800</v>
      </c>
      <c r="R2336" s="255" t="s">
        <v>777</v>
      </c>
      <c r="S2336" s="255" t="s">
        <v>922</v>
      </c>
    </row>
    <row r="2337" spans="1:19" x14ac:dyDescent="0.3">
      <c r="A2337" s="204"/>
      <c r="B2337" s="204"/>
      <c r="C2337" s="204"/>
      <c r="D2337" s="204"/>
      <c r="F2337" s="255" t="s">
        <v>151</v>
      </c>
      <c r="G2337" s="255" t="s">
        <v>771</v>
      </c>
      <c r="H2337" s="255" t="s">
        <v>952</v>
      </c>
      <c r="I2337" s="255" t="s">
        <v>2413</v>
      </c>
      <c r="K2337" s="255" t="s">
        <v>152</v>
      </c>
      <c r="L2337" s="255" t="s">
        <v>737</v>
      </c>
      <c r="M2337" s="255" t="s">
        <v>624</v>
      </c>
      <c r="N2337" s="255" t="s">
        <v>2322</v>
      </c>
      <c r="P2337" s="255" t="s">
        <v>151</v>
      </c>
      <c r="Q2337" s="255" t="s">
        <v>802</v>
      </c>
      <c r="R2337" s="255" t="s">
        <v>594</v>
      </c>
      <c r="S2337" s="255" t="s">
        <v>565</v>
      </c>
    </row>
    <row r="2338" spans="1:19" x14ac:dyDescent="0.3">
      <c r="A2338" s="204"/>
      <c r="B2338" s="204"/>
      <c r="C2338" s="204"/>
      <c r="D2338" s="204"/>
      <c r="F2338" s="255" t="s">
        <v>151</v>
      </c>
      <c r="G2338" s="255" t="s">
        <v>537</v>
      </c>
      <c r="H2338" s="255" t="s">
        <v>5525</v>
      </c>
      <c r="I2338" s="255" t="s">
        <v>5004</v>
      </c>
      <c r="K2338" s="255" t="s">
        <v>152</v>
      </c>
      <c r="L2338" s="255" t="s">
        <v>739</v>
      </c>
      <c r="M2338" s="255" t="s">
        <v>594</v>
      </c>
      <c r="N2338" s="255" t="s">
        <v>2285</v>
      </c>
      <c r="P2338" s="255" t="s">
        <v>151</v>
      </c>
      <c r="Q2338" s="255" t="s">
        <v>803</v>
      </c>
      <c r="R2338" s="255" t="s">
        <v>2397</v>
      </c>
      <c r="S2338" s="255" t="s">
        <v>5245</v>
      </c>
    </row>
    <row r="2339" spans="1:19" x14ac:dyDescent="0.3">
      <c r="A2339" s="204"/>
      <c r="B2339" s="204"/>
      <c r="C2339" s="204"/>
      <c r="D2339" s="204"/>
      <c r="F2339" s="255" t="s">
        <v>151</v>
      </c>
      <c r="G2339" s="255" t="s">
        <v>4673</v>
      </c>
      <c r="H2339" s="255" t="s">
        <v>3113</v>
      </c>
      <c r="I2339" s="255" t="s">
        <v>10398</v>
      </c>
      <c r="K2339" s="255" t="s">
        <v>152</v>
      </c>
      <c r="L2339" s="255" t="s">
        <v>741</v>
      </c>
      <c r="M2339" s="255" t="s">
        <v>565</v>
      </c>
      <c r="N2339" s="255" t="s">
        <v>624</v>
      </c>
      <c r="P2339" s="255" t="s">
        <v>151</v>
      </c>
      <c r="Q2339" s="255" t="s">
        <v>805</v>
      </c>
      <c r="R2339" s="255" t="s">
        <v>757</v>
      </c>
      <c r="S2339" s="255" t="s">
        <v>4668</v>
      </c>
    </row>
    <row r="2340" spans="1:19" x14ac:dyDescent="0.3">
      <c r="A2340" s="204"/>
      <c r="B2340" s="204"/>
      <c r="C2340" s="204"/>
      <c r="D2340" s="204"/>
      <c r="F2340" s="255" t="s">
        <v>151</v>
      </c>
      <c r="G2340" s="255" t="s">
        <v>774</v>
      </c>
      <c r="H2340" s="255" t="s">
        <v>777</v>
      </c>
      <c r="I2340" s="255" t="s">
        <v>4136</v>
      </c>
      <c r="K2340" s="255" t="s">
        <v>152</v>
      </c>
      <c r="L2340" s="255" t="s">
        <v>743</v>
      </c>
      <c r="M2340" s="255" t="s">
        <v>2691</v>
      </c>
      <c r="N2340" s="255" t="s">
        <v>5499</v>
      </c>
      <c r="P2340" s="255" t="s">
        <v>151</v>
      </c>
      <c r="Q2340" s="255" t="s">
        <v>807</v>
      </c>
      <c r="R2340" s="255" t="s">
        <v>1183</v>
      </c>
      <c r="S2340" s="255" t="s">
        <v>5246</v>
      </c>
    </row>
    <row r="2341" spans="1:19" x14ac:dyDescent="0.3">
      <c r="A2341" s="204"/>
      <c r="B2341" s="204"/>
      <c r="C2341" s="204"/>
      <c r="D2341" s="204"/>
      <c r="F2341" s="255" t="s">
        <v>151</v>
      </c>
      <c r="G2341" s="255" t="s">
        <v>776</v>
      </c>
      <c r="H2341" s="255" t="s">
        <v>881</v>
      </c>
      <c r="I2341" s="255" t="s">
        <v>757</v>
      </c>
      <c r="K2341" s="255" t="s">
        <v>152</v>
      </c>
      <c r="L2341" s="255" t="s">
        <v>745</v>
      </c>
      <c r="M2341" s="255" t="s">
        <v>946</v>
      </c>
      <c r="N2341" s="255" t="s">
        <v>669</v>
      </c>
      <c r="P2341" s="255" t="s">
        <v>151</v>
      </c>
      <c r="Q2341" s="255" t="s">
        <v>809</v>
      </c>
      <c r="R2341" s="255" t="s">
        <v>642</v>
      </c>
      <c r="S2341" s="255" t="s">
        <v>5247</v>
      </c>
    </row>
    <row r="2342" spans="1:19" x14ac:dyDescent="0.3">
      <c r="A2342" s="204"/>
      <c r="B2342" s="204"/>
      <c r="C2342" s="204"/>
      <c r="D2342" s="204"/>
      <c r="F2342" s="255" t="s">
        <v>151</v>
      </c>
      <c r="G2342" s="255" t="s">
        <v>778</v>
      </c>
      <c r="H2342" s="255" t="s">
        <v>1851</v>
      </c>
      <c r="I2342" s="255" t="s">
        <v>4671</v>
      </c>
      <c r="K2342" s="255" t="s">
        <v>152</v>
      </c>
      <c r="L2342" s="255" t="s">
        <v>747</v>
      </c>
      <c r="M2342" s="255" t="s">
        <v>1026</v>
      </c>
      <c r="N2342" s="255" t="s">
        <v>5500</v>
      </c>
      <c r="P2342" s="255" t="s">
        <v>151</v>
      </c>
      <c r="Q2342" s="255" t="s">
        <v>811</v>
      </c>
      <c r="R2342" s="255" t="s">
        <v>565</v>
      </c>
      <c r="S2342" s="255" t="s">
        <v>946</v>
      </c>
    </row>
    <row r="2343" spans="1:19" x14ac:dyDescent="0.3">
      <c r="A2343" s="204"/>
      <c r="B2343" s="204"/>
      <c r="C2343" s="204"/>
      <c r="D2343" s="204"/>
      <c r="F2343" s="255" t="s">
        <v>151</v>
      </c>
      <c r="G2343" s="255" t="s">
        <v>780</v>
      </c>
      <c r="H2343" s="255" t="s">
        <v>1844</v>
      </c>
      <c r="I2343" s="255" t="s">
        <v>939</v>
      </c>
      <c r="K2343" s="255" t="s">
        <v>152</v>
      </c>
      <c r="L2343" s="255" t="s">
        <v>749</v>
      </c>
      <c r="M2343" s="255" t="s">
        <v>2083</v>
      </c>
      <c r="N2343" s="255" t="s">
        <v>5501</v>
      </c>
      <c r="P2343" s="255" t="s">
        <v>151</v>
      </c>
      <c r="Q2343" s="255" t="s">
        <v>4676</v>
      </c>
      <c r="R2343" s="255" t="s">
        <v>2431</v>
      </c>
      <c r="S2343" s="255" t="s">
        <v>10725</v>
      </c>
    </row>
    <row r="2344" spans="1:19" x14ac:dyDescent="0.3">
      <c r="A2344" s="204"/>
      <c r="B2344" s="204"/>
      <c r="C2344" s="204"/>
      <c r="D2344" s="204"/>
      <c r="F2344" s="255" t="s">
        <v>151</v>
      </c>
      <c r="G2344" s="255" t="s">
        <v>782</v>
      </c>
      <c r="H2344" s="255" t="s">
        <v>565</v>
      </c>
      <c r="I2344" s="255" t="s">
        <v>565</v>
      </c>
      <c r="K2344" s="255" t="s">
        <v>152</v>
      </c>
      <c r="L2344" s="255" t="s">
        <v>751</v>
      </c>
      <c r="M2344" s="255" t="s">
        <v>3169</v>
      </c>
      <c r="N2344" s="255" t="s">
        <v>1282</v>
      </c>
      <c r="P2344" s="255" t="s">
        <v>151</v>
      </c>
      <c r="Q2344" s="255" t="s">
        <v>813</v>
      </c>
      <c r="R2344" s="255" t="s">
        <v>3902</v>
      </c>
      <c r="S2344" s="255" t="s">
        <v>5249</v>
      </c>
    </row>
    <row r="2345" spans="1:19" x14ac:dyDescent="0.3">
      <c r="A2345" s="204"/>
      <c r="B2345" s="204"/>
      <c r="C2345" s="204"/>
      <c r="D2345" s="204"/>
      <c r="F2345" s="255" t="s">
        <v>151</v>
      </c>
      <c r="G2345" s="255" t="s">
        <v>784</v>
      </c>
      <c r="H2345" s="255" t="s">
        <v>994</v>
      </c>
      <c r="I2345" s="255" t="s">
        <v>922</v>
      </c>
      <c r="K2345" s="255" t="s">
        <v>152</v>
      </c>
      <c r="L2345" s="255" t="s">
        <v>753</v>
      </c>
      <c r="M2345" s="255" t="s">
        <v>1230</v>
      </c>
      <c r="N2345" s="255" t="s">
        <v>5502</v>
      </c>
      <c r="P2345" s="255" t="s">
        <v>151</v>
      </c>
      <c r="Q2345" s="255" t="s">
        <v>815</v>
      </c>
      <c r="R2345" s="255" t="s">
        <v>565</v>
      </c>
      <c r="S2345" s="255" t="s">
        <v>1420</v>
      </c>
    </row>
    <row r="2346" spans="1:19" x14ac:dyDescent="0.3">
      <c r="A2346" s="204"/>
      <c r="B2346" s="204"/>
      <c r="C2346" s="204"/>
      <c r="D2346" s="204"/>
      <c r="F2346" s="255" t="s">
        <v>151</v>
      </c>
      <c r="G2346" s="255" t="s">
        <v>786</v>
      </c>
      <c r="H2346" s="255" t="s">
        <v>669</v>
      </c>
      <c r="I2346" s="255" t="s">
        <v>5005</v>
      </c>
      <c r="K2346" s="255" t="s">
        <v>152</v>
      </c>
      <c r="L2346" s="255" t="s">
        <v>538</v>
      </c>
      <c r="M2346" s="255" t="s">
        <v>10571</v>
      </c>
      <c r="N2346" s="255" t="s">
        <v>5503</v>
      </c>
      <c r="P2346" s="255" t="s">
        <v>151</v>
      </c>
      <c r="Q2346" s="255" t="s">
        <v>816</v>
      </c>
      <c r="R2346" s="255" t="s">
        <v>3948</v>
      </c>
      <c r="S2346" s="255" t="s">
        <v>5250</v>
      </c>
    </row>
    <row r="2347" spans="1:19" x14ac:dyDescent="0.3">
      <c r="A2347" s="204"/>
      <c r="B2347" s="204"/>
      <c r="C2347" s="204"/>
      <c r="D2347" s="204"/>
      <c r="F2347" s="255" t="s">
        <v>151</v>
      </c>
      <c r="G2347" s="255" t="s">
        <v>4674</v>
      </c>
      <c r="H2347" s="255" t="s">
        <v>2943</v>
      </c>
      <c r="I2347" s="255" t="s">
        <v>1958</v>
      </c>
      <c r="K2347" s="255" t="s">
        <v>152</v>
      </c>
      <c r="L2347" s="255" t="s">
        <v>756</v>
      </c>
      <c r="M2347" s="255" t="s">
        <v>565</v>
      </c>
      <c r="N2347" s="255" t="s">
        <v>863</v>
      </c>
      <c r="P2347" s="255" t="s">
        <v>151</v>
      </c>
      <c r="Q2347" s="255" t="s">
        <v>818</v>
      </c>
      <c r="R2347" s="255" t="s">
        <v>1876</v>
      </c>
      <c r="S2347" s="255" t="s">
        <v>5251</v>
      </c>
    </row>
    <row r="2348" spans="1:19" x14ac:dyDescent="0.3">
      <c r="A2348" s="204"/>
      <c r="B2348" s="204"/>
      <c r="C2348" s="204"/>
      <c r="D2348" s="204"/>
      <c r="F2348" s="255" t="s">
        <v>151</v>
      </c>
      <c r="G2348" s="255" t="s">
        <v>788</v>
      </c>
      <c r="H2348" s="255" t="s">
        <v>2163</v>
      </c>
      <c r="I2348" s="255" t="s">
        <v>1916</v>
      </c>
      <c r="K2348" s="255" t="s">
        <v>152</v>
      </c>
      <c r="L2348" s="255" t="s">
        <v>758</v>
      </c>
      <c r="M2348" s="255" t="s">
        <v>2193</v>
      </c>
      <c r="N2348" s="255" t="s">
        <v>5504</v>
      </c>
      <c r="P2348" s="255" t="s">
        <v>151</v>
      </c>
      <c r="Q2348" s="255" t="s">
        <v>4677</v>
      </c>
      <c r="R2348" s="255" t="s">
        <v>565</v>
      </c>
      <c r="S2348" s="255" t="s">
        <v>565</v>
      </c>
    </row>
    <row r="2349" spans="1:19" x14ac:dyDescent="0.3">
      <c r="A2349" s="204"/>
      <c r="B2349" s="204"/>
      <c r="C2349" s="204"/>
      <c r="D2349" s="204"/>
      <c r="F2349" s="255" t="s">
        <v>151</v>
      </c>
      <c r="G2349" s="255" t="s">
        <v>790</v>
      </c>
      <c r="H2349" s="255" t="s">
        <v>1543</v>
      </c>
      <c r="I2349" s="255" t="s">
        <v>3190</v>
      </c>
      <c r="K2349" s="255" t="s">
        <v>152</v>
      </c>
      <c r="L2349" s="255" t="s">
        <v>760</v>
      </c>
      <c r="M2349" s="255" t="s">
        <v>10476</v>
      </c>
      <c r="N2349" s="255" t="s">
        <v>5506</v>
      </c>
      <c r="P2349" s="255" t="s">
        <v>151</v>
      </c>
      <c r="Q2349" s="255" t="s">
        <v>820</v>
      </c>
      <c r="R2349" s="255" t="s">
        <v>565</v>
      </c>
      <c r="S2349" s="255" t="s">
        <v>565</v>
      </c>
    </row>
    <row r="2350" spans="1:19" x14ac:dyDescent="0.3">
      <c r="A2350" s="204"/>
      <c r="B2350" s="204"/>
      <c r="C2350" s="204"/>
      <c r="D2350" s="204"/>
      <c r="F2350" s="255" t="s">
        <v>151</v>
      </c>
      <c r="G2350" s="255" t="s">
        <v>792</v>
      </c>
      <c r="H2350" s="255" t="s">
        <v>674</v>
      </c>
      <c r="I2350" s="255" t="s">
        <v>5007</v>
      </c>
      <c r="K2350" s="255" t="s">
        <v>152</v>
      </c>
      <c r="L2350" s="255" t="s">
        <v>762</v>
      </c>
      <c r="M2350" s="255" t="s">
        <v>1539</v>
      </c>
      <c r="N2350" s="255" t="s">
        <v>5507</v>
      </c>
      <c r="P2350" s="255" t="s">
        <v>151</v>
      </c>
      <c r="Q2350" s="255" t="s">
        <v>822</v>
      </c>
      <c r="R2350" s="255" t="s">
        <v>2221</v>
      </c>
      <c r="S2350" s="255" t="s">
        <v>5252</v>
      </c>
    </row>
    <row r="2351" spans="1:19" x14ac:dyDescent="0.3">
      <c r="A2351" s="204"/>
      <c r="B2351" s="204"/>
      <c r="C2351" s="204"/>
      <c r="D2351" s="204"/>
      <c r="F2351" s="255" t="s">
        <v>151</v>
      </c>
      <c r="G2351" s="255" t="s">
        <v>794</v>
      </c>
      <c r="H2351" s="255" t="s">
        <v>2806</v>
      </c>
      <c r="I2351" s="255" t="s">
        <v>3479</v>
      </c>
      <c r="K2351" s="255" t="s">
        <v>152</v>
      </c>
      <c r="L2351" s="255" t="s">
        <v>764</v>
      </c>
      <c r="M2351" s="255" t="s">
        <v>992</v>
      </c>
      <c r="N2351" s="255" t="s">
        <v>5508</v>
      </c>
      <c r="P2351" s="255" t="s">
        <v>151</v>
      </c>
      <c r="Q2351" s="255" t="s">
        <v>332</v>
      </c>
      <c r="R2351" s="255" t="s">
        <v>3848</v>
      </c>
      <c r="S2351" s="255" t="s">
        <v>5253</v>
      </c>
    </row>
    <row r="2352" spans="1:19" x14ac:dyDescent="0.3">
      <c r="A2352" s="204"/>
      <c r="B2352" s="204"/>
      <c r="C2352" s="204"/>
      <c r="D2352" s="204"/>
      <c r="F2352" s="255" t="s">
        <v>151</v>
      </c>
      <c r="G2352" s="255" t="s">
        <v>796</v>
      </c>
      <c r="H2352" s="255" t="s">
        <v>1856</v>
      </c>
      <c r="I2352" s="255" t="s">
        <v>4386</v>
      </c>
      <c r="K2352" s="255" t="s">
        <v>152</v>
      </c>
      <c r="L2352" s="255" t="s">
        <v>766</v>
      </c>
      <c r="M2352" s="255" t="s">
        <v>863</v>
      </c>
      <c r="N2352" s="255" t="s">
        <v>821</v>
      </c>
      <c r="P2352" s="255" t="s">
        <v>151</v>
      </c>
      <c r="Q2352" s="255" t="s">
        <v>331</v>
      </c>
      <c r="R2352" s="255" t="s">
        <v>2325</v>
      </c>
      <c r="S2352" s="255" t="s">
        <v>5254</v>
      </c>
    </row>
    <row r="2353" spans="1:19" x14ac:dyDescent="0.3">
      <c r="A2353" s="204"/>
      <c r="B2353" s="204"/>
      <c r="C2353" s="204"/>
      <c r="D2353" s="204"/>
      <c r="F2353" s="255" t="s">
        <v>151</v>
      </c>
      <c r="G2353" s="255" t="s">
        <v>4675</v>
      </c>
      <c r="H2353" s="255" t="s">
        <v>1274</v>
      </c>
      <c r="I2353" s="255" t="s">
        <v>4332</v>
      </c>
      <c r="K2353" s="255" t="s">
        <v>152</v>
      </c>
      <c r="L2353" s="255" t="s">
        <v>4672</v>
      </c>
      <c r="M2353" s="255" t="s">
        <v>594</v>
      </c>
      <c r="N2353" s="255" t="s">
        <v>2163</v>
      </c>
      <c r="P2353" s="255" t="s">
        <v>151</v>
      </c>
      <c r="Q2353" s="255" t="s">
        <v>330</v>
      </c>
      <c r="R2353" s="255" t="s">
        <v>3384</v>
      </c>
      <c r="S2353" s="255" t="s">
        <v>4259</v>
      </c>
    </row>
    <row r="2354" spans="1:19" x14ac:dyDescent="0.3">
      <c r="A2354" s="204"/>
      <c r="B2354" s="204"/>
      <c r="C2354" s="204"/>
      <c r="D2354" s="204"/>
      <c r="F2354" s="255" t="s">
        <v>151</v>
      </c>
      <c r="G2354" s="255" t="s">
        <v>798</v>
      </c>
      <c r="H2354" s="255" t="s">
        <v>565</v>
      </c>
      <c r="I2354" s="255" t="s">
        <v>828</v>
      </c>
      <c r="K2354" s="255" t="s">
        <v>152</v>
      </c>
      <c r="L2354" s="255" t="s">
        <v>767</v>
      </c>
      <c r="M2354" s="255" t="s">
        <v>565</v>
      </c>
      <c r="N2354" s="255" t="s">
        <v>565</v>
      </c>
      <c r="P2354" s="255" t="s">
        <v>151</v>
      </c>
      <c r="Q2354" s="255" t="s">
        <v>329</v>
      </c>
      <c r="R2354" s="255" t="s">
        <v>7415</v>
      </c>
      <c r="S2354" s="255" t="s">
        <v>5255</v>
      </c>
    </row>
    <row r="2355" spans="1:19" x14ac:dyDescent="0.3">
      <c r="A2355" s="204"/>
      <c r="B2355" s="204"/>
      <c r="C2355" s="204"/>
      <c r="D2355" s="204"/>
      <c r="F2355" s="255" t="s">
        <v>151</v>
      </c>
      <c r="G2355" s="255" t="s">
        <v>800</v>
      </c>
      <c r="H2355" s="255" t="s">
        <v>2154</v>
      </c>
      <c r="I2355" s="255" t="s">
        <v>4622</v>
      </c>
      <c r="K2355" s="255" t="s">
        <v>152</v>
      </c>
      <c r="L2355" s="255" t="s">
        <v>769</v>
      </c>
      <c r="M2355" s="255" t="s">
        <v>594</v>
      </c>
      <c r="N2355" s="255" t="s">
        <v>2163</v>
      </c>
      <c r="P2355" s="255" t="s">
        <v>151</v>
      </c>
      <c r="Q2355" s="255" t="s">
        <v>328</v>
      </c>
      <c r="R2355" s="255" t="s">
        <v>1498</v>
      </c>
      <c r="S2355" s="255" t="s">
        <v>5256</v>
      </c>
    </row>
    <row r="2356" spans="1:19" x14ac:dyDescent="0.3">
      <c r="A2356" s="204"/>
      <c r="B2356" s="204"/>
      <c r="C2356" s="204"/>
      <c r="D2356" s="204"/>
      <c r="F2356" s="255" t="s">
        <v>151</v>
      </c>
      <c r="G2356" s="255" t="s">
        <v>802</v>
      </c>
      <c r="H2356" s="255" t="s">
        <v>594</v>
      </c>
      <c r="I2356" s="255" t="s">
        <v>624</v>
      </c>
      <c r="K2356" s="255" t="s">
        <v>152</v>
      </c>
      <c r="L2356" s="255" t="s">
        <v>771</v>
      </c>
      <c r="M2356" s="255" t="s">
        <v>565</v>
      </c>
      <c r="N2356" s="255" t="s">
        <v>565</v>
      </c>
      <c r="P2356" s="255" t="s">
        <v>151</v>
      </c>
      <c r="Q2356" s="255" t="s">
        <v>324</v>
      </c>
      <c r="R2356" s="255" t="s">
        <v>1104</v>
      </c>
      <c r="S2356" s="255" t="s">
        <v>5257</v>
      </c>
    </row>
    <row r="2357" spans="1:19" x14ac:dyDescent="0.3">
      <c r="A2357" s="204"/>
      <c r="B2357" s="204"/>
      <c r="C2357" s="204"/>
      <c r="D2357" s="204"/>
      <c r="F2357" s="255" t="s">
        <v>151</v>
      </c>
      <c r="G2357" s="255" t="s">
        <v>803</v>
      </c>
      <c r="H2357" s="255" t="s">
        <v>1303</v>
      </c>
      <c r="I2357" s="255" t="s">
        <v>3731</v>
      </c>
      <c r="K2357" s="255" t="s">
        <v>152</v>
      </c>
      <c r="L2357" s="255" t="s">
        <v>537</v>
      </c>
      <c r="M2357" s="255" t="s">
        <v>5074</v>
      </c>
      <c r="N2357" s="255" t="s">
        <v>5509</v>
      </c>
      <c r="P2357" s="255" t="s">
        <v>151</v>
      </c>
      <c r="Q2357" s="255" t="s">
        <v>4678</v>
      </c>
      <c r="R2357" s="255" t="s">
        <v>2843</v>
      </c>
      <c r="S2357" s="255" t="s">
        <v>10724</v>
      </c>
    </row>
    <row r="2358" spans="1:19" x14ac:dyDescent="0.3">
      <c r="A2358" s="204"/>
      <c r="B2358" s="204"/>
      <c r="C2358" s="204"/>
      <c r="D2358" s="204"/>
      <c r="F2358" s="255" t="s">
        <v>151</v>
      </c>
      <c r="G2358" s="255" t="s">
        <v>805</v>
      </c>
      <c r="H2358" s="255" t="s">
        <v>881</v>
      </c>
      <c r="I2358" s="255" t="s">
        <v>1696</v>
      </c>
      <c r="K2358" s="255" t="s">
        <v>152</v>
      </c>
      <c r="L2358" s="255" t="s">
        <v>4673</v>
      </c>
      <c r="M2358" s="255" t="s">
        <v>2163</v>
      </c>
      <c r="N2358" s="255" t="s">
        <v>4048</v>
      </c>
      <c r="P2358" s="255" t="s">
        <v>151</v>
      </c>
      <c r="Q2358" s="255" t="s">
        <v>830</v>
      </c>
      <c r="R2358" s="255" t="s">
        <v>812</v>
      </c>
      <c r="S2358" s="255" t="s">
        <v>5258</v>
      </c>
    </row>
    <row r="2359" spans="1:19" x14ac:dyDescent="0.3">
      <c r="A2359" s="204"/>
      <c r="B2359" s="204"/>
      <c r="C2359" s="204"/>
      <c r="D2359" s="204"/>
      <c r="F2359" s="255" t="s">
        <v>151</v>
      </c>
      <c r="G2359" s="255" t="s">
        <v>807</v>
      </c>
      <c r="H2359" s="255" t="s">
        <v>661</v>
      </c>
      <c r="I2359" s="255" t="s">
        <v>1794</v>
      </c>
      <c r="K2359" s="255" t="s">
        <v>152</v>
      </c>
      <c r="L2359" s="255" t="s">
        <v>774</v>
      </c>
      <c r="M2359" s="255" t="s">
        <v>565</v>
      </c>
      <c r="N2359" s="255" t="s">
        <v>565</v>
      </c>
      <c r="P2359" s="255" t="s">
        <v>151</v>
      </c>
      <c r="Q2359" s="255" t="s">
        <v>831</v>
      </c>
      <c r="R2359" s="255" t="s">
        <v>565</v>
      </c>
      <c r="S2359" s="255" t="s">
        <v>565</v>
      </c>
    </row>
    <row r="2360" spans="1:19" x14ac:dyDescent="0.3">
      <c r="A2360" s="204"/>
      <c r="B2360" s="204"/>
      <c r="C2360" s="204"/>
      <c r="D2360" s="204"/>
      <c r="F2360" s="255" t="s">
        <v>151</v>
      </c>
      <c r="G2360" s="255" t="s">
        <v>809</v>
      </c>
      <c r="H2360" s="255" t="s">
        <v>2455</v>
      </c>
      <c r="I2360" s="255" t="s">
        <v>4133</v>
      </c>
      <c r="K2360" s="255" t="s">
        <v>152</v>
      </c>
      <c r="L2360" s="255" t="s">
        <v>776</v>
      </c>
      <c r="M2360" s="255" t="s">
        <v>565</v>
      </c>
      <c r="N2360" s="255" t="s">
        <v>565</v>
      </c>
      <c r="P2360" s="255" t="s">
        <v>151</v>
      </c>
      <c r="Q2360" s="255" t="s">
        <v>832</v>
      </c>
      <c r="R2360" s="255" t="s">
        <v>2736</v>
      </c>
      <c r="S2360" s="255" t="s">
        <v>5259</v>
      </c>
    </row>
    <row r="2361" spans="1:19" x14ac:dyDescent="0.3">
      <c r="A2361" s="204"/>
      <c r="B2361" s="204"/>
      <c r="C2361" s="204"/>
      <c r="D2361" s="204"/>
      <c r="F2361" s="255" t="s">
        <v>151</v>
      </c>
      <c r="G2361" s="255" t="s">
        <v>811</v>
      </c>
      <c r="H2361" s="255" t="s">
        <v>863</v>
      </c>
      <c r="I2361" s="255" t="s">
        <v>1498</v>
      </c>
      <c r="K2361" s="255" t="s">
        <v>152</v>
      </c>
      <c r="L2361" s="255" t="s">
        <v>780</v>
      </c>
      <c r="M2361" s="255" t="s">
        <v>594</v>
      </c>
      <c r="N2361" s="255" t="s">
        <v>565</v>
      </c>
      <c r="P2361" s="255" t="s">
        <v>151</v>
      </c>
      <c r="Q2361" s="255" t="s">
        <v>536</v>
      </c>
      <c r="R2361" s="255" t="s">
        <v>1221</v>
      </c>
      <c r="S2361" s="255" t="s">
        <v>5261</v>
      </c>
    </row>
    <row r="2362" spans="1:19" x14ac:dyDescent="0.3">
      <c r="A2362" s="204"/>
      <c r="B2362" s="204"/>
      <c r="C2362" s="204"/>
      <c r="D2362" s="204"/>
      <c r="F2362" s="255" t="s">
        <v>151</v>
      </c>
      <c r="G2362" s="255" t="s">
        <v>4676</v>
      </c>
      <c r="H2362" s="255" t="s">
        <v>1200</v>
      </c>
      <c r="I2362" s="255" t="s">
        <v>10399</v>
      </c>
      <c r="K2362" s="255" t="s">
        <v>152</v>
      </c>
      <c r="L2362" s="255" t="s">
        <v>782</v>
      </c>
      <c r="M2362" s="255" t="s">
        <v>565</v>
      </c>
      <c r="N2362" s="255" t="s">
        <v>565</v>
      </c>
      <c r="P2362" s="255" t="s">
        <v>151</v>
      </c>
      <c r="Q2362" s="255" t="s">
        <v>586</v>
      </c>
      <c r="R2362" s="255" t="s">
        <v>1221</v>
      </c>
      <c r="S2362" s="255" t="s">
        <v>5261</v>
      </c>
    </row>
    <row r="2363" spans="1:19" x14ac:dyDescent="0.3">
      <c r="A2363" s="204"/>
      <c r="B2363" s="204"/>
      <c r="C2363" s="204"/>
      <c r="D2363" s="204"/>
      <c r="F2363" s="255" t="s">
        <v>151</v>
      </c>
      <c r="G2363" s="255" t="s">
        <v>813</v>
      </c>
      <c r="H2363" s="255" t="s">
        <v>3105</v>
      </c>
      <c r="I2363" s="255" t="s">
        <v>5008</v>
      </c>
      <c r="K2363" s="255" t="s">
        <v>152</v>
      </c>
      <c r="L2363" s="255" t="s">
        <v>784</v>
      </c>
      <c r="M2363" s="255" t="s">
        <v>812</v>
      </c>
      <c r="N2363" s="255" t="s">
        <v>3169</v>
      </c>
      <c r="P2363" s="255" t="s">
        <v>152</v>
      </c>
      <c r="Q2363" s="255" t="s">
        <v>554</v>
      </c>
      <c r="R2363" s="255" t="s">
        <v>6486</v>
      </c>
      <c r="S2363" s="255" t="s">
        <v>5262</v>
      </c>
    </row>
    <row r="2364" spans="1:19" x14ac:dyDescent="0.3">
      <c r="A2364" s="204"/>
      <c r="B2364" s="204"/>
      <c r="C2364" s="204"/>
      <c r="D2364" s="204"/>
      <c r="F2364" s="255" t="s">
        <v>151</v>
      </c>
      <c r="G2364" s="255" t="s">
        <v>815</v>
      </c>
      <c r="H2364" s="255" t="s">
        <v>594</v>
      </c>
      <c r="I2364" s="255" t="s">
        <v>624</v>
      </c>
      <c r="K2364" s="255" t="s">
        <v>152</v>
      </c>
      <c r="L2364" s="255" t="s">
        <v>786</v>
      </c>
      <c r="M2364" s="255" t="s">
        <v>661</v>
      </c>
      <c r="N2364" s="255" t="s">
        <v>2690</v>
      </c>
      <c r="P2364" s="255" t="s">
        <v>152</v>
      </c>
      <c r="Q2364" s="255" t="s">
        <v>564</v>
      </c>
      <c r="R2364" s="255" t="s">
        <v>594</v>
      </c>
      <c r="S2364" s="255" t="s">
        <v>2052</v>
      </c>
    </row>
    <row r="2365" spans="1:19" x14ac:dyDescent="0.3">
      <c r="A2365" s="204"/>
      <c r="B2365" s="204"/>
      <c r="C2365" s="204"/>
      <c r="D2365" s="204"/>
      <c r="F2365" s="255" t="s">
        <v>151</v>
      </c>
      <c r="G2365" s="255" t="s">
        <v>816</v>
      </c>
      <c r="H2365" s="255" t="s">
        <v>2256</v>
      </c>
      <c r="I2365" s="255" t="s">
        <v>5009</v>
      </c>
      <c r="K2365" s="255" t="s">
        <v>152</v>
      </c>
      <c r="L2365" s="255" t="s">
        <v>4674</v>
      </c>
      <c r="M2365" s="255" t="s">
        <v>2057</v>
      </c>
      <c r="N2365" s="255" t="s">
        <v>4362</v>
      </c>
      <c r="P2365" s="255" t="s">
        <v>152</v>
      </c>
      <c r="Q2365" s="255" t="s">
        <v>566</v>
      </c>
      <c r="R2365" s="255" t="s">
        <v>2083</v>
      </c>
      <c r="S2365" s="255" t="s">
        <v>4712</v>
      </c>
    </row>
    <row r="2366" spans="1:19" x14ac:dyDescent="0.3">
      <c r="A2366" s="204"/>
      <c r="B2366" s="204"/>
      <c r="C2366" s="204"/>
      <c r="D2366" s="204"/>
      <c r="F2366" s="255" t="s">
        <v>151</v>
      </c>
      <c r="G2366" s="255" t="s">
        <v>818</v>
      </c>
      <c r="H2366" s="255" t="s">
        <v>1539</v>
      </c>
      <c r="I2366" s="255" t="s">
        <v>4378</v>
      </c>
      <c r="K2366" s="255" t="s">
        <v>152</v>
      </c>
      <c r="L2366" s="255" t="s">
        <v>788</v>
      </c>
      <c r="M2366" s="255" t="s">
        <v>863</v>
      </c>
      <c r="N2366" s="255" t="s">
        <v>621</v>
      </c>
      <c r="P2366" s="255" t="s">
        <v>152</v>
      </c>
      <c r="Q2366" s="255" t="s">
        <v>4661</v>
      </c>
      <c r="R2366" s="255" t="s">
        <v>978</v>
      </c>
      <c r="S2366" s="255" t="s">
        <v>10723</v>
      </c>
    </row>
    <row r="2367" spans="1:19" x14ac:dyDescent="0.3">
      <c r="A2367" s="204"/>
      <c r="B2367" s="204"/>
      <c r="C2367" s="204"/>
      <c r="D2367" s="204"/>
      <c r="F2367" s="255" t="s">
        <v>151</v>
      </c>
      <c r="G2367" s="255" t="s">
        <v>4677</v>
      </c>
      <c r="H2367" s="255" t="s">
        <v>757</v>
      </c>
      <c r="I2367" s="255" t="s">
        <v>594</v>
      </c>
      <c r="K2367" s="255" t="s">
        <v>152</v>
      </c>
      <c r="L2367" s="255" t="s">
        <v>790</v>
      </c>
      <c r="M2367" s="255" t="s">
        <v>7805</v>
      </c>
      <c r="N2367" s="255" t="s">
        <v>1892</v>
      </c>
      <c r="P2367" s="255" t="s">
        <v>152</v>
      </c>
      <c r="Q2367" s="255" t="s">
        <v>570</v>
      </c>
      <c r="R2367" s="255" t="s">
        <v>4542</v>
      </c>
      <c r="S2367" s="255" t="s">
        <v>5263</v>
      </c>
    </row>
    <row r="2368" spans="1:19" x14ac:dyDescent="0.3">
      <c r="A2368" s="204"/>
      <c r="B2368" s="204"/>
      <c r="C2368" s="204"/>
      <c r="D2368" s="204"/>
      <c r="F2368" s="255" t="s">
        <v>151</v>
      </c>
      <c r="G2368" s="255" t="s">
        <v>820</v>
      </c>
      <c r="H2368" s="255" t="s">
        <v>757</v>
      </c>
      <c r="I2368" s="255" t="s">
        <v>594</v>
      </c>
      <c r="K2368" s="255" t="s">
        <v>152</v>
      </c>
      <c r="L2368" s="255" t="s">
        <v>792</v>
      </c>
      <c r="M2368" s="255" t="s">
        <v>861</v>
      </c>
      <c r="N2368" s="255" t="s">
        <v>4168</v>
      </c>
      <c r="P2368" s="255" t="s">
        <v>152</v>
      </c>
      <c r="Q2368" s="255" t="s">
        <v>572</v>
      </c>
      <c r="R2368" s="255" t="s">
        <v>2193</v>
      </c>
      <c r="S2368" s="255" t="s">
        <v>3464</v>
      </c>
    </row>
    <row r="2369" spans="1:19" x14ac:dyDescent="0.3">
      <c r="A2369" s="204"/>
      <c r="B2369" s="204"/>
      <c r="C2369" s="204"/>
      <c r="D2369" s="204"/>
      <c r="F2369" s="255" t="s">
        <v>151</v>
      </c>
      <c r="G2369" s="255" t="s">
        <v>961</v>
      </c>
      <c r="H2369" s="255" t="s">
        <v>565</v>
      </c>
      <c r="I2369" s="255" t="s">
        <v>565</v>
      </c>
      <c r="K2369" s="255" t="s">
        <v>152</v>
      </c>
      <c r="L2369" s="255" t="s">
        <v>794</v>
      </c>
      <c r="M2369" s="255" t="s">
        <v>624</v>
      </c>
      <c r="N2369" s="255" t="s">
        <v>1121</v>
      </c>
      <c r="P2369" s="255" t="s">
        <v>152</v>
      </c>
      <c r="Q2369" s="255" t="s">
        <v>574</v>
      </c>
      <c r="R2369" s="255" t="s">
        <v>1802</v>
      </c>
      <c r="S2369" s="255" t="s">
        <v>5264</v>
      </c>
    </row>
    <row r="2370" spans="1:19" x14ac:dyDescent="0.3">
      <c r="A2370" s="204"/>
      <c r="B2370" s="204"/>
      <c r="C2370" s="204"/>
      <c r="D2370" s="204"/>
      <c r="F2370" s="255" t="s">
        <v>151</v>
      </c>
      <c r="G2370" s="255" t="s">
        <v>822</v>
      </c>
      <c r="H2370" s="255" t="s">
        <v>4393</v>
      </c>
      <c r="I2370" s="255" t="s">
        <v>5010</v>
      </c>
      <c r="K2370" s="255" t="s">
        <v>152</v>
      </c>
      <c r="L2370" s="255" t="s">
        <v>796</v>
      </c>
      <c r="M2370" s="255" t="s">
        <v>680</v>
      </c>
      <c r="N2370" s="255" t="s">
        <v>1426</v>
      </c>
      <c r="P2370" s="255" t="s">
        <v>152</v>
      </c>
      <c r="Q2370" s="255" t="s">
        <v>576</v>
      </c>
      <c r="R2370" s="255" t="s">
        <v>2455</v>
      </c>
      <c r="S2370" s="255" t="s">
        <v>4106</v>
      </c>
    </row>
    <row r="2371" spans="1:19" x14ac:dyDescent="0.3">
      <c r="A2371" s="204"/>
      <c r="B2371" s="204"/>
      <c r="C2371" s="204"/>
      <c r="D2371" s="204"/>
      <c r="F2371" s="255" t="s">
        <v>151</v>
      </c>
      <c r="G2371" s="255" t="s">
        <v>332</v>
      </c>
      <c r="H2371" s="255" t="s">
        <v>10400</v>
      </c>
      <c r="I2371" s="255" t="s">
        <v>5011</v>
      </c>
      <c r="K2371" s="255" t="s">
        <v>152</v>
      </c>
      <c r="L2371" s="255" t="s">
        <v>4675</v>
      </c>
      <c r="M2371" s="255" t="s">
        <v>2193</v>
      </c>
      <c r="N2371" s="255" t="s">
        <v>4498</v>
      </c>
      <c r="P2371" s="255" t="s">
        <v>152</v>
      </c>
      <c r="Q2371" s="255" t="s">
        <v>578</v>
      </c>
      <c r="R2371" s="255" t="s">
        <v>4192</v>
      </c>
      <c r="S2371" s="255" t="s">
        <v>5265</v>
      </c>
    </row>
    <row r="2372" spans="1:19" x14ac:dyDescent="0.3">
      <c r="A2372" s="204"/>
      <c r="B2372" s="204"/>
      <c r="C2372" s="204"/>
      <c r="D2372" s="204"/>
      <c r="F2372" s="255" t="s">
        <v>151</v>
      </c>
      <c r="G2372" s="255" t="s">
        <v>331</v>
      </c>
      <c r="H2372" s="255" t="s">
        <v>1996</v>
      </c>
      <c r="I2372" s="255" t="s">
        <v>5012</v>
      </c>
      <c r="K2372" s="255" t="s">
        <v>152</v>
      </c>
      <c r="L2372" s="255" t="s">
        <v>798</v>
      </c>
      <c r="M2372" s="255" t="s">
        <v>881</v>
      </c>
      <c r="N2372" s="255" t="s">
        <v>1919</v>
      </c>
      <c r="P2372" s="255" t="s">
        <v>152</v>
      </c>
      <c r="Q2372" s="255" t="s">
        <v>580</v>
      </c>
      <c r="R2372" s="255" t="s">
        <v>946</v>
      </c>
      <c r="S2372" s="255" t="s">
        <v>3107</v>
      </c>
    </row>
    <row r="2373" spans="1:19" x14ac:dyDescent="0.3">
      <c r="A2373" s="204"/>
      <c r="B2373" s="204"/>
      <c r="C2373" s="204"/>
      <c r="D2373" s="204"/>
      <c r="F2373" s="255" t="s">
        <v>151</v>
      </c>
      <c r="G2373" s="255" t="s">
        <v>330</v>
      </c>
      <c r="H2373" s="255" t="s">
        <v>1851</v>
      </c>
      <c r="I2373" s="255" t="s">
        <v>2456</v>
      </c>
      <c r="K2373" s="255" t="s">
        <v>152</v>
      </c>
      <c r="L2373" s="255" t="s">
        <v>800</v>
      </c>
      <c r="M2373" s="255" t="s">
        <v>565</v>
      </c>
      <c r="N2373" s="255" t="s">
        <v>3087</v>
      </c>
      <c r="P2373" s="255" t="s">
        <v>152</v>
      </c>
      <c r="Q2373" s="255" t="s">
        <v>2829</v>
      </c>
      <c r="R2373" s="255" t="s">
        <v>757</v>
      </c>
      <c r="S2373" s="255" t="s">
        <v>1863</v>
      </c>
    </row>
    <row r="2374" spans="1:19" x14ac:dyDescent="0.3">
      <c r="A2374" s="204"/>
      <c r="B2374" s="204"/>
      <c r="C2374" s="204"/>
      <c r="D2374" s="204"/>
      <c r="F2374" s="255" t="s">
        <v>151</v>
      </c>
      <c r="G2374" s="255" t="s">
        <v>329</v>
      </c>
      <c r="H2374" s="255" t="s">
        <v>1559</v>
      </c>
      <c r="I2374" s="255" t="s">
        <v>5013</v>
      </c>
      <c r="K2374" s="255" t="s">
        <v>152</v>
      </c>
      <c r="L2374" s="255" t="s">
        <v>802</v>
      </c>
      <c r="M2374" s="255" t="s">
        <v>565</v>
      </c>
      <c r="N2374" s="255" t="s">
        <v>565</v>
      </c>
      <c r="P2374" s="255" t="s">
        <v>152</v>
      </c>
      <c r="Q2374" s="255" t="s">
        <v>4664</v>
      </c>
      <c r="R2374" s="255" t="s">
        <v>4458</v>
      </c>
      <c r="S2374" s="255" t="s">
        <v>10722</v>
      </c>
    </row>
    <row r="2375" spans="1:19" x14ac:dyDescent="0.3">
      <c r="A2375" s="204"/>
      <c r="B2375" s="204"/>
      <c r="C2375" s="204"/>
      <c r="D2375" s="204"/>
      <c r="F2375" s="255" t="s">
        <v>151</v>
      </c>
      <c r="G2375" s="255" t="s">
        <v>328</v>
      </c>
      <c r="H2375" s="255" t="s">
        <v>624</v>
      </c>
      <c r="I2375" s="255" t="s">
        <v>2004</v>
      </c>
      <c r="K2375" s="255" t="s">
        <v>152</v>
      </c>
      <c r="L2375" s="255" t="s">
        <v>803</v>
      </c>
      <c r="M2375" s="255" t="s">
        <v>1013</v>
      </c>
      <c r="N2375" s="255" t="s">
        <v>2047</v>
      </c>
      <c r="P2375" s="255" t="s">
        <v>152</v>
      </c>
      <c r="Q2375" s="255" t="s">
        <v>582</v>
      </c>
      <c r="R2375" s="255" t="s">
        <v>1975</v>
      </c>
      <c r="S2375" s="255" t="s">
        <v>5266</v>
      </c>
    </row>
    <row r="2376" spans="1:19" x14ac:dyDescent="0.3">
      <c r="A2376" s="204"/>
      <c r="B2376" s="204"/>
      <c r="C2376" s="204"/>
      <c r="D2376" s="204"/>
      <c r="F2376" s="255" t="s">
        <v>151</v>
      </c>
      <c r="G2376" s="255" t="s">
        <v>324</v>
      </c>
      <c r="H2376" s="255" t="s">
        <v>3515</v>
      </c>
      <c r="I2376" s="255" t="s">
        <v>5014</v>
      </c>
      <c r="K2376" s="255" t="s">
        <v>152</v>
      </c>
      <c r="L2376" s="255" t="s">
        <v>805</v>
      </c>
      <c r="M2376" s="255" t="s">
        <v>565</v>
      </c>
      <c r="N2376" s="255" t="s">
        <v>757</v>
      </c>
      <c r="P2376" s="255" t="s">
        <v>152</v>
      </c>
      <c r="Q2376" s="255" t="s">
        <v>584</v>
      </c>
      <c r="R2376" s="255" t="s">
        <v>2348</v>
      </c>
      <c r="S2376" s="255" t="s">
        <v>1128</v>
      </c>
    </row>
    <row r="2377" spans="1:19" x14ac:dyDescent="0.3">
      <c r="A2377" s="204"/>
      <c r="B2377" s="204"/>
      <c r="C2377" s="204"/>
      <c r="D2377" s="204"/>
      <c r="F2377" s="255" t="s">
        <v>151</v>
      </c>
      <c r="G2377" s="255" t="s">
        <v>4678</v>
      </c>
      <c r="H2377" s="255" t="s">
        <v>1317</v>
      </c>
      <c r="I2377" s="255" t="s">
        <v>10401</v>
      </c>
      <c r="K2377" s="255" t="s">
        <v>152</v>
      </c>
      <c r="L2377" s="255" t="s">
        <v>807</v>
      </c>
      <c r="M2377" s="255" t="s">
        <v>565</v>
      </c>
      <c r="N2377" s="255" t="s">
        <v>661</v>
      </c>
      <c r="P2377" s="255" t="s">
        <v>152</v>
      </c>
      <c r="Q2377" s="255" t="s">
        <v>586</v>
      </c>
      <c r="R2377" s="255" t="s">
        <v>4962</v>
      </c>
      <c r="S2377" s="255" t="s">
        <v>5268</v>
      </c>
    </row>
    <row r="2378" spans="1:19" x14ac:dyDescent="0.3">
      <c r="A2378" s="204"/>
      <c r="B2378" s="204"/>
      <c r="C2378" s="204"/>
      <c r="D2378" s="204"/>
      <c r="F2378" s="255" t="s">
        <v>151</v>
      </c>
      <c r="G2378" s="255" t="s">
        <v>830</v>
      </c>
      <c r="H2378" s="255" t="s">
        <v>757</v>
      </c>
      <c r="I2378" s="255" t="s">
        <v>5015</v>
      </c>
      <c r="K2378" s="255" t="s">
        <v>152</v>
      </c>
      <c r="L2378" s="255" t="s">
        <v>809</v>
      </c>
      <c r="M2378" s="255" t="s">
        <v>863</v>
      </c>
      <c r="N2378" s="255" t="s">
        <v>1788</v>
      </c>
      <c r="P2378" s="255" t="s">
        <v>152</v>
      </c>
      <c r="Q2378" s="255" t="s">
        <v>553</v>
      </c>
      <c r="R2378" s="255" t="s">
        <v>1879</v>
      </c>
      <c r="S2378" s="255" t="s">
        <v>5269</v>
      </c>
    </row>
    <row r="2379" spans="1:19" x14ac:dyDescent="0.3">
      <c r="A2379" s="204"/>
      <c r="B2379" s="204"/>
      <c r="C2379" s="204"/>
      <c r="D2379" s="204"/>
      <c r="F2379" s="255" t="s">
        <v>151</v>
      </c>
      <c r="G2379" s="255" t="s">
        <v>831</v>
      </c>
      <c r="H2379" s="255" t="s">
        <v>565</v>
      </c>
      <c r="I2379" s="255" t="s">
        <v>565</v>
      </c>
      <c r="K2379" s="255" t="s">
        <v>152</v>
      </c>
      <c r="L2379" s="255" t="s">
        <v>811</v>
      </c>
      <c r="M2379" s="255" t="s">
        <v>565</v>
      </c>
      <c r="N2379" s="255" t="s">
        <v>565</v>
      </c>
      <c r="P2379" s="255" t="s">
        <v>152</v>
      </c>
      <c r="Q2379" s="255" t="s">
        <v>589</v>
      </c>
      <c r="R2379" s="255" t="s">
        <v>2455</v>
      </c>
      <c r="S2379" s="255" t="s">
        <v>5270</v>
      </c>
    </row>
    <row r="2380" spans="1:19" x14ac:dyDescent="0.3">
      <c r="A2380" s="204"/>
      <c r="B2380" s="204"/>
      <c r="C2380" s="204"/>
      <c r="D2380" s="204"/>
      <c r="F2380" s="255" t="s">
        <v>151</v>
      </c>
      <c r="G2380" s="255" t="s">
        <v>832</v>
      </c>
      <c r="H2380" s="255" t="s">
        <v>3624</v>
      </c>
      <c r="I2380" s="255" t="s">
        <v>5016</v>
      </c>
      <c r="K2380" s="255" t="s">
        <v>152</v>
      </c>
      <c r="L2380" s="255" t="s">
        <v>4676</v>
      </c>
      <c r="M2380" s="255" t="s">
        <v>3134</v>
      </c>
      <c r="N2380" s="255" t="s">
        <v>10570</v>
      </c>
      <c r="P2380" s="255" t="s">
        <v>152</v>
      </c>
      <c r="Q2380" s="255" t="s">
        <v>591</v>
      </c>
      <c r="R2380" s="255" t="s">
        <v>1238</v>
      </c>
      <c r="S2380" s="255" t="s">
        <v>5271</v>
      </c>
    </row>
    <row r="2381" spans="1:19" x14ac:dyDescent="0.3">
      <c r="A2381" s="204"/>
      <c r="B2381" s="204"/>
      <c r="C2381" s="204"/>
      <c r="D2381" s="204"/>
      <c r="F2381" s="255" t="s">
        <v>151</v>
      </c>
      <c r="G2381" s="255" t="s">
        <v>536</v>
      </c>
      <c r="H2381" s="255" t="s">
        <v>4716</v>
      </c>
      <c r="I2381" s="255" t="s">
        <v>5017</v>
      </c>
      <c r="K2381" s="255" t="s">
        <v>152</v>
      </c>
      <c r="L2381" s="255" t="s">
        <v>813</v>
      </c>
      <c r="M2381" s="255" t="s">
        <v>1638</v>
      </c>
      <c r="N2381" s="255" t="s">
        <v>5510</v>
      </c>
      <c r="P2381" s="255" t="s">
        <v>152</v>
      </c>
      <c r="Q2381" s="255" t="s">
        <v>593</v>
      </c>
      <c r="R2381" s="255" t="s">
        <v>594</v>
      </c>
      <c r="S2381" s="255" t="s">
        <v>565</v>
      </c>
    </row>
    <row r="2382" spans="1:19" x14ac:dyDescent="0.3">
      <c r="A2382" s="204"/>
      <c r="B2382" s="204"/>
      <c r="C2382" s="204"/>
      <c r="D2382" s="204"/>
      <c r="F2382" s="255" t="s">
        <v>151</v>
      </c>
      <c r="G2382" s="255" t="s">
        <v>586</v>
      </c>
      <c r="H2382" s="255" t="s">
        <v>4716</v>
      </c>
      <c r="I2382" s="255" t="s">
        <v>5017</v>
      </c>
      <c r="K2382" s="255" t="s">
        <v>152</v>
      </c>
      <c r="L2382" s="255" t="s">
        <v>815</v>
      </c>
      <c r="M2382" s="255" t="s">
        <v>565</v>
      </c>
      <c r="N2382" s="255" t="s">
        <v>565</v>
      </c>
      <c r="P2382" s="255" t="s">
        <v>152</v>
      </c>
      <c r="Q2382" s="255" t="s">
        <v>4665</v>
      </c>
      <c r="R2382" s="255" t="s">
        <v>2083</v>
      </c>
      <c r="S2382" s="255" t="s">
        <v>1358</v>
      </c>
    </row>
    <row r="2383" spans="1:19" x14ac:dyDescent="0.3">
      <c r="A2383" s="204"/>
      <c r="B2383" s="204"/>
      <c r="C2383" s="204"/>
      <c r="D2383" s="204"/>
      <c r="F2383" s="255" t="s">
        <v>152</v>
      </c>
      <c r="G2383" s="255" t="s">
        <v>554</v>
      </c>
      <c r="H2383" s="255" t="s">
        <v>10402</v>
      </c>
      <c r="I2383" s="255" t="s">
        <v>5018</v>
      </c>
      <c r="K2383" s="255" t="s">
        <v>152</v>
      </c>
      <c r="L2383" s="255" t="s">
        <v>816</v>
      </c>
      <c r="M2383" s="255" t="s">
        <v>8222</v>
      </c>
      <c r="N2383" s="255" t="s">
        <v>5511</v>
      </c>
      <c r="P2383" s="255" t="s">
        <v>152</v>
      </c>
      <c r="Q2383" s="255" t="s">
        <v>595</v>
      </c>
      <c r="R2383" s="255" t="s">
        <v>565</v>
      </c>
      <c r="S2383" s="255" t="s">
        <v>565</v>
      </c>
    </row>
    <row r="2384" spans="1:19" x14ac:dyDescent="0.3">
      <c r="A2384" s="204"/>
      <c r="B2384" s="204"/>
      <c r="C2384" s="204"/>
      <c r="D2384" s="204"/>
      <c r="F2384" s="255" t="s">
        <v>152</v>
      </c>
      <c r="G2384" s="255" t="s">
        <v>564</v>
      </c>
      <c r="H2384" s="255" t="s">
        <v>565</v>
      </c>
      <c r="I2384" s="255" t="s">
        <v>565</v>
      </c>
      <c r="K2384" s="255" t="s">
        <v>152</v>
      </c>
      <c r="L2384" s="255" t="s">
        <v>818</v>
      </c>
      <c r="M2384" s="255" t="s">
        <v>863</v>
      </c>
      <c r="N2384" s="255" t="s">
        <v>2455</v>
      </c>
      <c r="P2384" s="255" t="s">
        <v>152</v>
      </c>
      <c r="Q2384" s="255" t="s">
        <v>597</v>
      </c>
      <c r="R2384" s="255" t="s">
        <v>2083</v>
      </c>
      <c r="S2384" s="255" t="s">
        <v>1358</v>
      </c>
    </row>
    <row r="2385" spans="1:19" x14ac:dyDescent="0.3">
      <c r="A2385" s="204"/>
      <c r="B2385" s="204"/>
      <c r="C2385" s="204"/>
      <c r="D2385" s="204"/>
      <c r="F2385" s="255" t="s">
        <v>152</v>
      </c>
      <c r="G2385" s="255" t="s">
        <v>566</v>
      </c>
      <c r="H2385" s="255" t="s">
        <v>885</v>
      </c>
      <c r="I2385" s="255" t="s">
        <v>991</v>
      </c>
      <c r="K2385" s="255" t="s">
        <v>152</v>
      </c>
      <c r="L2385" s="255" t="s">
        <v>822</v>
      </c>
      <c r="M2385" s="255" t="s">
        <v>1105</v>
      </c>
      <c r="N2385" s="255" t="s">
        <v>5512</v>
      </c>
      <c r="P2385" s="255" t="s">
        <v>152</v>
      </c>
      <c r="Q2385" s="255" t="s">
        <v>599</v>
      </c>
      <c r="R2385" s="255" t="s">
        <v>1399</v>
      </c>
      <c r="S2385" s="255" t="s">
        <v>5272</v>
      </c>
    </row>
    <row r="2386" spans="1:19" x14ac:dyDescent="0.3">
      <c r="A2386" s="204"/>
      <c r="B2386" s="204"/>
      <c r="C2386" s="204"/>
      <c r="D2386" s="204"/>
      <c r="F2386" s="255" t="s">
        <v>152</v>
      </c>
      <c r="G2386" s="255" t="s">
        <v>4661</v>
      </c>
      <c r="H2386" s="255" t="s">
        <v>826</v>
      </c>
      <c r="I2386" s="255" t="s">
        <v>10403</v>
      </c>
      <c r="K2386" s="255" t="s">
        <v>152</v>
      </c>
      <c r="L2386" s="255" t="s">
        <v>332</v>
      </c>
      <c r="M2386" s="255" t="s">
        <v>10569</v>
      </c>
      <c r="N2386" s="255" t="s">
        <v>5513</v>
      </c>
      <c r="P2386" s="255" t="s">
        <v>152</v>
      </c>
      <c r="Q2386" s="255" t="s">
        <v>4666</v>
      </c>
      <c r="R2386" s="255" t="s">
        <v>2768</v>
      </c>
      <c r="S2386" s="255" t="s">
        <v>5273</v>
      </c>
    </row>
    <row r="2387" spans="1:19" x14ac:dyDescent="0.3">
      <c r="A2387" s="204"/>
      <c r="B2387" s="204"/>
      <c r="C2387" s="204"/>
      <c r="D2387" s="204"/>
      <c r="F2387" s="255" t="s">
        <v>152</v>
      </c>
      <c r="G2387" s="255" t="s">
        <v>568</v>
      </c>
      <c r="H2387" s="255" t="s">
        <v>2790</v>
      </c>
      <c r="I2387" s="255" t="s">
        <v>5019</v>
      </c>
      <c r="K2387" s="255" t="s">
        <v>152</v>
      </c>
      <c r="L2387" s="255" t="s">
        <v>331</v>
      </c>
      <c r="M2387" s="255" t="s">
        <v>10568</v>
      </c>
      <c r="N2387" s="255" t="s">
        <v>5514</v>
      </c>
      <c r="P2387" s="255" t="s">
        <v>152</v>
      </c>
      <c r="Q2387" s="255" t="s">
        <v>601</v>
      </c>
      <c r="R2387" s="255" t="s">
        <v>565</v>
      </c>
      <c r="S2387" s="255" t="s">
        <v>565</v>
      </c>
    </row>
    <row r="2388" spans="1:19" x14ac:dyDescent="0.3">
      <c r="A2388" s="204"/>
      <c r="B2388" s="204"/>
      <c r="C2388" s="204"/>
      <c r="D2388" s="204"/>
      <c r="F2388" s="255" t="s">
        <v>152</v>
      </c>
      <c r="G2388" s="255" t="s">
        <v>570</v>
      </c>
      <c r="H2388" s="255" t="s">
        <v>4628</v>
      </c>
      <c r="I2388" s="255" t="s">
        <v>5020</v>
      </c>
      <c r="K2388" s="255" t="s">
        <v>152</v>
      </c>
      <c r="L2388" s="255" t="s">
        <v>330</v>
      </c>
      <c r="M2388" s="255" t="s">
        <v>1044</v>
      </c>
      <c r="N2388" s="255" t="s">
        <v>5515</v>
      </c>
      <c r="P2388" s="255" t="s">
        <v>152</v>
      </c>
      <c r="Q2388" s="255" t="s">
        <v>603</v>
      </c>
      <c r="R2388" s="255" t="s">
        <v>2768</v>
      </c>
      <c r="S2388" s="255" t="s">
        <v>5273</v>
      </c>
    </row>
    <row r="2389" spans="1:19" x14ac:dyDescent="0.3">
      <c r="A2389" s="204"/>
      <c r="B2389" s="204"/>
      <c r="C2389" s="204"/>
      <c r="D2389" s="204"/>
      <c r="F2389" s="255" t="s">
        <v>152</v>
      </c>
      <c r="G2389" s="255" t="s">
        <v>572</v>
      </c>
      <c r="H2389" s="255" t="s">
        <v>1415</v>
      </c>
      <c r="I2389" s="255" t="s">
        <v>1831</v>
      </c>
      <c r="K2389" s="255" t="s">
        <v>152</v>
      </c>
      <c r="L2389" s="255" t="s">
        <v>329</v>
      </c>
      <c r="M2389" s="255" t="s">
        <v>10567</v>
      </c>
      <c r="N2389" s="255" t="s">
        <v>5516</v>
      </c>
      <c r="P2389" s="255" t="s">
        <v>152</v>
      </c>
      <c r="Q2389" s="255" t="s">
        <v>586</v>
      </c>
      <c r="R2389" s="255" t="s">
        <v>2154</v>
      </c>
      <c r="S2389" s="255" t="s">
        <v>1597</v>
      </c>
    </row>
    <row r="2390" spans="1:19" x14ac:dyDescent="0.3">
      <c r="A2390" s="204"/>
      <c r="B2390" s="204"/>
      <c r="C2390" s="204"/>
      <c r="D2390" s="204"/>
      <c r="F2390" s="255" t="s">
        <v>152</v>
      </c>
      <c r="G2390" s="255" t="s">
        <v>574</v>
      </c>
      <c r="H2390" s="255" t="s">
        <v>1348</v>
      </c>
      <c r="I2390" s="255" t="s">
        <v>1231</v>
      </c>
      <c r="K2390" s="255" t="s">
        <v>152</v>
      </c>
      <c r="L2390" s="255" t="s">
        <v>324</v>
      </c>
      <c r="M2390" s="255" t="s">
        <v>1823</v>
      </c>
      <c r="N2390" s="255" t="s">
        <v>5517</v>
      </c>
      <c r="P2390" s="255" t="s">
        <v>152</v>
      </c>
      <c r="Q2390" s="255" t="s">
        <v>552</v>
      </c>
      <c r="R2390" s="255" t="s">
        <v>10721</v>
      </c>
      <c r="S2390" s="255" t="s">
        <v>5274</v>
      </c>
    </row>
    <row r="2391" spans="1:19" x14ac:dyDescent="0.3">
      <c r="A2391" s="204"/>
      <c r="B2391" s="204"/>
      <c r="C2391" s="204"/>
      <c r="D2391" s="204"/>
      <c r="F2391" s="255" t="s">
        <v>152</v>
      </c>
      <c r="G2391" s="255" t="s">
        <v>576</v>
      </c>
      <c r="H2391" s="255" t="s">
        <v>1498</v>
      </c>
      <c r="I2391" s="255" t="s">
        <v>899</v>
      </c>
      <c r="K2391" s="255" t="s">
        <v>152</v>
      </c>
      <c r="L2391" s="255" t="s">
        <v>4678</v>
      </c>
      <c r="M2391" s="255" t="s">
        <v>946</v>
      </c>
      <c r="N2391" s="255" t="s">
        <v>1537</v>
      </c>
      <c r="P2391" s="255" t="s">
        <v>152</v>
      </c>
      <c r="Q2391" s="255" t="s">
        <v>551</v>
      </c>
      <c r="R2391" s="255" t="s">
        <v>4294</v>
      </c>
      <c r="S2391" s="255" t="s">
        <v>5275</v>
      </c>
    </row>
    <row r="2392" spans="1:19" x14ac:dyDescent="0.3">
      <c r="A2392" s="204"/>
      <c r="B2392" s="204"/>
      <c r="C2392" s="204"/>
      <c r="D2392" s="204"/>
      <c r="F2392" s="255" t="s">
        <v>152</v>
      </c>
      <c r="G2392" s="255" t="s">
        <v>578</v>
      </c>
      <c r="H2392" s="255" t="s">
        <v>2790</v>
      </c>
      <c r="I2392" s="255" t="s">
        <v>3430</v>
      </c>
      <c r="K2392" s="255" t="s">
        <v>152</v>
      </c>
      <c r="L2392" s="255" t="s">
        <v>830</v>
      </c>
      <c r="M2392" s="255" t="s">
        <v>624</v>
      </c>
      <c r="N2392" s="255" t="s">
        <v>1643</v>
      </c>
      <c r="P2392" s="255" t="s">
        <v>152</v>
      </c>
      <c r="Q2392" s="255" t="s">
        <v>609</v>
      </c>
      <c r="R2392" s="255" t="s">
        <v>594</v>
      </c>
      <c r="S2392" s="255" t="s">
        <v>757</v>
      </c>
    </row>
    <row r="2393" spans="1:19" x14ac:dyDescent="0.3">
      <c r="A2393" s="204"/>
      <c r="B2393" s="204"/>
      <c r="C2393" s="204"/>
      <c r="D2393" s="204"/>
      <c r="F2393" s="255" t="s">
        <v>152</v>
      </c>
      <c r="G2393" s="255" t="s">
        <v>580</v>
      </c>
      <c r="H2393" s="255" t="s">
        <v>821</v>
      </c>
      <c r="I2393" s="255" t="s">
        <v>2052</v>
      </c>
      <c r="K2393" s="255" t="s">
        <v>152</v>
      </c>
      <c r="L2393" s="255" t="s">
        <v>831</v>
      </c>
      <c r="M2393" s="255" t="s">
        <v>565</v>
      </c>
      <c r="N2393" s="255" t="s">
        <v>565</v>
      </c>
      <c r="P2393" s="255" t="s">
        <v>152</v>
      </c>
      <c r="Q2393" s="255" t="s">
        <v>611</v>
      </c>
      <c r="R2393" s="255" t="s">
        <v>567</v>
      </c>
      <c r="S2393" s="255" t="s">
        <v>5276</v>
      </c>
    </row>
    <row r="2394" spans="1:19" x14ac:dyDescent="0.3">
      <c r="A2394" s="204"/>
      <c r="B2394" s="204"/>
      <c r="C2394" s="204"/>
      <c r="D2394" s="204"/>
      <c r="F2394" s="255" t="s">
        <v>152</v>
      </c>
      <c r="G2394" s="255" t="s">
        <v>4664</v>
      </c>
      <c r="H2394" s="255" t="s">
        <v>674</v>
      </c>
      <c r="I2394" s="255" t="s">
        <v>6667</v>
      </c>
      <c r="K2394" s="255" t="s">
        <v>152</v>
      </c>
      <c r="L2394" s="255" t="s">
        <v>832</v>
      </c>
      <c r="M2394" s="255" t="s">
        <v>863</v>
      </c>
      <c r="N2394" s="255" t="s">
        <v>1193</v>
      </c>
      <c r="P2394" s="255" t="s">
        <v>152</v>
      </c>
      <c r="Q2394" s="255" t="s">
        <v>586</v>
      </c>
      <c r="R2394" s="255" t="s">
        <v>565</v>
      </c>
      <c r="S2394" s="255" t="s">
        <v>565</v>
      </c>
    </row>
    <row r="2395" spans="1:19" x14ac:dyDescent="0.3">
      <c r="A2395" s="204"/>
      <c r="B2395" s="204"/>
      <c r="C2395" s="204"/>
      <c r="D2395" s="204"/>
      <c r="F2395" s="255" t="s">
        <v>152</v>
      </c>
      <c r="G2395" s="255" t="s">
        <v>582</v>
      </c>
      <c r="H2395" s="255" t="s">
        <v>680</v>
      </c>
      <c r="I2395" s="255" t="s">
        <v>1639</v>
      </c>
      <c r="K2395" s="255" t="s">
        <v>152</v>
      </c>
      <c r="L2395" s="255" t="s">
        <v>536</v>
      </c>
      <c r="M2395" s="255" t="s">
        <v>1661</v>
      </c>
      <c r="N2395" s="255" t="s">
        <v>5518</v>
      </c>
      <c r="P2395" s="255" t="s">
        <v>152</v>
      </c>
      <c r="Q2395" s="255" t="s">
        <v>550</v>
      </c>
      <c r="R2395" s="255" t="s">
        <v>1992</v>
      </c>
      <c r="S2395" s="255" t="s">
        <v>3429</v>
      </c>
    </row>
    <row r="2396" spans="1:19" x14ac:dyDescent="0.3">
      <c r="A2396" s="204"/>
      <c r="B2396" s="204"/>
      <c r="C2396" s="204"/>
      <c r="D2396" s="204"/>
      <c r="F2396" s="255" t="s">
        <v>152</v>
      </c>
      <c r="G2396" s="255" t="s">
        <v>584</v>
      </c>
      <c r="H2396" s="255" t="s">
        <v>1145</v>
      </c>
      <c r="I2396" s="255" t="s">
        <v>4583</v>
      </c>
      <c r="K2396" s="255" t="s">
        <v>152</v>
      </c>
      <c r="L2396" s="255" t="s">
        <v>586</v>
      </c>
      <c r="M2396" s="255" t="s">
        <v>1661</v>
      </c>
      <c r="N2396" s="255" t="s">
        <v>5518</v>
      </c>
      <c r="P2396" s="255" t="s">
        <v>152</v>
      </c>
      <c r="Q2396" s="255" t="s">
        <v>614</v>
      </c>
      <c r="R2396" s="255" t="s">
        <v>565</v>
      </c>
      <c r="S2396" s="255" t="s">
        <v>565</v>
      </c>
    </row>
    <row r="2397" spans="1:19" x14ac:dyDescent="0.3">
      <c r="A2397" s="204"/>
      <c r="B2397" s="204"/>
      <c r="C2397" s="204"/>
      <c r="D2397" s="204"/>
      <c r="F2397" s="255" t="s">
        <v>152</v>
      </c>
      <c r="G2397" s="255" t="s">
        <v>586</v>
      </c>
      <c r="H2397" s="255" t="s">
        <v>10404</v>
      </c>
      <c r="I2397" s="255" t="s">
        <v>5021</v>
      </c>
      <c r="K2397" s="255" t="s">
        <v>153</v>
      </c>
      <c r="L2397" s="255" t="s">
        <v>554</v>
      </c>
      <c r="M2397" s="255" t="s">
        <v>1227</v>
      </c>
      <c r="N2397" s="255" t="s">
        <v>2066</v>
      </c>
      <c r="P2397" s="255" t="s">
        <v>152</v>
      </c>
      <c r="Q2397" s="255" t="s">
        <v>615</v>
      </c>
      <c r="R2397" s="255" t="s">
        <v>674</v>
      </c>
      <c r="S2397" s="255" t="s">
        <v>1138</v>
      </c>
    </row>
    <row r="2398" spans="1:19" x14ac:dyDescent="0.3">
      <c r="A2398" s="204"/>
      <c r="B2398" s="204"/>
      <c r="C2398" s="204"/>
      <c r="D2398" s="204"/>
      <c r="F2398" s="255" t="s">
        <v>152</v>
      </c>
      <c r="G2398" s="255" t="s">
        <v>553</v>
      </c>
      <c r="H2398" s="255" t="s">
        <v>1739</v>
      </c>
      <c r="I2398" s="255" t="s">
        <v>5022</v>
      </c>
      <c r="K2398" s="255" t="s">
        <v>153</v>
      </c>
      <c r="L2398" s="255" t="s">
        <v>566</v>
      </c>
      <c r="M2398" s="255" t="s">
        <v>565</v>
      </c>
      <c r="N2398" s="255" t="s">
        <v>565</v>
      </c>
      <c r="P2398" s="255" t="s">
        <v>152</v>
      </c>
      <c r="Q2398" s="255" t="s">
        <v>616</v>
      </c>
      <c r="R2398" s="255" t="s">
        <v>565</v>
      </c>
      <c r="S2398" s="255" t="s">
        <v>565</v>
      </c>
    </row>
    <row r="2399" spans="1:19" x14ac:dyDescent="0.3">
      <c r="A2399" s="204"/>
      <c r="B2399" s="204"/>
      <c r="C2399" s="204"/>
      <c r="D2399" s="204"/>
      <c r="F2399" s="255" t="s">
        <v>152</v>
      </c>
      <c r="G2399" s="255" t="s">
        <v>589</v>
      </c>
      <c r="H2399" s="255" t="s">
        <v>1539</v>
      </c>
      <c r="I2399" s="255" t="s">
        <v>658</v>
      </c>
      <c r="K2399" s="255" t="s">
        <v>153</v>
      </c>
      <c r="L2399" s="255" t="s">
        <v>4661</v>
      </c>
      <c r="M2399" s="255" t="s">
        <v>594</v>
      </c>
      <c r="N2399" s="255" t="s">
        <v>863</v>
      </c>
      <c r="P2399" s="255" t="s">
        <v>152</v>
      </c>
      <c r="Q2399" s="255" t="s">
        <v>617</v>
      </c>
      <c r="R2399" s="255" t="s">
        <v>565</v>
      </c>
      <c r="S2399" s="255" t="s">
        <v>565</v>
      </c>
    </row>
    <row r="2400" spans="1:19" x14ac:dyDescent="0.3">
      <c r="A2400" s="204"/>
      <c r="B2400" s="204"/>
      <c r="C2400" s="204"/>
      <c r="D2400" s="204"/>
      <c r="F2400" s="255" t="s">
        <v>152</v>
      </c>
      <c r="G2400" s="255" t="s">
        <v>591</v>
      </c>
      <c r="H2400" s="255" t="s">
        <v>1521</v>
      </c>
      <c r="I2400" s="255" t="s">
        <v>5023</v>
      </c>
      <c r="K2400" s="255" t="s">
        <v>153</v>
      </c>
      <c r="L2400" s="255" t="s">
        <v>570</v>
      </c>
      <c r="M2400" s="255" t="s">
        <v>565</v>
      </c>
      <c r="N2400" s="255" t="s">
        <v>565</v>
      </c>
      <c r="P2400" s="255" t="s">
        <v>152</v>
      </c>
      <c r="Q2400" s="255" t="s">
        <v>618</v>
      </c>
      <c r="R2400" s="255" t="s">
        <v>1183</v>
      </c>
      <c r="S2400" s="255" t="s">
        <v>2167</v>
      </c>
    </row>
    <row r="2401" spans="1:19" x14ac:dyDescent="0.3">
      <c r="A2401" s="204"/>
      <c r="B2401" s="204"/>
      <c r="C2401" s="204"/>
      <c r="D2401" s="204"/>
      <c r="F2401" s="255" t="s">
        <v>152</v>
      </c>
      <c r="G2401" s="255" t="s">
        <v>593</v>
      </c>
      <c r="H2401" s="255" t="s">
        <v>565</v>
      </c>
      <c r="I2401" s="255" t="s">
        <v>594</v>
      </c>
      <c r="K2401" s="255" t="s">
        <v>153</v>
      </c>
      <c r="L2401" s="255" t="s">
        <v>572</v>
      </c>
      <c r="M2401" s="255" t="s">
        <v>565</v>
      </c>
      <c r="N2401" s="255" t="s">
        <v>565</v>
      </c>
      <c r="P2401" s="255" t="s">
        <v>152</v>
      </c>
      <c r="Q2401" s="255" t="s">
        <v>620</v>
      </c>
      <c r="R2401" s="255" t="s">
        <v>594</v>
      </c>
      <c r="S2401" s="255" t="s">
        <v>865</v>
      </c>
    </row>
    <row r="2402" spans="1:19" x14ac:dyDescent="0.3">
      <c r="A2402" s="204"/>
      <c r="B2402" s="204"/>
      <c r="C2402" s="204"/>
      <c r="D2402" s="204"/>
      <c r="F2402" s="255" t="s">
        <v>152</v>
      </c>
      <c r="G2402" s="255" t="s">
        <v>4665</v>
      </c>
      <c r="H2402" s="255" t="s">
        <v>4245</v>
      </c>
      <c r="I2402" s="255" t="s">
        <v>3139</v>
      </c>
      <c r="K2402" s="255" t="s">
        <v>153</v>
      </c>
      <c r="L2402" s="255" t="s">
        <v>574</v>
      </c>
      <c r="M2402" s="255" t="s">
        <v>594</v>
      </c>
      <c r="N2402" s="255" t="s">
        <v>863</v>
      </c>
      <c r="P2402" s="255" t="s">
        <v>152</v>
      </c>
      <c r="Q2402" s="255" t="s">
        <v>8645</v>
      </c>
      <c r="R2402" s="255" t="s">
        <v>565</v>
      </c>
      <c r="S2402" s="255" t="s">
        <v>565</v>
      </c>
    </row>
    <row r="2403" spans="1:19" x14ac:dyDescent="0.3">
      <c r="A2403" s="204"/>
      <c r="B2403" s="204"/>
      <c r="C2403" s="204"/>
      <c r="D2403" s="204"/>
      <c r="F2403" s="255" t="s">
        <v>152</v>
      </c>
      <c r="G2403" s="255" t="s">
        <v>595</v>
      </c>
      <c r="H2403" s="255" t="s">
        <v>1193</v>
      </c>
      <c r="I2403" s="255" t="s">
        <v>5024</v>
      </c>
      <c r="K2403" s="255" t="s">
        <v>153</v>
      </c>
      <c r="L2403" s="255" t="s">
        <v>576</v>
      </c>
      <c r="M2403" s="255" t="s">
        <v>565</v>
      </c>
      <c r="N2403" s="255" t="s">
        <v>565</v>
      </c>
      <c r="P2403" s="255" t="s">
        <v>152</v>
      </c>
      <c r="Q2403" s="255" t="s">
        <v>8646</v>
      </c>
      <c r="R2403" s="255" t="s">
        <v>565</v>
      </c>
      <c r="S2403" s="255" t="s">
        <v>565</v>
      </c>
    </row>
    <row r="2404" spans="1:19" x14ac:dyDescent="0.3">
      <c r="A2404" s="204"/>
      <c r="B2404" s="204"/>
      <c r="C2404" s="204"/>
      <c r="D2404" s="204"/>
      <c r="F2404" s="255" t="s">
        <v>152</v>
      </c>
      <c r="G2404" s="255" t="s">
        <v>597</v>
      </c>
      <c r="H2404" s="255" t="s">
        <v>861</v>
      </c>
      <c r="I2404" s="255" t="s">
        <v>3460</v>
      </c>
      <c r="K2404" s="255" t="s">
        <v>153</v>
      </c>
      <c r="L2404" s="255" t="s">
        <v>578</v>
      </c>
      <c r="M2404" s="255" t="s">
        <v>565</v>
      </c>
      <c r="N2404" s="255" t="s">
        <v>565</v>
      </c>
      <c r="P2404" s="255" t="s">
        <v>152</v>
      </c>
      <c r="Q2404" s="255" t="s">
        <v>586</v>
      </c>
      <c r="R2404" s="255" t="s">
        <v>863</v>
      </c>
      <c r="S2404" s="255" t="s">
        <v>1832</v>
      </c>
    </row>
    <row r="2405" spans="1:19" x14ac:dyDescent="0.3">
      <c r="A2405" s="204"/>
      <c r="B2405" s="204"/>
      <c r="C2405" s="204"/>
      <c r="D2405" s="204"/>
      <c r="F2405" s="255" t="s">
        <v>152</v>
      </c>
      <c r="G2405" s="255" t="s">
        <v>599</v>
      </c>
      <c r="H2405" s="255" t="s">
        <v>674</v>
      </c>
      <c r="I2405" s="255" t="s">
        <v>4925</v>
      </c>
      <c r="K2405" s="255" t="s">
        <v>153</v>
      </c>
      <c r="L2405" s="255" t="s">
        <v>580</v>
      </c>
      <c r="M2405" s="255" t="s">
        <v>1387</v>
      </c>
      <c r="N2405" s="255" t="s">
        <v>2067</v>
      </c>
      <c r="P2405" s="255" t="s">
        <v>152</v>
      </c>
      <c r="Q2405" s="255" t="s">
        <v>549</v>
      </c>
      <c r="R2405" s="255" t="s">
        <v>1308</v>
      </c>
      <c r="S2405" s="255" t="s">
        <v>5277</v>
      </c>
    </row>
    <row r="2406" spans="1:19" x14ac:dyDescent="0.3">
      <c r="A2406" s="204"/>
      <c r="B2406" s="204"/>
      <c r="C2406" s="204"/>
      <c r="D2406" s="204"/>
      <c r="F2406" s="255" t="s">
        <v>152</v>
      </c>
      <c r="G2406" s="255" t="s">
        <v>4666</v>
      </c>
      <c r="H2406" s="255" t="s">
        <v>2898</v>
      </c>
      <c r="I2406" s="255" t="s">
        <v>5025</v>
      </c>
      <c r="K2406" s="255" t="s">
        <v>153</v>
      </c>
      <c r="L2406" s="255" t="s">
        <v>4664</v>
      </c>
      <c r="M2406" s="255" t="s">
        <v>2193</v>
      </c>
      <c r="N2406" s="255" t="s">
        <v>2068</v>
      </c>
      <c r="P2406" s="255" t="s">
        <v>152</v>
      </c>
      <c r="Q2406" s="255" t="s">
        <v>623</v>
      </c>
      <c r="R2406" s="255" t="s">
        <v>863</v>
      </c>
      <c r="S2406" s="255" t="s">
        <v>881</v>
      </c>
    </row>
    <row r="2407" spans="1:19" x14ac:dyDescent="0.3">
      <c r="A2407" s="204"/>
      <c r="B2407" s="204"/>
      <c r="C2407" s="204"/>
      <c r="D2407" s="204"/>
      <c r="F2407" s="255" t="s">
        <v>152</v>
      </c>
      <c r="G2407" s="255" t="s">
        <v>601</v>
      </c>
      <c r="H2407" s="255" t="s">
        <v>565</v>
      </c>
      <c r="I2407" s="255" t="s">
        <v>565</v>
      </c>
      <c r="K2407" s="255" t="s">
        <v>153</v>
      </c>
      <c r="L2407" s="255" t="s">
        <v>582</v>
      </c>
      <c r="M2407" s="255" t="s">
        <v>565</v>
      </c>
      <c r="N2407" s="255" t="s">
        <v>565</v>
      </c>
      <c r="P2407" s="255" t="s">
        <v>152</v>
      </c>
      <c r="Q2407" s="255" t="s">
        <v>625</v>
      </c>
      <c r="R2407" s="255" t="s">
        <v>624</v>
      </c>
      <c r="S2407" s="255" t="s">
        <v>2515</v>
      </c>
    </row>
    <row r="2408" spans="1:19" x14ac:dyDescent="0.3">
      <c r="A2408" s="204"/>
      <c r="B2408" s="204"/>
      <c r="C2408" s="204"/>
      <c r="D2408" s="204"/>
      <c r="F2408" s="255" t="s">
        <v>152</v>
      </c>
      <c r="G2408" s="255" t="s">
        <v>602</v>
      </c>
      <c r="H2408" s="255" t="s">
        <v>565</v>
      </c>
      <c r="I2408" s="255" t="s">
        <v>565</v>
      </c>
      <c r="K2408" s="255" t="s">
        <v>153</v>
      </c>
      <c r="L2408" s="255" t="s">
        <v>584</v>
      </c>
      <c r="M2408" s="255" t="s">
        <v>2193</v>
      </c>
      <c r="N2408" s="255" t="s">
        <v>2068</v>
      </c>
      <c r="P2408" s="255" t="s">
        <v>152</v>
      </c>
      <c r="Q2408" s="255" t="s">
        <v>1237</v>
      </c>
      <c r="R2408" s="255" t="s">
        <v>565</v>
      </c>
      <c r="S2408" s="255" t="s">
        <v>565</v>
      </c>
    </row>
    <row r="2409" spans="1:19" x14ac:dyDescent="0.3">
      <c r="A2409" s="204"/>
      <c r="B2409" s="204"/>
      <c r="C2409" s="204"/>
      <c r="D2409" s="204"/>
      <c r="F2409" s="255" t="s">
        <v>152</v>
      </c>
      <c r="G2409" s="255" t="s">
        <v>603</v>
      </c>
      <c r="H2409" s="255" t="s">
        <v>2898</v>
      </c>
      <c r="I2409" s="255" t="s">
        <v>5025</v>
      </c>
      <c r="K2409" s="255" t="s">
        <v>153</v>
      </c>
      <c r="L2409" s="255" t="s">
        <v>586</v>
      </c>
      <c r="M2409" s="255" t="s">
        <v>1931</v>
      </c>
      <c r="N2409" s="255" t="s">
        <v>2069</v>
      </c>
      <c r="P2409" s="255" t="s">
        <v>152</v>
      </c>
      <c r="Q2409" s="255" t="s">
        <v>627</v>
      </c>
      <c r="R2409" s="255" t="s">
        <v>624</v>
      </c>
      <c r="S2409" s="255" t="s">
        <v>3335</v>
      </c>
    </row>
    <row r="2410" spans="1:19" x14ac:dyDescent="0.3">
      <c r="A2410" s="204"/>
      <c r="B2410" s="204"/>
      <c r="C2410" s="204"/>
      <c r="D2410" s="204"/>
      <c r="F2410" s="255" t="s">
        <v>152</v>
      </c>
      <c r="G2410" s="255" t="s">
        <v>586</v>
      </c>
      <c r="H2410" s="255" t="s">
        <v>1234</v>
      </c>
      <c r="I2410" s="255" t="s">
        <v>5026</v>
      </c>
      <c r="K2410" s="255" t="s">
        <v>153</v>
      </c>
      <c r="L2410" s="255" t="s">
        <v>553</v>
      </c>
      <c r="M2410" s="255" t="s">
        <v>4315</v>
      </c>
      <c r="N2410" s="255" t="s">
        <v>2070</v>
      </c>
      <c r="P2410" s="255" t="s">
        <v>152</v>
      </c>
      <c r="Q2410" s="255" t="s">
        <v>629</v>
      </c>
      <c r="R2410" s="255" t="s">
        <v>1387</v>
      </c>
      <c r="S2410" s="255" t="s">
        <v>5278</v>
      </c>
    </row>
    <row r="2411" spans="1:19" x14ac:dyDescent="0.3">
      <c r="A2411" s="204"/>
      <c r="B2411" s="204"/>
      <c r="C2411" s="204"/>
      <c r="D2411" s="204"/>
      <c r="F2411" s="255" t="s">
        <v>152</v>
      </c>
      <c r="G2411" s="255" t="s">
        <v>552</v>
      </c>
      <c r="H2411" s="255" t="s">
        <v>10405</v>
      </c>
      <c r="I2411" s="255" t="s">
        <v>5027</v>
      </c>
      <c r="K2411" s="255" t="s">
        <v>153</v>
      </c>
      <c r="L2411" s="255" t="s">
        <v>589</v>
      </c>
      <c r="M2411" s="255" t="s">
        <v>1375</v>
      </c>
      <c r="N2411" s="255" t="s">
        <v>2071</v>
      </c>
      <c r="P2411" s="255" t="s">
        <v>152</v>
      </c>
      <c r="Q2411" s="255" t="s">
        <v>631</v>
      </c>
      <c r="R2411" s="255" t="s">
        <v>565</v>
      </c>
      <c r="S2411" s="255" t="s">
        <v>565</v>
      </c>
    </row>
    <row r="2412" spans="1:19" x14ac:dyDescent="0.3">
      <c r="A2412" s="204"/>
      <c r="B2412" s="204"/>
      <c r="C2412" s="204"/>
      <c r="D2412" s="204"/>
      <c r="F2412" s="255" t="s">
        <v>152</v>
      </c>
      <c r="G2412" s="255" t="s">
        <v>551</v>
      </c>
      <c r="H2412" s="255" t="s">
        <v>3107</v>
      </c>
      <c r="I2412" s="255" t="s">
        <v>2959</v>
      </c>
      <c r="K2412" s="255" t="s">
        <v>153</v>
      </c>
      <c r="L2412" s="255" t="s">
        <v>591</v>
      </c>
      <c r="M2412" s="255" t="s">
        <v>1906</v>
      </c>
      <c r="N2412" s="255" t="s">
        <v>2072</v>
      </c>
      <c r="P2412" s="255" t="s">
        <v>152</v>
      </c>
      <c r="Q2412" s="255" t="s">
        <v>633</v>
      </c>
      <c r="R2412" s="255" t="s">
        <v>1539</v>
      </c>
      <c r="S2412" s="255" t="s">
        <v>5279</v>
      </c>
    </row>
    <row r="2413" spans="1:19" x14ac:dyDescent="0.3">
      <c r="A2413" s="204"/>
      <c r="B2413" s="204"/>
      <c r="C2413" s="204"/>
      <c r="D2413" s="204"/>
      <c r="F2413" s="255" t="s">
        <v>152</v>
      </c>
      <c r="G2413" s="255" t="s">
        <v>608</v>
      </c>
      <c r="H2413" s="255" t="s">
        <v>565</v>
      </c>
      <c r="I2413" s="255" t="s">
        <v>565</v>
      </c>
      <c r="K2413" s="255" t="s">
        <v>153</v>
      </c>
      <c r="L2413" s="255" t="s">
        <v>599</v>
      </c>
      <c r="M2413" s="255" t="s">
        <v>565</v>
      </c>
      <c r="N2413" s="255" t="s">
        <v>565</v>
      </c>
      <c r="P2413" s="255" t="s">
        <v>152</v>
      </c>
      <c r="Q2413" s="255" t="s">
        <v>586</v>
      </c>
      <c r="R2413" s="255" t="s">
        <v>1161</v>
      </c>
      <c r="S2413" s="255" t="s">
        <v>5280</v>
      </c>
    </row>
    <row r="2414" spans="1:19" x14ac:dyDescent="0.3">
      <c r="A2414" s="204"/>
      <c r="B2414" s="204"/>
      <c r="C2414" s="204"/>
      <c r="D2414" s="204"/>
      <c r="F2414" s="255" t="s">
        <v>152</v>
      </c>
      <c r="G2414" s="255" t="s">
        <v>609</v>
      </c>
      <c r="H2414" s="255" t="s">
        <v>624</v>
      </c>
      <c r="I2414" s="255" t="s">
        <v>3613</v>
      </c>
      <c r="K2414" s="255" t="s">
        <v>153</v>
      </c>
      <c r="L2414" s="255" t="s">
        <v>4666</v>
      </c>
      <c r="M2414" s="255" t="s">
        <v>3047</v>
      </c>
      <c r="N2414" s="255" t="s">
        <v>10566</v>
      </c>
      <c r="P2414" s="255" t="s">
        <v>152</v>
      </c>
      <c r="Q2414" s="255" t="s">
        <v>548</v>
      </c>
      <c r="R2414" s="255" t="s">
        <v>2372</v>
      </c>
      <c r="S2414" s="255" t="s">
        <v>5281</v>
      </c>
    </row>
    <row r="2415" spans="1:19" x14ac:dyDescent="0.3">
      <c r="A2415" s="204"/>
      <c r="B2415" s="204"/>
      <c r="C2415" s="204"/>
      <c r="D2415" s="204"/>
      <c r="F2415" s="255" t="s">
        <v>152</v>
      </c>
      <c r="G2415" s="255" t="s">
        <v>611</v>
      </c>
      <c r="H2415" s="255" t="s">
        <v>1074</v>
      </c>
      <c r="I2415" s="255" t="s">
        <v>5028</v>
      </c>
      <c r="K2415" s="255" t="s">
        <v>153</v>
      </c>
      <c r="L2415" s="255" t="s">
        <v>601</v>
      </c>
      <c r="M2415" s="255" t="s">
        <v>2455</v>
      </c>
      <c r="N2415" s="255" t="s">
        <v>2073</v>
      </c>
      <c r="P2415" s="255" t="s">
        <v>152</v>
      </c>
      <c r="Q2415" s="255" t="s">
        <v>637</v>
      </c>
      <c r="R2415" s="255" t="s">
        <v>1611</v>
      </c>
      <c r="S2415" s="255" t="s">
        <v>5282</v>
      </c>
    </row>
    <row r="2416" spans="1:19" x14ac:dyDescent="0.3">
      <c r="A2416" s="204"/>
      <c r="B2416" s="204"/>
      <c r="C2416" s="204"/>
      <c r="D2416" s="204"/>
      <c r="F2416" s="255" t="s">
        <v>152</v>
      </c>
      <c r="G2416" s="255" t="s">
        <v>586</v>
      </c>
      <c r="H2416" s="255" t="s">
        <v>565</v>
      </c>
      <c r="I2416" s="255" t="s">
        <v>565</v>
      </c>
      <c r="K2416" s="255" t="s">
        <v>153</v>
      </c>
      <c r="L2416" s="255" t="s">
        <v>2074</v>
      </c>
      <c r="M2416" s="255" t="s">
        <v>863</v>
      </c>
      <c r="N2416" s="255" t="s">
        <v>2075</v>
      </c>
      <c r="P2416" s="255" t="s">
        <v>152</v>
      </c>
      <c r="Q2416" s="255" t="s">
        <v>639</v>
      </c>
      <c r="R2416" s="255" t="s">
        <v>1415</v>
      </c>
      <c r="S2416" s="255" t="s">
        <v>5283</v>
      </c>
    </row>
    <row r="2417" spans="1:19" x14ac:dyDescent="0.3">
      <c r="A2417" s="204"/>
      <c r="B2417" s="204"/>
      <c r="C2417" s="204"/>
      <c r="D2417" s="204"/>
      <c r="F2417" s="255" t="s">
        <v>152</v>
      </c>
      <c r="G2417" s="255" t="s">
        <v>550</v>
      </c>
      <c r="H2417" s="255" t="s">
        <v>1415</v>
      </c>
      <c r="I2417" s="255" t="s">
        <v>1472</v>
      </c>
      <c r="K2417" s="255" t="s">
        <v>153</v>
      </c>
      <c r="L2417" s="255" t="s">
        <v>602</v>
      </c>
      <c r="M2417" s="255" t="s">
        <v>624</v>
      </c>
      <c r="N2417" s="255" t="s">
        <v>2076</v>
      </c>
      <c r="P2417" s="255" t="s">
        <v>152</v>
      </c>
      <c r="Q2417" s="255" t="s">
        <v>641</v>
      </c>
      <c r="R2417" s="255" t="s">
        <v>594</v>
      </c>
      <c r="S2417" s="255" t="s">
        <v>757</v>
      </c>
    </row>
    <row r="2418" spans="1:19" x14ac:dyDescent="0.3">
      <c r="A2418" s="204"/>
      <c r="B2418" s="204"/>
      <c r="C2418" s="204"/>
      <c r="D2418" s="204"/>
      <c r="F2418" s="255" t="s">
        <v>152</v>
      </c>
      <c r="G2418" s="255" t="s">
        <v>614</v>
      </c>
      <c r="H2418" s="255" t="s">
        <v>565</v>
      </c>
      <c r="I2418" s="255" t="s">
        <v>565</v>
      </c>
      <c r="K2418" s="255" t="s">
        <v>153</v>
      </c>
      <c r="L2418" s="255" t="s">
        <v>603</v>
      </c>
      <c r="M2418" s="255" t="s">
        <v>3024</v>
      </c>
      <c r="N2418" s="255" t="s">
        <v>2077</v>
      </c>
      <c r="P2418" s="255" t="s">
        <v>152</v>
      </c>
      <c r="Q2418" s="255" t="s">
        <v>643</v>
      </c>
      <c r="R2418" s="255" t="s">
        <v>821</v>
      </c>
      <c r="S2418" s="255" t="s">
        <v>4440</v>
      </c>
    </row>
    <row r="2419" spans="1:19" x14ac:dyDescent="0.3">
      <c r="A2419" s="204"/>
      <c r="B2419" s="204"/>
      <c r="C2419" s="204"/>
      <c r="D2419" s="204"/>
      <c r="F2419" s="255" t="s">
        <v>152</v>
      </c>
      <c r="G2419" s="255" t="s">
        <v>615</v>
      </c>
      <c r="H2419" s="255" t="s">
        <v>946</v>
      </c>
      <c r="I2419" s="255" t="s">
        <v>4318</v>
      </c>
      <c r="K2419" s="255" t="s">
        <v>153</v>
      </c>
      <c r="L2419" s="255" t="s">
        <v>586</v>
      </c>
      <c r="M2419" s="255" t="s">
        <v>994</v>
      </c>
      <c r="N2419" s="255" t="s">
        <v>2078</v>
      </c>
      <c r="P2419" s="255" t="s">
        <v>152</v>
      </c>
      <c r="Q2419" s="255" t="s">
        <v>586</v>
      </c>
      <c r="R2419" s="255" t="s">
        <v>915</v>
      </c>
      <c r="S2419" s="255" t="s">
        <v>5285</v>
      </c>
    </row>
    <row r="2420" spans="1:19" x14ac:dyDescent="0.3">
      <c r="A2420" s="204"/>
      <c r="B2420" s="204"/>
      <c r="C2420" s="204"/>
      <c r="D2420" s="204"/>
      <c r="F2420" s="255" t="s">
        <v>152</v>
      </c>
      <c r="G2420" s="255" t="s">
        <v>616</v>
      </c>
      <c r="H2420" s="255" t="s">
        <v>565</v>
      </c>
      <c r="I2420" s="255" t="s">
        <v>565</v>
      </c>
      <c r="K2420" s="255" t="s">
        <v>153</v>
      </c>
      <c r="L2420" s="255" t="s">
        <v>552</v>
      </c>
      <c r="M2420" s="255" t="s">
        <v>7194</v>
      </c>
      <c r="N2420" s="255" t="s">
        <v>5521</v>
      </c>
      <c r="P2420" s="255" t="s">
        <v>152</v>
      </c>
      <c r="Q2420" s="255" t="s">
        <v>547</v>
      </c>
      <c r="R2420" s="255" t="s">
        <v>2284</v>
      </c>
      <c r="S2420" s="255" t="s">
        <v>3363</v>
      </c>
    </row>
    <row r="2421" spans="1:19" x14ac:dyDescent="0.3">
      <c r="A2421" s="204"/>
      <c r="B2421" s="204"/>
      <c r="C2421" s="204"/>
      <c r="D2421" s="204"/>
      <c r="F2421" s="255" t="s">
        <v>152</v>
      </c>
      <c r="G2421" s="255" t="s">
        <v>617</v>
      </c>
      <c r="H2421" s="255" t="s">
        <v>594</v>
      </c>
      <c r="I2421" s="255" t="s">
        <v>757</v>
      </c>
      <c r="K2421" s="255" t="s">
        <v>153</v>
      </c>
      <c r="L2421" s="255" t="s">
        <v>551</v>
      </c>
      <c r="M2421" s="255" t="s">
        <v>1332</v>
      </c>
      <c r="N2421" s="255" t="s">
        <v>5522</v>
      </c>
      <c r="P2421" s="255" t="s">
        <v>152</v>
      </c>
      <c r="Q2421" s="255" t="s">
        <v>647</v>
      </c>
      <c r="R2421" s="255" t="s">
        <v>821</v>
      </c>
      <c r="S2421" s="255" t="s">
        <v>2603</v>
      </c>
    </row>
    <row r="2422" spans="1:19" x14ac:dyDescent="0.3">
      <c r="A2422" s="204"/>
      <c r="B2422" s="204"/>
      <c r="C2422" s="204"/>
      <c r="D2422" s="204"/>
      <c r="F2422" s="255" t="s">
        <v>152</v>
      </c>
      <c r="G2422" s="255" t="s">
        <v>618</v>
      </c>
      <c r="H2422" s="255" t="s">
        <v>2691</v>
      </c>
      <c r="I2422" s="255" t="s">
        <v>5029</v>
      </c>
      <c r="K2422" s="255" t="s">
        <v>153</v>
      </c>
      <c r="L2422" s="255" t="s">
        <v>609</v>
      </c>
      <c r="M2422" s="255" t="s">
        <v>565</v>
      </c>
      <c r="N2422" s="255" t="s">
        <v>565</v>
      </c>
      <c r="P2422" s="255" t="s">
        <v>152</v>
      </c>
      <c r="Q2422" s="255" t="s">
        <v>649</v>
      </c>
      <c r="R2422" s="255" t="s">
        <v>757</v>
      </c>
      <c r="S2422" s="255" t="s">
        <v>3169</v>
      </c>
    </row>
    <row r="2423" spans="1:19" x14ac:dyDescent="0.3">
      <c r="A2423" s="204"/>
      <c r="B2423" s="204"/>
      <c r="C2423" s="204"/>
      <c r="D2423" s="204"/>
      <c r="F2423" s="255" t="s">
        <v>152</v>
      </c>
      <c r="G2423" s="255" t="s">
        <v>620</v>
      </c>
      <c r="H2423" s="255" t="s">
        <v>565</v>
      </c>
      <c r="I2423" s="255" t="s">
        <v>565</v>
      </c>
      <c r="K2423" s="255" t="s">
        <v>153</v>
      </c>
      <c r="L2423" s="255" t="s">
        <v>611</v>
      </c>
      <c r="M2423" s="255" t="s">
        <v>1332</v>
      </c>
      <c r="N2423" s="255" t="s">
        <v>5522</v>
      </c>
      <c r="P2423" s="255" t="s">
        <v>152</v>
      </c>
      <c r="Q2423" s="255" t="s">
        <v>651</v>
      </c>
      <c r="R2423" s="255" t="s">
        <v>1420</v>
      </c>
      <c r="S2423" s="255" t="s">
        <v>863</v>
      </c>
    </row>
    <row r="2424" spans="1:19" x14ac:dyDescent="0.3">
      <c r="A2424" s="204"/>
      <c r="B2424" s="204"/>
      <c r="C2424" s="204"/>
      <c r="D2424" s="204"/>
      <c r="F2424" s="255" t="s">
        <v>152</v>
      </c>
      <c r="G2424" s="255" t="s">
        <v>8645</v>
      </c>
      <c r="H2424" s="255" t="s">
        <v>565</v>
      </c>
      <c r="I2424" s="255" t="s">
        <v>594</v>
      </c>
      <c r="K2424" s="255" t="s">
        <v>153</v>
      </c>
      <c r="L2424" s="255" t="s">
        <v>586</v>
      </c>
      <c r="M2424" s="255" t="s">
        <v>565</v>
      </c>
      <c r="N2424" s="255" t="s">
        <v>565</v>
      </c>
      <c r="P2424" s="255" t="s">
        <v>152</v>
      </c>
      <c r="Q2424" s="255" t="s">
        <v>653</v>
      </c>
      <c r="R2424" s="255" t="s">
        <v>863</v>
      </c>
      <c r="S2424" s="255" t="s">
        <v>1521</v>
      </c>
    </row>
    <row r="2425" spans="1:19" x14ac:dyDescent="0.3">
      <c r="A2425" s="204"/>
      <c r="B2425" s="204"/>
      <c r="C2425" s="204"/>
      <c r="D2425" s="204"/>
      <c r="F2425" s="255" t="s">
        <v>152</v>
      </c>
      <c r="G2425" s="255" t="s">
        <v>8646</v>
      </c>
      <c r="H2425" s="255" t="s">
        <v>565</v>
      </c>
      <c r="I2425" s="255" t="s">
        <v>565</v>
      </c>
      <c r="K2425" s="255" t="s">
        <v>153</v>
      </c>
      <c r="L2425" s="255" t="s">
        <v>550</v>
      </c>
      <c r="M2425" s="255" t="s">
        <v>3335</v>
      </c>
      <c r="N2425" s="255" t="s">
        <v>2079</v>
      </c>
      <c r="P2425" s="255" t="s">
        <v>152</v>
      </c>
      <c r="Q2425" s="255" t="s">
        <v>655</v>
      </c>
      <c r="R2425" s="255" t="s">
        <v>875</v>
      </c>
      <c r="S2425" s="255" t="s">
        <v>3689</v>
      </c>
    </row>
    <row r="2426" spans="1:19" x14ac:dyDescent="0.3">
      <c r="A2426" s="204"/>
      <c r="B2426" s="204"/>
      <c r="C2426" s="204"/>
      <c r="D2426" s="204"/>
      <c r="F2426" s="255" t="s">
        <v>152</v>
      </c>
      <c r="G2426" s="255" t="s">
        <v>586</v>
      </c>
      <c r="H2426" s="255" t="s">
        <v>863</v>
      </c>
      <c r="I2426" s="255" t="s">
        <v>565</v>
      </c>
      <c r="K2426" s="255" t="s">
        <v>153</v>
      </c>
      <c r="L2426" s="255" t="s">
        <v>617</v>
      </c>
      <c r="M2426" s="255" t="s">
        <v>565</v>
      </c>
      <c r="N2426" s="255" t="s">
        <v>863</v>
      </c>
      <c r="P2426" s="255" t="s">
        <v>152</v>
      </c>
      <c r="Q2426" s="255" t="s">
        <v>657</v>
      </c>
      <c r="R2426" s="255" t="s">
        <v>885</v>
      </c>
      <c r="S2426" s="255" t="s">
        <v>1931</v>
      </c>
    </row>
    <row r="2427" spans="1:19" x14ac:dyDescent="0.3">
      <c r="A2427" s="204"/>
      <c r="B2427" s="204"/>
      <c r="C2427" s="204"/>
      <c r="D2427" s="204"/>
      <c r="F2427" s="255" t="s">
        <v>152</v>
      </c>
      <c r="G2427" s="255" t="s">
        <v>549</v>
      </c>
      <c r="H2427" s="255" t="s">
        <v>10406</v>
      </c>
      <c r="I2427" s="255" t="s">
        <v>5031</v>
      </c>
      <c r="K2427" s="255" t="s">
        <v>153</v>
      </c>
      <c r="L2427" s="255" t="s">
        <v>618</v>
      </c>
      <c r="M2427" s="255" t="s">
        <v>1933</v>
      </c>
      <c r="N2427" s="255" t="s">
        <v>2080</v>
      </c>
      <c r="P2427" s="255" t="s">
        <v>152</v>
      </c>
      <c r="Q2427" s="255" t="s">
        <v>546</v>
      </c>
      <c r="R2427" s="255" t="s">
        <v>2154</v>
      </c>
      <c r="S2427" s="255" t="s">
        <v>4834</v>
      </c>
    </row>
    <row r="2428" spans="1:19" x14ac:dyDescent="0.3">
      <c r="A2428" s="204"/>
      <c r="B2428" s="204"/>
      <c r="C2428" s="204"/>
      <c r="D2428" s="204"/>
      <c r="F2428" s="255" t="s">
        <v>152</v>
      </c>
      <c r="G2428" s="255" t="s">
        <v>623</v>
      </c>
      <c r="H2428" s="255" t="s">
        <v>624</v>
      </c>
      <c r="I2428" s="255" t="s">
        <v>1807</v>
      </c>
      <c r="K2428" s="255" t="s">
        <v>153</v>
      </c>
      <c r="L2428" s="255" t="s">
        <v>620</v>
      </c>
      <c r="M2428" s="255" t="s">
        <v>594</v>
      </c>
      <c r="N2428" s="255" t="s">
        <v>594</v>
      </c>
      <c r="P2428" s="255" t="s">
        <v>152</v>
      </c>
      <c r="Q2428" s="255" t="s">
        <v>660</v>
      </c>
      <c r="R2428" s="255" t="s">
        <v>565</v>
      </c>
      <c r="S2428" s="255" t="s">
        <v>1145</v>
      </c>
    </row>
    <row r="2429" spans="1:19" x14ac:dyDescent="0.3">
      <c r="A2429" s="204"/>
      <c r="B2429" s="204"/>
      <c r="C2429" s="204"/>
      <c r="D2429" s="204"/>
      <c r="F2429" s="255" t="s">
        <v>152</v>
      </c>
      <c r="G2429" s="255" t="s">
        <v>625</v>
      </c>
      <c r="H2429" s="255" t="s">
        <v>2738</v>
      </c>
      <c r="I2429" s="255" t="s">
        <v>2022</v>
      </c>
      <c r="K2429" s="255" t="s">
        <v>153</v>
      </c>
      <c r="L2429" s="255" t="s">
        <v>8645</v>
      </c>
      <c r="M2429" s="255" t="s">
        <v>565</v>
      </c>
      <c r="N2429" s="255" t="s">
        <v>565</v>
      </c>
      <c r="P2429" s="255" t="s">
        <v>152</v>
      </c>
      <c r="Q2429" s="255" t="s">
        <v>662</v>
      </c>
      <c r="R2429" s="255" t="s">
        <v>1420</v>
      </c>
      <c r="S2429" s="255" t="s">
        <v>3512</v>
      </c>
    </row>
    <row r="2430" spans="1:19" x14ac:dyDescent="0.3">
      <c r="A2430" s="204"/>
      <c r="B2430" s="204"/>
      <c r="C2430" s="204"/>
      <c r="D2430" s="204"/>
      <c r="F2430" s="255" t="s">
        <v>152</v>
      </c>
      <c r="G2430" s="255" t="s">
        <v>627</v>
      </c>
      <c r="H2430" s="255" t="s">
        <v>594</v>
      </c>
      <c r="I2430" s="255" t="s">
        <v>1234</v>
      </c>
      <c r="K2430" s="255" t="s">
        <v>153</v>
      </c>
      <c r="L2430" s="255" t="s">
        <v>586</v>
      </c>
      <c r="M2430" s="255" t="s">
        <v>565</v>
      </c>
      <c r="N2430" s="255" t="s">
        <v>565</v>
      </c>
      <c r="P2430" s="255" t="s">
        <v>152</v>
      </c>
      <c r="Q2430" s="255" t="s">
        <v>664</v>
      </c>
      <c r="R2430" s="255" t="s">
        <v>680</v>
      </c>
      <c r="S2430" s="255" t="s">
        <v>3386</v>
      </c>
    </row>
    <row r="2431" spans="1:19" x14ac:dyDescent="0.3">
      <c r="A2431" s="204"/>
      <c r="B2431" s="204"/>
      <c r="C2431" s="204"/>
      <c r="D2431" s="204"/>
      <c r="F2431" s="255" t="s">
        <v>152</v>
      </c>
      <c r="G2431" s="255" t="s">
        <v>629</v>
      </c>
      <c r="H2431" s="255" t="s">
        <v>1316</v>
      </c>
      <c r="I2431" s="255" t="s">
        <v>5032</v>
      </c>
      <c r="K2431" s="255" t="s">
        <v>153</v>
      </c>
      <c r="L2431" s="255" t="s">
        <v>549</v>
      </c>
      <c r="M2431" s="255" t="s">
        <v>1718</v>
      </c>
      <c r="N2431" s="255" t="s">
        <v>2081</v>
      </c>
      <c r="P2431" s="255" t="s">
        <v>152</v>
      </c>
      <c r="Q2431" s="255" t="s">
        <v>545</v>
      </c>
      <c r="R2431" s="255" t="s">
        <v>6424</v>
      </c>
      <c r="S2431" s="255" t="s">
        <v>5286</v>
      </c>
    </row>
    <row r="2432" spans="1:19" x14ac:dyDescent="0.3">
      <c r="A2432" s="204"/>
      <c r="B2432" s="204"/>
      <c r="C2432" s="204"/>
      <c r="D2432" s="204"/>
      <c r="F2432" s="255" t="s">
        <v>152</v>
      </c>
      <c r="G2432" s="255" t="s">
        <v>631</v>
      </c>
      <c r="H2432" s="255" t="s">
        <v>2515</v>
      </c>
      <c r="I2432" s="255" t="s">
        <v>5033</v>
      </c>
      <c r="K2432" s="255" t="s">
        <v>153</v>
      </c>
      <c r="L2432" s="255" t="s">
        <v>625</v>
      </c>
      <c r="M2432" s="255" t="s">
        <v>565</v>
      </c>
      <c r="N2432" s="255" t="s">
        <v>565</v>
      </c>
      <c r="P2432" s="255" t="s">
        <v>152</v>
      </c>
      <c r="Q2432" s="255" t="s">
        <v>667</v>
      </c>
      <c r="R2432" s="255" t="s">
        <v>565</v>
      </c>
      <c r="S2432" s="255" t="s">
        <v>565</v>
      </c>
    </row>
    <row r="2433" spans="1:19" x14ac:dyDescent="0.3">
      <c r="A2433" s="204"/>
      <c r="B2433" s="204"/>
      <c r="C2433" s="204"/>
      <c r="D2433" s="204"/>
      <c r="F2433" s="255" t="s">
        <v>152</v>
      </c>
      <c r="G2433" s="255" t="s">
        <v>633</v>
      </c>
      <c r="H2433" s="255" t="s">
        <v>1012</v>
      </c>
      <c r="I2433" s="255" t="s">
        <v>5035</v>
      </c>
      <c r="K2433" s="255" t="s">
        <v>153</v>
      </c>
      <c r="L2433" s="255" t="s">
        <v>629</v>
      </c>
      <c r="M2433" s="255" t="s">
        <v>2157</v>
      </c>
      <c r="N2433" s="255" t="s">
        <v>2082</v>
      </c>
      <c r="P2433" s="255" t="s">
        <v>152</v>
      </c>
      <c r="Q2433" s="255" t="s">
        <v>668</v>
      </c>
      <c r="R2433" s="255" t="s">
        <v>3293</v>
      </c>
      <c r="S2433" s="255" t="s">
        <v>5288</v>
      </c>
    </row>
    <row r="2434" spans="1:19" x14ac:dyDescent="0.3">
      <c r="A2434" s="204"/>
      <c r="B2434" s="204"/>
      <c r="C2434" s="204"/>
      <c r="D2434" s="204"/>
      <c r="F2434" s="255" t="s">
        <v>152</v>
      </c>
      <c r="G2434" s="255" t="s">
        <v>586</v>
      </c>
      <c r="H2434" s="255" t="s">
        <v>3026</v>
      </c>
      <c r="I2434" s="255" t="s">
        <v>5036</v>
      </c>
      <c r="K2434" s="255" t="s">
        <v>153</v>
      </c>
      <c r="L2434" s="255" t="s">
        <v>631</v>
      </c>
      <c r="M2434" s="255" t="s">
        <v>594</v>
      </c>
      <c r="N2434" s="255" t="s">
        <v>757</v>
      </c>
      <c r="P2434" s="255" t="s">
        <v>152</v>
      </c>
      <c r="Q2434" s="255" t="s">
        <v>670</v>
      </c>
      <c r="R2434" s="255" t="s">
        <v>2750</v>
      </c>
      <c r="S2434" s="255" t="s">
        <v>5290</v>
      </c>
    </row>
    <row r="2435" spans="1:19" x14ac:dyDescent="0.3">
      <c r="A2435" s="204"/>
      <c r="B2435" s="204"/>
      <c r="C2435" s="204"/>
      <c r="D2435" s="204"/>
      <c r="F2435" s="255" t="s">
        <v>152</v>
      </c>
      <c r="G2435" s="255" t="s">
        <v>548</v>
      </c>
      <c r="H2435" s="255" t="s">
        <v>10407</v>
      </c>
      <c r="I2435" s="255" t="s">
        <v>5038</v>
      </c>
      <c r="K2435" s="255" t="s">
        <v>153</v>
      </c>
      <c r="L2435" s="255" t="s">
        <v>633</v>
      </c>
      <c r="M2435" s="255" t="s">
        <v>565</v>
      </c>
      <c r="N2435" s="255" t="s">
        <v>2083</v>
      </c>
      <c r="P2435" s="255" t="s">
        <v>152</v>
      </c>
      <c r="Q2435" s="255" t="s">
        <v>672</v>
      </c>
      <c r="R2435" s="255" t="s">
        <v>1393</v>
      </c>
      <c r="S2435" s="255" t="s">
        <v>3662</v>
      </c>
    </row>
    <row r="2436" spans="1:19" x14ac:dyDescent="0.3">
      <c r="A2436" s="204"/>
      <c r="B2436" s="204"/>
      <c r="C2436" s="204"/>
      <c r="D2436" s="204"/>
      <c r="F2436" s="255" t="s">
        <v>152</v>
      </c>
      <c r="G2436" s="255" t="s">
        <v>637</v>
      </c>
      <c r="H2436" s="255" t="s">
        <v>1079</v>
      </c>
      <c r="I2436" s="255" t="s">
        <v>5039</v>
      </c>
      <c r="K2436" s="255" t="s">
        <v>153</v>
      </c>
      <c r="L2436" s="255" t="s">
        <v>586</v>
      </c>
      <c r="M2436" s="255" t="s">
        <v>2455</v>
      </c>
      <c r="N2436" s="255" t="s">
        <v>2084</v>
      </c>
      <c r="P2436" s="255" t="s">
        <v>152</v>
      </c>
      <c r="Q2436" s="255" t="s">
        <v>544</v>
      </c>
      <c r="R2436" s="255" t="s">
        <v>946</v>
      </c>
      <c r="S2436" s="255" t="s">
        <v>1793</v>
      </c>
    </row>
    <row r="2437" spans="1:19" x14ac:dyDescent="0.3">
      <c r="A2437" s="204"/>
      <c r="B2437" s="204"/>
      <c r="C2437" s="204"/>
      <c r="D2437" s="204"/>
      <c r="F2437" s="255" t="s">
        <v>152</v>
      </c>
      <c r="G2437" s="255" t="s">
        <v>639</v>
      </c>
      <c r="H2437" s="255" t="s">
        <v>1080</v>
      </c>
      <c r="I2437" s="255" t="s">
        <v>5040</v>
      </c>
      <c r="K2437" s="255" t="s">
        <v>153</v>
      </c>
      <c r="L2437" s="255" t="s">
        <v>548</v>
      </c>
      <c r="M2437" s="255" t="s">
        <v>1350</v>
      </c>
      <c r="N2437" s="255" t="s">
        <v>2085</v>
      </c>
      <c r="P2437" s="255" t="s">
        <v>152</v>
      </c>
      <c r="Q2437" s="255" t="s">
        <v>675</v>
      </c>
      <c r="R2437" s="255" t="s">
        <v>594</v>
      </c>
      <c r="S2437" s="255" t="s">
        <v>624</v>
      </c>
    </row>
    <row r="2438" spans="1:19" x14ac:dyDescent="0.3">
      <c r="A2438" s="204"/>
      <c r="B2438" s="204"/>
      <c r="C2438" s="204"/>
      <c r="D2438" s="204"/>
      <c r="F2438" s="255" t="s">
        <v>152</v>
      </c>
      <c r="G2438" s="255" t="s">
        <v>641</v>
      </c>
      <c r="H2438" s="255" t="s">
        <v>624</v>
      </c>
      <c r="I2438" s="255" t="s">
        <v>2154</v>
      </c>
      <c r="K2438" s="255" t="s">
        <v>153</v>
      </c>
      <c r="L2438" s="255" t="s">
        <v>637</v>
      </c>
      <c r="M2438" s="255" t="s">
        <v>885</v>
      </c>
      <c r="N2438" s="255" t="s">
        <v>1303</v>
      </c>
      <c r="P2438" s="255" t="s">
        <v>152</v>
      </c>
      <c r="Q2438" s="255" t="s">
        <v>676</v>
      </c>
      <c r="R2438" s="255" t="s">
        <v>757</v>
      </c>
      <c r="S2438" s="255" t="s">
        <v>2028</v>
      </c>
    </row>
    <row r="2439" spans="1:19" x14ac:dyDescent="0.3">
      <c r="A2439" s="204"/>
      <c r="B2439" s="204"/>
      <c r="C2439" s="204"/>
      <c r="D2439" s="204"/>
      <c r="F2439" s="255" t="s">
        <v>152</v>
      </c>
      <c r="G2439" s="255" t="s">
        <v>643</v>
      </c>
      <c r="H2439" s="255" t="s">
        <v>1886</v>
      </c>
      <c r="I2439" s="255" t="s">
        <v>5041</v>
      </c>
      <c r="K2439" s="255" t="s">
        <v>153</v>
      </c>
      <c r="L2439" s="255" t="s">
        <v>639</v>
      </c>
      <c r="M2439" s="255" t="s">
        <v>624</v>
      </c>
      <c r="N2439" s="255" t="s">
        <v>674</v>
      </c>
      <c r="P2439" s="255" t="s">
        <v>152</v>
      </c>
      <c r="Q2439" s="255" t="s">
        <v>677</v>
      </c>
      <c r="R2439" s="255" t="s">
        <v>565</v>
      </c>
      <c r="S2439" s="255" t="s">
        <v>565</v>
      </c>
    </row>
    <row r="2440" spans="1:19" x14ac:dyDescent="0.3">
      <c r="A2440" s="204"/>
      <c r="B2440" s="204"/>
      <c r="C2440" s="204"/>
      <c r="D2440" s="204"/>
      <c r="F2440" s="255" t="s">
        <v>152</v>
      </c>
      <c r="G2440" s="255" t="s">
        <v>586</v>
      </c>
      <c r="H2440" s="255" t="s">
        <v>694</v>
      </c>
      <c r="I2440" s="255" t="s">
        <v>4836</v>
      </c>
      <c r="K2440" s="255" t="s">
        <v>153</v>
      </c>
      <c r="L2440" s="255" t="s">
        <v>641</v>
      </c>
      <c r="M2440" s="255" t="s">
        <v>565</v>
      </c>
      <c r="N2440" s="255" t="s">
        <v>565</v>
      </c>
      <c r="P2440" s="255" t="s">
        <v>152</v>
      </c>
      <c r="Q2440" s="255" t="s">
        <v>543</v>
      </c>
      <c r="R2440" s="255" t="s">
        <v>1375</v>
      </c>
      <c r="S2440" s="255" t="s">
        <v>5291</v>
      </c>
    </row>
    <row r="2441" spans="1:19" x14ac:dyDescent="0.3">
      <c r="A2441" s="204"/>
      <c r="B2441" s="204"/>
      <c r="C2441" s="204"/>
      <c r="D2441" s="204"/>
      <c r="F2441" s="255" t="s">
        <v>152</v>
      </c>
      <c r="G2441" s="255" t="s">
        <v>547</v>
      </c>
      <c r="H2441" s="255" t="s">
        <v>10408</v>
      </c>
      <c r="I2441" s="255" t="s">
        <v>5043</v>
      </c>
      <c r="K2441" s="255" t="s">
        <v>153</v>
      </c>
      <c r="L2441" s="255" t="s">
        <v>643</v>
      </c>
      <c r="M2441" s="255" t="s">
        <v>624</v>
      </c>
      <c r="N2441" s="255" t="s">
        <v>2086</v>
      </c>
      <c r="P2441" s="255" t="s">
        <v>152</v>
      </c>
      <c r="Q2441" s="255" t="s">
        <v>679</v>
      </c>
      <c r="R2441" s="255" t="s">
        <v>594</v>
      </c>
      <c r="S2441" s="255" t="s">
        <v>1420</v>
      </c>
    </row>
    <row r="2442" spans="1:19" x14ac:dyDescent="0.3">
      <c r="A2442" s="204"/>
      <c r="B2442" s="204"/>
      <c r="C2442" s="204"/>
      <c r="D2442" s="204"/>
      <c r="F2442" s="255" t="s">
        <v>152</v>
      </c>
      <c r="G2442" s="255" t="s">
        <v>647</v>
      </c>
      <c r="H2442" s="255" t="s">
        <v>1833</v>
      </c>
      <c r="I2442" s="255" t="s">
        <v>5044</v>
      </c>
      <c r="K2442" s="255" t="s">
        <v>153</v>
      </c>
      <c r="L2442" s="255" t="s">
        <v>586</v>
      </c>
      <c r="M2442" s="255" t="s">
        <v>680</v>
      </c>
      <c r="N2442" s="255" t="s">
        <v>1084</v>
      </c>
      <c r="P2442" s="255" t="s">
        <v>152</v>
      </c>
      <c r="Q2442" s="255" t="s">
        <v>681</v>
      </c>
      <c r="R2442" s="255" t="s">
        <v>972</v>
      </c>
      <c r="S2442" s="255" t="s">
        <v>5292</v>
      </c>
    </row>
    <row r="2443" spans="1:19" x14ac:dyDescent="0.3">
      <c r="A2443" s="204"/>
      <c r="B2443" s="204"/>
      <c r="C2443" s="204"/>
      <c r="D2443" s="204"/>
      <c r="F2443" s="255" t="s">
        <v>152</v>
      </c>
      <c r="G2443" s="255" t="s">
        <v>649</v>
      </c>
      <c r="H2443" s="255" t="s">
        <v>6470</v>
      </c>
      <c r="I2443" s="255" t="s">
        <v>5046</v>
      </c>
      <c r="K2443" s="255" t="s">
        <v>153</v>
      </c>
      <c r="L2443" s="255" t="s">
        <v>547</v>
      </c>
      <c r="M2443" s="255" t="s">
        <v>661</v>
      </c>
      <c r="N2443" s="255" t="s">
        <v>1183</v>
      </c>
      <c r="P2443" s="255" t="s">
        <v>152</v>
      </c>
      <c r="Q2443" s="255" t="s">
        <v>683</v>
      </c>
      <c r="R2443" s="255" t="s">
        <v>2603</v>
      </c>
      <c r="S2443" s="255" t="s">
        <v>2787</v>
      </c>
    </row>
    <row r="2444" spans="1:19" x14ac:dyDescent="0.3">
      <c r="A2444" s="204"/>
      <c r="B2444" s="204"/>
      <c r="C2444" s="204"/>
      <c r="D2444" s="204"/>
      <c r="F2444" s="255" t="s">
        <v>152</v>
      </c>
      <c r="G2444" s="255" t="s">
        <v>651</v>
      </c>
      <c r="H2444" s="255" t="s">
        <v>1013</v>
      </c>
      <c r="I2444" s="255" t="s">
        <v>652</v>
      </c>
      <c r="K2444" s="255" t="s">
        <v>153</v>
      </c>
      <c r="L2444" s="255" t="s">
        <v>647</v>
      </c>
      <c r="M2444" s="255" t="s">
        <v>946</v>
      </c>
      <c r="N2444" s="255" t="s">
        <v>1832</v>
      </c>
      <c r="P2444" s="255" t="s">
        <v>152</v>
      </c>
      <c r="Q2444" s="255" t="s">
        <v>542</v>
      </c>
      <c r="R2444" s="255" t="s">
        <v>4057</v>
      </c>
      <c r="S2444" s="255" t="s">
        <v>4045</v>
      </c>
    </row>
    <row r="2445" spans="1:19" x14ac:dyDescent="0.3">
      <c r="A2445" s="204"/>
      <c r="B2445" s="204"/>
      <c r="C2445" s="204"/>
      <c r="D2445" s="204"/>
      <c r="F2445" s="255" t="s">
        <v>152</v>
      </c>
      <c r="G2445" s="255" t="s">
        <v>653</v>
      </c>
      <c r="H2445" s="255" t="s">
        <v>1312</v>
      </c>
      <c r="I2445" s="255" t="s">
        <v>1122</v>
      </c>
      <c r="K2445" s="255" t="s">
        <v>153</v>
      </c>
      <c r="L2445" s="255" t="s">
        <v>649</v>
      </c>
      <c r="M2445" s="255" t="s">
        <v>821</v>
      </c>
      <c r="N2445" s="255" t="s">
        <v>1832</v>
      </c>
      <c r="P2445" s="255" t="s">
        <v>152</v>
      </c>
      <c r="Q2445" s="255" t="s">
        <v>686</v>
      </c>
      <c r="R2445" s="255" t="s">
        <v>3613</v>
      </c>
      <c r="S2445" s="255" t="s">
        <v>2045</v>
      </c>
    </row>
    <row r="2446" spans="1:19" x14ac:dyDescent="0.3">
      <c r="A2446" s="204"/>
      <c r="B2446" s="204"/>
      <c r="C2446" s="204"/>
      <c r="D2446" s="204"/>
      <c r="F2446" s="255" t="s">
        <v>152</v>
      </c>
      <c r="G2446" s="255" t="s">
        <v>655</v>
      </c>
      <c r="H2446" s="255" t="s">
        <v>2025</v>
      </c>
      <c r="I2446" s="255" t="s">
        <v>4766</v>
      </c>
      <c r="K2446" s="255" t="s">
        <v>153</v>
      </c>
      <c r="L2446" s="255" t="s">
        <v>651</v>
      </c>
      <c r="M2446" s="255" t="s">
        <v>565</v>
      </c>
      <c r="N2446" s="255" t="s">
        <v>565</v>
      </c>
      <c r="P2446" s="255" t="s">
        <v>152</v>
      </c>
      <c r="Q2446" s="255" t="s">
        <v>688</v>
      </c>
      <c r="R2446" s="255" t="s">
        <v>828</v>
      </c>
      <c r="S2446" s="255" t="s">
        <v>4617</v>
      </c>
    </row>
    <row r="2447" spans="1:19" x14ac:dyDescent="0.3">
      <c r="A2447" s="204"/>
      <c r="B2447" s="204"/>
      <c r="C2447" s="204"/>
      <c r="D2447" s="204"/>
      <c r="F2447" s="255" t="s">
        <v>152</v>
      </c>
      <c r="G2447" s="255" t="s">
        <v>657</v>
      </c>
      <c r="H2447" s="255" t="s">
        <v>892</v>
      </c>
      <c r="I2447" s="255" t="s">
        <v>3536</v>
      </c>
      <c r="K2447" s="255" t="s">
        <v>153</v>
      </c>
      <c r="L2447" s="255" t="s">
        <v>653</v>
      </c>
      <c r="M2447" s="255" t="s">
        <v>565</v>
      </c>
      <c r="N2447" s="255" t="s">
        <v>565</v>
      </c>
      <c r="P2447" s="255" t="s">
        <v>152</v>
      </c>
      <c r="Q2447" s="255" t="s">
        <v>690</v>
      </c>
      <c r="R2447" s="255" t="s">
        <v>952</v>
      </c>
      <c r="S2447" s="255" t="s">
        <v>881</v>
      </c>
    </row>
    <row r="2448" spans="1:19" x14ac:dyDescent="0.3">
      <c r="A2448" s="204"/>
      <c r="B2448" s="204"/>
      <c r="C2448" s="204"/>
      <c r="D2448" s="204"/>
      <c r="F2448" s="255" t="s">
        <v>152</v>
      </c>
      <c r="G2448" s="255" t="s">
        <v>546</v>
      </c>
      <c r="H2448" s="255" t="s">
        <v>1906</v>
      </c>
      <c r="I2448" s="255" t="s">
        <v>5047</v>
      </c>
      <c r="K2448" s="255" t="s">
        <v>153</v>
      </c>
      <c r="L2448" s="255" t="s">
        <v>655</v>
      </c>
      <c r="M2448" s="255" t="s">
        <v>863</v>
      </c>
      <c r="N2448" s="255" t="s">
        <v>594</v>
      </c>
      <c r="P2448" s="255" t="s">
        <v>152</v>
      </c>
      <c r="Q2448" s="255" t="s">
        <v>541</v>
      </c>
      <c r="R2448" s="255" t="s">
        <v>4928</v>
      </c>
      <c r="S2448" s="255" t="s">
        <v>5293</v>
      </c>
    </row>
    <row r="2449" spans="1:19" x14ac:dyDescent="0.3">
      <c r="A2449" s="204"/>
      <c r="B2449" s="204"/>
      <c r="C2449" s="204"/>
      <c r="D2449" s="204"/>
      <c r="F2449" s="255" t="s">
        <v>152</v>
      </c>
      <c r="G2449" s="255" t="s">
        <v>660</v>
      </c>
      <c r="H2449" s="255" t="s">
        <v>594</v>
      </c>
      <c r="I2449" s="255" t="s">
        <v>1183</v>
      </c>
      <c r="K2449" s="255" t="s">
        <v>153</v>
      </c>
      <c r="L2449" s="255" t="s">
        <v>657</v>
      </c>
      <c r="M2449" s="255" t="s">
        <v>565</v>
      </c>
      <c r="N2449" s="255" t="s">
        <v>565</v>
      </c>
      <c r="P2449" s="255" t="s">
        <v>152</v>
      </c>
      <c r="Q2449" s="255" t="s">
        <v>693</v>
      </c>
      <c r="R2449" s="255" t="s">
        <v>4393</v>
      </c>
      <c r="S2449" s="255" t="s">
        <v>5294</v>
      </c>
    </row>
    <row r="2450" spans="1:19" x14ac:dyDescent="0.3">
      <c r="A2450" s="204"/>
      <c r="B2450" s="204"/>
      <c r="C2450" s="204"/>
      <c r="D2450" s="204"/>
      <c r="F2450" s="255" t="s">
        <v>152</v>
      </c>
      <c r="G2450" s="255" t="s">
        <v>662</v>
      </c>
      <c r="H2450" s="255" t="s">
        <v>852</v>
      </c>
      <c r="I2450" s="255" t="s">
        <v>3083</v>
      </c>
      <c r="K2450" s="255" t="s">
        <v>153</v>
      </c>
      <c r="L2450" s="255" t="s">
        <v>546</v>
      </c>
      <c r="M2450" s="255" t="s">
        <v>2691</v>
      </c>
      <c r="N2450" s="255" t="s">
        <v>2087</v>
      </c>
      <c r="P2450" s="255" t="s">
        <v>152</v>
      </c>
      <c r="Q2450" s="255" t="s">
        <v>695</v>
      </c>
      <c r="R2450" s="255" t="s">
        <v>3611</v>
      </c>
      <c r="S2450" s="255" t="s">
        <v>5296</v>
      </c>
    </row>
    <row r="2451" spans="1:19" x14ac:dyDescent="0.3">
      <c r="A2451" s="204"/>
      <c r="B2451" s="204"/>
      <c r="C2451" s="204"/>
      <c r="D2451" s="204"/>
      <c r="F2451" s="255" t="s">
        <v>152</v>
      </c>
      <c r="G2451" s="255" t="s">
        <v>664</v>
      </c>
      <c r="H2451" s="255" t="s">
        <v>968</v>
      </c>
      <c r="I2451" s="255" t="s">
        <v>3673</v>
      </c>
      <c r="K2451" s="255" t="s">
        <v>153</v>
      </c>
      <c r="L2451" s="255" t="s">
        <v>660</v>
      </c>
      <c r="M2451" s="255" t="s">
        <v>565</v>
      </c>
      <c r="N2451" s="255" t="s">
        <v>565</v>
      </c>
      <c r="P2451" s="255" t="s">
        <v>152</v>
      </c>
      <c r="Q2451" s="255" t="s">
        <v>697</v>
      </c>
      <c r="R2451" s="255" t="s">
        <v>2384</v>
      </c>
      <c r="S2451" s="255" t="s">
        <v>2254</v>
      </c>
    </row>
    <row r="2452" spans="1:19" x14ac:dyDescent="0.3">
      <c r="A2452" s="204"/>
      <c r="B2452" s="204"/>
      <c r="C2452" s="204"/>
      <c r="D2452" s="204"/>
      <c r="F2452" s="255" t="s">
        <v>152</v>
      </c>
      <c r="G2452" s="255" t="s">
        <v>545</v>
      </c>
      <c r="H2452" s="255" t="s">
        <v>689</v>
      </c>
      <c r="I2452" s="255" t="s">
        <v>5048</v>
      </c>
      <c r="K2452" s="255" t="s">
        <v>153</v>
      </c>
      <c r="L2452" s="255" t="s">
        <v>662</v>
      </c>
      <c r="M2452" s="255" t="s">
        <v>565</v>
      </c>
      <c r="N2452" s="255" t="s">
        <v>863</v>
      </c>
      <c r="P2452" s="255" t="s">
        <v>152</v>
      </c>
      <c r="Q2452" s="255" t="s">
        <v>699</v>
      </c>
      <c r="R2452" s="255" t="s">
        <v>757</v>
      </c>
      <c r="S2452" s="255" t="s">
        <v>2023</v>
      </c>
    </row>
    <row r="2453" spans="1:19" x14ac:dyDescent="0.3">
      <c r="A2453" s="204"/>
      <c r="B2453" s="204"/>
      <c r="C2453" s="204"/>
      <c r="D2453" s="204"/>
      <c r="F2453" s="255" t="s">
        <v>152</v>
      </c>
      <c r="G2453" s="255" t="s">
        <v>667</v>
      </c>
      <c r="H2453" s="255" t="s">
        <v>594</v>
      </c>
      <c r="I2453" s="255" t="s">
        <v>946</v>
      </c>
      <c r="K2453" s="255" t="s">
        <v>153</v>
      </c>
      <c r="L2453" s="255" t="s">
        <v>664</v>
      </c>
      <c r="M2453" s="255" t="s">
        <v>2691</v>
      </c>
      <c r="N2453" s="255" t="s">
        <v>2088</v>
      </c>
      <c r="P2453" s="255" t="s">
        <v>152</v>
      </c>
      <c r="Q2453" s="255" t="s">
        <v>701</v>
      </c>
      <c r="R2453" s="255" t="s">
        <v>565</v>
      </c>
      <c r="S2453" s="255" t="s">
        <v>674</v>
      </c>
    </row>
    <row r="2454" spans="1:19" x14ac:dyDescent="0.3">
      <c r="A2454" s="204"/>
      <c r="B2454" s="204"/>
      <c r="C2454" s="204"/>
      <c r="D2454" s="204"/>
      <c r="F2454" s="255" t="s">
        <v>152</v>
      </c>
      <c r="G2454" s="255" t="s">
        <v>668</v>
      </c>
      <c r="H2454" s="255" t="s">
        <v>1420</v>
      </c>
      <c r="I2454" s="255" t="s">
        <v>5049</v>
      </c>
      <c r="K2454" s="255" t="s">
        <v>153</v>
      </c>
      <c r="L2454" s="255" t="s">
        <v>545</v>
      </c>
      <c r="M2454" s="255" t="s">
        <v>691</v>
      </c>
      <c r="N2454" s="255" t="s">
        <v>2089</v>
      </c>
      <c r="P2454" s="255" t="s">
        <v>152</v>
      </c>
      <c r="Q2454" s="255" t="s">
        <v>702</v>
      </c>
      <c r="R2454" s="255" t="s">
        <v>565</v>
      </c>
      <c r="S2454" s="255" t="s">
        <v>565</v>
      </c>
    </row>
    <row r="2455" spans="1:19" x14ac:dyDescent="0.3">
      <c r="A2455" s="204"/>
      <c r="B2455" s="204"/>
      <c r="C2455" s="204"/>
      <c r="D2455" s="204"/>
      <c r="F2455" s="255" t="s">
        <v>152</v>
      </c>
      <c r="G2455" s="255" t="s">
        <v>670</v>
      </c>
      <c r="H2455" s="255" t="s">
        <v>1269</v>
      </c>
      <c r="I2455" s="255" t="s">
        <v>5050</v>
      </c>
      <c r="K2455" s="255" t="s">
        <v>153</v>
      </c>
      <c r="L2455" s="255" t="s">
        <v>667</v>
      </c>
      <c r="M2455" s="255" t="s">
        <v>565</v>
      </c>
      <c r="N2455" s="255" t="s">
        <v>565</v>
      </c>
      <c r="P2455" s="255" t="s">
        <v>152</v>
      </c>
      <c r="Q2455" s="255" t="s">
        <v>703</v>
      </c>
      <c r="R2455" s="255" t="s">
        <v>565</v>
      </c>
      <c r="S2455" s="255" t="s">
        <v>565</v>
      </c>
    </row>
    <row r="2456" spans="1:19" x14ac:dyDescent="0.3">
      <c r="A2456" s="204"/>
      <c r="B2456" s="204"/>
      <c r="C2456" s="204"/>
      <c r="D2456" s="204"/>
      <c r="F2456" s="255" t="s">
        <v>152</v>
      </c>
      <c r="G2456" s="255" t="s">
        <v>672</v>
      </c>
      <c r="H2456" s="255" t="s">
        <v>5970</v>
      </c>
      <c r="I2456" s="255" t="s">
        <v>5052</v>
      </c>
      <c r="K2456" s="255" t="s">
        <v>153</v>
      </c>
      <c r="L2456" s="255" t="s">
        <v>668</v>
      </c>
      <c r="M2456" s="255" t="s">
        <v>565</v>
      </c>
      <c r="N2456" s="255" t="s">
        <v>2090</v>
      </c>
      <c r="P2456" s="255" t="s">
        <v>152</v>
      </c>
      <c r="Q2456" s="255" t="s">
        <v>704</v>
      </c>
      <c r="R2456" s="255" t="s">
        <v>565</v>
      </c>
      <c r="S2456" s="255" t="s">
        <v>565</v>
      </c>
    </row>
    <row r="2457" spans="1:19" x14ac:dyDescent="0.3">
      <c r="A2457" s="204"/>
      <c r="B2457" s="204"/>
      <c r="C2457" s="204"/>
      <c r="D2457" s="204"/>
      <c r="F2457" s="255" t="s">
        <v>152</v>
      </c>
      <c r="G2457" s="255" t="s">
        <v>544</v>
      </c>
      <c r="H2457" s="255" t="s">
        <v>863</v>
      </c>
      <c r="I2457" s="255" t="s">
        <v>1121</v>
      </c>
      <c r="K2457" s="255" t="s">
        <v>153</v>
      </c>
      <c r="L2457" s="255" t="s">
        <v>670</v>
      </c>
      <c r="M2457" s="255" t="s">
        <v>2691</v>
      </c>
      <c r="N2457" s="255" t="s">
        <v>2091</v>
      </c>
      <c r="P2457" s="255" t="s">
        <v>152</v>
      </c>
      <c r="Q2457" s="255" t="s">
        <v>705</v>
      </c>
      <c r="R2457" s="255" t="s">
        <v>3514</v>
      </c>
      <c r="S2457" s="255" t="s">
        <v>5297</v>
      </c>
    </row>
    <row r="2458" spans="1:19" x14ac:dyDescent="0.3">
      <c r="A2458" s="204"/>
      <c r="B2458" s="204"/>
      <c r="C2458" s="204"/>
      <c r="D2458" s="204"/>
      <c r="F2458" s="255" t="s">
        <v>152</v>
      </c>
      <c r="G2458" s="255" t="s">
        <v>675</v>
      </c>
      <c r="H2458" s="255" t="s">
        <v>565</v>
      </c>
      <c r="I2458" s="255" t="s">
        <v>565</v>
      </c>
      <c r="K2458" s="255" t="s">
        <v>153</v>
      </c>
      <c r="L2458" s="255" t="s">
        <v>672</v>
      </c>
      <c r="M2458" s="255" t="s">
        <v>946</v>
      </c>
      <c r="N2458" s="255" t="s">
        <v>1823</v>
      </c>
      <c r="P2458" s="255" t="s">
        <v>152</v>
      </c>
      <c r="Q2458" s="255" t="s">
        <v>707</v>
      </c>
      <c r="R2458" s="255" t="s">
        <v>680</v>
      </c>
      <c r="S2458" s="255" t="s">
        <v>4554</v>
      </c>
    </row>
    <row r="2459" spans="1:19" x14ac:dyDescent="0.3">
      <c r="A2459" s="204"/>
      <c r="B2459" s="204"/>
      <c r="C2459" s="204"/>
      <c r="D2459" s="204"/>
      <c r="F2459" s="255" t="s">
        <v>152</v>
      </c>
      <c r="G2459" s="255" t="s">
        <v>676</v>
      </c>
      <c r="H2459" s="255" t="s">
        <v>594</v>
      </c>
      <c r="I2459" s="255" t="s">
        <v>821</v>
      </c>
      <c r="K2459" s="255" t="s">
        <v>153</v>
      </c>
      <c r="L2459" s="255" t="s">
        <v>544</v>
      </c>
      <c r="M2459" s="255" t="s">
        <v>3514</v>
      </c>
      <c r="N2459" s="255" t="s">
        <v>2092</v>
      </c>
      <c r="P2459" s="255" t="s">
        <v>152</v>
      </c>
      <c r="Q2459" s="255" t="s">
        <v>709</v>
      </c>
      <c r="R2459" s="255" t="s">
        <v>624</v>
      </c>
      <c r="S2459" s="255" t="s">
        <v>1807</v>
      </c>
    </row>
    <row r="2460" spans="1:19" x14ac:dyDescent="0.3">
      <c r="A2460" s="204"/>
      <c r="B2460" s="204"/>
      <c r="C2460" s="204"/>
      <c r="D2460" s="204"/>
      <c r="F2460" s="255" t="s">
        <v>152</v>
      </c>
      <c r="G2460" s="255" t="s">
        <v>893</v>
      </c>
      <c r="H2460" s="255" t="s">
        <v>594</v>
      </c>
      <c r="I2460" s="255" t="s">
        <v>946</v>
      </c>
      <c r="K2460" s="255" t="s">
        <v>153</v>
      </c>
      <c r="L2460" s="255" t="s">
        <v>675</v>
      </c>
      <c r="M2460" s="255" t="s">
        <v>1832</v>
      </c>
      <c r="N2460" s="255" t="s">
        <v>2093</v>
      </c>
      <c r="P2460" s="255" t="s">
        <v>152</v>
      </c>
      <c r="Q2460" s="255" t="s">
        <v>586</v>
      </c>
      <c r="R2460" s="255" t="s">
        <v>1111</v>
      </c>
      <c r="S2460" s="255" t="s">
        <v>5298</v>
      </c>
    </row>
    <row r="2461" spans="1:19" x14ac:dyDescent="0.3">
      <c r="A2461" s="204"/>
      <c r="B2461" s="204"/>
      <c r="C2461" s="204"/>
      <c r="D2461" s="204"/>
      <c r="F2461" s="255" t="s">
        <v>152</v>
      </c>
      <c r="G2461" s="255" t="s">
        <v>677</v>
      </c>
      <c r="H2461" s="255" t="s">
        <v>565</v>
      </c>
      <c r="I2461" s="255" t="s">
        <v>565</v>
      </c>
      <c r="K2461" s="255" t="s">
        <v>153</v>
      </c>
      <c r="L2461" s="255" t="s">
        <v>676</v>
      </c>
      <c r="M2461" s="255" t="s">
        <v>2413</v>
      </c>
      <c r="N2461" s="255" t="s">
        <v>2094</v>
      </c>
      <c r="P2461" s="255" t="s">
        <v>152</v>
      </c>
      <c r="Q2461" s="255" t="s">
        <v>540</v>
      </c>
      <c r="R2461" s="255" t="s">
        <v>10720</v>
      </c>
      <c r="S2461" s="255" t="s">
        <v>5299</v>
      </c>
    </row>
    <row r="2462" spans="1:19" x14ac:dyDescent="0.3">
      <c r="A2462" s="204"/>
      <c r="B2462" s="204"/>
      <c r="C2462" s="204"/>
      <c r="D2462" s="204"/>
      <c r="F2462" s="255" t="s">
        <v>152</v>
      </c>
      <c r="G2462" s="255" t="s">
        <v>543</v>
      </c>
      <c r="H2462" s="255" t="s">
        <v>3514</v>
      </c>
      <c r="I2462" s="255" t="s">
        <v>3376</v>
      </c>
      <c r="K2462" s="255" t="s">
        <v>153</v>
      </c>
      <c r="L2462" s="255" t="s">
        <v>677</v>
      </c>
      <c r="M2462" s="255" t="s">
        <v>565</v>
      </c>
      <c r="N2462" s="255" t="s">
        <v>565</v>
      </c>
      <c r="P2462" s="255" t="s">
        <v>152</v>
      </c>
      <c r="Q2462" s="255" t="s">
        <v>371</v>
      </c>
      <c r="R2462" s="255" t="s">
        <v>10201</v>
      </c>
      <c r="S2462" s="255" t="s">
        <v>5300</v>
      </c>
    </row>
    <row r="2463" spans="1:19" x14ac:dyDescent="0.3">
      <c r="A2463" s="204"/>
      <c r="B2463" s="204"/>
      <c r="C2463" s="204"/>
      <c r="D2463" s="204"/>
      <c r="F2463" s="255" t="s">
        <v>152</v>
      </c>
      <c r="G2463" s="255" t="s">
        <v>679</v>
      </c>
      <c r="H2463" s="255" t="s">
        <v>863</v>
      </c>
      <c r="I2463" s="255" t="s">
        <v>946</v>
      </c>
      <c r="K2463" s="255" t="s">
        <v>153</v>
      </c>
      <c r="L2463" s="255" t="s">
        <v>543</v>
      </c>
      <c r="M2463" s="255" t="s">
        <v>1832</v>
      </c>
      <c r="N2463" s="255" t="s">
        <v>789</v>
      </c>
      <c r="P2463" s="255" t="s">
        <v>152</v>
      </c>
      <c r="Q2463" s="255" t="s">
        <v>715</v>
      </c>
      <c r="R2463" s="255" t="s">
        <v>941</v>
      </c>
      <c r="S2463" s="255" t="s">
        <v>5302</v>
      </c>
    </row>
    <row r="2464" spans="1:19" x14ac:dyDescent="0.3">
      <c r="A2464" s="204"/>
      <c r="B2464" s="204"/>
      <c r="C2464" s="204"/>
      <c r="D2464" s="204"/>
      <c r="F2464" s="255" t="s">
        <v>152</v>
      </c>
      <c r="G2464" s="255" t="s">
        <v>681</v>
      </c>
      <c r="H2464" s="255" t="s">
        <v>642</v>
      </c>
      <c r="I2464" s="255" t="s">
        <v>4593</v>
      </c>
      <c r="K2464" s="255" t="s">
        <v>153</v>
      </c>
      <c r="L2464" s="255" t="s">
        <v>679</v>
      </c>
      <c r="M2464" s="255" t="s">
        <v>594</v>
      </c>
      <c r="N2464" s="255" t="s">
        <v>565</v>
      </c>
      <c r="P2464" s="255" t="s">
        <v>152</v>
      </c>
      <c r="Q2464" s="255" t="s">
        <v>717</v>
      </c>
      <c r="R2464" s="255" t="s">
        <v>853</v>
      </c>
      <c r="S2464" s="255" t="s">
        <v>3741</v>
      </c>
    </row>
    <row r="2465" spans="1:19" x14ac:dyDescent="0.3">
      <c r="A2465" s="204"/>
      <c r="B2465" s="204"/>
      <c r="C2465" s="204"/>
      <c r="D2465" s="204"/>
      <c r="F2465" s="255" t="s">
        <v>152</v>
      </c>
      <c r="G2465" s="255" t="s">
        <v>683</v>
      </c>
      <c r="H2465" s="255" t="s">
        <v>621</v>
      </c>
      <c r="I2465" s="255" t="s">
        <v>1999</v>
      </c>
      <c r="K2465" s="255" t="s">
        <v>153</v>
      </c>
      <c r="L2465" s="255" t="s">
        <v>681</v>
      </c>
      <c r="M2465" s="255" t="s">
        <v>885</v>
      </c>
      <c r="N2465" s="255" t="s">
        <v>1310</v>
      </c>
      <c r="P2465" s="255" t="s">
        <v>152</v>
      </c>
      <c r="Q2465" s="255" t="s">
        <v>719</v>
      </c>
      <c r="R2465" s="255" t="s">
        <v>881</v>
      </c>
      <c r="S2465" s="255" t="s">
        <v>2821</v>
      </c>
    </row>
    <row r="2466" spans="1:19" x14ac:dyDescent="0.3">
      <c r="A2466" s="204"/>
      <c r="B2466" s="204"/>
      <c r="C2466" s="204"/>
      <c r="D2466" s="204"/>
      <c r="F2466" s="255" t="s">
        <v>152</v>
      </c>
      <c r="G2466" s="255" t="s">
        <v>542</v>
      </c>
      <c r="H2466" s="255" t="s">
        <v>3430</v>
      </c>
      <c r="I2466" s="255" t="s">
        <v>5053</v>
      </c>
      <c r="K2466" s="255" t="s">
        <v>153</v>
      </c>
      <c r="L2466" s="255" t="s">
        <v>683</v>
      </c>
      <c r="M2466" s="255" t="s">
        <v>594</v>
      </c>
      <c r="N2466" s="255" t="s">
        <v>777</v>
      </c>
      <c r="P2466" s="255" t="s">
        <v>152</v>
      </c>
      <c r="Q2466" s="255" t="s">
        <v>720</v>
      </c>
      <c r="R2466" s="255" t="s">
        <v>777</v>
      </c>
      <c r="S2466" s="255" t="s">
        <v>4408</v>
      </c>
    </row>
    <row r="2467" spans="1:19" x14ac:dyDescent="0.3">
      <c r="A2467" s="204"/>
      <c r="B2467" s="204"/>
      <c r="C2467" s="204"/>
      <c r="D2467" s="204"/>
      <c r="F2467" s="255" t="s">
        <v>152</v>
      </c>
      <c r="G2467" s="255" t="s">
        <v>686</v>
      </c>
      <c r="H2467" s="255" t="s">
        <v>3649</v>
      </c>
      <c r="I2467" s="255" t="s">
        <v>1972</v>
      </c>
      <c r="K2467" s="255" t="s">
        <v>153</v>
      </c>
      <c r="L2467" s="255" t="s">
        <v>542</v>
      </c>
      <c r="M2467" s="255" t="s">
        <v>1420</v>
      </c>
      <c r="N2467" s="255" t="s">
        <v>642</v>
      </c>
      <c r="P2467" s="255" t="s">
        <v>152</v>
      </c>
      <c r="Q2467" s="255" t="s">
        <v>722</v>
      </c>
      <c r="R2467" s="255" t="s">
        <v>2163</v>
      </c>
      <c r="S2467" s="255" t="s">
        <v>4343</v>
      </c>
    </row>
    <row r="2468" spans="1:19" x14ac:dyDescent="0.3">
      <c r="A2468" s="204"/>
      <c r="B2468" s="204"/>
      <c r="C2468" s="204"/>
      <c r="D2468" s="204"/>
      <c r="F2468" s="255" t="s">
        <v>152</v>
      </c>
      <c r="G2468" s="255" t="s">
        <v>688</v>
      </c>
      <c r="H2468" s="255" t="s">
        <v>2090</v>
      </c>
      <c r="I2468" s="255" t="s">
        <v>2739</v>
      </c>
      <c r="K2468" s="255" t="s">
        <v>153</v>
      </c>
      <c r="L2468" s="255" t="s">
        <v>686</v>
      </c>
      <c r="M2468" s="255" t="s">
        <v>1832</v>
      </c>
      <c r="N2468" s="255" t="s">
        <v>1992</v>
      </c>
      <c r="P2468" s="255" t="s">
        <v>152</v>
      </c>
      <c r="Q2468" s="255" t="s">
        <v>724</v>
      </c>
      <c r="R2468" s="255" t="s">
        <v>1338</v>
      </c>
      <c r="S2468" s="255" t="s">
        <v>5303</v>
      </c>
    </row>
    <row r="2469" spans="1:19" x14ac:dyDescent="0.3">
      <c r="A2469" s="204"/>
      <c r="B2469" s="204"/>
      <c r="C2469" s="204"/>
      <c r="D2469" s="204"/>
      <c r="F2469" s="255" t="s">
        <v>152</v>
      </c>
      <c r="G2469" s="255" t="s">
        <v>690</v>
      </c>
      <c r="H2469" s="255" t="s">
        <v>2045</v>
      </c>
      <c r="I2469" s="255" t="s">
        <v>4288</v>
      </c>
      <c r="K2469" s="255" t="s">
        <v>153</v>
      </c>
      <c r="L2469" s="255" t="s">
        <v>688</v>
      </c>
      <c r="M2469" s="255" t="s">
        <v>565</v>
      </c>
      <c r="N2469" s="255" t="s">
        <v>565</v>
      </c>
      <c r="P2469" s="255" t="s">
        <v>152</v>
      </c>
      <c r="Q2469" s="255" t="s">
        <v>726</v>
      </c>
      <c r="R2469" s="255" t="s">
        <v>2505</v>
      </c>
      <c r="S2469" s="255" t="s">
        <v>5304</v>
      </c>
    </row>
    <row r="2470" spans="1:19" x14ac:dyDescent="0.3">
      <c r="A2470" s="204"/>
      <c r="B2470" s="204"/>
      <c r="C2470" s="204"/>
      <c r="D2470" s="204"/>
      <c r="F2470" s="255" t="s">
        <v>152</v>
      </c>
      <c r="G2470" s="255" t="s">
        <v>541</v>
      </c>
      <c r="H2470" s="255" t="s">
        <v>10409</v>
      </c>
      <c r="I2470" s="255" t="s">
        <v>5054</v>
      </c>
      <c r="K2470" s="255" t="s">
        <v>153</v>
      </c>
      <c r="L2470" s="255" t="s">
        <v>690</v>
      </c>
      <c r="M2470" s="255" t="s">
        <v>821</v>
      </c>
      <c r="N2470" s="255" t="s">
        <v>1844</v>
      </c>
      <c r="P2470" s="255" t="s">
        <v>152</v>
      </c>
      <c r="Q2470" s="255" t="s">
        <v>728</v>
      </c>
      <c r="R2470" s="255" t="s">
        <v>1230</v>
      </c>
      <c r="S2470" s="255" t="s">
        <v>5305</v>
      </c>
    </row>
    <row r="2471" spans="1:19" x14ac:dyDescent="0.3">
      <c r="A2471" s="204"/>
      <c r="B2471" s="204"/>
      <c r="C2471" s="204"/>
      <c r="D2471" s="204"/>
      <c r="F2471" s="255" t="s">
        <v>152</v>
      </c>
      <c r="G2471" s="255" t="s">
        <v>693</v>
      </c>
      <c r="H2471" s="255" t="s">
        <v>1639</v>
      </c>
      <c r="I2471" s="255" t="s">
        <v>5055</v>
      </c>
      <c r="K2471" s="255" t="s">
        <v>153</v>
      </c>
      <c r="L2471" s="255" t="s">
        <v>541</v>
      </c>
      <c r="M2471" s="255" t="s">
        <v>4619</v>
      </c>
      <c r="N2471" s="255" t="s">
        <v>2095</v>
      </c>
      <c r="P2471" s="255" t="s">
        <v>152</v>
      </c>
      <c r="Q2471" s="255" t="s">
        <v>730</v>
      </c>
      <c r="R2471" s="255" t="s">
        <v>1596</v>
      </c>
      <c r="S2471" s="255" t="s">
        <v>5306</v>
      </c>
    </row>
    <row r="2472" spans="1:19" x14ac:dyDescent="0.3">
      <c r="A2472" s="204"/>
      <c r="B2472" s="204"/>
      <c r="C2472" s="204"/>
      <c r="D2472" s="204"/>
      <c r="F2472" s="255" t="s">
        <v>152</v>
      </c>
      <c r="G2472" s="255" t="s">
        <v>695</v>
      </c>
      <c r="H2472" s="255" t="s">
        <v>6533</v>
      </c>
      <c r="I2472" s="255" t="s">
        <v>5056</v>
      </c>
      <c r="K2472" s="255" t="s">
        <v>153</v>
      </c>
      <c r="L2472" s="255" t="s">
        <v>693</v>
      </c>
      <c r="M2472" s="255" t="s">
        <v>869</v>
      </c>
      <c r="N2472" s="255" t="s">
        <v>2096</v>
      </c>
      <c r="P2472" s="255" t="s">
        <v>152</v>
      </c>
      <c r="Q2472" s="255" t="s">
        <v>539</v>
      </c>
      <c r="R2472" s="255" t="s">
        <v>10719</v>
      </c>
      <c r="S2472" s="255" t="s">
        <v>5307</v>
      </c>
    </row>
    <row r="2473" spans="1:19" x14ac:dyDescent="0.3">
      <c r="A2473" s="204"/>
      <c r="B2473" s="204"/>
      <c r="C2473" s="204"/>
      <c r="D2473" s="204"/>
      <c r="F2473" s="255" t="s">
        <v>152</v>
      </c>
      <c r="G2473" s="255" t="s">
        <v>697</v>
      </c>
      <c r="H2473" s="255" t="s">
        <v>3283</v>
      </c>
      <c r="I2473" s="255" t="s">
        <v>4668</v>
      </c>
      <c r="K2473" s="255" t="s">
        <v>153</v>
      </c>
      <c r="L2473" s="255" t="s">
        <v>695</v>
      </c>
      <c r="M2473" s="255" t="s">
        <v>3649</v>
      </c>
      <c r="N2473" s="255" t="s">
        <v>2097</v>
      </c>
      <c r="P2473" s="255" t="s">
        <v>152</v>
      </c>
      <c r="Q2473" s="255" t="s">
        <v>733</v>
      </c>
      <c r="R2473" s="255" t="s">
        <v>885</v>
      </c>
      <c r="S2473" s="255" t="s">
        <v>5308</v>
      </c>
    </row>
    <row r="2474" spans="1:19" x14ac:dyDescent="0.3">
      <c r="A2474" s="204"/>
      <c r="B2474" s="204"/>
      <c r="C2474" s="204"/>
      <c r="D2474" s="204"/>
      <c r="F2474" s="255" t="s">
        <v>152</v>
      </c>
      <c r="G2474" s="255" t="s">
        <v>699</v>
      </c>
      <c r="H2474" s="255" t="s">
        <v>1876</v>
      </c>
      <c r="I2474" s="255" t="s">
        <v>3794</v>
      </c>
      <c r="K2474" s="255" t="s">
        <v>153</v>
      </c>
      <c r="L2474" s="255" t="s">
        <v>697</v>
      </c>
      <c r="M2474" s="255" t="s">
        <v>624</v>
      </c>
      <c r="N2474" s="255" t="s">
        <v>757</v>
      </c>
      <c r="P2474" s="255" t="s">
        <v>152</v>
      </c>
      <c r="Q2474" s="255" t="s">
        <v>735</v>
      </c>
      <c r="R2474" s="255" t="s">
        <v>1232</v>
      </c>
      <c r="S2474" s="255" t="s">
        <v>5309</v>
      </c>
    </row>
    <row r="2475" spans="1:19" x14ac:dyDescent="0.3">
      <c r="A2475" s="204"/>
      <c r="B2475" s="204"/>
      <c r="C2475" s="204"/>
      <c r="D2475" s="204"/>
      <c r="F2475" s="255" t="s">
        <v>152</v>
      </c>
      <c r="G2475" s="255" t="s">
        <v>701</v>
      </c>
      <c r="H2475" s="255" t="s">
        <v>624</v>
      </c>
      <c r="I2475" s="255" t="s">
        <v>2256</v>
      </c>
      <c r="K2475" s="255" t="s">
        <v>153</v>
      </c>
      <c r="L2475" s="255" t="s">
        <v>699</v>
      </c>
      <c r="M2475" s="255" t="s">
        <v>565</v>
      </c>
      <c r="N2475" s="255" t="s">
        <v>594</v>
      </c>
      <c r="P2475" s="255" t="s">
        <v>152</v>
      </c>
      <c r="Q2475" s="255" t="s">
        <v>737</v>
      </c>
      <c r="R2475" s="255" t="s">
        <v>2603</v>
      </c>
      <c r="S2475" s="255" t="s">
        <v>5310</v>
      </c>
    </row>
    <row r="2476" spans="1:19" x14ac:dyDescent="0.3">
      <c r="A2476" s="204"/>
      <c r="B2476" s="204"/>
      <c r="C2476" s="204"/>
      <c r="D2476" s="204"/>
      <c r="F2476" s="255" t="s">
        <v>152</v>
      </c>
      <c r="G2476" s="255" t="s">
        <v>702</v>
      </c>
      <c r="H2476" s="255" t="s">
        <v>594</v>
      </c>
      <c r="I2476" s="255" t="s">
        <v>946</v>
      </c>
      <c r="K2476" s="255" t="s">
        <v>153</v>
      </c>
      <c r="L2476" s="255" t="s">
        <v>701</v>
      </c>
      <c r="M2476" s="255" t="s">
        <v>565</v>
      </c>
      <c r="N2476" s="255" t="s">
        <v>565</v>
      </c>
      <c r="P2476" s="255" t="s">
        <v>152</v>
      </c>
      <c r="Q2476" s="255" t="s">
        <v>739</v>
      </c>
      <c r="R2476" s="255" t="s">
        <v>5113</v>
      </c>
      <c r="S2476" s="255" t="s">
        <v>5311</v>
      </c>
    </row>
    <row r="2477" spans="1:19" x14ac:dyDescent="0.3">
      <c r="A2477" s="204"/>
      <c r="B2477" s="204"/>
      <c r="C2477" s="204"/>
      <c r="D2477" s="204"/>
      <c r="F2477" s="255" t="s">
        <v>152</v>
      </c>
      <c r="G2477" s="255" t="s">
        <v>703</v>
      </c>
      <c r="H2477" s="255" t="s">
        <v>565</v>
      </c>
      <c r="I2477" s="255" t="s">
        <v>565</v>
      </c>
      <c r="K2477" s="255" t="s">
        <v>153</v>
      </c>
      <c r="L2477" s="255" t="s">
        <v>702</v>
      </c>
      <c r="M2477" s="255" t="s">
        <v>565</v>
      </c>
      <c r="N2477" s="255" t="s">
        <v>565</v>
      </c>
      <c r="P2477" s="255" t="s">
        <v>152</v>
      </c>
      <c r="Q2477" s="255" t="s">
        <v>741</v>
      </c>
      <c r="R2477" s="255" t="s">
        <v>1375</v>
      </c>
      <c r="S2477" s="255" t="s">
        <v>5312</v>
      </c>
    </row>
    <row r="2478" spans="1:19" x14ac:dyDescent="0.3">
      <c r="A2478" s="204"/>
      <c r="B2478" s="204"/>
      <c r="C2478" s="204"/>
      <c r="D2478" s="204"/>
      <c r="F2478" s="255" t="s">
        <v>152</v>
      </c>
      <c r="G2478" s="255" t="s">
        <v>704</v>
      </c>
      <c r="H2478" s="255" t="s">
        <v>1802</v>
      </c>
      <c r="I2478" s="255" t="s">
        <v>1959</v>
      </c>
      <c r="K2478" s="255" t="s">
        <v>153</v>
      </c>
      <c r="L2478" s="255" t="s">
        <v>703</v>
      </c>
      <c r="M2478" s="255" t="s">
        <v>565</v>
      </c>
      <c r="N2478" s="255" t="s">
        <v>565</v>
      </c>
      <c r="P2478" s="255" t="s">
        <v>152</v>
      </c>
      <c r="Q2478" s="255" t="s">
        <v>743</v>
      </c>
      <c r="R2478" s="255" t="s">
        <v>3144</v>
      </c>
      <c r="S2478" s="255" t="s">
        <v>5313</v>
      </c>
    </row>
    <row r="2479" spans="1:19" x14ac:dyDescent="0.3">
      <c r="A2479" s="204"/>
      <c r="B2479" s="204"/>
      <c r="C2479" s="204"/>
      <c r="D2479" s="204"/>
      <c r="F2479" s="255" t="s">
        <v>152</v>
      </c>
      <c r="G2479" s="255" t="s">
        <v>705</v>
      </c>
      <c r="H2479" s="255" t="s">
        <v>2086</v>
      </c>
      <c r="I2479" s="255" t="s">
        <v>5057</v>
      </c>
      <c r="K2479" s="255" t="s">
        <v>153</v>
      </c>
      <c r="L2479" s="255" t="s">
        <v>704</v>
      </c>
      <c r="M2479" s="255" t="s">
        <v>565</v>
      </c>
      <c r="N2479" s="255" t="s">
        <v>565</v>
      </c>
      <c r="P2479" s="255" t="s">
        <v>152</v>
      </c>
      <c r="Q2479" s="255" t="s">
        <v>745</v>
      </c>
      <c r="R2479" s="255" t="s">
        <v>4281</v>
      </c>
      <c r="S2479" s="255" t="s">
        <v>5314</v>
      </c>
    </row>
    <row r="2480" spans="1:19" x14ac:dyDescent="0.3">
      <c r="A2480" s="204"/>
      <c r="B2480" s="204"/>
      <c r="C2480" s="204"/>
      <c r="D2480" s="204"/>
      <c r="F2480" s="255" t="s">
        <v>152</v>
      </c>
      <c r="G2480" s="255" t="s">
        <v>707</v>
      </c>
      <c r="H2480" s="255" t="s">
        <v>1851</v>
      </c>
      <c r="I2480" s="255" t="s">
        <v>1166</v>
      </c>
      <c r="K2480" s="255" t="s">
        <v>153</v>
      </c>
      <c r="L2480" s="255" t="s">
        <v>705</v>
      </c>
      <c r="M2480" s="255" t="s">
        <v>565</v>
      </c>
      <c r="N2480" s="255" t="s">
        <v>565</v>
      </c>
      <c r="P2480" s="255" t="s">
        <v>152</v>
      </c>
      <c r="Q2480" s="255" t="s">
        <v>747</v>
      </c>
      <c r="R2480" s="255" t="s">
        <v>4310</v>
      </c>
      <c r="S2480" s="255" t="s">
        <v>5315</v>
      </c>
    </row>
    <row r="2481" spans="1:19" x14ac:dyDescent="0.3">
      <c r="A2481" s="204"/>
      <c r="B2481" s="204"/>
      <c r="C2481" s="204"/>
      <c r="D2481" s="204"/>
      <c r="F2481" s="255" t="s">
        <v>152</v>
      </c>
      <c r="G2481" s="255" t="s">
        <v>709</v>
      </c>
      <c r="H2481" s="255" t="s">
        <v>1992</v>
      </c>
      <c r="I2481" s="255" t="s">
        <v>1975</v>
      </c>
      <c r="K2481" s="255" t="s">
        <v>153</v>
      </c>
      <c r="L2481" s="255" t="s">
        <v>707</v>
      </c>
      <c r="M2481" s="255" t="s">
        <v>1808</v>
      </c>
      <c r="N2481" s="255" t="s">
        <v>2098</v>
      </c>
      <c r="P2481" s="255" t="s">
        <v>152</v>
      </c>
      <c r="Q2481" s="255" t="s">
        <v>749</v>
      </c>
      <c r="R2481" s="255" t="s">
        <v>3113</v>
      </c>
      <c r="S2481" s="255" t="s">
        <v>5316</v>
      </c>
    </row>
    <row r="2482" spans="1:19" x14ac:dyDescent="0.3">
      <c r="A2482" s="204"/>
      <c r="B2482" s="204"/>
      <c r="C2482" s="204"/>
      <c r="D2482" s="204"/>
      <c r="F2482" s="255" t="s">
        <v>152</v>
      </c>
      <c r="G2482" s="255" t="s">
        <v>586</v>
      </c>
      <c r="H2482" s="255" t="s">
        <v>8606</v>
      </c>
      <c r="I2482" s="255" t="s">
        <v>1374</v>
      </c>
      <c r="K2482" s="255" t="s">
        <v>153</v>
      </c>
      <c r="L2482" s="255" t="s">
        <v>709</v>
      </c>
      <c r="M2482" s="255" t="s">
        <v>565</v>
      </c>
      <c r="N2482" s="255" t="s">
        <v>1832</v>
      </c>
      <c r="P2482" s="255" t="s">
        <v>152</v>
      </c>
      <c r="Q2482" s="255" t="s">
        <v>751</v>
      </c>
      <c r="R2482" s="255" t="s">
        <v>1930</v>
      </c>
      <c r="S2482" s="255" t="s">
        <v>4973</v>
      </c>
    </row>
    <row r="2483" spans="1:19" x14ac:dyDescent="0.3">
      <c r="A2483" s="204"/>
      <c r="B2483" s="204"/>
      <c r="C2483" s="204"/>
      <c r="D2483" s="204"/>
      <c r="F2483" s="255" t="s">
        <v>152</v>
      </c>
      <c r="G2483" s="255" t="s">
        <v>540</v>
      </c>
      <c r="H2483" s="255" t="s">
        <v>10410</v>
      </c>
      <c r="I2483" s="255" t="s">
        <v>5058</v>
      </c>
      <c r="K2483" s="255" t="s">
        <v>153</v>
      </c>
      <c r="L2483" s="255" t="s">
        <v>586</v>
      </c>
      <c r="M2483" s="255" t="s">
        <v>2083</v>
      </c>
      <c r="N2483" s="255" t="s">
        <v>2099</v>
      </c>
      <c r="P2483" s="255" t="s">
        <v>152</v>
      </c>
      <c r="Q2483" s="255" t="s">
        <v>753</v>
      </c>
      <c r="R2483" s="255" t="s">
        <v>10718</v>
      </c>
      <c r="S2483" s="255" t="s">
        <v>5317</v>
      </c>
    </row>
    <row r="2484" spans="1:19" x14ac:dyDescent="0.3">
      <c r="A2484" s="204"/>
      <c r="B2484" s="204"/>
      <c r="C2484" s="204"/>
      <c r="D2484" s="204"/>
      <c r="F2484" s="255" t="s">
        <v>152</v>
      </c>
      <c r="G2484" s="255" t="s">
        <v>371</v>
      </c>
      <c r="H2484" s="255" t="s">
        <v>2289</v>
      </c>
      <c r="I2484" s="255" t="s">
        <v>5059</v>
      </c>
      <c r="K2484" s="255" t="s">
        <v>153</v>
      </c>
      <c r="L2484" s="255" t="s">
        <v>540</v>
      </c>
      <c r="M2484" s="255" t="s">
        <v>10565</v>
      </c>
      <c r="N2484" s="255" t="s">
        <v>2100</v>
      </c>
      <c r="P2484" s="255" t="s">
        <v>152</v>
      </c>
      <c r="Q2484" s="255" t="s">
        <v>538</v>
      </c>
      <c r="R2484" s="255" t="s">
        <v>10717</v>
      </c>
      <c r="S2484" s="255" t="s">
        <v>5318</v>
      </c>
    </row>
    <row r="2485" spans="1:19" x14ac:dyDescent="0.3">
      <c r="A2485" s="204"/>
      <c r="B2485" s="204"/>
      <c r="C2485" s="204"/>
      <c r="D2485" s="204"/>
      <c r="F2485" s="255" t="s">
        <v>152</v>
      </c>
      <c r="G2485" s="255" t="s">
        <v>714</v>
      </c>
      <c r="H2485" s="255" t="s">
        <v>863</v>
      </c>
      <c r="I2485" s="255" t="s">
        <v>4245</v>
      </c>
      <c r="K2485" s="255" t="s">
        <v>153</v>
      </c>
      <c r="L2485" s="255" t="s">
        <v>371</v>
      </c>
      <c r="M2485" s="255" t="s">
        <v>10564</v>
      </c>
      <c r="N2485" s="255" t="s">
        <v>380</v>
      </c>
      <c r="P2485" s="255" t="s">
        <v>152</v>
      </c>
      <c r="Q2485" s="255" t="s">
        <v>756</v>
      </c>
      <c r="R2485" s="255" t="s">
        <v>952</v>
      </c>
      <c r="S2485" s="255" t="s">
        <v>3430</v>
      </c>
    </row>
    <row r="2486" spans="1:19" x14ac:dyDescent="0.3">
      <c r="A2486" s="204"/>
      <c r="B2486" s="204"/>
      <c r="C2486" s="204"/>
      <c r="D2486" s="204"/>
      <c r="F2486" s="255" t="s">
        <v>152</v>
      </c>
      <c r="G2486" s="255" t="s">
        <v>715</v>
      </c>
      <c r="H2486" s="255" t="s">
        <v>1308</v>
      </c>
      <c r="I2486" s="255" t="s">
        <v>5060</v>
      </c>
      <c r="K2486" s="255" t="s">
        <v>153</v>
      </c>
      <c r="L2486" s="255" t="s">
        <v>714</v>
      </c>
      <c r="M2486" s="255" t="s">
        <v>594</v>
      </c>
      <c r="N2486" s="255" t="s">
        <v>2101</v>
      </c>
      <c r="P2486" s="255" t="s">
        <v>152</v>
      </c>
      <c r="Q2486" s="255" t="s">
        <v>758</v>
      </c>
      <c r="R2486" s="255" t="s">
        <v>1507</v>
      </c>
      <c r="S2486" s="255" t="s">
        <v>5320</v>
      </c>
    </row>
    <row r="2487" spans="1:19" x14ac:dyDescent="0.3">
      <c r="A2487" s="204"/>
      <c r="B2487" s="204"/>
      <c r="C2487" s="204"/>
      <c r="D2487" s="204"/>
      <c r="F2487" s="255" t="s">
        <v>152</v>
      </c>
      <c r="G2487" s="255" t="s">
        <v>717</v>
      </c>
      <c r="H2487" s="255" t="s">
        <v>1992</v>
      </c>
      <c r="I2487" s="255" t="s">
        <v>1688</v>
      </c>
      <c r="K2487" s="255" t="s">
        <v>153</v>
      </c>
      <c r="L2487" s="255" t="s">
        <v>1041</v>
      </c>
      <c r="M2487" s="255" t="s">
        <v>828</v>
      </c>
      <c r="N2487" s="255" t="s">
        <v>2102</v>
      </c>
      <c r="P2487" s="255" t="s">
        <v>152</v>
      </c>
      <c r="Q2487" s="255" t="s">
        <v>760</v>
      </c>
      <c r="R2487" s="255" t="s">
        <v>10716</v>
      </c>
      <c r="S2487" s="255" t="s">
        <v>5321</v>
      </c>
    </row>
    <row r="2488" spans="1:19" x14ac:dyDescent="0.3">
      <c r="A2488" s="204"/>
      <c r="B2488" s="204"/>
      <c r="C2488" s="204"/>
      <c r="D2488" s="204"/>
      <c r="F2488" s="255" t="s">
        <v>152</v>
      </c>
      <c r="G2488" s="255" t="s">
        <v>719</v>
      </c>
      <c r="H2488" s="255" t="s">
        <v>565</v>
      </c>
      <c r="I2488" s="255" t="s">
        <v>863</v>
      </c>
      <c r="K2488" s="255" t="s">
        <v>153</v>
      </c>
      <c r="L2488" s="255" t="s">
        <v>715</v>
      </c>
      <c r="M2488" s="255" t="s">
        <v>7284</v>
      </c>
      <c r="N2488" s="255" t="s">
        <v>2103</v>
      </c>
      <c r="P2488" s="255" t="s">
        <v>152</v>
      </c>
      <c r="Q2488" s="255" t="s">
        <v>762</v>
      </c>
      <c r="R2488" s="255" t="s">
        <v>2900</v>
      </c>
      <c r="S2488" s="255" t="s">
        <v>5323</v>
      </c>
    </row>
    <row r="2489" spans="1:19" x14ac:dyDescent="0.3">
      <c r="A2489" s="204"/>
      <c r="B2489" s="204"/>
      <c r="C2489" s="204"/>
      <c r="D2489" s="204"/>
      <c r="F2489" s="255" t="s">
        <v>152</v>
      </c>
      <c r="G2489" s="255" t="s">
        <v>720</v>
      </c>
      <c r="H2489" s="255" t="s">
        <v>885</v>
      </c>
      <c r="I2489" s="255" t="s">
        <v>3889</v>
      </c>
      <c r="K2489" s="255" t="s">
        <v>153</v>
      </c>
      <c r="L2489" s="255" t="s">
        <v>717</v>
      </c>
      <c r="M2489" s="255" t="s">
        <v>565</v>
      </c>
      <c r="N2489" s="255" t="s">
        <v>565</v>
      </c>
      <c r="P2489" s="255" t="s">
        <v>152</v>
      </c>
      <c r="Q2489" s="255" t="s">
        <v>764</v>
      </c>
      <c r="R2489" s="255" t="s">
        <v>4068</v>
      </c>
      <c r="S2489" s="255" t="s">
        <v>5324</v>
      </c>
    </row>
    <row r="2490" spans="1:19" x14ac:dyDescent="0.3">
      <c r="A2490" s="204"/>
      <c r="B2490" s="204"/>
      <c r="C2490" s="204"/>
      <c r="D2490" s="204"/>
      <c r="F2490" s="255" t="s">
        <v>152</v>
      </c>
      <c r="G2490" s="255" t="s">
        <v>722</v>
      </c>
      <c r="H2490" s="255" t="s">
        <v>946</v>
      </c>
      <c r="I2490" s="255" t="s">
        <v>1931</v>
      </c>
      <c r="K2490" s="255" t="s">
        <v>153</v>
      </c>
      <c r="L2490" s="255" t="s">
        <v>719</v>
      </c>
      <c r="M2490" s="255" t="s">
        <v>2455</v>
      </c>
      <c r="N2490" s="255" t="s">
        <v>2104</v>
      </c>
      <c r="P2490" s="255" t="s">
        <v>152</v>
      </c>
      <c r="Q2490" s="255" t="s">
        <v>766</v>
      </c>
      <c r="R2490" s="255" t="s">
        <v>624</v>
      </c>
      <c r="S2490" s="255" t="s">
        <v>1807</v>
      </c>
    </row>
    <row r="2491" spans="1:19" x14ac:dyDescent="0.3">
      <c r="A2491" s="204"/>
      <c r="B2491" s="204"/>
      <c r="C2491" s="204"/>
      <c r="D2491" s="204"/>
      <c r="F2491" s="255" t="s">
        <v>152</v>
      </c>
      <c r="G2491" s="255" t="s">
        <v>724</v>
      </c>
      <c r="H2491" s="255" t="s">
        <v>865</v>
      </c>
      <c r="I2491" s="255" t="s">
        <v>4859</v>
      </c>
      <c r="K2491" s="255" t="s">
        <v>153</v>
      </c>
      <c r="L2491" s="255" t="s">
        <v>720</v>
      </c>
      <c r="M2491" s="255" t="s">
        <v>885</v>
      </c>
      <c r="N2491" s="255" t="s">
        <v>2105</v>
      </c>
      <c r="P2491" s="255" t="s">
        <v>152</v>
      </c>
      <c r="Q2491" s="255" t="s">
        <v>4672</v>
      </c>
      <c r="R2491" s="255" t="s">
        <v>1121</v>
      </c>
      <c r="S2491" s="255" t="s">
        <v>1841</v>
      </c>
    </row>
    <row r="2492" spans="1:19" x14ac:dyDescent="0.3">
      <c r="A2492" s="204"/>
      <c r="B2492" s="204"/>
      <c r="C2492" s="204"/>
      <c r="D2492" s="204"/>
      <c r="F2492" s="255" t="s">
        <v>152</v>
      </c>
      <c r="G2492" s="255" t="s">
        <v>726</v>
      </c>
      <c r="H2492" s="255" t="s">
        <v>2116</v>
      </c>
      <c r="I2492" s="255" t="s">
        <v>5062</v>
      </c>
      <c r="K2492" s="255" t="s">
        <v>153</v>
      </c>
      <c r="L2492" s="255" t="s">
        <v>722</v>
      </c>
      <c r="M2492" s="255" t="s">
        <v>1140</v>
      </c>
      <c r="N2492" s="255" t="s">
        <v>2106</v>
      </c>
      <c r="P2492" s="255" t="s">
        <v>152</v>
      </c>
      <c r="Q2492" s="255" t="s">
        <v>767</v>
      </c>
      <c r="R2492" s="255" t="s">
        <v>624</v>
      </c>
      <c r="S2492" s="255" t="s">
        <v>4356</v>
      </c>
    </row>
    <row r="2493" spans="1:19" x14ac:dyDescent="0.3">
      <c r="A2493" s="204"/>
      <c r="B2493" s="204"/>
      <c r="C2493" s="204"/>
      <c r="D2493" s="204"/>
      <c r="F2493" s="255" t="s">
        <v>152</v>
      </c>
      <c r="G2493" s="255" t="s">
        <v>728</v>
      </c>
      <c r="H2493" s="255" t="s">
        <v>1084</v>
      </c>
      <c r="I2493" s="255" t="s">
        <v>5063</v>
      </c>
      <c r="K2493" s="255" t="s">
        <v>153</v>
      </c>
      <c r="L2493" s="255" t="s">
        <v>724</v>
      </c>
      <c r="M2493" s="255" t="s">
        <v>4320</v>
      </c>
      <c r="N2493" s="255" t="s">
        <v>2107</v>
      </c>
      <c r="P2493" s="255" t="s">
        <v>152</v>
      </c>
      <c r="Q2493" s="255" t="s">
        <v>769</v>
      </c>
      <c r="R2493" s="255" t="s">
        <v>885</v>
      </c>
      <c r="S2493" s="255" t="s">
        <v>1478</v>
      </c>
    </row>
    <row r="2494" spans="1:19" x14ac:dyDescent="0.3">
      <c r="A2494" s="204"/>
      <c r="B2494" s="204"/>
      <c r="C2494" s="204"/>
      <c r="D2494" s="204"/>
      <c r="F2494" s="255" t="s">
        <v>152</v>
      </c>
      <c r="G2494" s="255" t="s">
        <v>730</v>
      </c>
      <c r="H2494" s="255" t="s">
        <v>1961</v>
      </c>
      <c r="I2494" s="255" t="s">
        <v>5064</v>
      </c>
      <c r="K2494" s="255" t="s">
        <v>153</v>
      </c>
      <c r="L2494" s="255" t="s">
        <v>726</v>
      </c>
      <c r="M2494" s="255" t="s">
        <v>3692</v>
      </c>
      <c r="N2494" s="255" t="s">
        <v>2108</v>
      </c>
      <c r="P2494" s="255" t="s">
        <v>152</v>
      </c>
      <c r="Q2494" s="255" t="s">
        <v>537</v>
      </c>
      <c r="R2494" s="255" t="s">
        <v>10715</v>
      </c>
      <c r="S2494" s="255" t="s">
        <v>5325</v>
      </c>
    </row>
    <row r="2495" spans="1:19" x14ac:dyDescent="0.3">
      <c r="A2495" s="204"/>
      <c r="B2495" s="204"/>
      <c r="C2495" s="204"/>
      <c r="D2495" s="204"/>
      <c r="F2495" s="255" t="s">
        <v>152</v>
      </c>
      <c r="G2495" s="255" t="s">
        <v>539</v>
      </c>
      <c r="H2495" s="255" t="s">
        <v>10411</v>
      </c>
      <c r="I2495" s="255" t="s">
        <v>5065</v>
      </c>
      <c r="K2495" s="255" t="s">
        <v>153</v>
      </c>
      <c r="L2495" s="255" t="s">
        <v>728</v>
      </c>
      <c r="M2495" s="255" t="s">
        <v>723</v>
      </c>
      <c r="N2495" s="255" t="s">
        <v>2109</v>
      </c>
      <c r="P2495" s="255" t="s">
        <v>152</v>
      </c>
      <c r="Q2495" s="255" t="s">
        <v>4673</v>
      </c>
      <c r="R2495" s="255" t="s">
        <v>5019</v>
      </c>
      <c r="S2495" s="255" t="s">
        <v>10714</v>
      </c>
    </row>
    <row r="2496" spans="1:19" x14ac:dyDescent="0.3">
      <c r="A2496" s="204"/>
      <c r="B2496" s="204"/>
      <c r="C2496" s="204"/>
      <c r="D2496" s="204"/>
      <c r="F2496" s="255" t="s">
        <v>152</v>
      </c>
      <c r="G2496" s="255" t="s">
        <v>733</v>
      </c>
      <c r="H2496" s="255" t="s">
        <v>661</v>
      </c>
      <c r="I2496" s="255" t="s">
        <v>2736</v>
      </c>
      <c r="K2496" s="255" t="s">
        <v>153</v>
      </c>
      <c r="L2496" s="255" t="s">
        <v>730</v>
      </c>
      <c r="M2496" s="255" t="s">
        <v>5049</v>
      </c>
      <c r="N2496" s="255" t="s">
        <v>2110</v>
      </c>
      <c r="P2496" s="255" t="s">
        <v>152</v>
      </c>
      <c r="Q2496" s="255" t="s">
        <v>774</v>
      </c>
      <c r="R2496" s="255" t="s">
        <v>565</v>
      </c>
      <c r="S2496" s="255" t="s">
        <v>565</v>
      </c>
    </row>
    <row r="2497" spans="1:19" x14ac:dyDescent="0.3">
      <c r="A2497" s="204"/>
      <c r="B2497" s="204"/>
      <c r="C2497" s="204"/>
      <c r="D2497" s="204"/>
      <c r="F2497" s="255" t="s">
        <v>152</v>
      </c>
      <c r="G2497" s="255" t="s">
        <v>735</v>
      </c>
      <c r="H2497" s="255" t="s">
        <v>853</v>
      </c>
      <c r="I2497" s="255" t="s">
        <v>5066</v>
      </c>
      <c r="K2497" s="255" t="s">
        <v>153</v>
      </c>
      <c r="L2497" s="255" t="s">
        <v>539</v>
      </c>
      <c r="M2497" s="255" t="s">
        <v>908</v>
      </c>
      <c r="N2497" s="255" t="s">
        <v>2111</v>
      </c>
      <c r="P2497" s="255" t="s">
        <v>152</v>
      </c>
      <c r="Q2497" s="255" t="s">
        <v>776</v>
      </c>
      <c r="R2497" s="255" t="s">
        <v>1832</v>
      </c>
      <c r="S2497" s="255" t="s">
        <v>1832</v>
      </c>
    </row>
    <row r="2498" spans="1:19" x14ac:dyDescent="0.3">
      <c r="A2498" s="204"/>
      <c r="B2498" s="204"/>
      <c r="C2498" s="204"/>
      <c r="D2498" s="204"/>
      <c r="F2498" s="255" t="s">
        <v>152</v>
      </c>
      <c r="G2498" s="255" t="s">
        <v>737</v>
      </c>
      <c r="H2498" s="255" t="s">
        <v>1808</v>
      </c>
      <c r="I2498" s="255" t="s">
        <v>5067</v>
      </c>
      <c r="K2498" s="255" t="s">
        <v>153</v>
      </c>
      <c r="L2498" s="255" t="s">
        <v>733</v>
      </c>
      <c r="M2498" s="255" t="s">
        <v>863</v>
      </c>
      <c r="N2498" s="255" t="s">
        <v>594</v>
      </c>
      <c r="P2498" s="255" t="s">
        <v>152</v>
      </c>
      <c r="Q2498" s="255" t="s">
        <v>778</v>
      </c>
      <c r="R2498" s="255" t="s">
        <v>10713</v>
      </c>
      <c r="S2498" s="255" t="s">
        <v>5327</v>
      </c>
    </row>
    <row r="2499" spans="1:19" x14ac:dyDescent="0.3">
      <c r="A2499" s="204"/>
      <c r="B2499" s="204"/>
      <c r="C2499" s="204"/>
      <c r="D2499" s="204"/>
      <c r="F2499" s="255" t="s">
        <v>152</v>
      </c>
      <c r="G2499" s="255" t="s">
        <v>739</v>
      </c>
      <c r="H2499" s="255" t="s">
        <v>1474</v>
      </c>
      <c r="I2499" s="255" t="s">
        <v>5068</v>
      </c>
      <c r="K2499" s="255" t="s">
        <v>153</v>
      </c>
      <c r="L2499" s="255" t="s">
        <v>735</v>
      </c>
      <c r="M2499" s="255" t="s">
        <v>757</v>
      </c>
      <c r="N2499" s="255" t="s">
        <v>2112</v>
      </c>
      <c r="P2499" s="255" t="s">
        <v>152</v>
      </c>
      <c r="Q2499" s="255" t="s">
        <v>780</v>
      </c>
      <c r="R2499" s="255" t="s">
        <v>4318</v>
      </c>
      <c r="S2499" s="255" t="s">
        <v>5328</v>
      </c>
    </row>
    <row r="2500" spans="1:19" x14ac:dyDescent="0.3">
      <c r="A2500" s="204"/>
      <c r="B2500" s="204"/>
      <c r="C2500" s="204"/>
      <c r="D2500" s="204"/>
      <c r="F2500" s="255" t="s">
        <v>152</v>
      </c>
      <c r="G2500" s="255" t="s">
        <v>741</v>
      </c>
      <c r="H2500" s="255" t="s">
        <v>1893</v>
      </c>
      <c r="I2500" s="255" t="s">
        <v>5069</v>
      </c>
      <c r="K2500" s="255" t="s">
        <v>153</v>
      </c>
      <c r="L2500" s="255" t="s">
        <v>737</v>
      </c>
      <c r="M2500" s="255" t="s">
        <v>757</v>
      </c>
      <c r="N2500" s="255" t="s">
        <v>2061</v>
      </c>
      <c r="P2500" s="255" t="s">
        <v>152</v>
      </c>
      <c r="Q2500" s="255" t="s">
        <v>782</v>
      </c>
      <c r="R2500" s="255" t="s">
        <v>594</v>
      </c>
      <c r="S2500" s="255" t="s">
        <v>565</v>
      </c>
    </row>
    <row r="2501" spans="1:19" x14ac:dyDescent="0.3">
      <c r="A2501" s="204"/>
      <c r="B2501" s="204"/>
      <c r="C2501" s="204"/>
      <c r="D2501" s="204"/>
      <c r="F2501" s="255" t="s">
        <v>152</v>
      </c>
      <c r="G2501" s="255" t="s">
        <v>743</v>
      </c>
      <c r="H2501" s="255" t="s">
        <v>7445</v>
      </c>
      <c r="I2501" s="255" t="s">
        <v>5071</v>
      </c>
      <c r="K2501" s="255" t="s">
        <v>153</v>
      </c>
      <c r="L2501" s="255" t="s">
        <v>739</v>
      </c>
      <c r="M2501" s="255" t="s">
        <v>624</v>
      </c>
      <c r="N2501" s="255" t="s">
        <v>2113</v>
      </c>
      <c r="P2501" s="255" t="s">
        <v>152</v>
      </c>
      <c r="Q2501" s="255" t="s">
        <v>783</v>
      </c>
      <c r="R2501" s="255" t="s">
        <v>777</v>
      </c>
      <c r="S2501" s="255" t="s">
        <v>1017</v>
      </c>
    </row>
    <row r="2502" spans="1:19" x14ac:dyDescent="0.3">
      <c r="A2502" s="204"/>
      <c r="B2502" s="204"/>
      <c r="C2502" s="204"/>
      <c r="D2502" s="204"/>
      <c r="F2502" s="255" t="s">
        <v>152</v>
      </c>
      <c r="G2502" s="255" t="s">
        <v>745</v>
      </c>
      <c r="H2502" s="255" t="s">
        <v>2256</v>
      </c>
      <c r="I2502" s="255" t="s">
        <v>5072</v>
      </c>
      <c r="K2502" s="255" t="s">
        <v>153</v>
      </c>
      <c r="L2502" s="255" t="s">
        <v>743</v>
      </c>
      <c r="M2502" s="255" t="s">
        <v>1851</v>
      </c>
      <c r="N2502" s="255" t="s">
        <v>2114</v>
      </c>
      <c r="P2502" s="255" t="s">
        <v>152</v>
      </c>
      <c r="Q2502" s="255" t="s">
        <v>784</v>
      </c>
      <c r="R2502" s="255" t="s">
        <v>1067</v>
      </c>
      <c r="S2502" s="255" t="s">
        <v>2942</v>
      </c>
    </row>
    <row r="2503" spans="1:19" x14ac:dyDescent="0.3">
      <c r="A2503" s="204"/>
      <c r="B2503" s="204"/>
      <c r="C2503" s="204"/>
      <c r="D2503" s="204"/>
      <c r="F2503" s="255" t="s">
        <v>152</v>
      </c>
      <c r="G2503" s="255" t="s">
        <v>747</v>
      </c>
      <c r="H2503" s="255" t="s">
        <v>3986</v>
      </c>
      <c r="I2503" s="255" t="s">
        <v>5073</v>
      </c>
      <c r="K2503" s="255" t="s">
        <v>153</v>
      </c>
      <c r="L2503" s="255" t="s">
        <v>745</v>
      </c>
      <c r="M2503" s="255" t="s">
        <v>624</v>
      </c>
      <c r="N2503" s="255" t="s">
        <v>989</v>
      </c>
      <c r="P2503" s="255" t="s">
        <v>152</v>
      </c>
      <c r="Q2503" s="255" t="s">
        <v>786</v>
      </c>
      <c r="R2503" s="255" t="s">
        <v>8128</v>
      </c>
      <c r="S2503" s="255" t="s">
        <v>5329</v>
      </c>
    </row>
    <row r="2504" spans="1:19" x14ac:dyDescent="0.3">
      <c r="A2504" s="204"/>
      <c r="B2504" s="204"/>
      <c r="C2504" s="204"/>
      <c r="D2504" s="204"/>
      <c r="F2504" s="255" t="s">
        <v>152</v>
      </c>
      <c r="G2504" s="255" t="s">
        <v>749</v>
      </c>
      <c r="H2504" s="255" t="s">
        <v>1471</v>
      </c>
      <c r="I2504" s="255" t="s">
        <v>5075</v>
      </c>
      <c r="K2504" s="255" t="s">
        <v>153</v>
      </c>
      <c r="L2504" s="255" t="s">
        <v>747</v>
      </c>
      <c r="M2504" s="255" t="s">
        <v>4454</v>
      </c>
      <c r="N2504" s="255" t="s">
        <v>2115</v>
      </c>
      <c r="P2504" s="255" t="s">
        <v>152</v>
      </c>
      <c r="Q2504" s="255" t="s">
        <v>4674</v>
      </c>
      <c r="R2504" s="255" t="s">
        <v>1140</v>
      </c>
      <c r="S2504" s="255" t="s">
        <v>2769</v>
      </c>
    </row>
    <row r="2505" spans="1:19" x14ac:dyDescent="0.3">
      <c r="A2505" s="204"/>
      <c r="B2505" s="204"/>
      <c r="C2505" s="204"/>
      <c r="D2505" s="204"/>
      <c r="F2505" s="255" t="s">
        <v>152</v>
      </c>
      <c r="G2505" s="255" t="s">
        <v>751</v>
      </c>
      <c r="H2505" s="255" t="s">
        <v>6376</v>
      </c>
      <c r="I2505" s="255" t="s">
        <v>5076</v>
      </c>
      <c r="K2505" s="255" t="s">
        <v>153</v>
      </c>
      <c r="L2505" s="255" t="s">
        <v>749</v>
      </c>
      <c r="M2505" s="255" t="s">
        <v>2163</v>
      </c>
      <c r="N2505" s="255" t="s">
        <v>2116</v>
      </c>
      <c r="P2505" s="255" t="s">
        <v>152</v>
      </c>
      <c r="Q2505" s="255" t="s">
        <v>788</v>
      </c>
      <c r="R2505" s="255" t="s">
        <v>2525</v>
      </c>
      <c r="S2505" s="255" t="s">
        <v>2819</v>
      </c>
    </row>
    <row r="2506" spans="1:19" x14ac:dyDescent="0.3">
      <c r="A2506" s="204"/>
      <c r="B2506" s="204"/>
      <c r="C2506" s="204"/>
      <c r="D2506" s="204"/>
      <c r="F2506" s="255" t="s">
        <v>152</v>
      </c>
      <c r="G2506" s="255" t="s">
        <v>753</v>
      </c>
      <c r="H2506" s="255" t="s">
        <v>1454</v>
      </c>
      <c r="I2506" s="255" t="s">
        <v>5078</v>
      </c>
      <c r="K2506" s="255" t="s">
        <v>153</v>
      </c>
      <c r="L2506" s="255" t="s">
        <v>751</v>
      </c>
      <c r="M2506" s="255" t="s">
        <v>1393</v>
      </c>
      <c r="N2506" s="255" t="s">
        <v>2117</v>
      </c>
      <c r="P2506" s="255" t="s">
        <v>152</v>
      </c>
      <c r="Q2506" s="255" t="s">
        <v>790</v>
      </c>
      <c r="R2506" s="255" t="s">
        <v>2029</v>
      </c>
      <c r="S2506" s="255" t="s">
        <v>1629</v>
      </c>
    </row>
    <row r="2507" spans="1:19" x14ac:dyDescent="0.3">
      <c r="A2507" s="204"/>
      <c r="B2507" s="204"/>
      <c r="C2507" s="204"/>
      <c r="D2507" s="204"/>
      <c r="F2507" s="255" t="s">
        <v>152</v>
      </c>
      <c r="G2507" s="255" t="s">
        <v>538</v>
      </c>
      <c r="H2507" s="255" t="s">
        <v>10412</v>
      </c>
      <c r="I2507" s="255" t="s">
        <v>5079</v>
      </c>
      <c r="K2507" s="255" t="s">
        <v>153</v>
      </c>
      <c r="L2507" s="255" t="s">
        <v>753</v>
      </c>
      <c r="M2507" s="255" t="s">
        <v>1227</v>
      </c>
      <c r="N2507" s="255" t="s">
        <v>2118</v>
      </c>
      <c r="P2507" s="255" t="s">
        <v>152</v>
      </c>
      <c r="Q2507" s="255" t="s">
        <v>792</v>
      </c>
      <c r="R2507" s="255" t="s">
        <v>861</v>
      </c>
      <c r="S2507" s="255" t="s">
        <v>1931</v>
      </c>
    </row>
    <row r="2508" spans="1:19" x14ac:dyDescent="0.3">
      <c r="A2508" s="204"/>
      <c r="B2508" s="204"/>
      <c r="C2508" s="204"/>
      <c r="D2508" s="204"/>
      <c r="F2508" s="255" t="s">
        <v>152</v>
      </c>
      <c r="G2508" s="255" t="s">
        <v>756</v>
      </c>
      <c r="H2508" s="255" t="s">
        <v>594</v>
      </c>
      <c r="I2508" s="255" t="s">
        <v>885</v>
      </c>
      <c r="K2508" s="255" t="s">
        <v>153</v>
      </c>
      <c r="L2508" s="255" t="s">
        <v>538</v>
      </c>
      <c r="M2508" s="255" t="s">
        <v>5882</v>
      </c>
      <c r="N2508" s="255" t="s">
        <v>2119</v>
      </c>
      <c r="P2508" s="255" t="s">
        <v>152</v>
      </c>
      <c r="Q2508" s="255" t="s">
        <v>794</v>
      </c>
      <c r="R2508" s="255" t="s">
        <v>1013</v>
      </c>
      <c r="S2508" s="255" t="s">
        <v>1119</v>
      </c>
    </row>
    <row r="2509" spans="1:19" x14ac:dyDescent="0.3">
      <c r="A2509" s="204"/>
      <c r="B2509" s="204"/>
      <c r="C2509" s="204"/>
      <c r="D2509" s="204"/>
      <c r="F2509" s="255" t="s">
        <v>152</v>
      </c>
      <c r="G2509" s="255" t="s">
        <v>758</v>
      </c>
      <c r="H2509" s="255" t="s">
        <v>799</v>
      </c>
      <c r="I2509" s="255" t="s">
        <v>5080</v>
      </c>
      <c r="K2509" s="255" t="s">
        <v>153</v>
      </c>
      <c r="L2509" s="255" t="s">
        <v>756</v>
      </c>
      <c r="M2509" s="255" t="s">
        <v>565</v>
      </c>
      <c r="N2509" s="255" t="s">
        <v>565</v>
      </c>
      <c r="P2509" s="255" t="s">
        <v>152</v>
      </c>
      <c r="Q2509" s="255" t="s">
        <v>796</v>
      </c>
      <c r="R2509" s="255" t="s">
        <v>3986</v>
      </c>
      <c r="S2509" s="255" t="s">
        <v>5330</v>
      </c>
    </row>
    <row r="2510" spans="1:19" x14ac:dyDescent="0.3">
      <c r="A2510" s="204"/>
      <c r="B2510" s="204"/>
      <c r="C2510" s="204"/>
      <c r="D2510" s="204"/>
      <c r="F2510" s="255" t="s">
        <v>152</v>
      </c>
      <c r="G2510" s="255" t="s">
        <v>760</v>
      </c>
      <c r="H2510" s="255" t="s">
        <v>10413</v>
      </c>
      <c r="I2510" s="255" t="s">
        <v>5081</v>
      </c>
      <c r="K2510" s="255" t="s">
        <v>153</v>
      </c>
      <c r="L2510" s="255" t="s">
        <v>758</v>
      </c>
      <c r="M2510" s="255" t="s">
        <v>621</v>
      </c>
      <c r="N2510" s="255" t="s">
        <v>984</v>
      </c>
      <c r="P2510" s="255" t="s">
        <v>152</v>
      </c>
      <c r="Q2510" s="255" t="s">
        <v>4675</v>
      </c>
      <c r="R2510" s="255" t="s">
        <v>8070</v>
      </c>
      <c r="S2510" s="255" t="s">
        <v>10712</v>
      </c>
    </row>
    <row r="2511" spans="1:19" x14ac:dyDescent="0.3">
      <c r="A2511" s="204"/>
      <c r="B2511" s="204"/>
      <c r="C2511" s="204"/>
      <c r="D2511" s="204"/>
      <c r="F2511" s="255" t="s">
        <v>152</v>
      </c>
      <c r="G2511" s="255" t="s">
        <v>762</v>
      </c>
      <c r="H2511" s="255" t="s">
        <v>1966</v>
      </c>
      <c r="I2511" s="255" t="s">
        <v>5082</v>
      </c>
      <c r="K2511" s="255" t="s">
        <v>153</v>
      </c>
      <c r="L2511" s="255" t="s">
        <v>760</v>
      </c>
      <c r="M2511" s="255" t="s">
        <v>3088</v>
      </c>
      <c r="N2511" s="255" t="s">
        <v>2120</v>
      </c>
      <c r="P2511" s="255" t="s">
        <v>152</v>
      </c>
      <c r="Q2511" s="255" t="s">
        <v>798</v>
      </c>
      <c r="R2511" s="255" t="s">
        <v>885</v>
      </c>
      <c r="S2511" s="255" t="s">
        <v>4485</v>
      </c>
    </row>
    <row r="2512" spans="1:19" x14ac:dyDescent="0.3">
      <c r="A2512" s="204"/>
      <c r="B2512" s="204"/>
      <c r="C2512" s="204"/>
      <c r="D2512" s="204"/>
      <c r="F2512" s="255" t="s">
        <v>152</v>
      </c>
      <c r="G2512" s="255" t="s">
        <v>764</v>
      </c>
      <c r="H2512" s="255" t="s">
        <v>3889</v>
      </c>
      <c r="I2512" s="255" t="s">
        <v>5083</v>
      </c>
      <c r="K2512" s="255" t="s">
        <v>153</v>
      </c>
      <c r="L2512" s="255" t="s">
        <v>762</v>
      </c>
      <c r="M2512" s="255" t="s">
        <v>1498</v>
      </c>
      <c r="N2512" s="255" t="s">
        <v>2121</v>
      </c>
      <c r="P2512" s="255" t="s">
        <v>152</v>
      </c>
      <c r="Q2512" s="255" t="s">
        <v>800</v>
      </c>
      <c r="R2512" s="255" t="s">
        <v>777</v>
      </c>
      <c r="S2512" s="255" t="s">
        <v>4419</v>
      </c>
    </row>
    <row r="2513" spans="1:19" x14ac:dyDescent="0.3">
      <c r="A2513" s="204"/>
      <c r="B2513" s="204"/>
      <c r="C2513" s="204"/>
      <c r="D2513" s="204"/>
      <c r="F2513" s="255" t="s">
        <v>152</v>
      </c>
      <c r="G2513" s="255" t="s">
        <v>766</v>
      </c>
      <c r="H2513" s="255" t="s">
        <v>1145</v>
      </c>
      <c r="I2513" s="255" t="s">
        <v>851</v>
      </c>
      <c r="K2513" s="255" t="s">
        <v>153</v>
      </c>
      <c r="L2513" s="255" t="s">
        <v>764</v>
      </c>
      <c r="M2513" s="255" t="s">
        <v>2790</v>
      </c>
      <c r="N2513" s="255" t="s">
        <v>1913</v>
      </c>
      <c r="P2513" s="255" t="s">
        <v>152</v>
      </c>
      <c r="Q2513" s="255" t="s">
        <v>802</v>
      </c>
      <c r="R2513" s="255" t="s">
        <v>594</v>
      </c>
      <c r="S2513" s="255" t="s">
        <v>565</v>
      </c>
    </row>
    <row r="2514" spans="1:19" x14ac:dyDescent="0.3">
      <c r="A2514" s="204"/>
      <c r="B2514" s="204"/>
      <c r="C2514" s="204"/>
      <c r="D2514" s="204"/>
      <c r="F2514" s="255" t="s">
        <v>152</v>
      </c>
      <c r="G2514" s="255" t="s">
        <v>4672</v>
      </c>
      <c r="H2514" s="255" t="s">
        <v>1161</v>
      </c>
      <c r="I2514" s="255" t="s">
        <v>10414</v>
      </c>
      <c r="K2514" s="255" t="s">
        <v>153</v>
      </c>
      <c r="L2514" s="255" t="s">
        <v>766</v>
      </c>
      <c r="M2514" s="255" t="s">
        <v>594</v>
      </c>
      <c r="N2514" s="255" t="s">
        <v>952</v>
      </c>
      <c r="P2514" s="255" t="s">
        <v>152</v>
      </c>
      <c r="Q2514" s="255" t="s">
        <v>803</v>
      </c>
      <c r="R2514" s="255" t="s">
        <v>4138</v>
      </c>
      <c r="S2514" s="255" t="s">
        <v>5331</v>
      </c>
    </row>
    <row r="2515" spans="1:19" x14ac:dyDescent="0.3">
      <c r="A2515" s="204"/>
      <c r="B2515" s="204"/>
      <c r="C2515" s="204"/>
      <c r="D2515" s="204"/>
      <c r="F2515" s="255" t="s">
        <v>152</v>
      </c>
      <c r="G2515" s="255" t="s">
        <v>767</v>
      </c>
      <c r="H2515" s="255" t="s">
        <v>2285</v>
      </c>
      <c r="I2515" s="255" t="s">
        <v>5084</v>
      </c>
      <c r="K2515" s="255" t="s">
        <v>153</v>
      </c>
      <c r="L2515" s="255" t="s">
        <v>4672</v>
      </c>
      <c r="M2515" s="255" t="s">
        <v>863</v>
      </c>
      <c r="N2515" s="255" t="s">
        <v>821</v>
      </c>
      <c r="P2515" s="255" t="s">
        <v>152</v>
      </c>
      <c r="Q2515" s="255" t="s">
        <v>805</v>
      </c>
      <c r="R2515" s="255" t="s">
        <v>952</v>
      </c>
      <c r="S2515" s="255" t="s">
        <v>2988</v>
      </c>
    </row>
    <row r="2516" spans="1:19" x14ac:dyDescent="0.3">
      <c r="A2516" s="204"/>
      <c r="B2516" s="204"/>
      <c r="C2516" s="204"/>
      <c r="D2516" s="204"/>
      <c r="F2516" s="255" t="s">
        <v>152</v>
      </c>
      <c r="G2516" s="255" t="s">
        <v>769</v>
      </c>
      <c r="H2516" s="255" t="s">
        <v>2083</v>
      </c>
      <c r="I2516" s="255" t="s">
        <v>4390</v>
      </c>
      <c r="K2516" s="255" t="s">
        <v>153</v>
      </c>
      <c r="L2516" s="255" t="s">
        <v>767</v>
      </c>
      <c r="M2516" s="255" t="s">
        <v>565</v>
      </c>
      <c r="N2516" s="255" t="s">
        <v>565</v>
      </c>
      <c r="P2516" s="255" t="s">
        <v>152</v>
      </c>
      <c r="Q2516" s="255" t="s">
        <v>807</v>
      </c>
      <c r="R2516" s="255" t="s">
        <v>621</v>
      </c>
      <c r="S2516" s="255" t="s">
        <v>3254</v>
      </c>
    </row>
    <row r="2517" spans="1:19" x14ac:dyDescent="0.3">
      <c r="A2517" s="204"/>
      <c r="B2517" s="204"/>
      <c r="C2517" s="204"/>
      <c r="D2517" s="204"/>
      <c r="F2517" s="255" t="s">
        <v>152</v>
      </c>
      <c r="G2517" s="255" t="s">
        <v>771</v>
      </c>
      <c r="H2517" s="255" t="s">
        <v>812</v>
      </c>
      <c r="I2517" s="255" t="s">
        <v>3107</v>
      </c>
      <c r="K2517" s="255" t="s">
        <v>153</v>
      </c>
      <c r="L2517" s="255" t="s">
        <v>769</v>
      </c>
      <c r="M2517" s="255" t="s">
        <v>863</v>
      </c>
      <c r="N2517" s="255" t="s">
        <v>821</v>
      </c>
      <c r="P2517" s="255" t="s">
        <v>152</v>
      </c>
      <c r="Q2517" s="255" t="s">
        <v>809</v>
      </c>
      <c r="R2517" s="255" t="s">
        <v>1860</v>
      </c>
      <c r="S2517" s="255" t="s">
        <v>5332</v>
      </c>
    </row>
    <row r="2518" spans="1:19" x14ac:dyDescent="0.3">
      <c r="A2518" s="204"/>
      <c r="B2518" s="204"/>
      <c r="C2518" s="204"/>
      <c r="D2518" s="204"/>
      <c r="F2518" s="255" t="s">
        <v>152</v>
      </c>
      <c r="G2518" s="255" t="s">
        <v>537</v>
      </c>
      <c r="H2518" s="255" t="s">
        <v>4599</v>
      </c>
      <c r="I2518" s="255" t="s">
        <v>5085</v>
      </c>
      <c r="K2518" s="255" t="s">
        <v>153</v>
      </c>
      <c r="L2518" s="255" t="s">
        <v>537</v>
      </c>
      <c r="M2518" s="255" t="s">
        <v>4139</v>
      </c>
      <c r="N2518" s="255" t="s">
        <v>2122</v>
      </c>
      <c r="P2518" s="255" t="s">
        <v>152</v>
      </c>
      <c r="Q2518" s="255" t="s">
        <v>811</v>
      </c>
      <c r="R2518" s="255" t="s">
        <v>565</v>
      </c>
      <c r="S2518" s="255" t="s">
        <v>757</v>
      </c>
    </row>
    <row r="2519" spans="1:19" x14ac:dyDescent="0.3">
      <c r="A2519" s="204"/>
      <c r="B2519" s="204"/>
      <c r="C2519" s="204"/>
      <c r="D2519" s="204"/>
      <c r="F2519" s="255" t="s">
        <v>152</v>
      </c>
      <c r="G2519" s="255" t="s">
        <v>4673</v>
      </c>
      <c r="H2519" s="255" t="s">
        <v>3026</v>
      </c>
      <c r="I2519" s="255" t="s">
        <v>2784</v>
      </c>
      <c r="K2519" s="255" t="s">
        <v>153</v>
      </c>
      <c r="L2519" s="255" t="s">
        <v>4673</v>
      </c>
      <c r="M2519" s="255" t="s">
        <v>875</v>
      </c>
      <c r="N2519" s="255" t="s">
        <v>2257</v>
      </c>
      <c r="P2519" s="255" t="s">
        <v>152</v>
      </c>
      <c r="Q2519" s="255" t="s">
        <v>4676</v>
      </c>
      <c r="R2519" s="255" t="s">
        <v>10711</v>
      </c>
      <c r="S2519" s="255" t="s">
        <v>10710</v>
      </c>
    </row>
    <row r="2520" spans="1:19" x14ac:dyDescent="0.3">
      <c r="A2520" s="204"/>
      <c r="B2520" s="204"/>
      <c r="C2520" s="204"/>
      <c r="D2520" s="204"/>
      <c r="F2520" s="255" t="s">
        <v>152</v>
      </c>
      <c r="G2520" s="255" t="s">
        <v>774</v>
      </c>
      <c r="H2520" s="255" t="s">
        <v>1121</v>
      </c>
      <c r="I2520" s="255" t="s">
        <v>5086</v>
      </c>
      <c r="K2520" s="255" t="s">
        <v>153</v>
      </c>
      <c r="L2520" s="255" t="s">
        <v>774</v>
      </c>
      <c r="M2520" s="255" t="s">
        <v>565</v>
      </c>
      <c r="N2520" s="255" t="s">
        <v>565</v>
      </c>
      <c r="P2520" s="255" t="s">
        <v>152</v>
      </c>
      <c r="Q2520" s="255" t="s">
        <v>813</v>
      </c>
      <c r="R2520" s="255" t="s">
        <v>4337</v>
      </c>
      <c r="S2520" s="255" t="s">
        <v>5333</v>
      </c>
    </row>
    <row r="2521" spans="1:19" x14ac:dyDescent="0.3">
      <c r="A2521" s="204"/>
      <c r="B2521" s="204"/>
      <c r="C2521" s="204"/>
      <c r="D2521" s="204"/>
      <c r="F2521" s="255" t="s">
        <v>152</v>
      </c>
      <c r="G2521" s="255" t="s">
        <v>776</v>
      </c>
      <c r="H2521" s="255" t="s">
        <v>757</v>
      </c>
      <c r="I2521" s="255" t="s">
        <v>757</v>
      </c>
      <c r="K2521" s="255" t="s">
        <v>153</v>
      </c>
      <c r="L2521" s="255" t="s">
        <v>776</v>
      </c>
      <c r="M2521" s="255" t="s">
        <v>565</v>
      </c>
      <c r="N2521" s="255" t="s">
        <v>565</v>
      </c>
      <c r="P2521" s="255" t="s">
        <v>152</v>
      </c>
      <c r="Q2521" s="255" t="s">
        <v>815</v>
      </c>
      <c r="R2521" s="255" t="s">
        <v>565</v>
      </c>
      <c r="S2521" s="255" t="s">
        <v>2515</v>
      </c>
    </row>
    <row r="2522" spans="1:19" x14ac:dyDescent="0.3">
      <c r="A2522" s="204"/>
      <c r="B2522" s="204"/>
      <c r="C2522" s="204"/>
      <c r="D2522" s="204"/>
      <c r="F2522" s="255" t="s">
        <v>152</v>
      </c>
      <c r="G2522" s="255" t="s">
        <v>778</v>
      </c>
      <c r="H2522" s="255" t="s">
        <v>1823</v>
      </c>
      <c r="I2522" s="255" t="s">
        <v>5087</v>
      </c>
      <c r="K2522" s="255" t="s">
        <v>153</v>
      </c>
      <c r="L2522" s="255" t="s">
        <v>778</v>
      </c>
      <c r="M2522" s="255" t="s">
        <v>565</v>
      </c>
      <c r="N2522" s="255" t="s">
        <v>565</v>
      </c>
      <c r="P2522" s="255" t="s">
        <v>152</v>
      </c>
      <c r="Q2522" s="255" t="s">
        <v>816</v>
      </c>
      <c r="R2522" s="255" t="s">
        <v>10354</v>
      </c>
      <c r="S2522" s="255" t="s">
        <v>5334</v>
      </c>
    </row>
    <row r="2523" spans="1:19" x14ac:dyDescent="0.3">
      <c r="A2523" s="204"/>
      <c r="B2523" s="204"/>
      <c r="C2523" s="204"/>
      <c r="D2523" s="204"/>
      <c r="F2523" s="255" t="s">
        <v>152</v>
      </c>
      <c r="G2523" s="255" t="s">
        <v>780</v>
      </c>
      <c r="H2523" s="255" t="s">
        <v>1167</v>
      </c>
      <c r="I2523" s="255" t="s">
        <v>4618</v>
      </c>
      <c r="K2523" s="255" t="s">
        <v>153</v>
      </c>
      <c r="L2523" s="255" t="s">
        <v>780</v>
      </c>
      <c r="M2523" s="255" t="s">
        <v>565</v>
      </c>
      <c r="N2523" s="255" t="s">
        <v>594</v>
      </c>
      <c r="P2523" s="255" t="s">
        <v>152</v>
      </c>
      <c r="Q2523" s="255" t="s">
        <v>818</v>
      </c>
      <c r="R2523" s="255" t="s">
        <v>4057</v>
      </c>
      <c r="S2523" s="255" t="s">
        <v>5335</v>
      </c>
    </row>
    <row r="2524" spans="1:19" x14ac:dyDescent="0.3">
      <c r="A2524" s="204"/>
      <c r="B2524" s="204"/>
      <c r="C2524" s="204"/>
      <c r="D2524" s="204"/>
      <c r="F2524" s="255" t="s">
        <v>152</v>
      </c>
      <c r="G2524" s="255" t="s">
        <v>782</v>
      </c>
      <c r="H2524" s="255" t="s">
        <v>565</v>
      </c>
      <c r="I2524" s="255" t="s">
        <v>594</v>
      </c>
      <c r="K2524" s="255" t="s">
        <v>153</v>
      </c>
      <c r="L2524" s="255" t="s">
        <v>782</v>
      </c>
      <c r="M2524" s="255" t="s">
        <v>565</v>
      </c>
      <c r="N2524" s="255" t="s">
        <v>565</v>
      </c>
      <c r="P2524" s="255" t="s">
        <v>152</v>
      </c>
      <c r="Q2524" s="255" t="s">
        <v>4677</v>
      </c>
      <c r="R2524" s="255" t="s">
        <v>565</v>
      </c>
      <c r="S2524" s="255" t="s">
        <v>565</v>
      </c>
    </row>
    <row r="2525" spans="1:19" x14ac:dyDescent="0.3">
      <c r="A2525" s="204"/>
      <c r="B2525" s="204"/>
      <c r="C2525" s="204"/>
      <c r="D2525" s="204"/>
      <c r="F2525" s="255" t="s">
        <v>152</v>
      </c>
      <c r="G2525" s="255" t="s">
        <v>783</v>
      </c>
      <c r="H2525" s="255" t="s">
        <v>594</v>
      </c>
      <c r="I2525" s="255" t="s">
        <v>863</v>
      </c>
      <c r="K2525" s="255" t="s">
        <v>153</v>
      </c>
      <c r="L2525" s="255" t="s">
        <v>784</v>
      </c>
      <c r="M2525" s="255" t="s">
        <v>1121</v>
      </c>
      <c r="N2525" s="255" t="s">
        <v>1590</v>
      </c>
      <c r="P2525" s="255" t="s">
        <v>152</v>
      </c>
      <c r="Q2525" s="255" t="s">
        <v>820</v>
      </c>
      <c r="R2525" s="255" t="s">
        <v>565</v>
      </c>
      <c r="S2525" s="255" t="s">
        <v>565</v>
      </c>
    </row>
    <row r="2526" spans="1:19" x14ac:dyDescent="0.3">
      <c r="A2526" s="204"/>
      <c r="B2526" s="204"/>
      <c r="C2526" s="204"/>
      <c r="D2526" s="204"/>
      <c r="F2526" s="255" t="s">
        <v>152</v>
      </c>
      <c r="G2526" s="255" t="s">
        <v>784</v>
      </c>
      <c r="H2526" s="255" t="s">
        <v>828</v>
      </c>
      <c r="I2526" s="255" t="s">
        <v>1086</v>
      </c>
      <c r="K2526" s="255" t="s">
        <v>153</v>
      </c>
      <c r="L2526" s="255" t="s">
        <v>786</v>
      </c>
      <c r="M2526" s="255" t="s">
        <v>1420</v>
      </c>
      <c r="N2526" s="255" t="s">
        <v>2123</v>
      </c>
      <c r="P2526" s="255" t="s">
        <v>152</v>
      </c>
      <c r="Q2526" s="255" t="s">
        <v>822</v>
      </c>
      <c r="R2526" s="255" t="s">
        <v>3645</v>
      </c>
      <c r="S2526" s="255" t="s">
        <v>5336</v>
      </c>
    </row>
    <row r="2527" spans="1:19" x14ac:dyDescent="0.3">
      <c r="A2527" s="204"/>
      <c r="B2527" s="204"/>
      <c r="C2527" s="204"/>
      <c r="D2527" s="204"/>
      <c r="F2527" s="255" t="s">
        <v>152</v>
      </c>
      <c r="G2527" s="255" t="s">
        <v>786</v>
      </c>
      <c r="H2527" s="255" t="s">
        <v>4353</v>
      </c>
      <c r="I2527" s="255" t="s">
        <v>779</v>
      </c>
      <c r="K2527" s="255" t="s">
        <v>153</v>
      </c>
      <c r="L2527" s="255" t="s">
        <v>4674</v>
      </c>
      <c r="M2527" s="255" t="s">
        <v>896</v>
      </c>
      <c r="N2527" s="255" t="s">
        <v>1743</v>
      </c>
      <c r="P2527" s="255" t="s">
        <v>152</v>
      </c>
      <c r="Q2527" s="255" t="s">
        <v>332</v>
      </c>
      <c r="R2527" s="255" t="s">
        <v>4938</v>
      </c>
      <c r="S2527" s="255" t="s">
        <v>5337</v>
      </c>
    </row>
    <row r="2528" spans="1:19" x14ac:dyDescent="0.3">
      <c r="A2528" s="204"/>
      <c r="B2528" s="204"/>
      <c r="C2528" s="204"/>
      <c r="D2528" s="204"/>
      <c r="F2528" s="255" t="s">
        <v>152</v>
      </c>
      <c r="G2528" s="255" t="s">
        <v>4674</v>
      </c>
      <c r="H2528" s="255" t="s">
        <v>2054</v>
      </c>
      <c r="I2528" s="255" t="s">
        <v>10415</v>
      </c>
      <c r="K2528" s="255" t="s">
        <v>153</v>
      </c>
      <c r="L2528" s="255" t="s">
        <v>788</v>
      </c>
      <c r="M2528" s="255" t="s">
        <v>863</v>
      </c>
      <c r="N2528" s="255" t="s">
        <v>661</v>
      </c>
      <c r="P2528" s="255" t="s">
        <v>152</v>
      </c>
      <c r="Q2528" s="255" t="s">
        <v>331</v>
      </c>
      <c r="R2528" s="255" t="s">
        <v>2817</v>
      </c>
      <c r="S2528" s="255" t="s">
        <v>5338</v>
      </c>
    </row>
    <row r="2529" spans="1:19" x14ac:dyDescent="0.3">
      <c r="A2529" s="204"/>
      <c r="B2529" s="204"/>
      <c r="C2529" s="204"/>
      <c r="D2529" s="204"/>
      <c r="F2529" s="255" t="s">
        <v>152</v>
      </c>
      <c r="G2529" s="255" t="s">
        <v>788</v>
      </c>
      <c r="H2529" s="255" t="s">
        <v>1481</v>
      </c>
      <c r="I2529" s="255" t="s">
        <v>1915</v>
      </c>
      <c r="K2529" s="255" t="s">
        <v>153</v>
      </c>
      <c r="L2529" s="255" t="s">
        <v>790</v>
      </c>
      <c r="M2529" s="255" t="s">
        <v>2749</v>
      </c>
      <c r="N2529" s="255" t="s">
        <v>1671</v>
      </c>
      <c r="P2529" s="255" t="s">
        <v>152</v>
      </c>
      <c r="Q2529" s="255" t="s">
        <v>330</v>
      </c>
      <c r="R2529" s="255" t="s">
        <v>1077</v>
      </c>
      <c r="S2529" s="255" t="s">
        <v>5339</v>
      </c>
    </row>
    <row r="2530" spans="1:19" x14ac:dyDescent="0.3">
      <c r="A2530" s="204"/>
      <c r="B2530" s="204"/>
      <c r="C2530" s="204"/>
      <c r="D2530" s="204"/>
      <c r="F2530" s="255" t="s">
        <v>152</v>
      </c>
      <c r="G2530" s="255" t="s">
        <v>790</v>
      </c>
      <c r="H2530" s="255" t="s">
        <v>3263</v>
      </c>
      <c r="I2530" s="255" t="s">
        <v>1809</v>
      </c>
      <c r="K2530" s="255" t="s">
        <v>153</v>
      </c>
      <c r="L2530" s="255" t="s">
        <v>792</v>
      </c>
      <c r="M2530" s="255" t="s">
        <v>861</v>
      </c>
      <c r="N2530" s="255" t="s">
        <v>2041</v>
      </c>
      <c r="P2530" s="255" t="s">
        <v>152</v>
      </c>
      <c r="Q2530" s="255" t="s">
        <v>329</v>
      </c>
      <c r="R2530" s="255" t="s">
        <v>7719</v>
      </c>
      <c r="S2530" s="255" t="s">
        <v>5340</v>
      </c>
    </row>
    <row r="2531" spans="1:19" x14ac:dyDescent="0.3">
      <c r="A2531" s="204"/>
      <c r="B2531" s="204"/>
      <c r="C2531" s="204"/>
      <c r="D2531" s="204"/>
      <c r="F2531" s="255" t="s">
        <v>152</v>
      </c>
      <c r="G2531" s="255" t="s">
        <v>792</v>
      </c>
      <c r="H2531" s="255" t="s">
        <v>892</v>
      </c>
      <c r="I2531" s="255" t="s">
        <v>1972</v>
      </c>
      <c r="K2531" s="255" t="s">
        <v>153</v>
      </c>
      <c r="L2531" s="255" t="s">
        <v>794</v>
      </c>
      <c r="M2531" s="255" t="s">
        <v>565</v>
      </c>
      <c r="N2531" s="255" t="s">
        <v>565</v>
      </c>
      <c r="P2531" s="255" t="s">
        <v>152</v>
      </c>
      <c r="Q2531" s="255" t="s">
        <v>328</v>
      </c>
      <c r="R2531" s="255" t="s">
        <v>992</v>
      </c>
      <c r="S2531" s="255" t="s">
        <v>5341</v>
      </c>
    </row>
    <row r="2532" spans="1:19" x14ac:dyDescent="0.3">
      <c r="A2532" s="204"/>
      <c r="B2532" s="204"/>
      <c r="C2532" s="204"/>
      <c r="D2532" s="204"/>
      <c r="F2532" s="255" t="s">
        <v>152</v>
      </c>
      <c r="G2532" s="255" t="s">
        <v>794</v>
      </c>
      <c r="H2532" s="255" t="s">
        <v>600</v>
      </c>
      <c r="I2532" s="255" t="s">
        <v>2485</v>
      </c>
      <c r="K2532" s="255" t="s">
        <v>153</v>
      </c>
      <c r="L2532" s="255" t="s">
        <v>796</v>
      </c>
      <c r="M2532" s="255" t="s">
        <v>652</v>
      </c>
      <c r="N2532" s="255" t="s">
        <v>2124</v>
      </c>
      <c r="P2532" s="255" t="s">
        <v>152</v>
      </c>
      <c r="Q2532" s="255" t="s">
        <v>324</v>
      </c>
      <c r="R2532" s="255" t="s">
        <v>4523</v>
      </c>
      <c r="S2532" s="255" t="s">
        <v>5342</v>
      </c>
    </row>
    <row r="2533" spans="1:19" x14ac:dyDescent="0.3">
      <c r="A2533" s="204"/>
      <c r="B2533" s="204"/>
      <c r="C2533" s="204"/>
      <c r="D2533" s="204"/>
      <c r="F2533" s="255" t="s">
        <v>152</v>
      </c>
      <c r="G2533" s="255" t="s">
        <v>796</v>
      </c>
      <c r="H2533" s="255" t="s">
        <v>1969</v>
      </c>
      <c r="I2533" s="255" t="s">
        <v>5088</v>
      </c>
      <c r="K2533" s="255" t="s">
        <v>153</v>
      </c>
      <c r="L2533" s="255" t="s">
        <v>4675</v>
      </c>
      <c r="M2533" s="255" t="s">
        <v>1121</v>
      </c>
      <c r="N2533" s="255" t="s">
        <v>6680</v>
      </c>
      <c r="P2533" s="255" t="s">
        <v>152</v>
      </c>
      <c r="Q2533" s="255" t="s">
        <v>4678</v>
      </c>
      <c r="R2533" s="255" t="s">
        <v>2024</v>
      </c>
      <c r="S2533" s="255" t="s">
        <v>10709</v>
      </c>
    </row>
    <row r="2534" spans="1:19" x14ac:dyDescent="0.3">
      <c r="A2534" s="204"/>
      <c r="B2534" s="204"/>
      <c r="C2534" s="204"/>
      <c r="D2534" s="204"/>
      <c r="F2534" s="255" t="s">
        <v>152</v>
      </c>
      <c r="G2534" s="255" t="s">
        <v>4675</v>
      </c>
      <c r="H2534" s="255" t="s">
        <v>2348</v>
      </c>
      <c r="I2534" s="255" t="s">
        <v>10416</v>
      </c>
      <c r="K2534" s="255" t="s">
        <v>153</v>
      </c>
      <c r="L2534" s="255" t="s">
        <v>798</v>
      </c>
      <c r="M2534" s="255" t="s">
        <v>624</v>
      </c>
      <c r="N2534" s="255" t="s">
        <v>1313</v>
      </c>
      <c r="P2534" s="255" t="s">
        <v>152</v>
      </c>
      <c r="Q2534" s="255" t="s">
        <v>830</v>
      </c>
      <c r="R2534" s="255" t="s">
        <v>2515</v>
      </c>
      <c r="S2534" s="255" t="s">
        <v>1883</v>
      </c>
    </row>
    <row r="2535" spans="1:19" x14ac:dyDescent="0.3">
      <c r="A2535" s="204"/>
      <c r="B2535" s="204"/>
      <c r="C2535" s="204"/>
      <c r="D2535" s="204"/>
      <c r="F2535" s="255" t="s">
        <v>152</v>
      </c>
      <c r="G2535" s="255" t="s">
        <v>798</v>
      </c>
      <c r="H2535" s="255" t="s">
        <v>565</v>
      </c>
      <c r="I2535" s="255" t="s">
        <v>1933</v>
      </c>
      <c r="K2535" s="255" t="s">
        <v>153</v>
      </c>
      <c r="L2535" s="255" t="s">
        <v>800</v>
      </c>
      <c r="M2535" s="255" t="s">
        <v>594</v>
      </c>
      <c r="N2535" s="255" t="s">
        <v>2125</v>
      </c>
      <c r="P2535" s="255" t="s">
        <v>152</v>
      </c>
      <c r="Q2535" s="255" t="s">
        <v>831</v>
      </c>
      <c r="R2535" s="255" t="s">
        <v>565</v>
      </c>
      <c r="S2535" s="255" t="s">
        <v>565</v>
      </c>
    </row>
    <row r="2536" spans="1:19" x14ac:dyDescent="0.3">
      <c r="A2536" s="204"/>
      <c r="B2536" s="204"/>
      <c r="C2536" s="204"/>
      <c r="D2536" s="204"/>
      <c r="F2536" s="255" t="s">
        <v>152</v>
      </c>
      <c r="G2536" s="255" t="s">
        <v>800</v>
      </c>
      <c r="H2536" s="255" t="s">
        <v>1010</v>
      </c>
      <c r="I2536" s="255" t="s">
        <v>5089</v>
      </c>
      <c r="K2536" s="255" t="s">
        <v>153</v>
      </c>
      <c r="L2536" s="255" t="s">
        <v>802</v>
      </c>
      <c r="M2536" s="255" t="s">
        <v>565</v>
      </c>
      <c r="N2536" s="255" t="s">
        <v>565</v>
      </c>
      <c r="P2536" s="255" t="s">
        <v>152</v>
      </c>
      <c r="Q2536" s="255" t="s">
        <v>832</v>
      </c>
      <c r="R2536" s="255" t="s">
        <v>2824</v>
      </c>
      <c r="S2536" s="255" t="s">
        <v>5343</v>
      </c>
    </row>
    <row r="2537" spans="1:19" x14ac:dyDescent="0.3">
      <c r="A2537" s="204"/>
      <c r="B2537" s="204"/>
      <c r="C2537" s="204"/>
      <c r="D2537" s="204"/>
      <c r="F2537" s="255" t="s">
        <v>152</v>
      </c>
      <c r="G2537" s="255" t="s">
        <v>802</v>
      </c>
      <c r="H2537" s="255" t="s">
        <v>594</v>
      </c>
      <c r="I2537" s="255" t="s">
        <v>624</v>
      </c>
      <c r="K2537" s="255" t="s">
        <v>153</v>
      </c>
      <c r="L2537" s="255" t="s">
        <v>803</v>
      </c>
      <c r="M2537" s="255" t="s">
        <v>821</v>
      </c>
      <c r="N2537" s="255" t="s">
        <v>2126</v>
      </c>
      <c r="P2537" s="255" t="s">
        <v>152</v>
      </c>
      <c r="Q2537" s="255" t="s">
        <v>536</v>
      </c>
      <c r="R2537" s="255" t="s">
        <v>2318</v>
      </c>
      <c r="S2537" s="255" t="s">
        <v>4524</v>
      </c>
    </row>
    <row r="2538" spans="1:19" x14ac:dyDescent="0.3">
      <c r="A2538" s="204"/>
      <c r="B2538" s="204"/>
      <c r="C2538" s="204"/>
      <c r="D2538" s="204"/>
      <c r="F2538" s="255" t="s">
        <v>152</v>
      </c>
      <c r="G2538" s="255" t="s">
        <v>803</v>
      </c>
      <c r="H2538" s="255" t="s">
        <v>1067</v>
      </c>
      <c r="I2538" s="255" t="s">
        <v>5090</v>
      </c>
      <c r="K2538" s="255" t="s">
        <v>153</v>
      </c>
      <c r="L2538" s="255" t="s">
        <v>805</v>
      </c>
      <c r="M2538" s="255" t="s">
        <v>565</v>
      </c>
      <c r="N2538" s="255" t="s">
        <v>1013</v>
      </c>
      <c r="P2538" s="255" t="s">
        <v>152</v>
      </c>
      <c r="Q2538" s="255" t="s">
        <v>586</v>
      </c>
      <c r="R2538" s="255" t="s">
        <v>2318</v>
      </c>
      <c r="S2538" s="255" t="s">
        <v>4524</v>
      </c>
    </row>
    <row r="2539" spans="1:19" x14ac:dyDescent="0.3">
      <c r="A2539" s="204"/>
      <c r="B2539" s="204"/>
      <c r="C2539" s="204"/>
      <c r="D2539" s="204"/>
      <c r="F2539" s="255" t="s">
        <v>152</v>
      </c>
      <c r="G2539" s="255" t="s">
        <v>805</v>
      </c>
      <c r="H2539" s="255" t="s">
        <v>952</v>
      </c>
      <c r="I2539" s="255" t="s">
        <v>2887</v>
      </c>
      <c r="K2539" s="255" t="s">
        <v>153</v>
      </c>
      <c r="L2539" s="255" t="s">
        <v>807</v>
      </c>
      <c r="M2539" s="255" t="s">
        <v>565</v>
      </c>
      <c r="N2539" s="255" t="s">
        <v>1121</v>
      </c>
      <c r="P2539" s="255" t="s">
        <v>153</v>
      </c>
      <c r="Q2539" s="255" t="s">
        <v>554</v>
      </c>
      <c r="R2539" s="255" t="s">
        <v>3383</v>
      </c>
      <c r="S2539" s="255" t="s">
        <v>2823</v>
      </c>
    </row>
    <row r="2540" spans="1:19" x14ac:dyDescent="0.3">
      <c r="A2540" s="204"/>
      <c r="B2540" s="204"/>
      <c r="C2540" s="204"/>
      <c r="D2540" s="204"/>
      <c r="F2540" s="255" t="s">
        <v>152</v>
      </c>
      <c r="G2540" s="255" t="s">
        <v>807</v>
      </c>
      <c r="H2540" s="255" t="s">
        <v>1832</v>
      </c>
      <c r="I2540" s="255" t="s">
        <v>4554</v>
      </c>
      <c r="K2540" s="255" t="s">
        <v>153</v>
      </c>
      <c r="L2540" s="255" t="s">
        <v>809</v>
      </c>
      <c r="M2540" s="255" t="s">
        <v>863</v>
      </c>
      <c r="N2540" s="255" t="s">
        <v>1074</v>
      </c>
      <c r="P2540" s="255" t="s">
        <v>153</v>
      </c>
      <c r="Q2540" s="255" t="s">
        <v>564</v>
      </c>
      <c r="R2540" s="255" t="s">
        <v>565</v>
      </c>
      <c r="S2540" s="255" t="s">
        <v>565</v>
      </c>
    </row>
    <row r="2541" spans="1:19" x14ac:dyDescent="0.3">
      <c r="A2541" s="204"/>
      <c r="B2541" s="204"/>
      <c r="C2541" s="204"/>
      <c r="D2541" s="204"/>
      <c r="F2541" s="255" t="s">
        <v>152</v>
      </c>
      <c r="G2541" s="255" t="s">
        <v>809</v>
      </c>
      <c r="H2541" s="255" t="s">
        <v>865</v>
      </c>
      <c r="I2541" s="255" t="s">
        <v>1579</v>
      </c>
      <c r="K2541" s="255" t="s">
        <v>153</v>
      </c>
      <c r="L2541" s="255" t="s">
        <v>811</v>
      </c>
      <c r="M2541" s="255" t="s">
        <v>565</v>
      </c>
      <c r="N2541" s="255" t="s">
        <v>565</v>
      </c>
      <c r="P2541" s="255" t="s">
        <v>153</v>
      </c>
      <c r="Q2541" s="255" t="s">
        <v>566</v>
      </c>
      <c r="R2541" s="255" t="s">
        <v>1808</v>
      </c>
      <c r="S2541" s="255" t="s">
        <v>2824</v>
      </c>
    </row>
    <row r="2542" spans="1:19" x14ac:dyDescent="0.3">
      <c r="A2542" s="204"/>
      <c r="B2542" s="204"/>
      <c r="C2542" s="204"/>
      <c r="D2542" s="204"/>
      <c r="F2542" s="255" t="s">
        <v>152</v>
      </c>
      <c r="G2542" s="255" t="s">
        <v>811</v>
      </c>
      <c r="H2542" s="255" t="s">
        <v>594</v>
      </c>
      <c r="I2542" s="255" t="s">
        <v>812</v>
      </c>
      <c r="K2542" s="255" t="s">
        <v>153</v>
      </c>
      <c r="L2542" s="255" t="s">
        <v>4676</v>
      </c>
      <c r="M2542" s="255" t="s">
        <v>4591</v>
      </c>
      <c r="N2542" s="255" t="s">
        <v>10563</v>
      </c>
      <c r="P2542" s="255" t="s">
        <v>153</v>
      </c>
      <c r="Q2542" s="255" t="s">
        <v>4661</v>
      </c>
      <c r="R2542" s="255" t="s">
        <v>1996</v>
      </c>
      <c r="S2542" s="255" t="s">
        <v>10708</v>
      </c>
    </row>
    <row r="2543" spans="1:19" x14ac:dyDescent="0.3">
      <c r="A2543" s="204"/>
      <c r="B2543" s="204"/>
      <c r="C2543" s="204"/>
      <c r="D2543" s="204"/>
      <c r="F2543" s="255" t="s">
        <v>152</v>
      </c>
      <c r="G2543" s="255" t="s">
        <v>4676</v>
      </c>
      <c r="H2543" s="255" t="s">
        <v>1347</v>
      </c>
      <c r="I2543" s="255" t="s">
        <v>10417</v>
      </c>
      <c r="K2543" s="255" t="s">
        <v>153</v>
      </c>
      <c r="L2543" s="255" t="s">
        <v>813</v>
      </c>
      <c r="M2543" s="255" t="s">
        <v>2283</v>
      </c>
      <c r="N2543" s="255" t="s">
        <v>2127</v>
      </c>
      <c r="P2543" s="255" t="s">
        <v>153</v>
      </c>
      <c r="Q2543" s="255" t="s">
        <v>570</v>
      </c>
      <c r="R2543" s="255" t="s">
        <v>1696</v>
      </c>
      <c r="S2543" s="255" t="s">
        <v>2825</v>
      </c>
    </row>
    <row r="2544" spans="1:19" x14ac:dyDescent="0.3">
      <c r="A2544" s="204"/>
      <c r="B2544" s="204"/>
      <c r="C2544" s="204"/>
      <c r="D2544" s="204"/>
      <c r="F2544" s="255" t="s">
        <v>152</v>
      </c>
      <c r="G2544" s="255" t="s">
        <v>813</v>
      </c>
      <c r="H2544" s="255" t="s">
        <v>3261</v>
      </c>
      <c r="I2544" s="255" t="s">
        <v>5092</v>
      </c>
      <c r="K2544" s="255" t="s">
        <v>153</v>
      </c>
      <c r="L2544" s="255" t="s">
        <v>816</v>
      </c>
      <c r="M2544" s="255" t="s">
        <v>3085</v>
      </c>
      <c r="N2544" s="255" t="s">
        <v>2128</v>
      </c>
      <c r="P2544" s="255" t="s">
        <v>153</v>
      </c>
      <c r="Q2544" s="255" t="s">
        <v>572</v>
      </c>
      <c r="R2544" s="255" t="s">
        <v>1498</v>
      </c>
      <c r="S2544" s="255" t="s">
        <v>2826</v>
      </c>
    </row>
    <row r="2545" spans="1:19" x14ac:dyDescent="0.3">
      <c r="A2545" s="204"/>
      <c r="B2545" s="204"/>
      <c r="C2545" s="204"/>
      <c r="D2545" s="204"/>
      <c r="F2545" s="255" t="s">
        <v>152</v>
      </c>
      <c r="G2545" s="255" t="s">
        <v>815</v>
      </c>
      <c r="H2545" s="255" t="s">
        <v>565</v>
      </c>
      <c r="I2545" s="255" t="s">
        <v>565</v>
      </c>
      <c r="K2545" s="255" t="s">
        <v>153</v>
      </c>
      <c r="L2545" s="255" t="s">
        <v>818</v>
      </c>
      <c r="M2545" s="255" t="s">
        <v>565</v>
      </c>
      <c r="N2545" s="255" t="s">
        <v>2129</v>
      </c>
      <c r="P2545" s="255" t="s">
        <v>153</v>
      </c>
      <c r="Q2545" s="255" t="s">
        <v>574</v>
      </c>
      <c r="R2545" s="255" t="s">
        <v>2045</v>
      </c>
      <c r="S2545" s="255" t="s">
        <v>2827</v>
      </c>
    </row>
    <row r="2546" spans="1:19" x14ac:dyDescent="0.3">
      <c r="A2546" s="204"/>
      <c r="B2546" s="204"/>
      <c r="C2546" s="204"/>
      <c r="D2546" s="204"/>
      <c r="F2546" s="255" t="s">
        <v>152</v>
      </c>
      <c r="G2546" s="255" t="s">
        <v>816</v>
      </c>
      <c r="H2546" s="255" t="s">
        <v>1238</v>
      </c>
      <c r="I2546" s="255" t="s">
        <v>1076</v>
      </c>
      <c r="K2546" s="255" t="s">
        <v>153</v>
      </c>
      <c r="L2546" s="255" t="s">
        <v>4677</v>
      </c>
      <c r="M2546" s="255" t="s">
        <v>594</v>
      </c>
      <c r="N2546" s="255" t="s">
        <v>2052</v>
      </c>
      <c r="P2546" s="255" t="s">
        <v>153</v>
      </c>
      <c r="Q2546" s="255" t="s">
        <v>576</v>
      </c>
      <c r="R2546" s="255" t="s">
        <v>875</v>
      </c>
      <c r="S2546" s="255" t="s">
        <v>2387</v>
      </c>
    </row>
    <row r="2547" spans="1:19" x14ac:dyDescent="0.3">
      <c r="A2547" s="204"/>
      <c r="B2547" s="204"/>
      <c r="C2547" s="204"/>
      <c r="D2547" s="204"/>
      <c r="F2547" s="255" t="s">
        <v>152</v>
      </c>
      <c r="G2547" s="255" t="s">
        <v>818</v>
      </c>
      <c r="H2547" s="255" t="s">
        <v>2455</v>
      </c>
      <c r="I2547" s="255" t="s">
        <v>4624</v>
      </c>
      <c r="K2547" s="255" t="s">
        <v>153</v>
      </c>
      <c r="L2547" s="255" t="s">
        <v>820</v>
      </c>
      <c r="M2547" s="255" t="s">
        <v>594</v>
      </c>
      <c r="N2547" s="255" t="s">
        <v>2052</v>
      </c>
      <c r="P2547" s="255" t="s">
        <v>153</v>
      </c>
      <c r="Q2547" s="255" t="s">
        <v>578</v>
      </c>
      <c r="R2547" s="255" t="s">
        <v>1915</v>
      </c>
      <c r="S2547" s="255" t="s">
        <v>2828</v>
      </c>
    </row>
    <row r="2548" spans="1:19" x14ac:dyDescent="0.3">
      <c r="A2548" s="204"/>
      <c r="B2548" s="204"/>
      <c r="C2548" s="204"/>
      <c r="D2548" s="204"/>
      <c r="F2548" s="255" t="s">
        <v>152</v>
      </c>
      <c r="G2548" s="255" t="s">
        <v>4677</v>
      </c>
      <c r="H2548" s="255" t="s">
        <v>821</v>
      </c>
      <c r="I2548" s="255" t="s">
        <v>565</v>
      </c>
      <c r="K2548" s="255" t="s">
        <v>153</v>
      </c>
      <c r="L2548" s="255" t="s">
        <v>822</v>
      </c>
      <c r="M2548" s="255" t="s">
        <v>1999</v>
      </c>
      <c r="N2548" s="255" t="s">
        <v>2130</v>
      </c>
      <c r="P2548" s="255" t="s">
        <v>153</v>
      </c>
      <c r="Q2548" s="255" t="s">
        <v>580</v>
      </c>
      <c r="R2548" s="255" t="s">
        <v>863</v>
      </c>
      <c r="S2548" s="255" t="s">
        <v>1420</v>
      </c>
    </row>
    <row r="2549" spans="1:19" x14ac:dyDescent="0.3">
      <c r="A2549" s="204"/>
      <c r="B2549" s="204"/>
      <c r="C2549" s="204"/>
      <c r="D2549" s="204"/>
      <c r="F2549" s="255" t="s">
        <v>152</v>
      </c>
      <c r="G2549" s="255" t="s">
        <v>820</v>
      </c>
      <c r="H2549" s="255" t="s">
        <v>821</v>
      </c>
      <c r="I2549" s="255" t="s">
        <v>565</v>
      </c>
      <c r="K2549" s="255" t="s">
        <v>153</v>
      </c>
      <c r="L2549" s="255" t="s">
        <v>332</v>
      </c>
      <c r="M2549" s="255" t="s">
        <v>7652</v>
      </c>
      <c r="N2549" s="255" t="s">
        <v>2131</v>
      </c>
      <c r="P2549" s="255" t="s">
        <v>153</v>
      </c>
      <c r="Q2549" s="255" t="s">
        <v>2829</v>
      </c>
      <c r="R2549" s="255" t="s">
        <v>946</v>
      </c>
      <c r="S2549" s="255" t="s">
        <v>1863</v>
      </c>
    </row>
    <row r="2550" spans="1:19" x14ac:dyDescent="0.3">
      <c r="A2550" s="204"/>
      <c r="B2550" s="204"/>
      <c r="C2550" s="204"/>
      <c r="D2550" s="204"/>
      <c r="F2550" s="255" t="s">
        <v>152</v>
      </c>
      <c r="G2550" s="255" t="s">
        <v>822</v>
      </c>
      <c r="H2550" s="255" t="s">
        <v>1637</v>
      </c>
      <c r="I2550" s="255" t="s">
        <v>5093</v>
      </c>
      <c r="K2550" s="255" t="s">
        <v>153</v>
      </c>
      <c r="L2550" s="255" t="s">
        <v>331</v>
      </c>
      <c r="M2550" s="255" t="s">
        <v>10562</v>
      </c>
      <c r="N2550" s="255" t="s">
        <v>2132</v>
      </c>
      <c r="P2550" s="255" t="s">
        <v>153</v>
      </c>
      <c r="Q2550" s="255" t="s">
        <v>4664</v>
      </c>
      <c r="R2550" s="255" t="s">
        <v>3624</v>
      </c>
      <c r="S2550" s="255" t="s">
        <v>10707</v>
      </c>
    </row>
    <row r="2551" spans="1:19" x14ac:dyDescent="0.3">
      <c r="A2551" s="204"/>
      <c r="B2551" s="204"/>
      <c r="C2551" s="204"/>
      <c r="D2551" s="204"/>
      <c r="F2551" s="255" t="s">
        <v>152</v>
      </c>
      <c r="G2551" s="255" t="s">
        <v>332</v>
      </c>
      <c r="H2551" s="255" t="s">
        <v>7875</v>
      </c>
      <c r="I2551" s="255" t="s">
        <v>5094</v>
      </c>
      <c r="K2551" s="255" t="s">
        <v>153</v>
      </c>
      <c r="L2551" s="255" t="s">
        <v>330</v>
      </c>
      <c r="M2551" s="255" t="s">
        <v>1045</v>
      </c>
      <c r="N2551" s="255" t="s">
        <v>2133</v>
      </c>
      <c r="P2551" s="255" t="s">
        <v>153</v>
      </c>
      <c r="Q2551" s="255" t="s">
        <v>582</v>
      </c>
      <c r="R2551" s="255" t="s">
        <v>3368</v>
      </c>
      <c r="S2551" s="255" t="s">
        <v>2830</v>
      </c>
    </row>
    <row r="2552" spans="1:19" x14ac:dyDescent="0.3">
      <c r="A2552" s="204"/>
      <c r="B2552" s="204"/>
      <c r="C2552" s="204"/>
      <c r="D2552" s="204"/>
      <c r="F2552" s="255" t="s">
        <v>152</v>
      </c>
      <c r="G2552" s="255" t="s">
        <v>331</v>
      </c>
      <c r="H2552" s="255" t="s">
        <v>1835</v>
      </c>
      <c r="I2552" s="255" t="s">
        <v>5095</v>
      </c>
      <c r="K2552" s="255" t="s">
        <v>153</v>
      </c>
      <c r="L2552" s="255" t="s">
        <v>329</v>
      </c>
      <c r="M2552" s="255" t="s">
        <v>10561</v>
      </c>
      <c r="N2552" s="255" t="s">
        <v>2134</v>
      </c>
      <c r="P2552" s="255" t="s">
        <v>153</v>
      </c>
      <c r="Q2552" s="255" t="s">
        <v>584</v>
      </c>
      <c r="R2552" s="255" t="s">
        <v>1337</v>
      </c>
      <c r="S2552" s="255" t="s">
        <v>2831</v>
      </c>
    </row>
    <row r="2553" spans="1:19" x14ac:dyDescent="0.3">
      <c r="A2553" s="204"/>
      <c r="B2553" s="204"/>
      <c r="C2553" s="204"/>
      <c r="D2553" s="204"/>
      <c r="F2553" s="255" t="s">
        <v>152</v>
      </c>
      <c r="G2553" s="255" t="s">
        <v>330</v>
      </c>
      <c r="H2553" s="255" t="s">
        <v>2416</v>
      </c>
      <c r="I2553" s="255" t="s">
        <v>1528</v>
      </c>
      <c r="K2553" s="255" t="s">
        <v>153</v>
      </c>
      <c r="L2553" s="255" t="s">
        <v>324</v>
      </c>
      <c r="M2553" s="255" t="s">
        <v>691</v>
      </c>
      <c r="N2553" s="255" t="s">
        <v>2135</v>
      </c>
      <c r="P2553" s="255" t="s">
        <v>153</v>
      </c>
      <c r="Q2553" s="255" t="s">
        <v>586</v>
      </c>
      <c r="R2553" s="255" t="s">
        <v>4389</v>
      </c>
      <c r="S2553" s="255" t="s">
        <v>2832</v>
      </c>
    </row>
    <row r="2554" spans="1:19" x14ac:dyDescent="0.3">
      <c r="A2554" s="204"/>
      <c r="B2554" s="204"/>
      <c r="C2554" s="204"/>
      <c r="D2554" s="204"/>
      <c r="F2554" s="255" t="s">
        <v>152</v>
      </c>
      <c r="G2554" s="255" t="s">
        <v>329</v>
      </c>
      <c r="H2554" s="255" t="s">
        <v>1166</v>
      </c>
      <c r="I2554" s="255" t="s">
        <v>5096</v>
      </c>
      <c r="K2554" s="255" t="s">
        <v>153</v>
      </c>
      <c r="L2554" s="255" t="s">
        <v>4678</v>
      </c>
      <c r="M2554" s="255" t="s">
        <v>946</v>
      </c>
      <c r="N2554" s="255" t="s">
        <v>2228</v>
      </c>
      <c r="P2554" s="255" t="s">
        <v>153</v>
      </c>
      <c r="Q2554" s="255" t="s">
        <v>553</v>
      </c>
      <c r="R2554" s="255" t="s">
        <v>5270</v>
      </c>
      <c r="S2554" s="255" t="s">
        <v>2833</v>
      </c>
    </row>
    <row r="2555" spans="1:19" x14ac:dyDescent="0.3">
      <c r="A2555" s="204"/>
      <c r="B2555" s="204"/>
      <c r="C2555" s="204"/>
      <c r="D2555" s="204"/>
      <c r="F2555" s="255" t="s">
        <v>152</v>
      </c>
      <c r="G2555" s="255" t="s">
        <v>328</v>
      </c>
      <c r="H2555" s="255" t="s">
        <v>594</v>
      </c>
      <c r="I2555" s="255" t="s">
        <v>565</v>
      </c>
      <c r="K2555" s="255" t="s">
        <v>153</v>
      </c>
      <c r="L2555" s="255" t="s">
        <v>830</v>
      </c>
      <c r="M2555" s="255" t="s">
        <v>624</v>
      </c>
      <c r="N2555" s="255" t="s">
        <v>1742</v>
      </c>
      <c r="P2555" s="255" t="s">
        <v>153</v>
      </c>
      <c r="Q2555" s="255" t="s">
        <v>589</v>
      </c>
      <c r="R2555" s="255" t="s">
        <v>2154</v>
      </c>
      <c r="S2555" s="255" t="s">
        <v>2834</v>
      </c>
    </row>
    <row r="2556" spans="1:19" x14ac:dyDescent="0.3">
      <c r="A2556" s="204"/>
      <c r="B2556" s="204"/>
      <c r="C2556" s="204"/>
      <c r="D2556" s="204"/>
      <c r="F2556" s="255" t="s">
        <v>152</v>
      </c>
      <c r="G2556" s="255" t="s">
        <v>324</v>
      </c>
      <c r="H2556" s="255" t="s">
        <v>1747</v>
      </c>
      <c r="I2556" s="255" t="s">
        <v>5097</v>
      </c>
      <c r="K2556" s="255" t="s">
        <v>153</v>
      </c>
      <c r="L2556" s="255" t="s">
        <v>831</v>
      </c>
      <c r="M2556" s="255" t="s">
        <v>594</v>
      </c>
      <c r="N2556" s="255" t="s">
        <v>565</v>
      </c>
      <c r="P2556" s="255" t="s">
        <v>153</v>
      </c>
      <c r="Q2556" s="255" t="s">
        <v>591</v>
      </c>
      <c r="R2556" s="255" t="s">
        <v>4251</v>
      </c>
      <c r="S2556" s="255" t="s">
        <v>2835</v>
      </c>
    </row>
    <row r="2557" spans="1:19" x14ac:dyDescent="0.3">
      <c r="A2557" s="204"/>
      <c r="B2557" s="204"/>
      <c r="C2557" s="204"/>
      <c r="D2557" s="204"/>
      <c r="F2557" s="255" t="s">
        <v>152</v>
      </c>
      <c r="G2557" s="255" t="s">
        <v>4678</v>
      </c>
      <c r="H2557" s="255" t="s">
        <v>4445</v>
      </c>
      <c r="I2557" s="255" t="s">
        <v>10418</v>
      </c>
      <c r="K2557" s="255" t="s">
        <v>153</v>
      </c>
      <c r="L2557" s="255" t="s">
        <v>832</v>
      </c>
      <c r="M2557" s="255" t="s">
        <v>594</v>
      </c>
      <c r="N2557" s="255" t="s">
        <v>863</v>
      </c>
      <c r="P2557" s="255" t="s">
        <v>153</v>
      </c>
      <c r="Q2557" s="255" t="s">
        <v>593</v>
      </c>
      <c r="R2557" s="255" t="s">
        <v>624</v>
      </c>
      <c r="S2557" s="255" t="s">
        <v>1832</v>
      </c>
    </row>
    <row r="2558" spans="1:19" x14ac:dyDescent="0.3">
      <c r="A2558" s="204"/>
      <c r="B2558" s="204"/>
      <c r="C2558" s="204"/>
      <c r="D2558" s="204"/>
      <c r="F2558" s="255" t="s">
        <v>152</v>
      </c>
      <c r="G2558" s="255" t="s">
        <v>830</v>
      </c>
      <c r="H2558" s="255" t="s">
        <v>946</v>
      </c>
      <c r="I2558" s="255" t="s">
        <v>1521</v>
      </c>
      <c r="K2558" s="255" t="s">
        <v>153</v>
      </c>
      <c r="L2558" s="255" t="s">
        <v>536</v>
      </c>
      <c r="M2558" s="255" t="s">
        <v>2086</v>
      </c>
      <c r="N2558" s="255" t="s">
        <v>2136</v>
      </c>
      <c r="P2558" s="255" t="s">
        <v>153</v>
      </c>
      <c r="Q2558" s="255" t="s">
        <v>4665</v>
      </c>
      <c r="R2558" s="255" t="s">
        <v>2163</v>
      </c>
      <c r="S2558" s="255" t="s">
        <v>2028</v>
      </c>
    </row>
    <row r="2559" spans="1:19" x14ac:dyDescent="0.3">
      <c r="A2559" s="204"/>
      <c r="B2559" s="204"/>
      <c r="C2559" s="204"/>
      <c r="D2559" s="204"/>
      <c r="F2559" s="255" t="s">
        <v>152</v>
      </c>
      <c r="G2559" s="255" t="s">
        <v>831</v>
      </c>
      <c r="H2559" s="255" t="s">
        <v>565</v>
      </c>
      <c r="I2559" s="255" t="s">
        <v>565</v>
      </c>
      <c r="K2559" s="255" t="s">
        <v>153</v>
      </c>
      <c r="L2559" s="255" t="s">
        <v>586</v>
      </c>
      <c r="M2559" s="255" t="s">
        <v>2086</v>
      </c>
      <c r="N2559" s="255" t="s">
        <v>2136</v>
      </c>
      <c r="P2559" s="255" t="s">
        <v>153</v>
      </c>
      <c r="Q2559" s="255" t="s">
        <v>595</v>
      </c>
      <c r="R2559" s="255" t="s">
        <v>594</v>
      </c>
      <c r="S2559" s="255" t="s">
        <v>1121</v>
      </c>
    </row>
    <row r="2560" spans="1:19" x14ac:dyDescent="0.3">
      <c r="A2560" s="204"/>
      <c r="B2560" s="204"/>
      <c r="C2560" s="204"/>
      <c r="D2560" s="204"/>
      <c r="F2560" s="255" t="s">
        <v>152</v>
      </c>
      <c r="G2560" s="255" t="s">
        <v>832</v>
      </c>
      <c r="H2560" s="255" t="s">
        <v>2456</v>
      </c>
      <c r="I2560" s="255" t="s">
        <v>5098</v>
      </c>
      <c r="K2560" s="255" t="s">
        <v>154</v>
      </c>
      <c r="L2560" s="255" t="s">
        <v>554</v>
      </c>
      <c r="M2560" s="255" t="s">
        <v>610</v>
      </c>
      <c r="N2560" s="255" t="s">
        <v>2137</v>
      </c>
      <c r="P2560" s="255" t="s">
        <v>153</v>
      </c>
      <c r="Q2560" s="255" t="s">
        <v>597</v>
      </c>
      <c r="R2560" s="255" t="s">
        <v>1183</v>
      </c>
      <c r="S2560" s="255" t="s">
        <v>2836</v>
      </c>
    </row>
    <row r="2561" spans="1:19" x14ac:dyDescent="0.3">
      <c r="A2561" s="204"/>
      <c r="B2561" s="204"/>
      <c r="C2561" s="204"/>
      <c r="D2561" s="204"/>
      <c r="F2561" s="255" t="s">
        <v>152</v>
      </c>
      <c r="G2561" s="255" t="s">
        <v>536</v>
      </c>
      <c r="H2561" s="255" t="s">
        <v>10419</v>
      </c>
      <c r="I2561" s="255" t="s">
        <v>5099</v>
      </c>
      <c r="K2561" s="255" t="s">
        <v>154</v>
      </c>
      <c r="L2561" s="255" t="s">
        <v>566</v>
      </c>
      <c r="M2561" s="255" t="s">
        <v>565</v>
      </c>
      <c r="N2561" s="255" t="s">
        <v>565</v>
      </c>
      <c r="P2561" s="255" t="s">
        <v>153</v>
      </c>
      <c r="Q2561" s="255" t="s">
        <v>599</v>
      </c>
      <c r="R2561" s="255" t="s">
        <v>938</v>
      </c>
      <c r="S2561" s="255" t="s">
        <v>2837</v>
      </c>
    </row>
    <row r="2562" spans="1:19" x14ac:dyDescent="0.3">
      <c r="A2562" s="204"/>
      <c r="B2562" s="204"/>
      <c r="C2562" s="204"/>
      <c r="D2562" s="204"/>
      <c r="F2562" s="255" t="s">
        <v>152</v>
      </c>
      <c r="G2562" s="255" t="s">
        <v>586</v>
      </c>
      <c r="H2562" s="255" t="s">
        <v>10419</v>
      </c>
      <c r="I2562" s="255" t="s">
        <v>5099</v>
      </c>
      <c r="K2562" s="255" t="s">
        <v>154</v>
      </c>
      <c r="L2562" s="255" t="s">
        <v>4661</v>
      </c>
      <c r="M2562" s="255" t="s">
        <v>594</v>
      </c>
      <c r="N2562" s="255" t="s">
        <v>757</v>
      </c>
      <c r="P2562" s="255" t="s">
        <v>153</v>
      </c>
      <c r="Q2562" s="255" t="s">
        <v>4666</v>
      </c>
      <c r="R2562" s="255" t="s">
        <v>2587</v>
      </c>
      <c r="S2562" s="255" t="s">
        <v>2838</v>
      </c>
    </row>
    <row r="2563" spans="1:19" x14ac:dyDescent="0.3">
      <c r="A2563" s="204"/>
      <c r="B2563" s="204"/>
      <c r="C2563" s="204"/>
      <c r="D2563" s="204"/>
      <c r="F2563" s="255" t="s">
        <v>153</v>
      </c>
      <c r="G2563" s="255" t="s">
        <v>554</v>
      </c>
      <c r="H2563" s="255" t="s">
        <v>9666</v>
      </c>
      <c r="I2563" s="255" t="s">
        <v>563</v>
      </c>
      <c r="K2563" s="255" t="s">
        <v>154</v>
      </c>
      <c r="L2563" s="255" t="s">
        <v>570</v>
      </c>
      <c r="M2563" s="255" t="s">
        <v>565</v>
      </c>
      <c r="N2563" s="255" t="s">
        <v>565</v>
      </c>
      <c r="P2563" s="255" t="s">
        <v>153</v>
      </c>
      <c r="Q2563" s="255" t="s">
        <v>603</v>
      </c>
      <c r="R2563" s="255" t="s">
        <v>2587</v>
      </c>
      <c r="S2563" s="255" t="s">
        <v>2838</v>
      </c>
    </row>
    <row r="2564" spans="1:19" x14ac:dyDescent="0.3">
      <c r="A2564" s="204"/>
      <c r="B2564" s="204"/>
      <c r="C2564" s="204"/>
      <c r="D2564" s="204"/>
      <c r="F2564" s="255" t="s">
        <v>153</v>
      </c>
      <c r="G2564" s="255" t="s">
        <v>564</v>
      </c>
      <c r="H2564" s="255" t="s">
        <v>565</v>
      </c>
      <c r="I2564" s="255" t="s">
        <v>565</v>
      </c>
      <c r="K2564" s="255" t="s">
        <v>154</v>
      </c>
      <c r="L2564" s="255" t="s">
        <v>572</v>
      </c>
      <c r="M2564" s="255" t="s">
        <v>565</v>
      </c>
      <c r="N2564" s="255" t="s">
        <v>565</v>
      </c>
      <c r="P2564" s="255" t="s">
        <v>153</v>
      </c>
      <c r="Q2564" s="255" t="s">
        <v>586</v>
      </c>
      <c r="R2564" s="255" t="s">
        <v>1350</v>
      </c>
      <c r="S2564" s="255" t="s">
        <v>1897</v>
      </c>
    </row>
    <row r="2565" spans="1:19" x14ac:dyDescent="0.3">
      <c r="A2565" s="204"/>
      <c r="B2565" s="204"/>
      <c r="C2565" s="204"/>
      <c r="D2565" s="204"/>
      <c r="F2565" s="255" t="s">
        <v>153</v>
      </c>
      <c r="G2565" s="255" t="s">
        <v>566</v>
      </c>
      <c r="H2565" s="255" t="s">
        <v>757</v>
      </c>
      <c r="I2565" s="255" t="s">
        <v>567</v>
      </c>
      <c r="K2565" s="255" t="s">
        <v>154</v>
      </c>
      <c r="L2565" s="255" t="s">
        <v>574</v>
      </c>
      <c r="M2565" s="255" t="s">
        <v>594</v>
      </c>
      <c r="N2565" s="255" t="s">
        <v>757</v>
      </c>
      <c r="P2565" s="255" t="s">
        <v>153</v>
      </c>
      <c r="Q2565" s="255" t="s">
        <v>552</v>
      </c>
      <c r="R2565" s="255" t="s">
        <v>8892</v>
      </c>
      <c r="S2565" s="255" t="s">
        <v>5345</v>
      </c>
    </row>
    <row r="2566" spans="1:19" x14ac:dyDescent="0.3">
      <c r="A2566" s="204"/>
      <c r="B2566" s="204"/>
      <c r="C2566" s="204"/>
      <c r="D2566" s="204"/>
      <c r="F2566" s="255" t="s">
        <v>153</v>
      </c>
      <c r="G2566" s="255" t="s">
        <v>4661</v>
      </c>
      <c r="H2566" s="255" t="s">
        <v>7164</v>
      </c>
      <c r="I2566" s="255" t="s">
        <v>10420</v>
      </c>
      <c r="K2566" s="255" t="s">
        <v>154</v>
      </c>
      <c r="L2566" s="255" t="s">
        <v>576</v>
      </c>
      <c r="M2566" s="255" t="s">
        <v>565</v>
      </c>
      <c r="N2566" s="255" t="s">
        <v>565</v>
      </c>
      <c r="P2566" s="255" t="s">
        <v>153</v>
      </c>
      <c r="Q2566" s="255" t="s">
        <v>551</v>
      </c>
      <c r="R2566" s="255" t="s">
        <v>941</v>
      </c>
      <c r="S2566" s="255" t="s">
        <v>5346</v>
      </c>
    </row>
    <row r="2567" spans="1:19" x14ac:dyDescent="0.3">
      <c r="A2567" s="204"/>
      <c r="B2567" s="204"/>
      <c r="C2567" s="204"/>
      <c r="D2567" s="204"/>
      <c r="F2567" s="255" t="s">
        <v>153</v>
      </c>
      <c r="G2567" s="255" t="s">
        <v>568</v>
      </c>
      <c r="H2567" s="255" t="s">
        <v>2515</v>
      </c>
      <c r="I2567" s="255" t="s">
        <v>569</v>
      </c>
      <c r="K2567" s="255" t="s">
        <v>154</v>
      </c>
      <c r="L2567" s="255" t="s">
        <v>578</v>
      </c>
      <c r="M2567" s="255" t="s">
        <v>565</v>
      </c>
      <c r="N2567" s="255" t="s">
        <v>565</v>
      </c>
      <c r="P2567" s="255" t="s">
        <v>153</v>
      </c>
      <c r="Q2567" s="255" t="s">
        <v>609</v>
      </c>
      <c r="R2567" s="255" t="s">
        <v>757</v>
      </c>
      <c r="S2567" s="255" t="s">
        <v>2840</v>
      </c>
    </row>
    <row r="2568" spans="1:19" x14ac:dyDescent="0.3">
      <c r="A2568" s="204"/>
      <c r="B2568" s="204"/>
      <c r="C2568" s="204"/>
      <c r="D2568" s="204"/>
      <c r="F2568" s="255" t="s">
        <v>153</v>
      </c>
      <c r="G2568" s="255" t="s">
        <v>570</v>
      </c>
      <c r="H2568" s="255" t="s">
        <v>1640</v>
      </c>
      <c r="I2568" s="255" t="s">
        <v>571</v>
      </c>
      <c r="K2568" s="255" t="s">
        <v>154</v>
      </c>
      <c r="L2568" s="255" t="s">
        <v>580</v>
      </c>
      <c r="M2568" s="255" t="s">
        <v>938</v>
      </c>
      <c r="N2568" s="255" t="s">
        <v>2138</v>
      </c>
      <c r="P2568" s="255" t="s">
        <v>153</v>
      </c>
      <c r="Q2568" s="255" t="s">
        <v>611</v>
      </c>
      <c r="R2568" s="255" t="s">
        <v>2416</v>
      </c>
      <c r="S2568" s="255" t="s">
        <v>4744</v>
      </c>
    </row>
    <row r="2569" spans="1:19" x14ac:dyDescent="0.3">
      <c r="A2569" s="204"/>
      <c r="B2569" s="204"/>
      <c r="C2569" s="204"/>
      <c r="D2569" s="204"/>
      <c r="F2569" s="255" t="s">
        <v>153</v>
      </c>
      <c r="G2569" s="255" t="s">
        <v>572</v>
      </c>
      <c r="H2569" s="255" t="s">
        <v>2691</v>
      </c>
      <c r="I2569" s="255" t="s">
        <v>573</v>
      </c>
      <c r="K2569" s="255" t="s">
        <v>154</v>
      </c>
      <c r="L2569" s="255" t="s">
        <v>4664</v>
      </c>
      <c r="M2569" s="255" t="s">
        <v>861</v>
      </c>
      <c r="N2569" s="255" t="s">
        <v>2139</v>
      </c>
      <c r="P2569" s="255" t="s">
        <v>153</v>
      </c>
      <c r="Q2569" s="255" t="s">
        <v>586</v>
      </c>
      <c r="R2569" s="255" t="s">
        <v>565</v>
      </c>
      <c r="S2569" s="255" t="s">
        <v>565</v>
      </c>
    </row>
    <row r="2570" spans="1:19" x14ac:dyDescent="0.3">
      <c r="A2570" s="204"/>
      <c r="B2570" s="204"/>
      <c r="C2570" s="204"/>
      <c r="D2570" s="204"/>
      <c r="F2570" s="255" t="s">
        <v>153</v>
      </c>
      <c r="G2570" s="255" t="s">
        <v>574</v>
      </c>
      <c r="H2570" s="255" t="s">
        <v>1010</v>
      </c>
      <c r="I2570" s="255" t="s">
        <v>575</v>
      </c>
      <c r="K2570" s="255" t="s">
        <v>154</v>
      </c>
      <c r="L2570" s="255" t="s">
        <v>582</v>
      </c>
      <c r="M2570" s="255" t="s">
        <v>594</v>
      </c>
      <c r="N2570" s="255" t="s">
        <v>565</v>
      </c>
      <c r="P2570" s="255" t="s">
        <v>153</v>
      </c>
      <c r="Q2570" s="255" t="s">
        <v>550</v>
      </c>
      <c r="R2570" s="255" t="s">
        <v>2090</v>
      </c>
      <c r="S2570" s="255" t="s">
        <v>2841</v>
      </c>
    </row>
    <row r="2571" spans="1:19" x14ac:dyDescent="0.3">
      <c r="A2571" s="204"/>
      <c r="B2571" s="204"/>
      <c r="C2571" s="204"/>
      <c r="D2571" s="204"/>
      <c r="F2571" s="255" t="s">
        <v>153</v>
      </c>
      <c r="G2571" s="255" t="s">
        <v>576</v>
      </c>
      <c r="H2571" s="255" t="s">
        <v>1539</v>
      </c>
      <c r="I2571" s="255" t="s">
        <v>577</v>
      </c>
      <c r="K2571" s="255" t="s">
        <v>154</v>
      </c>
      <c r="L2571" s="255" t="s">
        <v>584</v>
      </c>
      <c r="M2571" s="255" t="s">
        <v>661</v>
      </c>
      <c r="N2571" s="255" t="s">
        <v>2139</v>
      </c>
      <c r="P2571" s="255" t="s">
        <v>153</v>
      </c>
      <c r="Q2571" s="255" t="s">
        <v>614</v>
      </c>
      <c r="R2571" s="255" t="s">
        <v>565</v>
      </c>
      <c r="S2571" s="255" t="s">
        <v>565</v>
      </c>
    </row>
    <row r="2572" spans="1:19" x14ac:dyDescent="0.3">
      <c r="A2572" s="204"/>
      <c r="B2572" s="204"/>
      <c r="C2572" s="204"/>
      <c r="D2572" s="204"/>
      <c r="F2572" s="255" t="s">
        <v>153</v>
      </c>
      <c r="G2572" s="255" t="s">
        <v>578</v>
      </c>
      <c r="H2572" s="255" t="s">
        <v>992</v>
      </c>
      <c r="I2572" s="255" t="s">
        <v>579</v>
      </c>
      <c r="K2572" s="255" t="s">
        <v>154</v>
      </c>
      <c r="L2572" s="255" t="s">
        <v>586</v>
      </c>
      <c r="M2572" s="255" t="s">
        <v>991</v>
      </c>
      <c r="N2572" s="255" t="s">
        <v>2140</v>
      </c>
      <c r="P2572" s="255" t="s">
        <v>153</v>
      </c>
      <c r="Q2572" s="255" t="s">
        <v>615</v>
      </c>
      <c r="R2572" s="255" t="s">
        <v>994</v>
      </c>
      <c r="S2572" s="255" t="s">
        <v>2842</v>
      </c>
    </row>
    <row r="2573" spans="1:19" x14ac:dyDescent="0.3">
      <c r="A2573" s="204"/>
      <c r="B2573" s="204"/>
      <c r="C2573" s="204"/>
      <c r="D2573" s="204"/>
      <c r="F2573" s="255" t="s">
        <v>153</v>
      </c>
      <c r="G2573" s="255" t="s">
        <v>580</v>
      </c>
      <c r="H2573" s="255" t="s">
        <v>952</v>
      </c>
      <c r="I2573" s="255" t="s">
        <v>581</v>
      </c>
      <c r="K2573" s="255" t="s">
        <v>154</v>
      </c>
      <c r="L2573" s="255" t="s">
        <v>553</v>
      </c>
      <c r="M2573" s="255" t="s">
        <v>4408</v>
      </c>
      <c r="N2573" s="255" t="s">
        <v>2141</v>
      </c>
      <c r="P2573" s="255" t="s">
        <v>153</v>
      </c>
      <c r="Q2573" s="255" t="s">
        <v>616</v>
      </c>
      <c r="R2573" s="255" t="s">
        <v>565</v>
      </c>
      <c r="S2573" s="255" t="s">
        <v>565</v>
      </c>
    </row>
    <row r="2574" spans="1:19" x14ac:dyDescent="0.3">
      <c r="A2574" s="204"/>
      <c r="B2574" s="204"/>
      <c r="C2574" s="204"/>
      <c r="D2574" s="204"/>
      <c r="F2574" s="255" t="s">
        <v>153</v>
      </c>
      <c r="G2574" s="255" t="s">
        <v>4664</v>
      </c>
      <c r="H2574" s="255" t="s">
        <v>1808</v>
      </c>
      <c r="I2574" s="255" t="s">
        <v>2577</v>
      </c>
      <c r="K2574" s="255" t="s">
        <v>154</v>
      </c>
      <c r="L2574" s="255" t="s">
        <v>589</v>
      </c>
      <c r="M2574" s="255" t="s">
        <v>1763</v>
      </c>
      <c r="N2574" s="255" t="s">
        <v>2142</v>
      </c>
      <c r="P2574" s="255" t="s">
        <v>153</v>
      </c>
      <c r="Q2574" s="255" t="s">
        <v>617</v>
      </c>
      <c r="R2574" s="255" t="s">
        <v>594</v>
      </c>
      <c r="S2574" s="255" t="s">
        <v>1808</v>
      </c>
    </row>
    <row r="2575" spans="1:19" x14ac:dyDescent="0.3">
      <c r="A2575" s="204"/>
      <c r="B2575" s="204"/>
      <c r="C2575" s="204"/>
      <c r="D2575" s="204"/>
      <c r="F2575" s="255" t="s">
        <v>153</v>
      </c>
      <c r="G2575" s="255" t="s">
        <v>582</v>
      </c>
      <c r="H2575" s="255" t="s">
        <v>661</v>
      </c>
      <c r="I2575" s="255" t="s">
        <v>583</v>
      </c>
      <c r="K2575" s="255" t="s">
        <v>154</v>
      </c>
      <c r="L2575" s="255" t="s">
        <v>591</v>
      </c>
      <c r="M2575" s="255" t="s">
        <v>1446</v>
      </c>
      <c r="N2575" s="255" t="s">
        <v>2143</v>
      </c>
      <c r="P2575" s="255" t="s">
        <v>153</v>
      </c>
      <c r="Q2575" s="255" t="s">
        <v>618</v>
      </c>
      <c r="R2575" s="255" t="s">
        <v>661</v>
      </c>
      <c r="S2575" s="255" t="s">
        <v>2843</v>
      </c>
    </row>
    <row r="2576" spans="1:19" x14ac:dyDescent="0.3">
      <c r="A2576" s="204"/>
      <c r="B2576" s="204"/>
      <c r="C2576" s="204"/>
      <c r="D2576" s="204"/>
      <c r="F2576" s="255" t="s">
        <v>153</v>
      </c>
      <c r="G2576" s="255" t="s">
        <v>584</v>
      </c>
      <c r="H2576" s="255" t="s">
        <v>1013</v>
      </c>
      <c r="I2576" s="255" t="s">
        <v>585</v>
      </c>
      <c r="K2576" s="255" t="s">
        <v>154</v>
      </c>
      <c r="L2576" s="255" t="s">
        <v>599</v>
      </c>
      <c r="M2576" s="255" t="s">
        <v>565</v>
      </c>
      <c r="N2576" s="255" t="s">
        <v>565</v>
      </c>
      <c r="P2576" s="255" t="s">
        <v>153</v>
      </c>
      <c r="Q2576" s="255" t="s">
        <v>620</v>
      </c>
      <c r="R2576" s="255" t="s">
        <v>594</v>
      </c>
      <c r="S2576" s="255" t="s">
        <v>2163</v>
      </c>
    </row>
    <row r="2577" spans="1:19" x14ac:dyDescent="0.3">
      <c r="A2577" s="204"/>
      <c r="B2577" s="204"/>
      <c r="C2577" s="204"/>
      <c r="D2577" s="204"/>
      <c r="F2577" s="255" t="s">
        <v>153</v>
      </c>
      <c r="G2577" s="255" t="s">
        <v>586</v>
      </c>
      <c r="H2577" s="255" t="s">
        <v>10421</v>
      </c>
      <c r="I2577" s="255" t="s">
        <v>587</v>
      </c>
      <c r="K2577" s="255" t="s">
        <v>154</v>
      </c>
      <c r="L2577" s="255" t="s">
        <v>4666</v>
      </c>
      <c r="M2577" s="255" t="s">
        <v>4329</v>
      </c>
      <c r="N2577" s="255" t="s">
        <v>10560</v>
      </c>
      <c r="P2577" s="255" t="s">
        <v>153</v>
      </c>
      <c r="Q2577" s="255" t="s">
        <v>8645</v>
      </c>
      <c r="R2577" s="255" t="s">
        <v>594</v>
      </c>
      <c r="S2577" s="255" t="s">
        <v>2455</v>
      </c>
    </row>
    <row r="2578" spans="1:19" x14ac:dyDescent="0.3">
      <c r="A2578" s="204"/>
      <c r="B2578" s="204"/>
      <c r="C2578" s="204"/>
      <c r="D2578" s="204"/>
      <c r="F2578" s="255" t="s">
        <v>153</v>
      </c>
      <c r="G2578" s="255" t="s">
        <v>553</v>
      </c>
      <c r="H2578" s="255" t="s">
        <v>5102</v>
      </c>
      <c r="I2578" s="255" t="s">
        <v>588</v>
      </c>
      <c r="K2578" s="255" t="s">
        <v>154</v>
      </c>
      <c r="L2578" s="255" t="s">
        <v>601</v>
      </c>
      <c r="M2578" s="255" t="s">
        <v>1539</v>
      </c>
      <c r="N2578" s="255" t="s">
        <v>2144</v>
      </c>
      <c r="P2578" s="255" t="s">
        <v>153</v>
      </c>
      <c r="Q2578" s="255" t="s">
        <v>8646</v>
      </c>
      <c r="R2578" s="255" t="s">
        <v>565</v>
      </c>
      <c r="S2578" s="255" t="s">
        <v>565</v>
      </c>
    </row>
    <row r="2579" spans="1:19" x14ac:dyDescent="0.3">
      <c r="A2579" s="204"/>
      <c r="B2579" s="204"/>
      <c r="C2579" s="204"/>
      <c r="D2579" s="204"/>
      <c r="F2579" s="255" t="s">
        <v>153</v>
      </c>
      <c r="G2579" s="255" t="s">
        <v>589</v>
      </c>
      <c r="H2579" s="255" t="s">
        <v>680</v>
      </c>
      <c r="I2579" s="255" t="s">
        <v>590</v>
      </c>
      <c r="K2579" s="255" t="s">
        <v>154</v>
      </c>
      <c r="L2579" s="255" t="s">
        <v>2074</v>
      </c>
      <c r="M2579" s="255" t="s">
        <v>863</v>
      </c>
      <c r="N2579" s="255" t="s">
        <v>2145</v>
      </c>
      <c r="P2579" s="255" t="s">
        <v>153</v>
      </c>
      <c r="Q2579" s="255" t="s">
        <v>586</v>
      </c>
      <c r="R2579" s="255" t="s">
        <v>565</v>
      </c>
      <c r="S2579" s="255" t="s">
        <v>885</v>
      </c>
    </row>
    <row r="2580" spans="1:19" x14ac:dyDescent="0.3">
      <c r="A2580" s="204"/>
      <c r="B2580" s="204"/>
      <c r="C2580" s="204"/>
      <c r="D2580" s="204"/>
      <c r="F2580" s="255" t="s">
        <v>153</v>
      </c>
      <c r="G2580" s="255" t="s">
        <v>591</v>
      </c>
      <c r="H2580" s="255" t="s">
        <v>2086</v>
      </c>
      <c r="I2580" s="255" t="s">
        <v>592</v>
      </c>
      <c r="K2580" s="255" t="s">
        <v>154</v>
      </c>
      <c r="L2580" s="255" t="s">
        <v>602</v>
      </c>
      <c r="M2580" s="255" t="s">
        <v>863</v>
      </c>
      <c r="N2580" s="255" t="s">
        <v>2146</v>
      </c>
      <c r="P2580" s="255" t="s">
        <v>153</v>
      </c>
      <c r="Q2580" s="255" t="s">
        <v>549</v>
      </c>
      <c r="R2580" s="255" t="s">
        <v>1265</v>
      </c>
      <c r="S2580" s="255" t="s">
        <v>2844</v>
      </c>
    </row>
    <row r="2581" spans="1:19" x14ac:dyDescent="0.3">
      <c r="A2581" s="204"/>
      <c r="B2581" s="204"/>
      <c r="C2581" s="204"/>
      <c r="D2581" s="204"/>
      <c r="F2581" s="255" t="s">
        <v>153</v>
      </c>
      <c r="G2581" s="255" t="s">
        <v>593</v>
      </c>
      <c r="H2581" s="255" t="s">
        <v>565</v>
      </c>
      <c r="I2581" s="255" t="s">
        <v>594</v>
      </c>
      <c r="K2581" s="255" t="s">
        <v>154</v>
      </c>
      <c r="L2581" s="255" t="s">
        <v>603</v>
      </c>
      <c r="M2581" s="255" t="s">
        <v>2693</v>
      </c>
      <c r="N2581" s="255" t="s">
        <v>2147</v>
      </c>
      <c r="P2581" s="255" t="s">
        <v>153</v>
      </c>
      <c r="Q2581" s="255" t="s">
        <v>623</v>
      </c>
      <c r="R2581" s="255" t="s">
        <v>594</v>
      </c>
      <c r="S2581" s="255" t="s">
        <v>863</v>
      </c>
    </row>
    <row r="2582" spans="1:19" x14ac:dyDescent="0.3">
      <c r="A2582" s="204"/>
      <c r="B2582" s="204"/>
      <c r="C2582" s="204"/>
      <c r="D2582" s="204"/>
      <c r="F2582" s="255" t="s">
        <v>153</v>
      </c>
      <c r="G2582" s="255" t="s">
        <v>4665</v>
      </c>
      <c r="H2582" s="255" t="s">
        <v>1074</v>
      </c>
      <c r="I2582" s="255" t="s">
        <v>1910</v>
      </c>
      <c r="K2582" s="255" t="s">
        <v>154</v>
      </c>
      <c r="L2582" s="255" t="s">
        <v>586</v>
      </c>
      <c r="M2582" s="255" t="s">
        <v>1348</v>
      </c>
      <c r="N2582" s="255" t="s">
        <v>2148</v>
      </c>
      <c r="P2582" s="255" t="s">
        <v>153</v>
      </c>
      <c r="Q2582" s="255" t="s">
        <v>625</v>
      </c>
      <c r="R2582" s="255" t="s">
        <v>565</v>
      </c>
      <c r="S2582" s="255" t="s">
        <v>885</v>
      </c>
    </row>
    <row r="2583" spans="1:19" x14ac:dyDescent="0.3">
      <c r="A2583" s="204"/>
      <c r="B2583" s="204"/>
      <c r="C2583" s="204"/>
      <c r="D2583" s="204"/>
      <c r="F2583" s="255" t="s">
        <v>153</v>
      </c>
      <c r="G2583" s="255" t="s">
        <v>595</v>
      </c>
      <c r="H2583" s="255" t="s">
        <v>1281</v>
      </c>
      <c r="I2583" s="255" t="s">
        <v>596</v>
      </c>
      <c r="K2583" s="255" t="s">
        <v>154</v>
      </c>
      <c r="L2583" s="255" t="s">
        <v>552</v>
      </c>
      <c r="M2583" s="255" t="s">
        <v>1771</v>
      </c>
      <c r="N2583" s="255" t="s">
        <v>3808</v>
      </c>
      <c r="P2583" s="255" t="s">
        <v>153</v>
      </c>
      <c r="Q2583" s="255" t="s">
        <v>627</v>
      </c>
      <c r="R2583" s="255" t="s">
        <v>624</v>
      </c>
      <c r="S2583" s="255" t="s">
        <v>799</v>
      </c>
    </row>
    <row r="2584" spans="1:19" x14ac:dyDescent="0.3">
      <c r="A2584" s="204"/>
      <c r="B2584" s="204"/>
      <c r="C2584" s="204"/>
      <c r="D2584" s="204"/>
      <c r="F2584" s="255" t="s">
        <v>153</v>
      </c>
      <c r="G2584" s="255" t="s">
        <v>597</v>
      </c>
      <c r="H2584" s="255" t="s">
        <v>1013</v>
      </c>
      <c r="I2584" s="255" t="s">
        <v>598</v>
      </c>
      <c r="K2584" s="255" t="s">
        <v>154</v>
      </c>
      <c r="L2584" s="255" t="s">
        <v>551</v>
      </c>
      <c r="M2584" s="255" t="s">
        <v>567</v>
      </c>
      <c r="N2584" s="255" t="s">
        <v>3809</v>
      </c>
      <c r="P2584" s="255" t="s">
        <v>153</v>
      </c>
      <c r="Q2584" s="255" t="s">
        <v>629</v>
      </c>
      <c r="R2584" s="255" t="s">
        <v>1992</v>
      </c>
      <c r="S2584" s="255" t="s">
        <v>2845</v>
      </c>
    </row>
    <row r="2585" spans="1:19" x14ac:dyDescent="0.3">
      <c r="A2585" s="204"/>
      <c r="B2585" s="204"/>
      <c r="C2585" s="204"/>
      <c r="D2585" s="204"/>
      <c r="F2585" s="255" t="s">
        <v>153</v>
      </c>
      <c r="G2585" s="255" t="s">
        <v>599</v>
      </c>
      <c r="H2585" s="255" t="s">
        <v>1481</v>
      </c>
      <c r="I2585" s="255" t="s">
        <v>600</v>
      </c>
      <c r="K2585" s="255" t="s">
        <v>154</v>
      </c>
      <c r="L2585" s="255" t="s">
        <v>609</v>
      </c>
      <c r="M2585" s="255" t="s">
        <v>565</v>
      </c>
      <c r="N2585" s="255" t="s">
        <v>565</v>
      </c>
      <c r="P2585" s="255" t="s">
        <v>153</v>
      </c>
      <c r="Q2585" s="255" t="s">
        <v>631</v>
      </c>
      <c r="R2585" s="255" t="s">
        <v>565</v>
      </c>
      <c r="S2585" s="255" t="s">
        <v>565</v>
      </c>
    </row>
    <row r="2586" spans="1:19" x14ac:dyDescent="0.3">
      <c r="A2586" s="204"/>
      <c r="B2586" s="204"/>
      <c r="C2586" s="204"/>
      <c r="D2586" s="204"/>
      <c r="F2586" s="255" t="s">
        <v>153</v>
      </c>
      <c r="G2586" s="255" t="s">
        <v>4666</v>
      </c>
      <c r="H2586" s="255" t="s">
        <v>3359</v>
      </c>
      <c r="I2586" s="255" t="s">
        <v>604</v>
      </c>
      <c r="K2586" s="255" t="s">
        <v>154</v>
      </c>
      <c r="L2586" s="255" t="s">
        <v>611</v>
      </c>
      <c r="M2586" s="255" t="s">
        <v>567</v>
      </c>
      <c r="N2586" s="255" t="s">
        <v>3809</v>
      </c>
      <c r="P2586" s="255" t="s">
        <v>153</v>
      </c>
      <c r="Q2586" s="255" t="s">
        <v>633</v>
      </c>
      <c r="R2586" s="255" t="s">
        <v>2083</v>
      </c>
      <c r="S2586" s="255" t="s">
        <v>2846</v>
      </c>
    </row>
    <row r="2587" spans="1:19" x14ac:dyDescent="0.3">
      <c r="A2587" s="204"/>
      <c r="B2587" s="204"/>
      <c r="C2587" s="204"/>
      <c r="D2587" s="204"/>
      <c r="F2587" s="255" t="s">
        <v>153</v>
      </c>
      <c r="G2587" s="255" t="s">
        <v>601</v>
      </c>
      <c r="H2587" s="255" t="s">
        <v>565</v>
      </c>
      <c r="I2587" s="255" t="s">
        <v>565</v>
      </c>
      <c r="K2587" s="255" t="s">
        <v>154</v>
      </c>
      <c r="L2587" s="255" t="s">
        <v>586</v>
      </c>
      <c r="M2587" s="255" t="s">
        <v>565</v>
      </c>
      <c r="N2587" s="255" t="s">
        <v>565</v>
      </c>
      <c r="P2587" s="255" t="s">
        <v>153</v>
      </c>
      <c r="Q2587" s="255" t="s">
        <v>586</v>
      </c>
      <c r="R2587" s="255" t="s">
        <v>598</v>
      </c>
      <c r="S2587" s="255" t="s">
        <v>2847</v>
      </c>
    </row>
    <row r="2588" spans="1:19" x14ac:dyDescent="0.3">
      <c r="A2588" s="204"/>
      <c r="B2588" s="204"/>
      <c r="C2588" s="204"/>
      <c r="D2588" s="204"/>
      <c r="F2588" s="255" t="s">
        <v>153</v>
      </c>
      <c r="G2588" s="255" t="s">
        <v>602</v>
      </c>
      <c r="H2588" s="255" t="s">
        <v>565</v>
      </c>
      <c r="I2588" s="255" t="s">
        <v>565</v>
      </c>
      <c r="K2588" s="255" t="s">
        <v>154</v>
      </c>
      <c r="L2588" s="255" t="s">
        <v>550</v>
      </c>
      <c r="M2588" s="255" t="s">
        <v>3613</v>
      </c>
      <c r="N2588" s="255" t="s">
        <v>2149</v>
      </c>
      <c r="P2588" s="255" t="s">
        <v>153</v>
      </c>
      <c r="Q2588" s="255" t="s">
        <v>548</v>
      </c>
      <c r="R2588" s="255" t="s">
        <v>1427</v>
      </c>
      <c r="S2588" s="255" t="s">
        <v>2848</v>
      </c>
    </row>
    <row r="2589" spans="1:19" x14ac:dyDescent="0.3">
      <c r="A2589" s="204"/>
      <c r="B2589" s="204"/>
      <c r="C2589" s="204"/>
      <c r="D2589" s="204"/>
      <c r="F2589" s="255" t="s">
        <v>153</v>
      </c>
      <c r="G2589" s="255" t="s">
        <v>603</v>
      </c>
      <c r="H2589" s="255" t="s">
        <v>3359</v>
      </c>
      <c r="I2589" s="255" t="s">
        <v>604</v>
      </c>
      <c r="K2589" s="255" t="s">
        <v>154</v>
      </c>
      <c r="L2589" s="255" t="s">
        <v>614</v>
      </c>
      <c r="M2589" s="255" t="s">
        <v>565</v>
      </c>
      <c r="N2589" s="255" t="s">
        <v>565</v>
      </c>
      <c r="P2589" s="255" t="s">
        <v>153</v>
      </c>
      <c r="Q2589" s="255" t="s">
        <v>637</v>
      </c>
      <c r="R2589" s="255" t="s">
        <v>2416</v>
      </c>
      <c r="S2589" s="255" t="s">
        <v>2849</v>
      </c>
    </row>
    <row r="2590" spans="1:19" x14ac:dyDescent="0.3">
      <c r="A2590" s="204"/>
      <c r="B2590" s="204"/>
      <c r="C2590" s="204"/>
      <c r="D2590" s="204"/>
      <c r="F2590" s="255" t="s">
        <v>153</v>
      </c>
      <c r="G2590" s="255" t="s">
        <v>586</v>
      </c>
      <c r="H2590" s="255" t="s">
        <v>1010</v>
      </c>
      <c r="I2590" s="255" t="s">
        <v>605</v>
      </c>
      <c r="K2590" s="255" t="s">
        <v>154</v>
      </c>
      <c r="L2590" s="255" t="s">
        <v>615</v>
      </c>
      <c r="M2590" s="255" t="s">
        <v>565</v>
      </c>
      <c r="N2590" s="255" t="s">
        <v>565</v>
      </c>
      <c r="P2590" s="255" t="s">
        <v>153</v>
      </c>
      <c r="Q2590" s="255" t="s">
        <v>639</v>
      </c>
      <c r="R2590" s="255" t="s">
        <v>1020</v>
      </c>
      <c r="S2590" s="255" t="s">
        <v>2850</v>
      </c>
    </row>
    <row r="2591" spans="1:19" x14ac:dyDescent="0.3">
      <c r="A2591" s="204"/>
      <c r="B2591" s="204"/>
      <c r="C2591" s="204"/>
      <c r="D2591" s="204"/>
      <c r="F2591" s="255" t="s">
        <v>153</v>
      </c>
      <c r="G2591" s="255" t="s">
        <v>552</v>
      </c>
      <c r="H2591" s="255" t="s">
        <v>10422</v>
      </c>
      <c r="I2591" s="255" t="s">
        <v>606</v>
      </c>
      <c r="K2591" s="255" t="s">
        <v>154</v>
      </c>
      <c r="L2591" s="255" t="s">
        <v>616</v>
      </c>
      <c r="M2591" s="255" t="s">
        <v>565</v>
      </c>
      <c r="N2591" s="255" t="s">
        <v>565</v>
      </c>
      <c r="P2591" s="255" t="s">
        <v>153</v>
      </c>
      <c r="Q2591" s="255" t="s">
        <v>641</v>
      </c>
      <c r="R2591" s="255" t="s">
        <v>863</v>
      </c>
      <c r="S2591" s="255" t="s">
        <v>941</v>
      </c>
    </row>
    <row r="2592" spans="1:19" x14ac:dyDescent="0.3">
      <c r="A2592" s="204"/>
      <c r="B2592" s="204"/>
      <c r="C2592" s="204"/>
      <c r="D2592" s="204"/>
      <c r="F2592" s="255" t="s">
        <v>153</v>
      </c>
      <c r="G2592" s="255" t="s">
        <v>551</v>
      </c>
      <c r="H2592" s="255" t="s">
        <v>1893</v>
      </c>
      <c r="I2592" s="255" t="s">
        <v>607</v>
      </c>
      <c r="K2592" s="255" t="s">
        <v>154</v>
      </c>
      <c r="L2592" s="255" t="s">
        <v>617</v>
      </c>
      <c r="M2592" s="255" t="s">
        <v>565</v>
      </c>
      <c r="N2592" s="255" t="s">
        <v>565</v>
      </c>
      <c r="P2592" s="255" t="s">
        <v>153</v>
      </c>
      <c r="Q2592" s="255" t="s">
        <v>643</v>
      </c>
      <c r="R2592" s="255" t="s">
        <v>885</v>
      </c>
      <c r="S2592" s="255" t="s">
        <v>734</v>
      </c>
    </row>
    <row r="2593" spans="1:19" x14ac:dyDescent="0.3">
      <c r="A2593" s="204"/>
      <c r="B2593" s="204"/>
      <c r="C2593" s="204"/>
      <c r="D2593" s="204"/>
      <c r="F2593" s="255" t="s">
        <v>153</v>
      </c>
      <c r="G2593" s="255" t="s">
        <v>608</v>
      </c>
      <c r="H2593" s="255" t="s">
        <v>565</v>
      </c>
      <c r="I2593" s="255" t="s">
        <v>565</v>
      </c>
      <c r="K2593" s="255" t="s">
        <v>154</v>
      </c>
      <c r="L2593" s="255" t="s">
        <v>618</v>
      </c>
      <c r="M2593" s="255" t="s">
        <v>3300</v>
      </c>
      <c r="N2593" s="255" t="s">
        <v>2150</v>
      </c>
      <c r="P2593" s="255" t="s">
        <v>153</v>
      </c>
      <c r="Q2593" s="255" t="s">
        <v>586</v>
      </c>
      <c r="R2593" s="255" t="s">
        <v>1876</v>
      </c>
      <c r="S2593" s="255" t="s">
        <v>2851</v>
      </c>
    </row>
    <row r="2594" spans="1:19" x14ac:dyDescent="0.3">
      <c r="A2594" s="204"/>
      <c r="B2594" s="204"/>
      <c r="C2594" s="204"/>
      <c r="D2594" s="204"/>
      <c r="F2594" s="255" t="s">
        <v>153</v>
      </c>
      <c r="G2594" s="255" t="s">
        <v>609</v>
      </c>
      <c r="H2594" s="255" t="s">
        <v>624</v>
      </c>
      <c r="I2594" s="255" t="s">
        <v>610</v>
      </c>
      <c r="K2594" s="255" t="s">
        <v>154</v>
      </c>
      <c r="L2594" s="255" t="s">
        <v>620</v>
      </c>
      <c r="M2594" s="255" t="s">
        <v>594</v>
      </c>
      <c r="N2594" s="255" t="s">
        <v>565</v>
      </c>
      <c r="P2594" s="255" t="s">
        <v>153</v>
      </c>
      <c r="Q2594" s="255" t="s">
        <v>547</v>
      </c>
      <c r="R2594" s="255" t="s">
        <v>1074</v>
      </c>
      <c r="S2594" s="255" t="s">
        <v>2628</v>
      </c>
    </row>
    <row r="2595" spans="1:19" x14ac:dyDescent="0.3">
      <c r="A2595" s="204"/>
      <c r="B2595" s="204"/>
      <c r="C2595" s="204"/>
      <c r="D2595" s="204"/>
      <c r="F2595" s="255" t="s">
        <v>153</v>
      </c>
      <c r="G2595" s="255" t="s">
        <v>611</v>
      </c>
      <c r="H2595" s="255" t="s">
        <v>853</v>
      </c>
      <c r="I2595" s="255" t="s">
        <v>612</v>
      </c>
      <c r="K2595" s="255" t="s">
        <v>154</v>
      </c>
      <c r="L2595" s="255" t="s">
        <v>8645</v>
      </c>
      <c r="M2595" s="255" t="s">
        <v>594</v>
      </c>
      <c r="N2595" s="255" t="s">
        <v>863</v>
      </c>
      <c r="P2595" s="255" t="s">
        <v>153</v>
      </c>
      <c r="Q2595" s="255" t="s">
        <v>647</v>
      </c>
      <c r="R2595" s="255" t="s">
        <v>821</v>
      </c>
      <c r="S2595" s="255" t="s">
        <v>992</v>
      </c>
    </row>
    <row r="2596" spans="1:19" x14ac:dyDescent="0.3">
      <c r="A2596" s="204"/>
      <c r="B2596" s="204"/>
      <c r="C2596" s="204"/>
      <c r="D2596" s="204"/>
      <c r="F2596" s="255" t="s">
        <v>153</v>
      </c>
      <c r="G2596" s="255" t="s">
        <v>586</v>
      </c>
      <c r="H2596" s="255" t="s">
        <v>565</v>
      </c>
      <c r="I2596" s="255" t="s">
        <v>565</v>
      </c>
      <c r="K2596" s="255" t="s">
        <v>154</v>
      </c>
      <c r="L2596" s="255" t="s">
        <v>586</v>
      </c>
      <c r="M2596" s="255" t="s">
        <v>565</v>
      </c>
      <c r="N2596" s="255" t="s">
        <v>661</v>
      </c>
      <c r="P2596" s="255" t="s">
        <v>153</v>
      </c>
      <c r="Q2596" s="255" t="s">
        <v>649</v>
      </c>
      <c r="R2596" s="255" t="s">
        <v>812</v>
      </c>
      <c r="S2596" s="255" t="s">
        <v>1067</v>
      </c>
    </row>
    <row r="2597" spans="1:19" x14ac:dyDescent="0.3">
      <c r="A2597" s="204"/>
      <c r="B2597" s="204"/>
      <c r="C2597" s="204"/>
      <c r="D2597" s="204"/>
      <c r="F2597" s="255" t="s">
        <v>153</v>
      </c>
      <c r="G2597" s="255" t="s">
        <v>550</v>
      </c>
      <c r="H2597" s="255" t="s">
        <v>1393</v>
      </c>
      <c r="I2597" s="255" t="s">
        <v>613</v>
      </c>
      <c r="K2597" s="255" t="s">
        <v>154</v>
      </c>
      <c r="L2597" s="255" t="s">
        <v>549</v>
      </c>
      <c r="M2597" s="255" t="s">
        <v>900</v>
      </c>
      <c r="N2597" s="255" t="s">
        <v>2151</v>
      </c>
      <c r="P2597" s="255" t="s">
        <v>153</v>
      </c>
      <c r="Q2597" s="255" t="s">
        <v>651</v>
      </c>
      <c r="R2597" s="255" t="s">
        <v>1832</v>
      </c>
      <c r="S2597" s="255" t="s">
        <v>757</v>
      </c>
    </row>
    <row r="2598" spans="1:19" x14ac:dyDescent="0.3">
      <c r="A2598" s="204"/>
      <c r="B2598" s="204"/>
      <c r="C2598" s="204"/>
      <c r="D2598" s="204"/>
      <c r="F2598" s="255" t="s">
        <v>153</v>
      </c>
      <c r="G2598" s="255" t="s">
        <v>614</v>
      </c>
      <c r="H2598" s="255" t="s">
        <v>565</v>
      </c>
      <c r="I2598" s="255" t="s">
        <v>565</v>
      </c>
      <c r="K2598" s="255" t="s">
        <v>154</v>
      </c>
      <c r="L2598" s="255" t="s">
        <v>625</v>
      </c>
      <c r="M2598" s="255" t="s">
        <v>565</v>
      </c>
      <c r="N2598" s="255" t="s">
        <v>565</v>
      </c>
      <c r="P2598" s="255" t="s">
        <v>153</v>
      </c>
      <c r="Q2598" s="255" t="s">
        <v>653</v>
      </c>
      <c r="R2598" s="255" t="s">
        <v>624</v>
      </c>
      <c r="S2598" s="255" t="s">
        <v>1303</v>
      </c>
    </row>
    <row r="2599" spans="1:19" x14ac:dyDescent="0.3">
      <c r="A2599" s="204"/>
      <c r="B2599" s="204"/>
      <c r="C2599" s="204"/>
      <c r="D2599" s="204"/>
      <c r="F2599" s="255" t="s">
        <v>153</v>
      </c>
      <c r="G2599" s="255" t="s">
        <v>615</v>
      </c>
      <c r="H2599" s="255" t="s">
        <v>624</v>
      </c>
      <c r="I2599" s="255" t="s">
        <v>581</v>
      </c>
      <c r="K2599" s="255" t="s">
        <v>154</v>
      </c>
      <c r="L2599" s="255" t="s">
        <v>629</v>
      </c>
      <c r="M2599" s="255" t="s">
        <v>2384</v>
      </c>
      <c r="N2599" s="255" t="s">
        <v>2152</v>
      </c>
      <c r="P2599" s="255" t="s">
        <v>153</v>
      </c>
      <c r="Q2599" s="255" t="s">
        <v>655</v>
      </c>
      <c r="R2599" s="255" t="s">
        <v>652</v>
      </c>
      <c r="S2599" s="255" t="s">
        <v>1202</v>
      </c>
    </row>
    <row r="2600" spans="1:19" x14ac:dyDescent="0.3">
      <c r="A2600" s="204"/>
      <c r="B2600" s="204"/>
      <c r="C2600" s="204"/>
      <c r="D2600" s="204"/>
      <c r="F2600" s="255" t="s">
        <v>153</v>
      </c>
      <c r="G2600" s="255" t="s">
        <v>616</v>
      </c>
      <c r="H2600" s="255" t="s">
        <v>594</v>
      </c>
      <c r="I2600" s="255" t="s">
        <v>565</v>
      </c>
      <c r="K2600" s="255" t="s">
        <v>154</v>
      </c>
      <c r="L2600" s="255" t="s">
        <v>631</v>
      </c>
      <c r="M2600" s="255" t="s">
        <v>594</v>
      </c>
      <c r="N2600" s="255" t="s">
        <v>863</v>
      </c>
      <c r="P2600" s="255" t="s">
        <v>153</v>
      </c>
      <c r="Q2600" s="255" t="s">
        <v>657</v>
      </c>
      <c r="R2600" s="255" t="s">
        <v>1013</v>
      </c>
      <c r="S2600" s="255" t="s">
        <v>2228</v>
      </c>
    </row>
    <row r="2601" spans="1:19" x14ac:dyDescent="0.3">
      <c r="A2601" s="204"/>
      <c r="B2601" s="204"/>
      <c r="C2601" s="204"/>
      <c r="D2601" s="204"/>
      <c r="F2601" s="255" t="s">
        <v>153</v>
      </c>
      <c r="G2601" s="255" t="s">
        <v>617</v>
      </c>
      <c r="H2601" s="255" t="s">
        <v>594</v>
      </c>
      <c r="I2601" s="255" t="s">
        <v>594</v>
      </c>
      <c r="K2601" s="255" t="s">
        <v>154</v>
      </c>
      <c r="L2601" s="255" t="s">
        <v>633</v>
      </c>
      <c r="M2601" s="255" t="s">
        <v>565</v>
      </c>
      <c r="N2601" s="255" t="s">
        <v>946</v>
      </c>
      <c r="P2601" s="255" t="s">
        <v>153</v>
      </c>
      <c r="Q2601" s="255" t="s">
        <v>546</v>
      </c>
      <c r="R2601" s="255" t="s">
        <v>1350</v>
      </c>
      <c r="S2601" s="255" t="s">
        <v>2852</v>
      </c>
    </row>
    <row r="2602" spans="1:19" x14ac:dyDescent="0.3">
      <c r="A2602" s="204"/>
      <c r="B2602" s="204"/>
      <c r="C2602" s="204"/>
      <c r="D2602" s="204"/>
      <c r="F2602" s="255" t="s">
        <v>153</v>
      </c>
      <c r="G2602" s="255" t="s">
        <v>618</v>
      </c>
      <c r="H2602" s="255" t="s">
        <v>642</v>
      </c>
      <c r="I2602" s="255" t="s">
        <v>619</v>
      </c>
      <c r="K2602" s="255" t="s">
        <v>154</v>
      </c>
      <c r="L2602" s="255" t="s">
        <v>586</v>
      </c>
      <c r="M2602" s="255" t="s">
        <v>1145</v>
      </c>
      <c r="N2602" s="255" t="s">
        <v>1159</v>
      </c>
      <c r="P2602" s="255" t="s">
        <v>153</v>
      </c>
      <c r="Q2602" s="255" t="s">
        <v>660</v>
      </c>
      <c r="R2602" s="255" t="s">
        <v>565</v>
      </c>
      <c r="S2602" s="255" t="s">
        <v>565</v>
      </c>
    </row>
    <row r="2603" spans="1:19" x14ac:dyDescent="0.3">
      <c r="A2603" s="204"/>
      <c r="B2603" s="204"/>
      <c r="C2603" s="204"/>
      <c r="D2603" s="204"/>
      <c r="F2603" s="255" t="s">
        <v>153</v>
      </c>
      <c r="G2603" s="255" t="s">
        <v>620</v>
      </c>
      <c r="H2603" s="255" t="s">
        <v>565</v>
      </c>
      <c r="I2603" s="255" t="s">
        <v>594</v>
      </c>
      <c r="K2603" s="255" t="s">
        <v>154</v>
      </c>
      <c r="L2603" s="255" t="s">
        <v>548</v>
      </c>
      <c r="M2603" s="255" t="s">
        <v>652</v>
      </c>
      <c r="N2603" s="255" t="s">
        <v>2153</v>
      </c>
      <c r="P2603" s="255" t="s">
        <v>153</v>
      </c>
      <c r="Q2603" s="255" t="s">
        <v>662</v>
      </c>
      <c r="R2603" s="255" t="s">
        <v>777</v>
      </c>
      <c r="S2603" s="255" t="s">
        <v>2853</v>
      </c>
    </row>
    <row r="2604" spans="1:19" x14ac:dyDescent="0.3">
      <c r="A2604" s="204"/>
      <c r="B2604" s="204"/>
      <c r="C2604" s="204"/>
      <c r="D2604" s="204"/>
      <c r="F2604" s="255" t="s">
        <v>153</v>
      </c>
      <c r="G2604" s="255" t="s">
        <v>8645</v>
      </c>
      <c r="H2604" s="255" t="s">
        <v>565</v>
      </c>
      <c r="I2604" s="255" t="s">
        <v>565</v>
      </c>
      <c r="K2604" s="255" t="s">
        <v>154</v>
      </c>
      <c r="L2604" s="255" t="s">
        <v>637</v>
      </c>
      <c r="M2604" s="255" t="s">
        <v>624</v>
      </c>
      <c r="N2604" s="255" t="s">
        <v>2154</v>
      </c>
      <c r="P2604" s="255" t="s">
        <v>153</v>
      </c>
      <c r="Q2604" s="255" t="s">
        <v>664</v>
      </c>
      <c r="R2604" s="255" t="s">
        <v>861</v>
      </c>
      <c r="S2604" s="255" t="s">
        <v>2854</v>
      </c>
    </row>
    <row r="2605" spans="1:19" x14ac:dyDescent="0.3">
      <c r="A2605" s="204"/>
      <c r="B2605" s="204"/>
      <c r="C2605" s="204"/>
      <c r="D2605" s="204"/>
      <c r="F2605" s="255" t="s">
        <v>153</v>
      </c>
      <c r="G2605" s="255" t="s">
        <v>586</v>
      </c>
      <c r="H2605" s="255" t="s">
        <v>594</v>
      </c>
      <c r="I2605" s="255" t="s">
        <v>621</v>
      </c>
      <c r="K2605" s="255" t="s">
        <v>154</v>
      </c>
      <c r="L2605" s="255" t="s">
        <v>639</v>
      </c>
      <c r="M2605" s="255" t="s">
        <v>863</v>
      </c>
      <c r="N2605" s="255" t="s">
        <v>598</v>
      </c>
      <c r="P2605" s="255" t="s">
        <v>153</v>
      </c>
      <c r="Q2605" s="255" t="s">
        <v>545</v>
      </c>
      <c r="R2605" s="255" t="s">
        <v>1733</v>
      </c>
      <c r="S2605" s="255" t="s">
        <v>2855</v>
      </c>
    </row>
    <row r="2606" spans="1:19" x14ac:dyDescent="0.3">
      <c r="A2606" s="204"/>
      <c r="B2606" s="204"/>
      <c r="C2606" s="204"/>
      <c r="D2606" s="204"/>
      <c r="F2606" s="255" t="s">
        <v>153</v>
      </c>
      <c r="G2606" s="255" t="s">
        <v>549</v>
      </c>
      <c r="H2606" s="255" t="s">
        <v>5967</v>
      </c>
      <c r="I2606" s="255" t="s">
        <v>622</v>
      </c>
      <c r="K2606" s="255" t="s">
        <v>154</v>
      </c>
      <c r="L2606" s="255" t="s">
        <v>641</v>
      </c>
      <c r="M2606" s="255" t="s">
        <v>565</v>
      </c>
      <c r="N2606" s="255" t="s">
        <v>565</v>
      </c>
      <c r="P2606" s="255" t="s">
        <v>153</v>
      </c>
      <c r="Q2606" s="255" t="s">
        <v>667</v>
      </c>
      <c r="R2606" s="255" t="s">
        <v>565</v>
      </c>
      <c r="S2606" s="255" t="s">
        <v>565</v>
      </c>
    </row>
    <row r="2607" spans="1:19" x14ac:dyDescent="0.3">
      <c r="A2607" s="204"/>
      <c r="B2607" s="204"/>
      <c r="C2607" s="204"/>
      <c r="D2607" s="204"/>
      <c r="F2607" s="255" t="s">
        <v>153</v>
      </c>
      <c r="G2607" s="255" t="s">
        <v>623</v>
      </c>
      <c r="H2607" s="255" t="s">
        <v>594</v>
      </c>
      <c r="I2607" s="255" t="s">
        <v>624</v>
      </c>
      <c r="K2607" s="255" t="s">
        <v>154</v>
      </c>
      <c r="L2607" s="255" t="s">
        <v>643</v>
      </c>
      <c r="M2607" s="255" t="s">
        <v>757</v>
      </c>
      <c r="N2607" s="255" t="s">
        <v>1098</v>
      </c>
      <c r="P2607" s="255" t="s">
        <v>153</v>
      </c>
      <c r="Q2607" s="255" t="s">
        <v>668</v>
      </c>
      <c r="R2607" s="255" t="s">
        <v>7556</v>
      </c>
      <c r="S2607" s="255" t="s">
        <v>2856</v>
      </c>
    </row>
    <row r="2608" spans="1:19" x14ac:dyDescent="0.3">
      <c r="A2608" s="204"/>
      <c r="B2608" s="204"/>
      <c r="C2608" s="204"/>
      <c r="D2608" s="204"/>
      <c r="F2608" s="255" t="s">
        <v>153</v>
      </c>
      <c r="G2608" s="255" t="s">
        <v>625</v>
      </c>
      <c r="H2608" s="255" t="s">
        <v>2564</v>
      </c>
      <c r="I2608" s="255" t="s">
        <v>626</v>
      </c>
      <c r="K2608" s="255" t="s">
        <v>154</v>
      </c>
      <c r="L2608" s="255" t="s">
        <v>586</v>
      </c>
      <c r="M2608" s="255" t="s">
        <v>1121</v>
      </c>
      <c r="N2608" s="255" t="s">
        <v>1568</v>
      </c>
      <c r="P2608" s="255" t="s">
        <v>153</v>
      </c>
      <c r="Q2608" s="255" t="s">
        <v>670</v>
      </c>
      <c r="R2608" s="255" t="s">
        <v>4160</v>
      </c>
      <c r="S2608" s="255" t="s">
        <v>2857</v>
      </c>
    </row>
    <row r="2609" spans="1:19" x14ac:dyDescent="0.3">
      <c r="A2609" s="204"/>
      <c r="B2609" s="204"/>
      <c r="C2609" s="204"/>
      <c r="D2609" s="204"/>
      <c r="F2609" s="255" t="s">
        <v>153</v>
      </c>
      <c r="G2609" s="255" t="s">
        <v>627</v>
      </c>
      <c r="H2609" s="255" t="s">
        <v>946</v>
      </c>
      <c r="I2609" s="255" t="s">
        <v>628</v>
      </c>
      <c r="K2609" s="255" t="s">
        <v>154</v>
      </c>
      <c r="L2609" s="255" t="s">
        <v>547</v>
      </c>
      <c r="M2609" s="255" t="s">
        <v>777</v>
      </c>
      <c r="N2609" s="255" t="s">
        <v>863</v>
      </c>
      <c r="P2609" s="255" t="s">
        <v>153</v>
      </c>
      <c r="Q2609" s="255" t="s">
        <v>672</v>
      </c>
      <c r="R2609" s="255" t="s">
        <v>4192</v>
      </c>
      <c r="S2609" s="255" t="s">
        <v>2858</v>
      </c>
    </row>
    <row r="2610" spans="1:19" x14ac:dyDescent="0.3">
      <c r="A2610" s="204"/>
      <c r="B2610" s="204"/>
      <c r="C2610" s="204"/>
      <c r="D2610" s="204"/>
      <c r="F2610" s="255" t="s">
        <v>153</v>
      </c>
      <c r="G2610" s="255" t="s">
        <v>629</v>
      </c>
      <c r="H2610" s="255" t="s">
        <v>1271</v>
      </c>
      <c r="I2610" s="255" t="s">
        <v>630</v>
      </c>
      <c r="K2610" s="255" t="s">
        <v>154</v>
      </c>
      <c r="L2610" s="255" t="s">
        <v>647</v>
      </c>
      <c r="M2610" s="255" t="s">
        <v>821</v>
      </c>
      <c r="N2610" s="255" t="s">
        <v>565</v>
      </c>
      <c r="P2610" s="255" t="s">
        <v>153</v>
      </c>
      <c r="Q2610" s="255" t="s">
        <v>544</v>
      </c>
      <c r="R2610" s="255" t="s">
        <v>757</v>
      </c>
      <c r="S2610" s="255" t="s">
        <v>1735</v>
      </c>
    </row>
    <row r="2611" spans="1:19" x14ac:dyDescent="0.3">
      <c r="A2611" s="204"/>
      <c r="B2611" s="204"/>
      <c r="C2611" s="204"/>
      <c r="D2611" s="204"/>
      <c r="F2611" s="255" t="s">
        <v>153</v>
      </c>
      <c r="G2611" s="255" t="s">
        <v>631</v>
      </c>
      <c r="H2611" s="255" t="s">
        <v>2163</v>
      </c>
      <c r="I2611" s="255" t="s">
        <v>632</v>
      </c>
      <c r="K2611" s="255" t="s">
        <v>154</v>
      </c>
      <c r="L2611" s="255" t="s">
        <v>649</v>
      </c>
      <c r="M2611" s="255" t="s">
        <v>881</v>
      </c>
      <c r="N2611" s="255" t="s">
        <v>594</v>
      </c>
      <c r="P2611" s="255" t="s">
        <v>153</v>
      </c>
      <c r="Q2611" s="255" t="s">
        <v>676</v>
      </c>
      <c r="R2611" s="255" t="s">
        <v>757</v>
      </c>
      <c r="S2611" s="255" t="s">
        <v>1735</v>
      </c>
    </row>
    <row r="2612" spans="1:19" x14ac:dyDescent="0.3">
      <c r="A2612" s="204"/>
      <c r="B2612" s="204"/>
      <c r="C2612" s="204"/>
      <c r="D2612" s="204"/>
      <c r="F2612" s="255" t="s">
        <v>153</v>
      </c>
      <c r="G2612" s="255" t="s">
        <v>633</v>
      </c>
      <c r="H2612" s="255" t="s">
        <v>1631</v>
      </c>
      <c r="I2612" s="255" t="s">
        <v>634</v>
      </c>
      <c r="K2612" s="255" t="s">
        <v>154</v>
      </c>
      <c r="L2612" s="255" t="s">
        <v>651</v>
      </c>
      <c r="M2612" s="255" t="s">
        <v>565</v>
      </c>
      <c r="N2612" s="255" t="s">
        <v>565</v>
      </c>
      <c r="P2612" s="255" t="s">
        <v>153</v>
      </c>
      <c r="Q2612" s="255" t="s">
        <v>677</v>
      </c>
      <c r="R2612" s="255" t="s">
        <v>565</v>
      </c>
      <c r="S2612" s="255" t="s">
        <v>565</v>
      </c>
    </row>
    <row r="2613" spans="1:19" x14ac:dyDescent="0.3">
      <c r="A2613" s="204"/>
      <c r="B2613" s="204"/>
      <c r="C2613" s="204"/>
      <c r="D2613" s="204"/>
      <c r="F2613" s="255" t="s">
        <v>153</v>
      </c>
      <c r="G2613" s="255" t="s">
        <v>586</v>
      </c>
      <c r="H2613" s="255" t="s">
        <v>2817</v>
      </c>
      <c r="I2613" s="255" t="s">
        <v>635</v>
      </c>
      <c r="K2613" s="255" t="s">
        <v>154</v>
      </c>
      <c r="L2613" s="255" t="s">
        <v>653</v>
      </c>
      <c r="M2613" s="255" t="s">
        <v>565</v>
      </c>
      <c r="N2613" s="255" t="s">
        <v>565</v>
      </c>
      <c r="P2613" s="255" t="s">
        <v>153</v>
      </c>
      <c r="Q2613" s="255" t="s">
        <v>543</v>
      </c>
      <c r="R2613" s="255" t="s">
        <v>3169</v>
      </c>
      <c r="S2613" s="255" t="s">
        <v>2859</v>
      </c>
    </row>
    <row r="2614" spans="1:19" x14ac:dyDescent="0.3">
      <c r="A2614" s="204"/>
      <c r="B2614" s="204"/>
      <c r="C2614" s="204"/>
      <c r="D2614" s="204"/>
      <c r="F2614" s="255" t="s">
        <v>153</v>
      </c>
      <c r="G2614" s="255" t="s">
        <v>548</v>
      </c>
      <c r="H2614" s="255" t="s">
        <v>10423</v>
      </c>
      <c r="I2614" s="255" t="s">
        <v>636</v>
      </c>
      <c r="K2614" s="255" t="s">
        <v>154</v>
      </c>
      <c r="L2614" s="255" t="s">
        <v>655</v>
      </c>
      <c r="M2614" s="255" t="s">
        <v>946</v>
      </c>
      <c r="N2614" s="255" t="s">
        <v>594</v>
      </c>
      <c r="P2614" s="255" t="s">
        <v>153</v>
      </c>
      <c r="Q2614" s="255" t="s">
        <v>679</v>
      </c>
      <c r="R2614" s="255" t="s">
        <v>594</v>
      </c>
      <c r="S2614" s="255" t="s">
        <v>1013</v>
      </c>
    </row>
    <row r="2615" spans="1:19" x14ac:dyDescent="0.3">
      <c r="A2615" s="204"/>
      <c r="B2615" s="204"/>
      <c r="C2615" s="204"/>
      <c r="D2615" s="204"/>
      <c r="F2615" s="255" t="s">
        <v>153</v>
      </c>
      <c r="G2615" s="255" t="s">
        <v>637</v>
      </c>
      <c r="H2615" s="255" t="s">
        <v>3169</v>
      </c>
      <c r="I2615" s="255" t="s">
        <v>638</v>
      </c>
      <c r="K2615" s="255" t="s">
        <v>154</v>
      </c>
      <c r="L2615" s="255" t="s">
        <v>657</v>
      </c>
      <c r="M2615" s="255" t="s">
        <v>565</v>
      </c>
      <c r="N2615" s="255" t="s">
        <v>565</v>
      </c>
      <c r="P2615" s="255" t="s">
        <v>153</v>
      </c>
      <c r="Q2615" s="255" t="s">
        <v>681</v>
      </c>
      <c r="R2615" s="255" t="s">
        <v>1193</v>
      </c>
      <c r="S2615" s="255" t="s">
        <v>2860</v>
      </c>
    </row>
    <row r="2616" spans="1:19" x14ac:dyDescent="0.3">
      <c r="A2616" s="204"/>
      <c r="B2616" s="204"/>
      <c r="C2616" s="204"/>
      <c r="D2616" s="204"/>
      <c r="F2616" s="255" t="s">
        <v>153</v>
      </c>
      <c r="G2616" s="255" t="s">
        <v>639</v>
      </c>
      <c r="H2616" s="255" t="s">
        <v>2898</v>
      </c>
      <c r="I2616" s="255" t="s">
        <v>640</v>
      </c>
      <c r="K2616" s="255" t="s">
        <v>154</v>
      </c>
      <c r="L2616" s="255" t="s">
        <v>546</v>
      </c>
      <c r="M2616" s="255" t="s">
        <v>1807</v>
      </c>
      <c r="N2616" s="255" t="s">
        <v>2155</v>
      </c>
      <c r="P2616" s="255" t="s">
        <v>153</v>
      </c>
      <c r="Q2616" s="255" t="s">
        <v>683</v>
      </c>
      <c r="R2616" s="255" t="s">
        <v>992</v>
      </c>
      <c r="S2616" s="255" t="s">
        <v>1526</v>
      </c>
    </row>
    <row r="2617" spans="1:19" x14ac:dyDescent="0.3">
      <c r="A2617" s="204"/>
      <c r="B2617" s="204"/>
      <c r="C2617" s="204"/>
      <c r="D2617" s="204"/>
      <c r="F2617" s="255" t="s">
        <v>153</v>
      </c>
      <c r="G2617" s="255" t="s">
        <v>641</v>
      </c>
      <c r="H2617" s="255" t="s">
        <v>624</v>
      </c>
      <c r="I2617" s="255" t="s">
        <v>642</v>
      </c>
      <c r="K2617" s="255" t="s">
        <v>154</v>
      </c>
      <c r="L2617" s="255" t="s">
        <v>660</v>
      </c>
      <c r="M2617" s="255" t="s">
        <v>565</v>
      </c>
      <c r="N2617" s="255" t="s">
        <v>565</v>
      </c>
      <c r="P2617" s="255" t="s">
        <v>153</v>
      </c>
      <c r="Q2617" s="255" t="s">
        <v>542</v>
      </c>
      <c r="R2617" s="255" t="s">
        <v>1125</v>
      </c>
      <c r="S2617" s="255" t="s">
        <v>2861</v>
      </c>
    </row>
    <row r="2618" spans="1:19" x14ac:dyDescent="0.3">
      <c r="A2618" s="204"/>
      <c r="B2618" s="204"/>
      <c r="C2618" s="204"/>
      <c r="D2618" s="204"/>
      <c r="F2618" s="255" t="s">
        <v>153</v>
      </c>
      <c r="G2618" s="255" t="s">
        <v>643</v>
      </c>
      <c r="H2618" s="255" t="s">
        <v>610</v>
      </c>
      <c r="I2618" s="255" t="s">
        <v>644</v>
      </c>
      <c r="K2618" s="255" t="s">
        <v>154</v>
      </c>
      <c r="L2618" s="255" t="s">
        <v>662</v>
      </c>
      <c r="M2618" s="255" t="s">
        <v>565</v>
      </c>
      <c r="N2618" s="255" t="s">
        <v>863</v>
      </c>
      <c r="P2618" s="255" t="s">
        <v>153</v>
      </c>
      <c r="Q2618" s="255" t="s">
        <v>686</v>
      </c>
      <c r="R2618" s="255" t="s">
        <v>2525</v>
      </c>
      <c r="S2618" s="255" t="s">
        <v>1807</v>
      </c>
    </row>
    <row r="2619" spans="1:19" x14ac:dyDescent="0.3">
      <c r="A2619" s="204"/>
      <c r="B2619" s="204"/>
      <c r="C2619" s="204"/>
      <c r="D2619" s="204"/>
      <c r="F2619" s="255" t="s">
        <v>153</v>
      </c>
      <c r="G2619" s="255" t="s">
        <v>586</v>
      </c>
      <c r="H2619" s="255" t="s">
        <v>10424</v>
      </c>
      <c r="I2619" s="255" t="s">
        <v>645</v>
      </c>
      <c r="K2619" s="255" t="s">
        <v>154</v>
      </c>
      <c r="L2619" s="255" t="s">
        <v>664</v>
      </c>
      <c r="M2619" s="255" t="s">
        <v>1807</v>
      </c>
      <c r="N2619" s="255" t="s">
        <v>2156</v>
      </c>
      <c r="P2619" s="255" t="s">
        <v>153</v>
      </c>
      <c r="Q2619" s="255" t="s">
        <v>688</v>
      </c>
      <c r="R2619" s="255" t="s">
        <v>1893</v>
      </c>
      <c r="S2619" s="255" t="s">
        <v>1574</v>
      </c>
    </row>
    <row r="2620" spans="1:19" x14ac:dyDescent="0.3">
      <c r="A2620" s="204"/>
      <c r="B2620" s="204"/>
      <c r="C2620" s="204"/>
      <c r="D2620" s="204"/>
      <c r="F2620" s="255" t="s">
        <v>153</v>
      </c>
      <c r="G2620" s="255" t="s">
        <v>547</v>
      </c>
      <c r="H2620" s="255" t="s">
        <v>2084</v>
      </c>
      <c r="I2620" s="255" t="s">
        <v>646</v>
      </c>
      <c r="K2620" s="255" t="s">
        <v>154</v>
      </c>
      <c r="L2620" s="255" t="s">
        <v>545</v>
      </c>
      <c r="M2620" s="255" t="s">
        <v>2045</v>
      </c>
      <c r="N2620" s="255" t="s">
        <v>596</v>
      </c>
      <c r="P2620" s="255" t="s">
        <v>153</v>
      </c>
      <c r="Q2620" s="255" t="s">
        <v>690</v>
      </c>
      <c r="R2620" s="255" t="s">
        <v>1832</v>
      </c>
      <c r="S2620" s="255" t="s">
        <v>1121</v>
      </c>
    </row>
    <row r="2621" spans="1:19" x14ac:dyDescent="0.3">
      <c r="A2621" s="204"/>
      <c r="B2621" s="204"/>
      <c r="C2621" s="204"/>
      <c r="D2621" s="204"/>
      <c r="F2621" s="255" t="s">
        <v>153</v>
      </c>
      <c r="G2621" s="255" t="s">
        <v>647</v>
      </c>
      <c r="H2621" s="255" t="s">
        <v>3430</v>
      </c>
      <c r="I2621" s="255" t="s">
        <v>648</v>
      </c>
      <c r="K2621" s="255" t="s">
        <v>154</v>
      </c>
      <c r="L2621" s="255" t="s">
        <v>667</v>
      </c>
      <c r="M2621" s="255" t="s">
        <v>594</v>
      </c>
      <c r="N2621" s="255" t="s">
        <v>624</v>
      </c>
      <c r="P2621" s="255" t="s">
        <v>153</v>
      </c>
      <c r="Q2621" s="255" t="s">
        <v>541</v>
      </c>
      <c r="R2621" s="255" t="s">
        <v>5109</v>
      </c>
      <c r="S2621" s="255" t="s">
        <v>2862</v>
      </c>
    </row>
    <row r="2622" spans="1:19" x14ac:dyDescent="0.3">
      <c r="A2622" s="204"/>
      <c r="B2622" s="204"/>
      <c r="C2622" s="204"/>
      <c r="D2622" s="204"/>
      <c r="F2622" s="255" t="s">
        <v>153</v>
      </c>
      <c r="G2622" s="255" t="s">
        <v>649</v>
      </c>
      <c r="H2622" s="255" t="s">
        <v>2415</v>
      </c>
      <c r="I2622" s="255" t="s">
        <v>650</v>
      </c>
      <c r="K2622" s="255" t="s">
        <v>154</v>
      </c>
      <c r="L2622" s="255" t="s">
        <v>668</v>
      </c>
      <c r="M2622" s="255" t="s">
        <v>624</v>
      </c>
      <c r="N2622" s="255" t="s">
        <v>2157</v>
      </c>
      <c r="P2622" s="255" t="s">
        <v>153</v>
      </c>
      <c r="Q2622" s="255" t="s">
        <v>693</v>
      </c>
      <c r="R2622" s="255" t="s">
        <v>4494</v>
      </c>
      <c r="S2622" s="255" t="s">
        <v>2863</v>
      </c>
    </row>
    <row r="2623" spans="1:19" x14ac:dyDescent="0.3">
      <c r="A2623" s="204"/>
      <c r="B2623" s="204"/>
      <c r="C2623" s="204"/>
      <c r="D2623" s="204"/>
      <c r="F2623" s="255" t="s">
        <v>153</v>
      </c>
      <c r="G2623" s="255" t="s">
        <v>651</v>
      </c>
      <c r="H2623" s="255" t="s">
        <v>885</v>
      </c>
      <c r="I2623" s="255" t="s">
        <v>652</v>
      </c>
      <c r="K2623" s="255" t="s">
        <v>154</v>
      </c>
      <c r="L2623" s="255" t="s">
        <v>670</v>
      </c>
      <c r="M2623" s="255" t="s">
        <v>1074</v>
      </c>
      <c r="N2623" s="255" t="s">
        <v>2158</v>
      </c>
      <c r="P2623" s="255" t="s">
        <v>153</v>
      </c>
      <c r="Q2623" s="255" t="s">
        <v>695</v>
      </c>
      <c r="R2623" s="255" t="s">
        <v>3609</v>
      </c>
      <c r="S2623" s="255" t="s">
        <v>2864</v>
      </c>
    </row>
    <row r="2624" spans="1:19" x14ac:dyDescent="0.3">
      <c r="A2624" s="204"/>
      <c r="B2624" s="204"/>
      <c r="C2624" s="204"/>
      <c r="D2624" s="204"/>
      <c r="F2624" s="255" t="s">
        <v>153</v>
      </c>
      <c r="G2624" s="255" t="s">
        <v>653</v>
      </c>
      <c r="H2624" s="255" t="s">
        <v>1193</v>
      </c>
      <c r="I2624" s="255" t="s">
        <v>654</v>
      </c>
      <c r="K2624" s="255" t="s">
        <v>154</v>
      </c>
      <c r="L2624" s="255" t="s">
        <v>672</v>
      </c>
      <c r="M2624" s="255" t="s">
        <v>624</v>
      </c>
      <c r="N2624" s="255" t="s">
        <v>594</v>
      </c>
      <c r="P2624" s="255" t="s">
        <v>153</v>
      </c>
      <c r="Q2624" s="255" t="s">
        <v>697</v>
      </c>
      <c r="R2624" s="255" t="s">
        <v>1348</v>
      </c>
      <c r="S2624" s="255" t="s">
        <v>1885</v>
      </c>
    </row>
    <row r="2625" spans="1:19" x14ac:dyDescent="0.3">
      <c r="A2625" s="204"/>
      <c r="B2625" s="204"/>
      <c r="C2625" s="204"/>
      <c r="D2625" s="204"/>
      <c r="F2625" s="255" t="s">
        <v>153</v>
      </c>
      <c r="G2625" s="255" t="s">
        <v>655</v>
      </c>
      <c r="H2625" s="255" t="s">
        <v>1718</v>
      </c>
      <c r="I2625" s="255" t="s">
        <v>656</v>
      </c>
      <c r="K2625" s="255" t="s">
        <v>154</v>
      </c>
      <c r="L2625" s="255" t="s">
        <v>544</v>
      </c>
      <c r="M2625" s="255" t="s">
        <v>1798</v>
      </c>
      <c r="N2625" s="255" t="s">
        <v>2159</v>
      </c>
      <c r="P2625" s="255" t="s">
        <v>153</v>
      </c>
      <c r="Q2625" s="255" t="s">
        <v>699</v>
      </c>
      <c r="R2625" s="255" t="s">
        <v>624</v>
      </c>
      <c r="S2625" s="255" t="s">
        <v>594</v>
      </c>
    </row>
    <row r="2626" spans="1:19" x14ac:dyDescent="0.3">
      <c r="A2626" s="204"/>
      <c r="B2626" s="204"/>
      <c r="C2626" s="204"/>
      <c r="D2626" s="204"/>
      <c r="F2626" s="255" t="s">
        <v>153</v>
      </c>
      <c r="G2626" s="255" t="s">
        <v>657</v>
      </c>
      <c r="H2626" s="255" t="s">
        <v>1167</v>
      </c>
      <c r="I2626" s="255" t="s">
        <v>658</v>
      </c>
      <c r="K2626" s="255" t="s">
        <v>154</v>
      </c>
      <c r="L2626" s="255" t="s">
        <v>675</v>
      </c>
      <c r="M2626" s="255" t="s">
        <v>946</v>
      </c>
      <c r="N2626" s="255" t="s">
        <v>2160</v>
      </c>
      <c r="P2626" s="255" t="s">
        <v>153</v>
      </c>
      <c r="Q2626" s="255" t="s">
        <v>701</v>
      </c>
      <c r="R2626" s="255" t="s">
        <v>565</v>
      </c>
      <c r="S2626" s="255" t="s">
        <v>565</v>
      </c>
    </row>
    <row r="2627" spans="1:19" x14ac:dyDescent="0.3">
      <c r="A2627" s="204"/>
      <c r="B2627" s="204"/>
      <c r="C2627" s="204"/>
      <c r="D2627" s="204"/>
      <c r="F2627" s="255" t="s">
        <v>153</v>
      </c>
      <c r="G2627" s="255" t="s">
        <v>546</v>
      </c>
      <c r="H2627" s="255" t="s">
        <v>1915</v>
      </c>
      <c r="I2627" s="255" t="s">
        <v>659</v>
      </c>
      <c r="K2627" s="255" t="s">
        <v>154</v>
      </c>
      <c r="L2627" s="255" t="s">
        <v>676</v>
      </c>
      <c r="M2627" s="255" t="s">
        <v>1161</v>
      </c>
      <c r="N2627" s="255" t="s">
        <v>2161</v>
      </c>
      <c r="P2627" s="255" t="s">
        <v>153</v>
      </c>
      <c r="Q2627" s="255" t="s">
        <v>702</v>
      </c>
      <c r="R2627" s="255" t="s">
        <v>565</v>
      </c>
      <c r="S2627" s="255" t="s">
        <v>565</v>
      </c>
    </row>
    <row r="2628" spans="1:19" x14ac:dyDescent="0.3">
      <c r="A2628" s="204"/>
      <c r="B2628" s="204"/>
      <c r="C2628" s="204"/>
      <c r="D2628" s="204"/>
      <c r="F2628" s="255" t="s">
        <v>153</v>
      </c>
      <c r="G2628" s="255" t="s">
        <v>660</v>
      </c>
      <c r="H2628" s="255" t="s">
        <v>863</v>
      </c>
      <c r="I2628" s="255" t="s">
        <v>661</v>
      </c>
      <c r="K2628" s="255" t="s">
        <v>154</v>
      </c>
      <c r="L2628" s="255" t="s">
        <v>543</v>
      </c>
      <c r="M2628" s="255" t="s">
        <v>1121</v>
      </c>
      <c r="N2628" s="255" t="s">
        <v>1638</v>
      </c>
      <c r="P2628" s="255" t="s">
        <v>153</v>
      </c>
      <c r="Q2628" s="255" t="s">
        <v>703</v>
      </c>
      <c r="R2628" s="255" t="s">
        <v>565</v>
      </c>
      <c r="S2628" s="255" t="s">
        <v>565</v>
      </c>
    </row>
    <row r="2629" spans="1:19" x14ac:dyDescent="0.3">
      <c r="A2629" s="204"/>
      <c r="B2629" s="204"/>
      <c r="C2629" s="204"/>
      <c r="D2629" s="204"/>
      <c r="F2629" s="255" t="s">
        <v>153</v>
      </c>
      <c r="G2629" s="255" t="s">
        <v>662</v>
      </c>
      <c r="H2629" s="255" t="s">
        <v>1671</v>
      </c>
      <c r="I2629" s="255" t="s">
        <v>663</v>
      </c>
      <c r="K2629" s="255" t="s">
        <v>154</v>
      </c>
      <c r="L2629" s="255" t="s">
        <v>679</v>
      </c>
      <c r="M2629" s="255" t="s">
        <v>565</v>
      </c>
      <c r="N2629" s="255" t="s">
        <v>757</v>
      </c>
      <c r="P2629" s="255" t="s">
        <v>153</v>
      </c>
      <c r="Q2629" s="255" t="s">
        <v>704</v>
      </c>
      <c r="R2629" s="255" t="s">
        <v>594</v>
      </c>
      <c r="S2629" s="255" t="s">
        <v>594</v>
      </c>
    </row>
    <row r="2630" spans="1:19" x14ac:dyDescent="0.3">
      <c r="A2630" s="204"/>
      <c r="B2630" s="204"/>
      <c r="C2630" s="204"/>
      <c r="D2630" s="204"/>
      <c r="F2630" s="255" t="s">
        <v>153</v>
      </c>
      <c r="G2630" s="255" t="s">
        <v>664</v>
      </c>
      <c r="H2630" s="255" t="s">
        <v>968</v>
      </c>
      <c r="I2630" s="255" t="s">
        <v>665</v>
      </c>
      <c r="K2630" s="255" t="s">
        <v>154</v>
      </c>
      <c r="L2630" s="255" t="s">
        <v>681</v>
      </c>
      <c r="M2630" s="255" t="s">
        <v>1832</v>
      </c>
      <c r="N2630" s="255" t="s">
        <v>1319</v>
      </c>
      <c r="P2630" s="255" t="s">
        <v>153</v>
      </c>
      <c r="Q2630" s="255" t="s">
        <v>705</v>
      </c>
      <c r="R2630" s="255" t="s">
        <v>1906</v>
      </c>
      <c r="S2630" s="255" t="s">
        <v>2607</v>
      </c>
    </row>
    <row r="2631" spans="1:19" x14ac:dyDescent="0.3">
      <c r="A2631" s="204"/>
      <c r="B2631" s="204"/>
      <c r="C2631" s="204"/>
      <c r="D2631" s="204"/>
      <c r="F2631" s="255" t="s">
        <v>153</v>
      </c>
      <c r="G2631" s="255" t="s">
        <v>545</v>
      </c>
      <c r="H2631" s="255" t="s">
        <v>10425</v>
      </c>
      <c r="I2631" s="255" t="s">
        <v>666</v>
      </c>
      <c r="K2631" s="255" t="s">
        <v>154</v>
      </c>
      <c r="L2631" s="255" t="s">
        <v>683</v>
      </c>
      <c r="M2631" s="255" t="s">
        <v>594</v>
      </c>
      <c r="N2631" s="255" t="s">
        <v>885</v>
      </c>
      <c r="P2631" s="255" t="s">
        <v>153</v>
      </c>
      <c r="Q2631" s="255" t="s">
        <v>707</v>
      </c>
      <c r="R2631" s="255" t="s">
        <v>892</v>
      </c>
      <c r="S2631" s="255" t="s">
        <v>1452</v>
      </c>
    </row>
    <row r="2632" spans="1:19" x14ac:dyDescent="0.3">
      <c r="A2632" s="204"/>
      <c r="B2632" s="204"/>
      <c r="C2632" s="204"/>
      <c r="D2632" s="204"/>
      <c r="F2632" s="255" t="s">
        <v>153</v>
      </c>
      <c r="G2632" s="255" t="s">
        <v>667</v>
      </c>
      <c r="H2632" s="255" t="s">
        <v>594</v>
      </c>
      <c r="I2632" s="255" t="s">
        <v>565</v>
      </c>
      <c r="K2632" s="255" t="s">
        <v>154</v>
      </c>
      <c r="L2632" s="255" t="s">
        <v>542</v>
      </c>
      <c r="M2632" s="255" t="s">
        <v>916</v>
      </c>
      <c r="N2632" s="255" t="s">
        <v>2162</v>
      </c>
      <c r="P2632" s="255" t="s">
        <v>153</v>
      </c>
      <c r="Q2632" s="255" t="s">
        <v>709</v>
      </c>
      <c r="R2632" s="255" t="s">
        <v>565</v>
      </c>
      <c r="S2632" s="255" t="s">
        <v>565</v>
      </c>
    </row>
    <row r="2633" spans="1:19" x14ac:dyDescent="0.3">
      <c r="A2633" s="204"/>
      <c r="B2633" s="204"/>
      <c r="C2633" s="204"/>
      <c r="D2633" s="204"/>
      <c r="F2633" s="255" t="s">
        <v>153</v>
      </c>
      <c r="G2633" s="255" t="s">
        <v>668</v>
      </c>
      <c r="H2633" s="255" t="s">
        <v>861</v>
      </c>
      <c r="I2633" s="255" t="s">
        <v>669</v>
      </c>
      <c r="K2633" s="255" t="s">
        <v>154</v>
      </c>
      <c r="L2633" s="255" t="s">
        <v>686</v>
      </c>
      <c r="M2633" s="255" t="s">
        <v>861</v>
      </c>
      <c r="N2633" s="255" t="s">
        <v>581</v>
      </c>
      <c r="P2633" s="255" t="s">
        <v>153</v>
      </c>
      <c r="Q2633" s="255" t="s">
        <v>586</v>
      </c>
      <c r="R2633" s="255" t="s">
        <v>4523</v>
      </c>
      <c r="S2633" s="255" t="s">
        <v>2865</v>
      </c>
    </row>
    <row r="2634" spans="1:19" x14ac:dyDescent="0.3">
      <c r="A2634" s="204"/>
      <c r="B2634" s="204"/>
      <c r="C2634" s="204"/>
      <c r="D2634" s="204"/>
      <c r="F2634" s="255" t="s">
        <v>153</v>
      </c>
      <c r="G2634" s="255" t="s">
        <v>670</v>
      </c>
      <c r="H2634" s="255" t="s">
        <v>1797</v>
      </c>
      <c r="I2634" s="255" t="s">
        <v>671</v>
      </c>
      <c r="K2634" s="255" t="s">
        <v>154</v>
      </c>
      <c r="L2634" s="255" t="s">
        <v>688</v>
      </c>
      <c r="M2634" s="255" t="s">
        <v>1111</v>
      </c>
      <c r="N2634" s="255" t="s">
        <v>892</v>
      </c>
      <c r="P2634" s="255" t="s">
        <v>153</v>
      </c>
      <c r="Q2634" s="255" t="s">
        <v>540</v>
      </c>
      <c r="R2634" s="255" t="s">
        <v>10706</v>
      </c>
      <c r="S2634" s="255" t="s">
        <v>2866</v>
      </c>
    </row>
    <row r="2635" spans="1:19" x14ac:dyDescent="0.3">
      <c r="A2635" s="204"/>
      <c r="B2635" s="204"/>
      <c r="C2635" s="204"/>
      <c r="D2635" s="204"/>
      <c r="F2635" s="255" t="s">
        <v>153</v>
      </c>
      <c r="G2635" s="255" t="s">
        <v>672</v>
      </c>
      <c r="H2635" s="255" t="s">
        <v>3942</v>
      </c>
      <c r="I2635" s="255" t="s">
        <v>673</v>
      </c>
      <c r="K2635" s="255" t="s">
        <v>154</v>
      </c>
      <c r="L2635" s="255" t="s">
        <v>690</v>
      </c>
      <c r="M2635" s="255" t="s">
        <v>946</v>
      </c>
      <c r="N2635" s="255" t="s">
        <v>2163</v>
      </c>
      <c r="P2635" s="255" t="s">
        <v>153</v>
      </c>
      <c r="Q2635" s="255" t="s">
        <v>371</v>
      </c>
      <c r="R2635" s="255" t="s">
        <v>4703</v>
      </c>
      <c r="S2635" s="255" t="s">
        <v>2867</v>
      </c>
    </row>
    <row r="2636" spans="1:19" x14ac:dyDescent="0.3">
      <c r="A2636" s="204"/>
      <c r="B2636" s="204"/>
      <c r="C2636" s="204"/>
      <c r="D2636" s="204"/>
      <c r="F2636" s="255" t="s">
        <v>153</v>
      </c>
      <c r="G2636" s="255" t="s">
        <v>544</v>
      </c>
      <c r="H2636" s="255" t="s">
        <v>594</v>
      </c>
      <c r="I2636" s="255" t="s">
        <v>674</v>
      </c>
      <c r="K2636" s="255" t="s">
        <v>154</v>
      </c>
      <c r="L2636" s="255" t="s">
        <v>541</v>
      </c>
      <c r="M2636" s="255" t="s">
        <v>1549</v>
      </c>
      <c r="N2636" s="255" t="s">
        <v>2164</v>
      </c>
      <c r="P2636" s="255" t="s">
        <v>153</v>
      </c>
      <c r="Q2636" s="255" t="s">
        <v>715</v>
      </c>
      <c r="R2636" s="255" t="s">
        <v>2416</v>
      </c>
      <c r="S2636" s="255" t="s">
        <v>2868</v>
      </c>
    </row>
    <row r="2637" spans="1:19" x14ac:dyDescent="0.3">
      <c r="A2637" s="204"/>
      <c r="B2637" s="204"/>
      <c r="C2637" s="204"/>
      <c r="D2637" s="204"/>
      <c r="F2637" s="255" t="s">
        <v>153</v>
      </c>
      <c r="G2637" s="255" t="s">
        <v>675</v>
      </c>
      <c r="H2637" s="255" t="s">
        <v>565</v>
      </c>
      <c r="I2637" s="255" t="s">
        <v>565</v>
      </c>
      <c r="K2637" s="255" t="s">
        <v>154</v>
      </c>
      <c r="L2637" s="255" t="s">
        <v>693</v>
      </c>
      <c r="M2637" s="255" t="s">
        <v>4881</v>
      </c>
      <c r="N2637" s="255" t="s">
        <v>2165</v>
      </c>
      <c r="P2637" s="255" t="s">
        <v>153</v>
      </c>
      <c r="Q2637" s="255" t="s">
        <v>717</v>
      </c>
      <c r="R2637" s="255" t="s">
        <v>1234</v>
      </c>
      <c r="S2637" s="255" t="s">
        <v>2869</v>
      </c>
    </row>
    <row r="2638" spans="1:19" x14ac:dyDescent="0.3">
      <c r="A2638" s="204"/>
      <c r="B2638" s="204"/>
      <c r="C2638" s="204"/>
      <c r="D2638" s="204"/>
      <c r="F2638" s="255" t="s">
        <v>153</v>
      </c>
      <c r="G2638" s="255" t="s">
        <v>676</v>
      </c>
      <c r="H2638" s="255" t="s">
        <v>594</v>
      </c>
      <c r="I2638" s="255" t="s">
        <v>674</v>
      </c>
      <c r="K2638" s="255" t="s">
        <v>154</v>
      </c>
      <c r="L2638" s="255" t="s">
        <v>695</v>
      </c>
      <c r="M2638" s="255" t="s">
        <v>1487</v>
      </c>
      <c r="N2638" s="255" t="s">
        <v>2166</v>
      </c>
      <c r="P2638" s="255" t="s">
        <v>153</v>
      </c>
      <c r="Q2638" s="255" t="s">
        <v>719</v>
      </c>
      <c r="R2638" s="255" t="s">
        <v>565</v>
      </c>
      <c r="S2638" s="255" t="s">
        <v>863</v>
      </c>
    </row>
    <row r="2639" spans="1:19" x14ac:dyDescent="0.3">
      <c r="A2639" s="204"/>
      <c r="B2639" s="204"/>
      <c r="C2639" s="204"/>
      <c r="D2639" s="204"/>
      <c r="F2639" s="255" t="s">
        <v>153</v>
      </c>
      <c r="G2639" s="255" t="s">
        <v>677</v>
      </c>
      <c r="H2639" s="255" t="s">
        <v>565</v>
      </c>
      <c r="I2639" s="255" t="s">
        <v>565</v>
      </c>
      <c r="K2639" s="255" t="s">
        <v>154</v>
      </c>
      <c r="L2639" s="255" t="s">
        <v>697</v>
      </c>
      <c r="M2639" s="255" t="s">
        <v>624</v>
      </c>
      <c r="N2639" s="255" t="s">
        <v>946</v>
      </c>
      <c r="P2639" s="255" t="s">
        <v>153</v>
      </c>
      <c r="Q2639" s="255" t="s">
        <v>720</v>
      </c>
      <c r="R2639" s="255" t="s">
        <v>1145</v>
      </c>
      <c r="S2639" s="255" t="s">
        <v>2870</v>
      </c>
    </row>
    <row r="2640" spans="1:19" x14ac:dyDescent="0.3">
      <c r="A2640" s="204"/>
      <c r="B2640" s="204"/>
      <c r="C2640" s="204"/>
      <c r="D2640" s="204"/>
      <c r="F2640" s="255" t="s">
        <v>153</v>
      </c>
      <c r="G2640" s="255" t="s">
        <v>543</v>
      </c>
      <c r="H2640" s="255" t="s">
        <v>1303</v>
      </c>
      <c r="I2640" s="255" t="s">
        <v>678</v>
      </c>
      <c r="K2640" s="255" t="s">
        <v>154</v>
      </c>
      <c r="L2640" s="255" t="s">
        <v>699</v>
      </c>
      <c r="M2640" s="255" t="s">
        <v>594</v>
      </c>
      <c r="N2640" s="255" t="s">
        <v>594</v>
      </c>
      <c r="P2640" s="255" t="s">
        <v>153</v>
      </c>
      <c r="Q2640" s="255" t="s">
        <v>722</v>
      </c>
      <c r="R2640" s="255" t="s">
        <v>2515</v>
      </c>
      <c r="S2640" s="255" t="s">
        <v>1613</v>
      </c>
    </row>
    <row r="2641" spans="1:19" x14ac:dyDescent="0.3">
      <c r="A2641" s="204"/>
      <c r="B2641" s="204"/>
      <c r="C2641" s="204"/>
      <c r="D2641" s="204"/>
      <c r="F2641" s="255" t="s">
        <v>153</v>
      </c>
      <c r="G2641" s="255" t="s">
        <v>679</v>
      </c>
      <c r="H2641" s="255" t="s">
        <v>863</v>
      </c>
      <c r="I2641" s="255" t="s">
        <v>680</v>
      </c>
      <c r="K2641" s="255" t="s">
        <v>154</v>
      </c>
      <c r="L2641" s="255" t="s">
        <v>701</v>
      </c>
      <c r="M2641" s="255" t="s">
        <v>565</v>
      </c>
      <c r="N2641" s="255" t="s">
        <v>594</v>
      </c>
      <c r="P2641" s="255" t="s">
        <v>153</v>
      </c>
      <c r="Q2641" s="255" t="s">
        <v>724</v>
      </c>
      <c r="R2641" s="255" t="s">
        <v>1856</v>
      </c>
      <c r="S2641" s="255" t="s">
        <v>1680</v>
      </c>
    </row>
    <row r="2642" spans="1:19" x14ac:dyDescent="0.3">
      <c r="A2642" s="204"/>
      <c r="B2642" s="204"/>
      <c r="C2642" s="204"/>
      <c r="D2642" s="204"/>
      <c r="F2642" s="255" t="s">
        <v>153</v>
      </c>
      <c r="G2642" s="255" t="s">
        <v>681</v>
      </c>
      <c r="H2642" s="255" t="s">
        <v>1020</v>
      </c>
      <c r="I2642" s="255" t="s">
        <v>682</v>
      </c>
      <c r="K2642" s="255" t="s">
        <v>154</v>
      </c>
      <c r="L2642" s="255" t="s">
        <v>702</v>
      </c>
      <c r="M2642" s="255" t="s">
        <v>565</v>
      </c>
      <c r="N2642" s="255" t="s">
        <v>565</v>
      </c>
      <c r="P2642" s="255" t="s">
        <v>153</v>
      </c>
      <c r="Q2642" s="255" t="s">
        <v>726</v>
      </c>
      <c r="R2642" s="255" t="s">
        <v>1576</v>
      </c>
      <c r="S2642" s="255" t="s">
        <v>2871</v>
      </c>
    </row>
    <row r="2643" spans="1:19" x14ac:dyDescent="0.3">
      <c r="A2643" s="204"/>
      <c r="B2643" s="204"/>
      <c r="C2643" s="204"/>
      <c r="D2643" s="204"/>
      <c r="F2643" s="255" t="s">
        <v>153</v>
      </c>
      <c r="G2643" s="255" t="s">
        <v>683</v>
      </c>
      <c r="H2643" s="255" t="s">
        <v>1808</v>
      </c>
      <c r="I2643" s="255" t="s">
        <v>684</v>
      </c>
      <c r="K2643" s="255" t="s">
        <v>154</v>
      </c>
      <c r="L2643" s="255" t="s">
        <v>703</v>
      </c>
      <c r="M2643" s="255" t="s">
        <v>565</v>
      </c>
      <c r="N2643" s="255" t="s">
        <v>565</v>
      </c>
      <c r="P2643" s="255" t="s">
        <v>153</v>
      </c>
      <c r="Q2643" s="255" t="s">
        <v>728</v>
      </c>
      <c r="R2643" s="255" t="s">
        <v>955</v>
      </c>
      <c r="S2643" s="255" t="s">
        <v>2872</v>
      </c>
    </row>
    <row r="2644" spans="1:19" x14ac:dyDescent="0.3">
      <c r="A2644" s="204"/>
      <c r="B2644" s="204"/>
      <c r="C2644" s="204"/>
      <c r="D2644" s="204"/>
      <c r="F2644" s="255" t="s">
        <v>153</v>
      </c>
      <c r="G2644" s="255" t="s">
        <v>542</v>
      </c>
      <c r="H2644" s="255" t="s">
        <v>4176</v>
      </c>
      <c r="I2644" s="255" t="s">
        <v>685</v>
      </c>
      <c r="K2644" s="255" t="s">
        <v>154</v>
      </c>
      <c r="L2644" s="255" t="s">
        <v>704</v>
      </c>
      <c r="M2644" s="255" t="s">
        <v>565</v>
      </c>
      <c r="N2644" s="255" t="s">
        <v>565</v>
      </c>
      <c r="P2644" s="255" t="s">
        <v>153</v>
      </c>
      <c r="Q2644" s="255" t="s">
        <v>730</v>
      </c>
      <c r="R2644" s="255" t="s">
        <v>1271</v>
      </c>
      <c r="S2644" s="255" t="s">
        <v>2873</v>
      </c>
    </row>
    <row r="2645" spans="1:19" x14ac:dyDescent="0.3">
      <c r="A2645" s="204"/>
      <c r="B2645" s="204"/>
      <c r="C2645" s="204"/>
      <c r="D2645" s="204"/>
      <c r="F2645" s="255" t="s">
        <v>153</v>
      </c>
      <c r="G2645" s="255" t="s">
        <v>686</v>
      </c>
      <c r="H2645" s="255" t="s">
        <v>3479</v>
      </c>
      <c r="I2645" s="255" t="s">
        <v>687</v>
      </c>
      <c r="K2645" s="255" t="s">
        <v>154</v>
      </c>
      <c r="L2645" s="255" t="s">
        <v>705</v>
      </c>
      <c r="M2645" s="255" t="s">
        <v>565</v>
      </c>
      <c r="N2645" s="255" t="s">
        <v>565</v>
      </c>
      <c r="P2645" s="255" t="s">
        <v>153</v>
      </c>
      <c r="Q2645" s="255" t="s">
        <v>539</v>
      </c>
      <c r="R2645" s="255" t="s">
        <v>10705</v>
      </c>
      <c r="S2645" s="255" t="s">
        <v>2874</v>
      </c>
    </row>
    <row r="2646" spans="1:19" x14ac:dyDescent="0.3">
      <c r="A2646" s="204"/>
      <c r="B2646" s="204"/>
      <c r="C2646" s="204"/>
      <c r="D2646" s="204"/>
      <c r="F2646" s="255" t="s">
        <v>153</v>
      </c>
      <c r="G2646" s="255" t="s">
        <v>688</v>
      </c>
      <c r="H2646" s="255" t="s">
        <v>2384</v>
      </c>
      <c r="I2646" s="255" t="s">
        <v>689</v>
      </c>
      <c r="K2646" s="255" t="s">
        <v>154</v>
      </c>
      <c r="L2646" s="255" t="s">
        <v>707</v>
      </c>
      <c r="M2646" s="255" t="s">
        <v>621</v>
      </c>
      <c r="N2646" s="255" t="s">
        <v>2167</v>
      </c>
      <c r="P2646" s="255" t="s">
        <v>153</v>
      </c>
      <c r="Q2646" s="255" t="s">
        <v>733</v>
      </c>
      <c r="R2646" s="255" t="s">
        <v>885</v>
      </c>
      <c r="S2646" s="255" t="s">
        <v>2875</v>
      </c>
    </row>
    <row r="2647" spans="1:19" x14ac:dyDescent="0.3">
      <c r="A2647" s="204"/>
      <c r="B2647" s="204"/>
      <c r="C2647" s="204"/>
      <c r="D2647" s="204"/>
      <c r="F2647" s="255" t="s">
        <v>153</v>
      </c>
      <c r="G2647" s="255" t="s">
        <v>690</v>
      </c>
      <c r="H2647" s="255" t="s">
        <v>852</v>
      </c>
      <c r="I2647" s="255" t="s">
        <v>691</v>
      </c>
      <c r="K2647" s="255" t="s">
        <v>154</v>
      </c>
      <c r="L2647" s="255" t="s">
        <v>709</v>
      </c>
      <c r="M2647" s="255" t="s">
        <v>565</v>
      </c>
      <c r="N2647" s="255" t="s">
        <v>565</v>
      </c>
      <c r="P2647" s="255" t="s">
        <v>153</v>
      </c>
      <c r="Q2647" s="255" t="s">
        <v>735</v>
      </c>
      <c r="R2647" s="255" t="s">
        <v>2113</v>
      </c>
      <c r="S2647" s="255" t="s">
        <v>2876</v>
      </c>
    </row>
    <row r="2648" spans="1:19" x14ac:dyDescent="0.3">
      <c r="A2648" s="204"/>
      <c r="B2648" s="204"/>
      <c r="C2648" s="204"/>
      <c r="D2648" s="204"/>
      <c r="F2648" s="255" t="s">
        <v>153</v>
      </c>
      <c r="G2648" s="255" t="s">
        <v>541</v>
      </c>
      <c r="H2648" s="255" t="s">
        <v>10426</v>
      </c>
      <c r="I2648" s="255" t="s">
        <v>692</v>
      </c>
      <c r="K2648" s="255" t="s">
        <v>154</v>
      </c>
      <c r="L2648" s="255" t="s">
        <v>586</v>
      </c>
      <c r="M2648" s="255" t="s">
        <v>2154</v>
      </c>
      <c r="N2648" s="255" t="s">
        <v>2168</v>
      </c>
      <c r="P2648" s="255" t="s">
        <v>153</v>
      </c>
      <c r="Q2648" s="255" t="s">
        <v>737</v>
      </c>
      <c r="R2648" s="255" t="s">
        <v>1671</v>
      </c>
      <c r="S2648" s="255" t="s">
        <v>2877</v>
      </c>
    </row>
    <row r="2649" spans="1:19" x14ac:dyDescent="0.3">
      <c r="A2649" s="204"/>
      <c r="B2649" s="204"/>
      <c r="C2649" s="204"/>
      <c r="D2649" s="204"/>
      <c r="F2649" s="255" t="s">
        <v>153</v>
      </c>
      <c r="G2649" s="255" t="s">
        <v>693</v>
      </c>
      <c r="H2649" s="255" t="s">
        <v>5991</v>
      </c>
      <c r="I2649" s="255" t="s">
        <v>694</v>
      </c>
      <c r="K2649" s="255" t="s">
        <v>154</v>
      </c>
      <c r="L2649" s="255" t="s">
        <v>540</v>
      </c>
      <c r="M2649" s="255" t="s">
        <v>10559</v>
      </c>
      <c r="N2649" s="255" t="s">
        <v>2169</v>
      </c>
      <c r="P2649" s="255" t="s">
        <v>153</v>
      </c>
      <c r="Q2649" s="255" t="s">
        <v>739</v>
      </c>
      <c r="R2649" s="255" t="s">
        <v>2836</v>
      </c>
      <c r="S2649" s="255" t="s">
        <v>2878</v>
      </c>
    </row>
    <row r="2650" spans="1:19" x14ac:dyDescent="0.3">
      <c r="A2650" s="204"/>
      <c r="B2650" s="204"/>
      <c r="C2650" s="204"/>
      <c r="D2650" s="204"/>
      <c r="F2650" s="255" t="s">
        <v>153</v>
      </c>
      <c r="G2650" s="255" t="s">
        <v>695</v>
      </c>
      <c r="H2650" s="255" t="s">
        <v>4902</v>
      </c>
      <c r="I2650" s="255" t="s">
        <v>696</v>
      </c>
      <c r="K2650" s="255" t="s">
        <v>154</v>
      </c>
      <c r="L2650" s="255" t="s">
        <v>371</v>
      </c>
      <c r="M2650" s="255" t="s">
        <v>10558</v>
      </c>
      <c r="N2650" s="255" t="s">
        <v>379</v>
      </c>
      <c r="P2650" s="255" t="s">
        <v>153</v>
      </c>
      <c r="Q2650" s="255" t="s">
        <v>741</v>
      </c>
      <c r="R2650" s="255" t="s">
        <v>3514</v>
      </c>
      <c r="S2650" s="255" t="s">
        <v>2879</v>
      </c>
    </row>
    <row r="2651" spans="1:19" x14ac:dyDescent="0.3">
      <c r="A2651" s="204"/>
      <c r="B2651" s="204"/>
      <c r="C2651" s="204"/>
      <c r="D2651" s="204"/>
      <c r="F2651" s="255" t="s">
        <v>153</v>
      </c>
      <c r="G2651" s="255" t="s">
        <v>697</v>
      </c>
      <c r="H2651" s="255" t="s">
        <v>10427</v>
      </c>
      <c r="I2651" s="255" t="s">
        <v>698</v>
      </c>
      <c r="K2651" s="255" t="s">
        <v>154</v>
      </c>
      <c r="L2651" s="255" t="s">
        <v>714</v>
      </c>
      <c r="M2651" s="255" t="s">
        <v>565</v>
      </c>
      <c r="N2651" s="255" t="s">
        <v>565</v>
      </c>
      <c r="P2651" s="255" t="s">
        <v>153</v>
      </c>
      <c r="Q2651" s="255" t="s">
        <v>743</v>
      </c>
      <c r="R2651" s="255" t="s">
        <v>1855</v>
      </c>
      <c r="S2651" s="255" t="s">
        <v>2880</v>
      </c>
    </row>
    <row r="2652" spans="1:19" x14ac:dyDescent="0.3">
      <c r="A2652" s="204"/>
      <c r="B2652" s="204"/>
      <c r="C2652" s="204"/>
      <c r="D2652" s="204"/>
      <c r="F2652" s="255" t="s">
        <v>153</v>
      </c>
      <c r="G2652" s="255" t="s">
        <v>699</v>
      </c>
      <c r="H2652" s="255" t="s">
        <v>1379</v>
      </c>
      <c r="I2652" s="255" t="s">
        <v>700</v>
      </c>
      <c r="K2652" s="255" t="s">
        <v>154</v>
      </c>
      <c r="L2652" s="255" t="s">
        <v>1041</v>
      </c>
      <c r="M2652" s="255" t="s">
        <v>1167</v>
      </c>
      <c r="N2652" s="255" t="s">
        <v>2170</v>
      </c>
      <c r="P2652" s="255" t="s">
        <v>153</v>
      </c>
      <c r="Q2652" s="255" t="s">
        <v>745</v>
      </c>
      <c r="R2652" s="255" t="s">
        <v>1590</v>
      </c>
      <c r="S2652" s="255" t="s">
        <v>2881</v>
      </c>
    </row>
    <row r="2653" spans="1:19" x14ac:dyDescent="0.3">
      <c r="A2653" s="204"/>
      <c r="B2653" s="204"/>
      <c r="C2653" s="204"/>
      <c r="D2653" s="204"/>
      <c r="F2653" s="255" t="s">
        <v>153</v>
      </c>
      <c r="G2653" s="255" t="s">
        <v>701</v>
      </c>
      <c r="H2653" s="255" t="s">
        <v>565</v>
      </c>
      <c r="I2653" s="255" t="s">
        <v>624</v>
      </c>
      <c r="K2653" s="255" t="s">
        <v>154</v>
      </c>
      <c r="L2653" s="255" t="s">
        <v>715</v>
      </c>
      <c r="M2653" s="255" t="s">
        <v>2952</v>
      </c>
      <c r="N2653" s="255" t="s">
        <v>2171</v>
      </c>
      <c r="P2653" s="255" t="s">
        <v>153</v>
      </c>
      <c r="Q2653" s="255" t="s">
        <v>747</v>
      </c>
      <c r="R2653" s="255" t="s">
        <v>1427</v>
      </c>
      <c r="S2653" s="255" t="s">
        <v>2882</v>
      </c>
    </row>
    <row r="2654" spans="1:19" x14ac:dyDescent="0.3">
      <c r="A2654" s="204"/>
      <c r="B2654" s="204"/>
      <c r="C2654" s="204"/>
      <c r="D2654" s="204"/>
      <c r="F2654" s="255" t="s">
        <v>153</v>
      </c>
      <c r="G2654" s="255" t="s">
        <v>702</v>
      </c>
      <c r="H2654" s="255" t="s">
        <v>594</v>
      </c>
      <c r="I2654" s="255" t="s">
        <v>565</v>
      </c>
      <c r="K2654" s="255" t="s">
        <v>154</v>
      </c>
      <c r="L2654" s="255" t="s">
        <v>717</v>
      </c>
      <c r="M2654" s="255" t="s">
        <v>594</v>
      </c>
      <c r="N2654" s="255" t="s">
        <v>624</v>
      </c>
      <c r="P2654" s="255" t="s">
        <v>153</v>
      </c>
      <c r="Q2654" s="255" t="s">
        <v>749</v>
      </c>
      <c r="R2654" s="255" t="s">
        <v>1222</v>
      </c>
      <c r="S2654" s="255" t="s">
        <v>2883</v>
      </c>
    </row>
    <row r="2655" spans="1:19" x14ac:dyDescent="0.3">
      <c r="A2655" s="204"/>
      <c r="B2655" s="204"/>
      <c r="C2655" s="204"/>
      <c r="D2655" s="204"/>
      <c r="F2655" s="255" t="s">
        <v>153</v>
      </c>
      <c r="G2655" s="255" t="s">
        <v>703</v>
      </c>
      <c r="H2655" s="255" t="s">
        <v>565</v>
      </c>
      <c r="I2655" s="255" t="s">
        <v>565</v>
      </c>
      <c r="K2655" s="255" t="s">
        <v>154</v>
      </c>
      <c r="L2655" s="255" t="s">
        <v>719</v>
      </c>
      <c r="M2655" s="255" t="s">
        <v>1481</v>
      </c>
      <c r="N2655" s="255" t="s">
        <v>1458</v>
      </c>
      <c r="P2655" s="255" t="s">
        <v>153</v>
      </c>
      <c r="Q2655" s="255" t="s">
        <v>751</v>
      </c>
      <c r="R2655" s="255" t="s">
        <v>7805</v>
      </c>
      <c r="S2655" s="255" t="s">
        <v>2884</v>
      </c>
    </row>
    <row r="2656" spans="1:19" x14ac:dyDescent="0.3">
      <c r="A2656" s="204"/>
      <c r="B2656" s="204"/>
      <c r="C2656" s="204"/>
      <c r="D2656" s="204"/>
      <c r="F2656" s="255" t="s">
        <v>153</v>
      </c>
      <c r="G2656" s="255" t="s">
        <v>704</v>
      </c>
      <c r="H2656" s="255" t="s">
        <v>598</v>
      </c>
      <c r="I2656" s="255" t="s">
        <v>590</v>
      </c>
      <c r="K2656" s="255" t="s">
        <v>154</v>
      </c>
      <c r="L2656" s="255" t="s">
        <v>720</v>
      </c>
      <c r="M2656" s="255" t="s">
        <v>757</v>
      </c>
      <c r="N2656" s="255" t="s">
        <v>2004</v>
      </c>
      <c r="P2656" s="255" t="s">
        <v>153</v>
      </c>
      <c r="Q2656" s="255" t="s">
        <v>753</v>
      </c>
      <c r="R2656" s="255" t="s">
        <v>4776</v>
      </c>
      <c r="S2656" s="255" t="s">
        <v>2885</v>
      </c>
    </row>
    <row r="2657" spans="1:19" x14ac:dyDescent="0.3">
      <c r="A2657" s="204"/>
      <c r="B2657" s="204"/>
      <c r="C2657" s="204"/>
      <c r="D2657" s="204"/>
      <c r="F2657" s="255" t="s">
        <v>153</v>
      </c>
      <c r="G2657" s="255" t="s">
        <v>705</v>
      </c>
      <c r="H2657" s="255" t="s">
        <v>1312</v>
      </c>
      <c r="I2657" s="255" t="s">
        <v>706</v>
      </c>
      <c r="K2657" s="255" t="s">
        <v>154</v>
      </c>
      <c r="L2657" s="255" t="s">
        <v>722</v>
      </c>
      <c r="M2657" s="255" t="s">
        <v>3343</v>
      </c>
      <c r="N2657" s="255" t="s">
        <v>2172</v>
      </c>
      <c r="P2657" s="255" t="s">
        <v>153</v>
      </c>
      <c r="Q2657" s="255" t="s">
        <v>538</v>
      </c>
      <c r="R2657" s="255" t="s">
        <v>10704</v>
      </c>
      <c r="S2657" s="255" t="s">
        <v>2886</v>
      </c>
    </row>
    <row r="2658" spans="1:19" x14ac:dyDescent="0.3">
      <c r="A2658" s="204"/>
      <c r="B2658" s="204"/>
      <c r="C2658" s="204"/>
      <c r="D2658" s="204"/>
      <c r="F2658" s="255" t="s">
        <v>153</v>
      </c>
      <c r="G2658" s="255" t="s">
        <v>707</v>
      </c>
      <c r="H2658" s="255" t="s">
        <v>1802</v>
      </c>
      <c r="I2658" s="255" t="s">
        <v>708</v>
      </c>
      <c r="K2658" s="255" t="s">
        <v>154</v>
      </c>
      <c r="L2658" s="255" t="s">
        <v>724</v>
      </c>
      <c r="M2658" s="255" t="s">
        <v>723</v>
      </c>
      <c r="N2658" s="255" t="s">
        <v>2173</v>
      </c>
      <c r="P2658" s="255" t="s">
        <v>153</v>
      </c>
      <c r="Q2658" s="255" t="s">
        <v>756</v>
      </c>
      <c r="R2658" s="255" t="s">
        <v>863</v>
      </c>
      <c r="S2658" s="255" t="s">
        <v>2887</v>
      </c>
    </row>
    <row r="2659" spans="1:19" x14ac:dyDescent="0.3">
      <c r="A2659" s="204"/>
      <c r="B2659" s="204"/>
      <c r="C2659" s="204"/>
      <c r="D2659" s="204"/>
      <c r="F2659" s="255" t="s">
        <v>153</v>
      </c>
      <c r="G2659" s="255" t="s">
        <v>709</v>
      </c>
      <c r="H2659" s="255" t="s">
        <v>1348</v>
      </c>
      <c r="I2659" s="255" t="s">
        <v>710</v>
      </c>
      <c r="K2659" s="255" t="s">
        <v>154</v>
      </c>
      <c r="L2659" s="255" t="s">
        <v>726</v>
      </c>
      <c r="M2659" s="255" t="s">
        <v>10557</v>
      </c>
      <c r="N2659" s="255" t="s">
        <v>2174</v>
      </c>
      <c r="P2659" s="255" t="s">
        <v>153</v>
      </c>
      <c r="Q2659" s="255" t="s">
        <v>758</v>
      </c>
      <c r="R2659" s="255" t="s">
        <v>7330</v>
      </c>
      <c r="S2659" s="255" t="s">
        <v>2888</v>
      </c>
    </row>
    <row r="2660" spans="1:19" x14ac:dyDescent="0.3">
      <c r="A2660" s="204"/>
      <c r="B2660" s="204"/>
      <c r="C2660" s="204"/>
      <c r="D2660" s="204"/>
      <c r="F2660" s="255" t="s">
        <v>153</v>
      </c>
      <c r="G2660" s="255" t="s">
        <v>586</v>
      </c>
      <c r="H2660" s="255" t="s">
        <v>7577</v>
      </c>
      <c r="I2660" s="255" t="s">
        <v>711</v>
      </c>
      <c r="K2660" s="255" t="s">
        <v>154</v>
      </c>
      <c r="L2660" s="255" t="s">
        <v>728</v>
      </c>
      <c r="M2660" s="255" t="s">
        <v>2716</v>
      </c>
      <c r="N2660" s="255" t="s">
        <v>2175</v>
      </c>
      <c r="P2660" s="255" t="s">
        <v>153</v>
      </c>
      <c r="Q2660" s="255" t="s">
        <v>760</v>
      </c>
      <c r="R2660" s="255" t="s">
        <v>10703</v>
      </c>
      <c r="S2660" s="255" t="s">
        <v>2889</v>
      </c>
    </row>
    <row r="2661" spans="1:19" x14ac:dyDescent="0.3">
      <c r="A2661" s="204"/>
      <c r="B2661" s="204"/>
      <c r="C2661" s="204"/>
      <c r="D2661" s="204"/>
      <c r="F2661" s="255" t="s">
        <v>153</v>
      </c>
      <c r="G2661" s="255" t="s">
        <v>540</v>
      </c>
      <c r="H2661" s="255" t="s">
        <v>10428</v>
      </c>
      <c r="I2661" s="255" t="s">
        <v>712</v>
      </c>
      <c r="K2661" s="255" t="s">
        <v>154</v>
      </c>
      <c r="L2661" s="255" t="s">
        <v>730</v>
      </c>
      <c r="M2661" s="255" t="s">
        <v>6160</v>
      </c>
      <c r="N2661" s="255" t="s">
        <v>2176</v>
      </c>
      <c r="P2661" s="255" t="s">
        <v>153</v>
      </c>
      <c r="Q2661" s="255" t="s">
        <v>762</v>
      </c>
      <c r="R2661" s="255" t="s">
        <v>2485</v>
      </c>
      <c r="S2661" s="255" t="s">
        <v>2890</v>
      </c>
    </row>
    <row r="2662" spans="1:19" x14ac:dyDescent="0.3">
      <c r="A2662" s="204"/>
      <c r="B2662" s="204"/>
      <c r="C2662" s="204"/>
      <c r="D2662" s="204"/>
      <c r="F2662" s="255" t="s">
        <v>153</v>
      </c>
      <c r="G2662" s="255" t="s">
        <v>371</v>
      </c>
      <c r="H2662" s="255" t="s">
        <v>5677</v>
      </c>
      <c r="I2662" s="255" t="s">
        <v>713</v>
      </c>
      <c r="K2662" s="255" t="s">
        <v>154</v>
      </c>
      <c r="L2662" s="255" t="s">
        <v>539</v>
      </c>
      <c r="M2662" s="255" t="s">
        <v>1424</v>
      </c>
      <c r="N2662" s="255" t="s">
        <v>2177</v>
      </c>
      <c r="P2662" s="255" t="s">
        <v>153</v>
      </c>
      <c r="Q2662" s="255" t="s">
        <v>764</v>
      </c>
      <c r="R2662" s="255" t="s">
        <v>2228</v>
      </c>
      <c r="S2662" s="255" t="s">
        <v>2891</v>
      </c>
    </row>
    <row r="2663" spans="1:19" x14ac:dyDescent="0.3">
      <c r="A2663" s="204"/>
      <c r="B2663" s="204"/>
      <c r="C2663" s="204"/>
      <c r="D2663" s="204"/>
      <c r="F2663" s="255" t="s">
        <v>153</v>
      </c>
      <c r="G2663" s="255" t="s">
        <v>714</v>
      </c>
      <c r="H2663" s="255" t="s">
        <v>565</v>
      </c>
      <c r="I2663" s="255" t="s">
        <v>565</v>
      </c>
      <c r="K2663" s="255" t="s">
        <v>154</v>
      </c>
      <c r="L2663" s="255" t="s">
        <v>735</v>
      </c>
      <c r="M2663" s="255" t="s">
        <v>946</v>
      </c>
      <c r="N2663" s="255" t="s">
        <v>2178</v>
      </c>
      <c r="P2663" s="255" t="s">
        <v>153</v>
      </c>
      <c r="Q2663" s="255" t="s">
        <v>766</v>
      </c>
      <c r="R2663" s="255" t="s">
        <v>863</v>
      </c>
      <c r="S2663" s="255" t="s">
        <v>1393</v>
      </c>
    </row>
    <row r="2664" spans="1:19" x14ac:dyDescent="0.3">
      <c r="A2664" s="204"/>
      <c r="B2664" s="204"/>
      <c r="C2664" s="204"/>
      <c r="D2664" s="204"/>
      <c r="F2664" s="255" t="s">
        <v>153</v>
      </c>
      <c r="G2664" s="255" t="s">
        <v>715</v>
      </c>
      <c r="H2664" s="255" t="s">
        <v>1075</v>
      </c>
      <c r="I2664" s="255" t="s">
        <v>716</v>
      </c>
      <c r="K2664" s="255" t="s">
        <v>154</v>
      </c>
      <c r="L2664" s="255" t="s">
        <v>737</v>
      </c>
      <c r="M2664" s="255" t="s">
        <v>821</v>
      </c>
      <c r="N2664" s="255" t="s">
        <v>2179</v>
      </c>
      <c r="P2664" s="255" t="s">
        <v>153</v>
      </c>
      <c r="Q2664" s="255" t="s">
        <v>4672</v>
      </c>
      <c r="R2664" s="255" t="s">
        <v>952</v>
      </c>
      <c r="S2664" s="255" t="s">
        <v>3342</v>
      </c>
    </row>
    <row r="2665" spans="1:19" x14ac:dyDescent="0.3">
      <c r="A2665" s="204"/>
      <c r="B2665" s="204"/>
      <c r="C2665" s="204"/>
      <c r="D2665" s="204"/>
      <c r="F2665" s="255" t="s">
        <v>153</v>
      </c>
      <c r="G2665" s="255" t="s">
        <v>717</v>
      </c>
      <c r="H2665" s="255" t="s">
        <v>4590</v>
      </c>
      <c r="I2665" s="255" t="s">
        <v>718</v>
      </c>
      <c r="K2665" s="255" t="s">
        <v>154</v>
      </c>
      <c r="L2665" s="255" t="s">
        <v>739</v>
      </c>
      <c r="M2665" s="255" t="s">
        <v>594</v>
      </c>
      <c r="N2665" s="255" t="s">
        <v>777</v>
      </c>
      <c r="P2665" s="255" t="s">
        <v>153</v>
      </c>
      <c r="Q2665" s="255" t="s">
        <v>767</v>
      </c>
      <c r="R2665" s="255" t="s">
        <v>863</v>
      </c>
      <c r="S2665" s="255" t="s">
        <v>2892</v>
      </c>
    </row>
    <row r="2666" spans="1:19" x14ac:dyDescent="0.3">
      <c r="A2666" s="204"/>
      <c r="B2666" s="204"/>
      <c r="C2666" s="204"/>
      <c r="D2666" s="204"/>
      <c r="F2666" s="255" t="s">
        <v>153</v>
      </c>
      <c r="G2666" s="255" t="s">
        <v>719</v>
      </c>
      <c r="H2666" s="255" t="s">
        <v>594</v>
      </c>
      <c r="I2666" s="255" t="s">
        <v>661</v>
      </c>
      <c r="K2666" s="255" t="s">
        <v>154</v>
      </c>
      <c r="L2666" s="255" t="s">
        <v>741</v>
      </c>
      <c r="M2666" s="255" t="s">
        <v>565</v>
      </c>
      <c r="N2666" s="255" t="s">
        <v>565</v>
      </c>
      <c r="P2666" s="255" t="s">
        <v>153</v>
      </c>
      <c r="Q2666" s="255" t="s">
        <v>769</v>
      </c>
      <c r="R2666" s="255" t="s">
        <v>946</v>
      </c>
      <c r="S2666" s="255" t="s">
        <v>2893</v>
      </c>
    </row>
    <row r="2667" spans="1:19" x14ac:dyDescent="0.3">
      <c r="A2667" s="204"/>
      <c r="B2667" s="204"/>
      <c r="C2667" s="204"/>
      <c r="D2667" s="204"/>
      <c r="F2667" s="255" t="s">
        <v>153</v>
      </c>
      <c r="G2667" s="255" t="s">
        <v>720</v>
      </c>
      <c r="H2667" s="255" t="s">
        <v>885</v>
      </c>
      <c r="I2667" s="255" t="s">
        <v>721</v>
      </c>
      <c r="K2667" s="255" t="s">
        <v>154</v>
      </c>
      <c r="L2667" s="255" t="s">
        <v>743</v>
      </c>
      <c r="M2667" s="255" t="s">
        <v>2384</v>
      </c>
      <c r="N2667" s="255" t="s">
        <v>2180</v>
      </c>
      <c r="P2667" s="255" t="s">
        <v>153</v>
      </c>
      <c r="Q2667" s="255" t="s">
        <v>771</v>
      </c>
      <c r="R2667" s="255" t="s">
        <v>594</v>
      </c>
      <c r="S2667" s="255" t="s">
        <v>1145</v>
      </c>
    </row>
    <row r="2668" spans="1:19" x14ac:dyDescent="0.3">
      <c r="A2668" s="204"/>
      <c r="B2668" s="204"/>
      <c r="C2668" s="204"/>
      <c r="D2668" s="204"/>
      <c r="F2668" s="255" t="s">
        <v>153</v>
      </c>
      <c r="G2668" s="255" t="s">
        <v>722</v>
      </c>
      <c r="H2668" s="255" t="s">
        <v>952</v>
      </c>
      <c r="I2668" s="255" t="s">
        <v>723</v>
      </c>
      <c r="K2668" s="255" t="s">
        <v>154</v>
      </c>
      <c r="L2668" s="255" t="s">
        <v>745</v>
      </c>
      <c r="M2668" s="255" t="s">
        <v>624</v>
      </c>
      <c r="N2668" s="255" t="s">
        <v>1441</v>
      </c>
      <c r="P2668" s="255" t="s">
        <v>153</v>
      </c>
      <c r="Q2668" s="255" t="s">
        <v>537</v>
      </c>
      <c r="R2668" s="255" t="s">
        <v>2038</v>
      </c>
      <c r="S2668" s="255" t="s">
        <v>2894</v>
      </c>
    </row>
    <row r="2669" spans="1:19" x14ac:dyDescent="0.3">
      <c r="A2669" s="204"/>
      <c r="B2669" s="204"/>
      <c r="C2669" s="204"/>
      <c r="D2669" s="204"/>
      <c r="F2669" s="255" t="s">
        <v>153</v>
      </c>
      <c r="G2669" s="255" t="s">
        <v>724</v>
      </c>
      <c r="H2669" s="255" t="s">
        <v>968</v>
      </c>
      <c r="I2669" s="255" t="s">
        <v>725</v>
      </c>
      <c r="K2669" s="255" t="s">
        <v>154</v>
      </c>
      <c r="L2669" s="255" t="s">
        <v>747</v>
      </c>
      <c r="M2669" s="255" t="s">
        <v>1124</v>
      </c>
      <c r="N2669" s="255" t="s">
        <v>2181</v>
      </c>
      <c r="P2669" s="255" t="s">
        <v>153</v>
      </c>
      <c r="Q2669" s="255" t="s">
        <v>4673</v>
      </c>
      <c r="R2669" s="255" t="s">
        <v>5036</v>
      </c>
      <c r="S2669" s="255" t="s">
        <v>10702</v>
      </c>
    </row>
    <row r="2670" spans="1:19" x14ac:dyDescent="0.3">
      <c r="A2670" s="204"/>
      <c r="B2670" s="204"/>
      <c r="C2670" s="204"/>
      <c r="D2670" s="204"/>
      <c r="F2670" s="255" t="s">
        <v>153</v>
      </c>
      <c r="G2670" s="255" t="s">
        <v>726</v>
      </c>
      <c r="H2670" s="255" t="s">
        <v>1800</v>
      </c>
      <c r="I2670" s="255" t="s">
        <v>727</v>
      </c>
      <c r="K2670" s="255" t="s">
        <v>154</v>
      </c>
      <c r="L2670" s="255" t="s">
        <v>749</v>
      </c>
      <c r="M2670" s="255" t="s">
        <v>1539</v>
      </c>
      <c r="N2670" s="255" t="s">
        <v>2182</v>
      </c>
      <c r="P2670" s="255" t="s">
        <v>153</v>
      </c>
      <c r="Q2670" s="255" t="s">
        <v>774</v>
      </c>
      <c r="R2670" s="255" t="s">
        <v>594</v>
      </c>
      <c r="S2670" s="255" t="s">
        <v>863</v>
      </c>
    </row>
    <row r="2671" spans="1:19" x14ac:dyDescent="0.3">
      <c r="A2671" s="204"/>
      <c r="B2671" s="204"/>
      <c r="C2671" s="204"/>
      <c r="D2671" s="204"/>
      <c r="F2671" s="255" t="s">
        <v>153</v>
      </c>
      <c r="G2671" s="255" t="s">
        <v>728</v>
      </c>
      <c r="H2671" s="255" t="s">
        <v>1148</v>
      </c>
      <c r="I2671" s="255" t="s">
        <v>729</v>
      </c>
      <c r="K2671" s="255" t="s">
        <v>154</v>
      </c>
      <c r="L2671" s="255" t="s">
        <v>751</v>
      </c>
      <c r="M2671" s="255" t="s">
        <v>1863</v>
      </c>
      <c r="N2671" s="255" t="s">
        <v>2183</v>
      </c>
      <c r="P2671" s="255" t="s">
        <v>153</v>
      </c>
      <c r="Q2671" s="255" t="s">
        <v>776</v>
      </c>
      <c r="R2671" s="255" t="s">
        <v>863</v>
      </c>
      <c r="S2671" s="255" t="s">
        <v>863</v>
      </c>
    </row>
    <row r="2672" spans="1:19" x14ac:dyDescent="0.3">
      <c r="A2672" s="204"/>
      <c r="B2672" s="204"/>
      <c r="C2672" s="204"/>
      <c r="D2672" s="204"/>
      <c r="F2672" s="255" t="s">
        <v>153</v>
      </c>
      <c r="G2672" s="255" t="s">
        <v>730</v>
      </c>
      <c r="H2672" s="255" t="s">
        <v>3039</v>
      </c>
      <c r="I2672" s="255" t="s">
        <v>731</v>
      </c>
      <c r="K2672" s="255" t="s">
        <v>154</v>
      </c>
      <c r="L2672" s="255" t="s">
        <v>753</v>
      </c>
      <c r="M2672" s="255" t="s">
        <v>955</v>
      </c>
      <c r="N2672" s="255" t="s">
        <v>2184</v>
      </c>
      <c r="P2672" s="255" t="s">
        <v>153</v>
      </c>
      <c r="Q2672" s="255" t="s">
        <v>778</v>
      </c>
      <c r="R2672" s="255" t="s">
        <v>2997</v>
      </c>
      <c r="S2672" s="255" t="s">
        <v>2895</v>
      </c>
    </row>
    <row r="2673" spans="1:19" x14ac:dyDescent="0.3">
      <c r="A2673" s="204"/>
      <c r="B2673" s="204"/>
      <c r="C2673" s="204"/>
      <c r="D2673" s="204"/>
      <c r="F2673" s="255" t="s">
        <v>153</v>
      </c>
      <c r="G2673" s="255" t="s">
        <v>539</v>
      </c>
      <c r="H2673" s="255" t="s">
        <v>10429</v>
      </c>
      <c r="I2673" s="255" t="s">
        <v>732</v>
      </c>
      <c r="K2673" s="255" t="s">
        <v>154</v>
      </c>
      <c r="L2673" s="255" t="s">
        <v>538</v>
      </c>
      <c r="M2673" s="255" t="s">
        <v>10556</v>
      </c>
      <c r="N2673" s="255" t="s">
        <v>2185</v>
      </c>
      <c r="P2673" s="255" t="s">
        <v>153</v>
      </c>
      <c r="Q2673" s="255" t="s">
        <v>780</v>
      </c>
      <c r="R2673" s="255" t="s">
        <v>3300</v>
      </c>
      <c r="S2673" s="255" t="s">
        <v>882</v>
      </c>
    </row>
    <row r="2674" spans="1:19" x14ac:dyDescent="0.3">
      <c r="A2674" s="204"/>
      <c r="B2674" s="204"/>
      <c r="C2674" s="204"/>
      <c r="D2674" s="204"/>
      <c r="F2674" s="255" t="s">
        <v>153</v>
      </c>
      <c r="G2674" s="255" t="s">
        <v>733</v>
      </c>
      <c r="H2674" s="255" t="s">
        <v>624</v>
      </c>
      <c r="I2674" s="255" t="s">
        <v>734</v>
      </c>
      <c r="K2674" s="255" t="s">
        <v>154</v>
      </c>
      <c r="L2674" s="255" t="s">
        <v>756</v>
      </c>
      <c r="M2674" s="255" t="s">
        <v>594</v>
      </c>
      <c r="N2674" s="255" t="s">
        <v>821</v>
      </c>
      <c r="P2674" s="255" t="s">
        <v>153</v>
      </c>
      <c r="Q2674" s="255" t="s">
        <v>782</v>
      </c>
      <c r="R2674" s="255" t="s">
        <v>565</v>
      </c>
      <c r="S2674" s="255" t="s">
        <v>565</v>
      </c>
    </row>
    <row r="2675" spans="1:19" x14ac:dyDescent="0.3">
      <c r="A2675" s="204"/>
      <c r="B2675" s="204"/>
      <c r="C2675" s="204"/>
      <c r="D2675" s="204"/>
      <c r="F2675" s="255" t="s">
        <v>153</v>
      </c>
      <c r="G2675" s="255" t="s">
        <v>735</v>
      </c>
      <c r="H2675" s="255" t="s">
        <v>1234</v>
      </c>
      <c r="I2675" s="255" t="s">
        <v>736</v>
      </c>
      <c r="K2675" s="255" t="s">
        <v>154</v>
      </c>
      <c r="L2675" s="255" t="s">
        <v>758</v>
      </c>
      <c r="M2675" s="255" t="s">
        <v>2455</v>
      </c>
      <c r="N2675" s="255" t="s">
        <v>2186</v>
      </c>
      <c r="P2675" s="255" t="s">
        <v>153</v>
      </c>
      <c r="Q2675" s="255" t="s">
        <v>783</v>
      </c>
      <c r="R2675" s="255" t="s">
        <v>1013</v>
      </c>
      <c r="S2675" s="255" t="s">
        <v>2896</v>
      </c>
    </row>
    <row r="2676" spans="1:19" x14ac:dyDescent="0.3">
      <c r="A2676" s="204"/>
      <c r="B2676" s="204"/>
      <c r="C2676" s="204"/>
      <c r="D2676" s="204"/>
      <c r="F2676" s="255" t="s">
        <v>153</v>
      </c>
      <c r="G2676" s="255" t="s">
        <v>737</v>
      </c>
      <c r="H2676" s="255" t="s">
        <v>2154</v>
      </c>
      <c r="I2676" s="255" t="s">
        <v>738</v>
      </c>
      <c r="K2676" s="255" t="s">
        <v>154</v>
      </c>
      <c r="L2676" s="255" t="s">
        <v>760</v>
      </c>
      <c r="M2676" s="255" t="s">
        <v>4806</v>
      </c>
      <c r="N2676" s="255" t="s">
        <v>2187</v>
      </c>
      <c r="P2676" s="255" t="s">
        <v>153</v>
      </c>
      <c r="Q2676" s="255" t="s">
        <v>784</v>
      </c>
      <c r="R2676" s="255" t="s">
        <v>2840</v>
      </c>
      <c r="S2676" s="255" t="s">
        <v>2320</v>
      </c>
    </row>
    <row r="2677" spans="1:19" x14ac:dyDescent="0.3">
      <c r="A2677" s="204"/>
      <c r="B2677" s="204"/>
      <c r="C2677" s="204"/>
      <c r="D2677" s="204"/>
      <c r="F2677" s="255" t="s">
        <v>153</v>
      </c>
      <c r="G2677" s="255" t="s">
        <v>739</v>
      </c>
      <c r="H2677" s="255" t="s">
        <v>1968</v>
      </c>
      <c r="I2677" s="255" t="s">
        <v>740</v>
      </c>
      <c r="K2677" s="255" t="s">
        <v>154</v>
      </c>
      <c r="L2677" s="255" t="s">
        <v>762</v>
      </c>
      <c r="M2677" s="255" t="s">
        <v>1281</v>
      </c>
      <c r="N2677" s="255" t="s">
        <v>2188</v>
      </c>
      <c r="P2677" s="255" t="s">
        <v>153</v>
      </c>
      <c r="Q2677" s="255" t="s">
        <v>786</v>
      </c>
      <c r="R2677" s="255" t="s">
        <v>10701</v>
      </c>
      <c r="S2677" s="255" t="s">
        <v>2897</v>
      </c>
    </row>
    <row r="2678" spans="1:19" x14ac:dyDescent="0.3">
      <c r="A2678" s="204"/>
      <c r="B2678" s="204"/>
      <c r="C2678" s="204"/>
      <c r="D2678" s="204"/>
      <c r="F2678" s="255" t="s">
        <v>153</v>
      </c>
      <c r="G2678" s="255" t="s">
        <v>741</v>
      </c>
      <c r="H2678" s="255" t="s">
        <v>1281</v>
      </c>
      <c r="I2678" s="255" t="s">
        <v>742</v>
      </c>
      <c r="K2678" s="255" t="s">
        <v>154</v>
      </c>
      <c r="L2678" s="255" t="s">
        <v>764</v>
      </c>
      <c r="M2678" s="255" t="s">
        <v>906</v>
      </c>
      <c r="N2678" s="255" t="s">
        <v>2189</v>
      </c>
      <c r="P2678" s="255" t="s">
        <v>153</v>
      </c>
      <c r="Q2678" s="255" t="s">
        <v>4674</v>
      </c>
      <c r="R2678" s="255" t="s">
        <v>4458</v>
      </c>
      <c r="S2678" s="255" t="s">
        <v>10700</v>
      </c>
    </row>
    <row r="2679" spans="1:19" x14ac:dyDescent="0.3">
      <c r="A2679" s="204"/>
      <c r="B2679" s="204"/>
      <c r="C2679" s="204"/>
      <c r="D2679" s="204"/>
      <c r="F2679" s="255" t="s">
        <v>153</v>
      </c>
      <c r="G2679" s="255" t="s">
        <v>743</v>
      </c>
      <c r="H2679" s="255" t="s">
        <v>10430</v>
      </c>
      <c r="I2679" s="255" t="s">
        <v>744</v>
      </c>
      <c r="K2679" s="255" t="s">
        <v>154</v>
      </c>
      <c r="L2679" s="255" t="s">
        <v>766</v>
      </c>
      <c r="M2679" s="255" t="s">
        <v>757</v>
      </c>
      <c r="N2679" s="255" t="s">
        <v>885</v>
      </c>
      <c r="P2679" s="255" t="s">
        <v>153</v>
      </c>
      <c r="Q2679" s="255" t="s">
        <v>788</v>
      </c>
      <c r="R2679" s="255" t="s">
        <v>867</v>
      </c>
      <c r="S2679" s="255" t="s">
        <v>2898</v>
      </c>
    </row>
    <row r="2680" spans="1:19" x14ac:dyDescent="0.3">
      <c r="A2680" s="204"/>
      <c r="B2680" s="204"/>
      <c r="C2680" s="204"/>
      <c r="D2680" s="204"/>
      <c r="F2680" s="255" t="s">
        <v>153</v>
      </c>
      <c r="G2680" s="255" t="s">
        <v>745</v>
      </c>
      <c r="H2680" s="255" t="s">
        <v>1074</v>
      </c>
      <c r="I2680" s="255" t="s">
        <v>746</v>
      </c>
      <c r="K2680" s="255" t="s">
        <v>154</v>
      </c>
      <c r="L2680" s="255" t="s">
        <v>4672</v>
      </c>
      <c r="M2680" s="255" t="s">
        <v>863</v>
      </c>
      <c r="N2680" s="255" t="s">
        <v>863</v>
      </c>
      <c r="P2680" s="255" t="s">
        <v>153</v>
      </c>
      <c r="Q2680" s="255" t="s">
        <v>790</v>
      </c>
      <c r="R2680" s="255" t="s">
        <v>691</v>
      </c>
      <c r="S2680" s="255" t="s">
        <v>1553</v>
      </c>
    </row>
    <row r="2681" spans="1:19" x14ac:dyDescent="0.3">
      <c r="A2681" s="204"/>
      <c r="B2681" s="204"/>
      <c r="C2681" s="204"/>
      <c r="D2681" s="204"/>
      <c r="F2681" s="255" t="s">
        <v>153</v>
      </c>
      <c r="G2681" s="255" t="s">
        <v>747</v>
      </c>
      <c r="H2681" s="255" t="s">
        <v>2651</v>
      </c>
      <c r="I2681" s="255" t="s">
        <v>748</v>
      </c>
      <c r="K2681" s="255" t="s">
        <v>154</v>
      </c>
      <c r="L2681" s="255" t="s">
        <v>769</v>
      </c>
      <c r="M2681" s="255" t="s">
        <v>863</v>
      </c>
      <c r="N2681" s="255" t="s">
        <v>863</v>
      </c>
      <c r="P2681" s="255" t="s">
        <v>153</v>
      </c>
      <c r="Q2681" s="255" t="s">
        <v>792</v>
      </c>
      <c r="R2681" s="255" t="s">
        <v>812</v>
      </c>
      <c r="S2681" s="255" t="s">
        <v>2840</v>
      </c>
    </row>
    <row r="2682" spans="1:19" x14ac:dyDescent="0.3">
      <c r="A2682" s="204"/>
      <c r="B2682" s="204"/>
      <c r="C2682" s="204"/>
      <c r="D2682" s="204"/>
      <c r="F2682" s="255" t="s">
        <v>153</v>
      </c>
      <c r="G2682" s="255" t="s">
        <v>749</v>
      </c>
      <c r="H2682" s="255" t="s">
        <v>839</v>
      </c>
      <c r="I2682" s="255" t="s">
        <v>750</v>
      </c>
      <c r="K2682" s="255" t="s">
        <v>154</v>
      </c>
      <c r="L2682" s="255" t="s">
        <v>537</v>
      </c>
      <c r="M2682" s="255" t="s">
        <v>10523</v>
      </c>
      <c r="N2682" s="255" t="s">
        <v>2190</v>
      </c>
      <c r="P2682" s="255" t="s">
        <v>153</v>
      </c>
      <c r="Q2682" s="255" t="s">
        <v>794</v>
      </c>
      <c r="R2682" s="255" t="s">
        <v>812</v>
      </c>
      <c r="S2682" s="255" t="s">
        <v>2455</v>
      </c>
    </row>
    <row r="2683" spans="1:19" x14ac:dyDescent="0.3">
      <c r="A2683" s="204"/>
      <c r="B2683" s="204"/>
      <c r="C2683" s="204"/>
      <c r="D2683" s="204"/>
      <c r="F2683" s="255" t="s">
        <v>153</v>
      </c>
      <c r="G2683" s="255" t="s">
        <v>751</v>
      </c>
      <c r="H2683" s="255" t="s">
        <v>1189</v>
      </c>
      <c r="I2683" s="255" t="s">
        <v>752</v>
      </c>
      <c r="K2683" s="255" t="s">
        <v>154</v>
      </c>
      <c r="L2683" s="255" t="s">
        <v>4673</v>
      </c>
      <c r="M2683" s="255" t="s">
        <v>1808</v>
      </c>
      <c r="N2683" s="255" t="s">
        <v>2944</v>
      </c>
      <c r="P2683" s="255" t="s">
        <v>153</v>
      </c>
      <c r="Q2683" s="255" t="s">
        <v>796</v>
      </c>
      <c r="R2683" s="255" t="s">
        <v>4063</v>
      </c>
      <c r="S2683" s="255" t="s">
        <v>2899</v>
      </c>
    </row>
    <row r="2684" spans="1:19" x14ac:dyDescent="0.3">
      <c r="A2684" s="204"/>
      <c r="B2684" s="204"/>
      <c r="C2684" s="204"/>
      <c r="D2684" s="204"/>
      <c r="F2684" s="255" t="s">
        <v>153</v>
      </c>
      <c r="G2684" s="255" t="s">
        <v>753</v>
      </c>
      <c r="H2684" s="255" t="s">
        <v>612</v>
      </c>
      <c r="I2684" s="255" t="s">
        <v>754</v>
      </c>
      <c r="K2684" s="255" t="s">
        <v>154</v>
      </c>
      <c r="L2684" s="255" t="s">
        <v>774</v>
      </c>
      <c r="M2684" s="255" t="s">
        <v>565</v>
      </c>
      <c r="N2684" s="255" t="s">
        <v>565</v>
      </c>
      <c r="P2684" s="255" t="s">
        <v>153</v>
      </c>
      <c r="Q2684" s="255" t="s">
        <v>4675</v>
      </c>
      <c r="R2684" s="255" t="s">
        <v>4138</v>
      </c>
      <c r="S2684" s="255" t="s">
        <v>10699</v>
      </c>
    </row>
    <row r="2685" spans="1:19" x14ac:dyDescent="0.3">
      <c r="A2685" s="204"/>
      <c r="B2685" s="204"/>
      <c r="C2685" s="204"/>
      <c r="D2685" s="204"/>
      <c r="F2685" s="255" t="s">
        <v>153</v>
      </c>
      <c r="G2685" s="255" t="s">
        <v>538</v>
      </c>
      <c r="H2685" s="255" t="s">
        <v>10431</v>
      </c>
      <c r="I2685" s="255" t="s">
        <v>755</v>
      </c>
      <c r="K2685" s="255" t="s">
        <v>154</v>
      </c>
      <c r="L2685" s="255" t="s">
        <v>776</v>
      </c>
      <c r="M2685" s="255" t="s">
        <v>565</v>
      </c>
      <c r="N2685" s="255" t="s">
        <v>565</v>
      </c>
      <c r="P2685" s="255" t="s">
        <v>153</v>
      </c>
      <c r="Q2685" s="255" t="s">
        <v>798</v>
      </c>
      <c r="R2685" s="255" t="s">
        <v>881</v>
      </c>
      <c r="S2685" s="255" t="s">
        <v>2900</v>
      </c>
    </row>
    <row r="2686" spans="1:19" x14ac:dyDescent="0.3">
      <c r="A2686" s="204"/>
      <c r="B2686" s="204"/>
      <c r="C2686" s="204"/>
      <c r="D2686" s="204"/>
      <c r="F2686" s="255" t="s">
        <v>153</v>
      </c>
      <c r="G2686" s="255" t="s">
        <v>756</v>
      </c>
      <c r="H2686" s="255" t="s">
        <v>594</v>
      </c>
      <c r="I2686" s="255" t="s">
        <v>757</v>
      </c>
      <c r="K2686" s="255" t="s">
        <v>154</v>
      </c>
      <c r="L2686" s="255" t="s">
        <v>778</v>
      </c>
      <c r="M2686" s="255" t="s">
        <v>565</v>
      </c>
      <c r="N2686" s="255" t="s">
        <v>565</v>
      </c>
      <c r="P2686" s="255" t="s">
        <v>153</v>
      </c>
      <c r="Q2686" s="255" t="s">
        <v>800</v>
      </c>
      <c r="R2686" s="255" t="s">
        <v>875</v>
      </c>
      <c r="S2686" s="255" t="s">
        <v>785</v>
      </c>
    </row>
    <row r="2687" spans="1:19" x14ac:dyDescent="0.3">
      <c r="A2687" s="204"/>
      <c r="B2687" s="204"/>
      <c r="C2687" s="204"/>
      <c r="D2687" s="204"/>
      <c r="F2687" s="255" t="s">
        <v>153</v>
      </c>
      <c r="G2687" s="255" t="s">
        <v>758</v>
      </c>
      <c r="H2687" s="255" t="s">
        <v>799</v>
      </c>
      <c r="I2687" s="255" t="s">
        <v>759</v>
      </c>
      <c r="K2687" s="255" t="s">
        <v>154</v>
      </c>
      <c r="L2687" s="255" t="s">
        <v>780</v>
      </c>
      <c r="M2687" s="255" t="s">
        <v>594</v>
      </c>
      <c r="N2687" s="255" t="s">
        <v>565</v>
      </c>
      <c r="P2687" s="255" t="s">
        <v>153</v>
      </c>
      <c r="Q2687" s="255" t="s">
        <v>802</v>
      </c>
      <c r="R2687" s="255" t="s">
        <v>594</v>
      </c>
      <c r="S2687" s="255" t="s">
        <v>565</v>
      </c>
    </row>
    <row r="2688" spans="1:19" x14ac:dyDescent="0.3">
      <c r="A2688" s="204"/>
      <c r="B2688" s="204"/>
      <c r="C2688" s="204"/>
      <c r="D2688" s="204"/>
      <c r="F2688" s="255" t="s">
        <v>153</v>
      </c>
      <c r="G2688" s="255" t="s">
        <v>760</v>
      </c>
      <c r="H2688" s="255" t="s">
        <v>10432</v>
      </c>
      <c r="I2688" s="255" t="s">
        <v>761</v>
      </c>
      <c r="K2688" s="255" t="s">
        <v>154</v>
      </c>
      <c r="L2688" s="255" t="s">
        <v>782</v>
      </c>
      <c r="M2688" s="255" t="s">
        <v>565</v>
      </c>
      <c r="N2688" s="255" t="s">
        <v>565</v>
      </c>
      <c r="P2688" s="255" t="s">
        <v>153</v>
      </c>
      <c r="Q2688" s="255" t="s">
        <v>803</v>
      </c>
      <c r="R2688" s="255" t="s">
        <v>2896</v>
      </c>
      <c r="S2688" s="255" t="s">
        <v>2901</v>
      </c>
    </row>
    <row r="2689" spans="1:19" x14ac:dyDescent="0.3">
      <c r="A2689" s="204"/>
      <c r="B2689" s="204"/>
      <c r="C2689" s="204"/>
      <c r="D2689" s="204"/>
      <c r="F2689" s="255" t="s">
        <v>153</v>
      </c>
      <c r="G2689" s="255" t="s">
        <v>762</v>
      </c>
      <c r="H2689" s="255" t="s">
        <v>4126</v>
      </c>
      <c r="I2689" s="255" t="s">
        <v>763</v>
      </c>
      <c r="K2689" s="255" t="s">
        <v>154</v>
      </c>
      <c r="L2689" s="255" t="s">
        <v>783</v>
      </c>
      <c r="M2689" s="255" t="s">
        <v>565</v>
      </c>
      <c r="N2689" s="255" t="s">
        <v>565</v>
      </c>
      <c r="P2689" s="255" t="s">
        <v>153</v>
      </c>
      <c r="Q2689" s="255" t="s">
        <v>805</v>
      </c>
      <c r="R2689" s="255" t="s">
        <v>757</v>
      </c>
      <c r="S2689" s="255" t="s">
        <v>2902</v>
      </c>
    </row>
    <row r="2690" spans="1:19" x14ac:dyDescent="0.3">
      <c r="A2690" s="204"/>
      <c r="B2690" s="204"/>
      <c r="C2690" s="204"/>
      <c r="D2690" s="204"/>
      <c r="F2690" s="255" t="s">
        <v>153</v>
      </c>
      <c r="G2690" s="255" t="s">
        <v>764</v>
      </c>
      <c r="H2690" s="255" t="s">
        <v>2456</v>
      </c>
      <c r="I2690" s="255" t="s">
        <v>765</v>
      </c>
      <c r="K2690" s="255" t="s">
        <v>154</v>
      </c>
      <c r="L2690" s="255" t="s">
        <v>784</v>
      </c>
      <c r="M2690" s="255" t="s">
        <v>812</v>
      </c>
      <c r="N2690" s="255" t="s">
        <v>1626</v>
      </c>
      <c r="P2690" s="255" t="s">
        <v>153</v>
      </c>
      <c r="Q2690" s="255" t="s">
        <v>807</v>
      </c>
      <c r="R2690" s="255" t="s">
        <v>892</v>
      </c>
      <c r="S2690" s="255" t="s">
        <v>2903</v>
      </c>
    </row>
    <row r="2691" spans="1:19" x14ac:dyDescent="0.3">
      <c r="A2691" s="204"/>
      <c r="B2691" s="204"/>
      <c r="C2691" s="204"/>
      <c r="D2691" s="204"/>
      <c r="F2691" s="255" t="s">
        <v>153</v>
      </c>
      <c r="G2691" s="255" t="s">
        <v>766</v>
      </c>
      <c r="H2691" s="255" t="s">
        <v>861</v>
      </c>
      <c r="I2691" s="255" t="s">
        <v>628</v>
      </c>
      <c r="K2691" s="255" t="s">
        <v>154</v>
      </c>
      <c r="L2691" s="255" t="s">
        <v>786</v>
      </c>
      <c r="M2691" s="255" t="s">
        <v>1420</v>
      </c>
      <c r="N2691" s="255" t="s">
        <v>2191</v>
      </c>
      <c r="P2691" s="255" t="s">
        <v>153</v>
      </c>
      <c r="Q2691" s="255" t="s">
        <v>809</v>
      </c>
      <c r="R2691" s="255" t="s">
        <v>1802</v>
      </c>
      <c r="S2691" s="255" t="s">
        <v>2904</v>
      </c>
    </row>
    <row r="2692" spans="1:19" x14ac:dyDescent="0.3">
      <c r="A2692" s="204"/>
      <c r="B2692" s="204"/>
      <c r="C2692" s="204"/>
      <c r="D2692" s="204"/>
      <c r="F2692" s="255" t="s">
        <v>153</v>
      </c>
      <c r="G2692" s="255" t="s">
        <v>4672</v>
      </c>
      <c r="H2692" s="255" t="s">
        <v>2052</v>
      </c>
      <c r="I2692" s="255" t="s">
        <v>10433</v>
      </c>
      <c r="K2692" s="255" t="s">
        <v>154</v>
      </c>
      <c r="L2692" s="255" t="s">
        <v>4674</v>
      </c>
      <c r="M2692" s="255" t="s">
        <v>4333</v>
      </c>
      <c r="N2692" s="255" t="s">
        <v>10555</v>
      </c>
      <c r="P2692" s="255" t="s">
        <v>153</v>
      </c>
      <c r="Q2692" s="255" t="s">
        <v>4676</v>
      </c>
      <c r="R2692" s="255" t="s">
        <v>10698</v>
      </c>
      <c r="S2692" s="255" t="s">
        <v>10697</v>
      </c>
    </row>
    <row r="2693" spans="1:19" x14ac:dyDescent="0.3">
      <c r="A2693" s="204"/>
      <c r="B2693" s="204"/>
      <c r="C2693" s="204"/>
      <c r="D2693" s="204"/>
      <c r="F2693" s="255" t="s">
        <v>153</v>
      </c>
      <c r="G2693" s="255" t="s">
        <v>767</v>
      </c>
      <c r="H2693" s="255" t="s">
        <v>949</v>
      </c>
      <c r="I2693" s="255" t="s">
        <v>768</v>
      </c>
      <c r="K2693" s="255" t="s">
        <v>154</v>
      </c>
      <c r="L2693" s="255" t="s">
        <v>788</v>
      </c>
      <c r="M2693" s="255" t="s">
        <v>757</v>
      </c>
      <c r="N2693" s="255" t="s">
        <v>2083</v>
      </c>
      <c r="P2693" s="255" t="s">
        <v>153</v>
      </c>
      <c r="Q2693" s="255" t="s">
        <v>813</v>
      </c>
      <c r="R2693" s="255" t="s">
        <v>4890</v>
      </c>
      <c r="S2693" s="255" t="s">
        <v>1641</v>
      </c>
    </row>
    <row r="2694" spans="1:19" x14ac:dyDescent="0.3">
      <c r="A2694" s="204"/>
      <c r="B2694" s="204"/>
      <c r="C2694" s="204"/>
      <c r="D2694" s="204"/>
      <c r="F2694" s="255" t="s">
        <v>153</v>
      </c>
      <c r="G2694" s="255" t="s">
        <v>769</v>
      </c>
      <c r="H2694" s="255" t="s">
        <v>2163</v>
      </c>
      <c r="I2694" s="255" t="s">
        <v>770</v>
      </c>
      <c r="K2694" s="255" t="s">
        <v>154</v>
      </c>
      <c r="L2694" s="255" t="s">
        <v>790</v>
      </c>
      <c r="M2694" s="255" t="s">
        <v>4407</v>
      </c>
      <c r="N2694" s="255" t="s">
        <v>828</v>
      </c>
      <c r="P2694" s="255" t="s">
        <v>153</v>
      </c>
      <c r="Q2694" s="255" t="s">
        <v>815</v>
      </c>
      <c r="R2694" s="255" t="s">
        <v>565</v>
      </c>
      <c r="S2694" s="255" t="s">
        <v>777</v>
      </c>
    </row>
    <row r="2695" spans="1:19" x14ac:dyDescent="0.3">
      <c r="A2695" s="204"/>
      <c r="B2695" s="204"/>
      <c r="C2695" s="204"/>
      <c r="D2695" s="204"/>
      <c r="F2695" s="255" t="s">
        <v>153</v>
      </c>
      <c r="G2695" s="255" t="s">
        <v>771</v>
      </c>
      <c r="H2695" s="255" t="s">
        <v>1121</v>
      </c>
      <c r="I2695" s="255" t="s">
        <v>772</v>
      </c>
      <c r="K2695" s="255" t="s">
        <v>154</v>
      </c>
      <c r="L2695" s="255" t="s">
        <v>792</v>
      </c>
      <c r="M2695" s="255" t="s">
        <v>652</v>
      </c>
      <c r="N2695" s="255" t="s">
        <v>2192</v>
      </c>
      <c r="P2695" s="255" t="s">
        <v>153</v>
      </c>
      <c r="Q2695" s="255" t="s">
        <v>816</v>
      </c>
      <c r="R2695" s="255" t="s">
        <v>1469</v>
      </c>
      <c r="S2695" s="255" t="s">
        <v>2905</v>
      </c>
    </row>
    <row r="2696" spans="1:19" x14ac:dyDescent="0.3">
      <c r="A2696" s="204"/>
      <c r="B2696" s="204"/>
      <c r="C2696" s="204"/>
      <c r="D2696" s="204"/>
      <c r="F2696" s="255" t="s">
        <v>153</v>
      </c>
      <c r="G2696" s="255" t="s">
        <v>537</v>
      </c>
      <c r="H2696" s="255" t="s">
        <v>10434</v>
      </c>
      <c r="I2696" s="255" t="s">
        <v>773</v>
      </c>
      <c r="K2696" s="255" t="s">
        <v>154</v>
      </c>
      <c r="L2696" s="255" t="s">
        <v>794</v>
      </c>
      <c r="M2696" s="255" t="s">
        <v>863</v>
      </c>
      <c r="N2696" s="255" t="s">
        <v>2193</v>
      </c>
      <c r="P2696" s="255" t="s">
        <v>153</v>
      </c>
      <c r="Q2696" s="255" t="s">
        <v>818</v>
      </c>
      <c r="R2696" s="255" t="s">
        <v>2018</v>
      </c>
      <c r="S2696" s="255" t="s">
        <v>2906</v>
      </c>
    </row>
    <row r="2697" spans="1:19" x14ac:dyDescent="0.3">
      <c r="A2697" s="204"/>
      <c r="B2697" s="204"/>
      <c r="C2697" s="204"/>
      <c r="D2697" s="204"/>
      <c r="F2697" s="255" t="s">
        <v>153</v>
      </c>
      <c r="G2697" s="255" t="s">
        <v>4673</v>
      </c>
      <c r="H2697" s="255" t="s">
        <v>3039</v>
      </c>
      <c r="I2697" s="255" t="s">
        <v>8124</v>
      </c>
      <c r="K2697" s="255" t="s">
        <v>154</v>
      </c>
      <c r="L2697" s="255" t="s">
        <v>796</v>
      </c>
      <c r="M2697" s="255" t="s">
        <v>892</v>
      </c>
      <c r="N2697" s="255" t="s">
        <v>2194</v>
      </c>
      <c r="P2697" s="255" t="s">
        <v>153</v>
      </c>
      <c r="Q2697" s="255" t="s">
        <v>4677</v>
      </c>
      <c r="R2697" s="255" t="s">
        <v>565</v>
      </c>
      <c r="S2697" s="255" t="s">
        <v>1832</v>
      </c>
    </row>
    <row r="2698" spans="1:19" x14ac:dyDescent="0.3">
      <c r="A2698" s="204"/>
      <c r="B2698" s="204"/>
      <c r="C2698" s="204"/>
      <c r="D2698" s="204"/>
      <c r="F2698" s="255" t="s">
        <v>153</v>
      </c>
      <c r="G2698" s="255" t="s">
        <v>774</v>
      </c>
      <c r="H2698" s="255" t="s">
        <v>757</v>
      </c>
      <c r="I2698" s="255" t="s">
        <v>775</v>
      </c>
      <c r="K2698" s="255" t="s">
        <v>154</v>
      </c>
      <c r="L2698" s="255" t="s">
        <v>4675</v>
      </c>
      <c r="M2698" s="255" t="s">
        <v>861</v>
      </c>
      <c r="N2698" s="255" t="s">
        <v>10554</v>
      </c>
      <c r="P2698" s="255" t="s">
        <v>153</v>
      </c>
      <c r="Q2698" s="255" t="s">
        <v>820</v>
      </c>
      <c r="R2698" s="255" t="s">
        <v>565</v>
      </c>
      <c r="S2698" s="255" t="s">
        <v>1832</v>
      </c>
    </row>
    <row r="2699" spans="1:19" x14ac:dyDescent="0.3">
      <c r="A2699" s="204"/>
      <c r="B2699" s="204"/>
      <c r="C2699" s="204"/>
      <c r="D2699" s="204"/>
      <c r="F2699" s="255" t="s">
        <v>153</v>
      </c>
      <c r="G2699" s="255" t="s">
        <v>776</v>
      </c>
      <c r="H2699" s="255" t="s">
        <v>821</v>
      </c>
      <c r="I2699" s="255" t="s">
        <v>777</v>
      </c>
      <c r="K2699" s="255" t="s">
        <v>154</v>
      </c>
      <c r="L2699" s="255" t="s">
        <v>798</v>
      </c>
      <c r="M2699" s="255" t="s">
        <v>594</v>
      </c>
      <c r="N2699" s="255" t="s">
        <v>674</v>
      </c>
      <c r="P2699" s="255" t="s">
        <v>153</v>
      </c>
      <c r="Q2699" s="255" t="s">
        <v>961</v>
      </c>
      <c r="R2699" s="255" t="s">
        <v>565</v>
      </c>
      <c r="S2699" s="255" t="s">
        <v>565</v>
      </c>
    </row>
    <row r="2700" spans="1:19" x14ac:dyDescent="0.3">
      <c r="A2700" s="204"/>
      <c r="B2700" s="204"/>
      <c r="C2700" s="204"/>
      <c r="D2700" s="204"/>
      <c r="F2700" s="255" t="s">
        <v>153</v>
      </c>
      <c r="G2700" s="255" t="s">
        <v>778</v>
      </c>
      <c r="H2700" s="255" t="s">
        <v>1303</v>
      </c>
      <c r="I2700" s="255" t="s">
        <v>779</v>
      </c>
      <c r="K2700" s="255" t="s">
        <v>154</v>
      </c>
      <c r="L2700" s="255" t="s">
        <v>800</v>
      </c>
      <c r="M2700" s="255" t="s">
        <v>594</v>
      </c>
      <c r="N2700" s="255" t="s">
        <v>2195</v>
      </c>
      <c r="P2700" s="255" t="s">
        <v>153</v>
      </c>
      <c r="Q2700" s="255" t="s">
        <v>822</v>
      </c>
      <c r="R2700" s="255" t="s">
        <v>583</v>
      </c>
      <c r="S2700" s="255" t="s">
        <v>2907</v>
      </c>
    </row>
    <row r="2701" spans="1:19" x14ac:dyDescent="0.3">
      <c r="A2701" s="204"/>
      <c r="B2701" s="204"/>
      <c r="C2701" s="204"/>
      <c r="D2701" s="204"/>
      <c r="F2701" s="255" t="s">
        <v>153</v>
      </c>
      <c r="G2701" s="255" t="s">
        <v>780</v>
      </c>
      <c r="H2701" s="255" t="s">
        <v>1808</v>
      </c>
      <c r="I2701" s="255" t="s">
        <v>781</v>
      </c>
      <c r="K2701" s="255" t="s">
        <v>154</v>
      </c>
      <c r="L2701" s="255" t="s">
        <v>803</v>
      </c>
      <c r="M2701" s="255" t="s">
        <v>952</v>
      </c>
      <c r="N2701" s="255" t="s">
        <v>879</v>
      </c>
      <c r="P2701" s="255" t="s">
        <v>153</v>
      </c>
      <c r="Q2701" s="255" t="s">
        <v>332</v>
      </c>
      <c r="R2701" s="255" t="s">
        <v>10696</v>
      </c>
      <c r="S2701" s="255" t="s">
        <v>2908</v>
      </c>
    </row>
    <row r="2702" spans="1:19" x14ac:dyDescent="0.3">
      <c r="A2702" s="204"/>
      <c r="B2702" s="204"/>
      <c r="C2702" s="204"/>
      <c r="D2702" s="204"/>
      <c r="F2702" s="255" t="s">
        <v>153</v>
      </c>
      <c r="G2702" s="255" t="s">
        <v>782</v>
      </c>
      <c r="H2702" s="255" t="s">
        <v>565</v>
      </c>
      <c r="I2702" s="255" t="s">
        <v>565</v>
      </c>
      <c r="K2702" s="255" t="s">
        <v>154</v>
      </c>
      <c r="L2702" s="255" t="s">
        <v>805</v>
      </c>
      <c r="M2702" s="255" t="s">
        <v>565</v>
      </c>
      <c r="N2702" s="255" t="s">
        <v>828</v>
      </c>
      <c r="P2702" s="255" t="s">
        <v>153</v>
      </c>
      <c r="Q2702" s="255" t="s">
        <v>331</v>
      </c>
      <c r="R2702" s="255" t="s">
        <v>770</v>
      </c>
      <c r="S2702" s="255" t="s">
        <v>2909</v>
      </c>
    </row>
    <row r="2703" spans="1:19" x14ac:dyDescent="0.3">
      <c r="A2703" s="204"/>
      <c r="B2703" s="204"/>
      <c r="C2703" s="204"/>
      <c r="D2703" s="204"/>
      <c r="F2703" s="255" t="s">
        <v>153</v>
      </c>
      <c r="G2703" s="255" t="s">
        <v>783</v>
      </c>
      <c r="H2703" s="255" t="s">
        <v>565</v>
      </c>
      <c r="I2703" s="255" t="s">
        <v>565</v>
      </c>
      <c r="K2703" s="255" t="s">
        <v>154</v>
      </c>
      <c r="L2703" s="255" t="s">
        <v>807</v>
      </c>
      <c r="M2703" s="255" t="s">
        <v>565</v>
      </c>
      <c r="N2703" s="255" t="s">
        <v>1481</v>
      </c>
      <c r="P2703" s="255" t="s">
        <v>153</v>
      </c>
      <c r="Q2703" s="255" t="s">
        <v>330</v>
      </c>
      <c r="R2703" s="255" t="s">
        <v>4468</v>
      </c>
      <c r="S2703" s="255" t="s">
        <v>2910</v>
      </c>
    </row>
    <row r="2704" spans="1:19" x14ac:dyDescent="0.3">
      <c r="A2704" s="204"/>
      <c r="B2704" s="204"/>
      <c r="C2704" s="204"/>
      <c r="D2704" s="204"/>
      <c r="F2704" s="255" t="s">
        <v>153</v>
      </c>
      <c r="G2704" s="255" t="s">
        <v>784</v>
      </c>
      <c r="H2704" s="255" t="s">
        <v>2455</v>
      </c>
      <c r="I2704" s="255" t="s">
        <v>785</v>
      </c>
      <c r="K2704" s="255" t="s">
        <v>154</v>
      </c>
      <c r="L2704" s="255" t="s">
        <v>809</v>
      </c>
      <c r="M2704" s="255" t="s">
        <v>946</v>
      </c>
      <c r="N2704" s="255" t="s">
        <v>1318</v>
      </c>
      <c r="P2704" s="255" t="s">
        <v>153</v>
      </c>
      <c r="Q2704" s="255" t="s">
        <v>329</v>
      </c>
      <c r="R2704" s="255" t="s">
        <v>10695</v>
      </c>
      <c r="S2704" s="255" t="s">
        <v>2911</v>
      </c>
    </row>
    <row r="2705" spans="1:19" x14ac:dyDescent="0.3">
      <c r="A2705" s="204"/>
      <c r="B2705" s="204"/>
      <c r="C2705" s="204"/>
      <c r="D2705" s="204"/>
      <c r="F2705" s="255" t="s">
        <v>153</v>
      </c>
      <c r="G2705" s="255" t="s">
        <v>786</v>
      </c>
      <c r="H2705" s="255" t="s">
        <v>1996</v>
      </c>
      <c r="I2705" s="255" t="s">
        <v>787</v>
      </c>
      <c r="K2705" s="255" t="s">
        <v>154</v>
      </c>
      <c r="L2705" s="255" t="s">
        <v>811</v>
      </c>
      <c r="M2705" s="255" t="s">
        <v>565</v>
      </c>
      <c r="N2705" s="255" t="s">
        <v>565</v>
      </c>
      <c r="P2705" s="255" t="s">
        <v>153</v>
      </c>
      <c r="Q2705" s="255" t="s">
        <v>328</v>
      </c>
      <c r="R2705" s="255" t="s">
        <v>2193</v>
      </c>
      <c r="S2705" s="255" t="s">
        <v>2912</v>
      </c>
    </row>
    <row r="2706" spans="1:19" x14ac:dyDescent="0.3">
      <c r="A2706" s="204"/>
      <c r="B2706" s="204"/>
      <c r="C2706" s="204"/>
      <c r="D2706" s="204"/>
      <c r="F2706" s="255" t="s">
        <v>153</v>
      </c>
      <c r="G2706" s="255" t="s">
        <v>4674</v>
      </c>
      <c r="H2706" s="255" t="s">
        <v>2998</v>
      </c>
      <c r="I2706" s="255" t="s">
        <v>10435</v>
      </c>
      <c r="K2706" s="255" t="s">
        <v>154</v>
      </c>
      <c r="L2706" s="255" t="s">
        <v>4676</v>
      </c>
      <c r="M2706" s="255" t="s">
        <v>2258</v>
      </c>
      <c r="N2706" s="255" t="s">
        <v>10553</v>
      </c>
      <c r="P2706" s="255" t="s">
        <v>153</v>
      </c>
      <c r="Q2706" s="255" t="s">
        <v>324</v>
      </c>
      <c r="R2706" s="255" t="s">
        <v>1853</v>
      </c>
      <c r="S2706" s="255" t="s">
        <v>2913</v>
      </c>
    </row>
    <row r="2707" spans="1:19" x14ac:dyDescent="0.3">
      <c r="A2707" s="204"/>
      <c r="B2707" s="204"/>
      <c r="C2707" s="204"/>
      <c r="D2707" s="204"/>
      <c r="F2707" s="255" t="s">
        <v>153</v>
      </c>
      <c r="G2707" s="255" t="s">
        <v>788</v>
      </c>
      <c r="H2707" s="255" t="s">
        <v>1498</v>
      </c>
      <c r="I2707" s="255" t="s">
        <v>789</v>
      </c>
      <c r="K2707" s="255" t="s">
        <v>154</v>
      </c>
      <c r="L2707" s="255" t="s">
        <v>813</v>
      </c>
      <c r="M2707" s="255" t="s">
        <v>2041</v>
      </c>
      <c r="N2707" s="255" t="s">
        <v>2196</v>
      </c>
      <c r="P2707" s="255" t="s">
        <v>153</v>
      </c>
      <c r="Q2707" s="255" t="s">
        <v>4678</v>
      </c>
      <c r="R2707" s="255" t="s">
        <v>2466</v>
      </c>
      <c r="S2707" s="255" t="s">
        <v>10694</v>
      </c>
    </row>
    <row r="2708" spans="1:19" x14ac:dyDescent="0.3">
      <c r="A2708" s="204"/>
      <c r="B2708" s="204"/>
      <c r="C2708" s="204"/>
      <c r="D2708" s="204"/>
      <c r="F2708" s="255" t="s">
        <v>153</v>
      </c>
      <c r="G2708" s="255" t="s">
        <v>790</v>
      </c>
      <c r="H2708" s="255" t="s">
        <v>860</v>
      </c>
      <c r="I2708" s="255" t="s">
        <v>791</v>
      </c>
      <c r="K2708" s="255" t="s">
        <v>154</v>
      </c>
      <c r="L2708" s="255" t="s">
        <v>816</v>
      </c>
      <c r="M2708" s="255" t="s">
        <v>2548</v>
      </c>
      <c r="N2708" s="255" t="s">
        <v>2197</v>
      </c>
      <c r="P2708" s="255" t="s">
        <v>153</v>
      </c>
      <c r="Q2708" s="255" t="s">
        <v>830</v>
      </c>
      <c r="R2708" s="255" t="s">
        <v>861</v>
      </c>
      <c r="S2708" s="255" t="s">
        <v>2914</v>
      </c>
    </row>
    <row r="2709" spans="1:19" x14ac:dyDescent="0.3">
      <c r="A2709" s="204"/>
      <c r="B2709" s="204"/>
      <c r="C2709" s="204"/>
      <c r="D2709" s="204"/>
      <c r="F2709" s="255" t="s">
        <v>153</v>
      </c>
      <c r="G2709" s="255" t="s">
        <v>792</v>
      </c>
      <c r="H2709" s="255" t="s">
        <v>1145</v>
      </c>
      <c r="I2709" s="255" t="s">
        <v>793</v>
      </c>
      <c r="K2709" s="255" t="s">
        <v>154</v>
      </c>
      <c r="L2709" s="255" t="s">
        <v>818</v>
      </c>
      <c r="M2709" s="255" t="s">
        <v>863</v>
      </c>
      <c r="N2709" s="255" t="s">
        <v>1212</v>
      </c>
      <c r="P2709" s="255" t="s">
        <v>153</v>
      </c>
      <c r="Q2709" s="255" t="s">
        <v>831</v>
      </c>
      <c r="R2709" s="255" t="s">
        <v>594</v>
      </c>
      <c r="S2709" s="255" t="s">
        <v>594</v>
      </c>
    </row>
    <row r="2710" spans="1:19" x14ac:dyDescent="0.3">
      <c r="A2710" s="204"/>
      <c r="B2710" s="204"/>
      <c r="C2710" s="204"/>
      <c r="D2710" s="204"/>
      <c r="F2710" s="255" t="s">
        <v>153</v>
      </c>
      <c r="G2710" s="255" t="s">
        <v>794</v>
      </c>
      <c r="H2710" s="255" t="s">
        <v>1415</v>
      </c>
      <c r="I2710" s="255" t="s">
        <v>795</v>
      </c>
      <c r="K2710" s="255" t="s">
        <v>154</v>
      </c>
      <c r="L2710" s="255" t="s">
        <v>4677</v>
      </c>
      <c r="M2710" s="255" t="s">
        <v>565</v>
      </c>
      <c r="N2710" s="255" t="s">
        <v>565</v>
      </c>
      <c r="P2710" s="255" t="s">
        <v>153</v>
      </c>
      <c r="Q2710" s="255" t="s">
        <v>832</v>
      </c>
      <c r="R2710" s="255" t="s">
        <v>1806</v>
      </c>
      <c r="S2710" s="255" t="s">
        <v>2915</v>
      </c>
    </row>
    <row r="2711" spans="1:19" x14ac:dyDescent="0.3">
      <c r="A2711" s="204"/>
      <c r="B2711" s="204"/>
      <c r="C2711" s="204"/>
      <c r="D2711" s="204"/>
      <c r="F2711" s="255" t="s">
        <v>153</v>
      </c>
      <c r="G2711" s="255" t="s">
        <v>796</v>
      </c>
      <c r="H2711" s="255" t="s">
        <v>947</v>
      </c>
      <c r="I2711" s="255" t="s">
        <v>797</v>
      </c>
      <c r="K2711" s="255" t="s">
        <v>154</v>
      </c>
      <c r="L2711" s="255" t="s">
        <v>961</v>
      </c>
      <c r="M2711" s="255" t="s">
        <v>565</v>
      </c>
      <c r="N2711" s="255" t="s">
        <v>565</v>
      </c>
      <c r="P2711" s="255" t="s">
        <v>153</v>
      </c>
      <c r="Q2711" s="255" t="s">
        <v>536</v>
      </c>
      <c r="R2711" s="255" t="s">
        <v>2850</v>
      </c>
      <c r="S2711" s="255" t="s">
        <v>2916</v>
      </c>
    </row>
    <row r="2712" spans="1:19" x14ac:dyDescent="0.3">
      <c r="A2712" s="204"/>
      <c r="B2712" s="204"/>
      <c r="C2712" s="204"/>
      <c r="D2712" s="204"/>
      <c r="F2712" s="255" t="s">
        <v>153</v>
      </c>
      <c r="G2712" s="255" t="s">
        <v>4675</v>
      </c>
      <c r="H2712" s="255" t="s">
        <v>1605</v>
      </c>
      <c r="I2712" s="255" t="s">
        <v>10436</v>
      </c>
      <c r="K2712" s="255" t="s">
        <v>154</v>
      </c>
      <c r="L2712" s="255" t="s">
        <v>822</v>
      </c>
      <c r="M2712" s="255" t="s">
        <v>3986</v>
      </c>
      <c r="N2712" s="255" t="s">
        <v>2198</v>
      </c>
      <c r="P2712" s="255" t="s">
        <v>153</v>
      </c>
      <c r="Q2712" s="255" t="s">
        <v>586</v>
      </c>
      <c r="R2712" s="255" t="s">
        <v>2850</v>
      </c>
      <c r="S2712" s="255" t="s">
        <v>2916</v>
      </c>
    </row>
    <row r="2713" spans="1:19" x14ac:dyDescent="0.3">
      <c r="A2713" s="204"/>
      <c r="B2713" s="204"/>
      <c r="C2713" s="204"/>
      <c r="D2713" s="204"/>
      <c r="F2713" s="255" t="s">
        <v>153</v>
      </c>
      <c r="G2713" s="255" t="s">
        <v>798</v>
      </c>
      <c r="H2713" s="255" t="s">
        <v>863</v>
      </c>
      <c r="I2713" s="255" t="s">
        <v>799</v>
      </c>
      <c r="K2713" s="255" t="s">
        <v>154</v>
      </c>
      <c r="L2713" s="255" t="s">
        <v>332</v>
      </c>
      <c r="M2713" s="255" t="s">
        <v>10552</v>
      </c>
      <c r="N2713" s="255" t="s">
        <v>2199</v>
      </c>
      <c r="P2713" s="255" t="s">
        <v>154</v>
      </c>
      <c r="Q2713" s="255" t="s">
        <v>554</v>
      </c>
      <c r="R2713" s="255" t="s">
        <v>7498</v>
      </c>
      <c r="S2713" s="255" t="s">
        <v>2917</v>
      </c>
    </row>
    <row r="2714" spans="1:19" x14ac:dyDescent="0.3">
      <c r="A2714" s="204"/>
      <c r="B2714" s="204"/>
      <c r="C2714" s="204"/>
      <c r="D2714" s="204"/>
      <c r="F2714" s="255" t="s">
        <v>153</v>
      </c>
      <c r="G2714" s="255" t="s">
        <v>800</v>
      </c>
      <c r="H2714" s="255" t="s">
        <v>2193</v>
      </c>
      <c r="I2714" s="255" t="s">
        <v>801</v>
      </c>
      <c r="K2714" s="255" t="s">
        <v>154</v>
      </c>
      <c r="L2714" s="255" t="s">
        <v>331</v>
      </c>
      <c r="M2714" s="255" t="s">
        <v>6259</v>
      </c>
      <c r="N2714" s="255" t="s">
        <v>2200</v>
      </c>
      <c r="P2714" s="255" t="s">
        <v>154</v>
      </c>
      <c r="Q2714" s="255" t="s">
        <v>564</v>
      </c>
      <c r="R2714" s="255" t="s">
        <v>594</v>
      </c>
      <c r="S2714" s="255" t="s">
        <v>1010</v>
      </c>
    </row>
    <row r="2715" spans="1:19" x14ac:dyDescent="0.3">
      <c r="A2715" s="204"/>
      <c r="B2715" s="204"/>
      <c r="C2715" s="204"/>
      <c r="D2715" s="204"/>
      <c r="F2715" s="255" t="s">
        <v>153</v>
      </c>
      <c r="G2715" s="255" t="s">
        <v>802</v>
      </c>
      <c r="H2715" s="255" t="s">
        <v>863</v>
      </c>
      <c r="I2715" s="255" t="s">
        <v>624</v>
      </c>
      <c r="K2715" s="255" t="s">
        <v>154</v>
      </c>
      <c r="L2715" s="255" t="s">
        <v>330</v>
      </c>
      <c r="M2715" s="255" t="s">
        <v>1023</v>
      </c>
      <c r="N2715" s="255" t="s">
        <v>2201</v>
      </c>
      <c r="P2715" s="255" t="s">
        <v>154</v>
      </c>
      <c r="Q2715" s="255" t="s">
        <v>566</v>
      </c>
      <c r="R2715" s="255" t="s">
        <v>621</v>
      </c>
      <c r="S2715" s="255" t="s">
        <v>2918</v>
      </c>
    </row>
    <row r="2716" spans="1:19" x14ac:dyDescent="0.3">
      <c r="A2716" s="204"/>
      <c r="B2716" s="204"/>
      <c r="C2716" s="204"/>
      <c r="D2716" s="204"/>
      <c r="F2716" s="255" t="s">
        <v>153</v>
      </c>
      <c r="G2716" s="255" t="s">
        <v>803</v>
      </c>
      <c r="H2716" s="255" t="s">
        <v>2086</v>
      </c>
      <c r="I2716" s="255" t="s">
        <v>804</v>
      </c>
      <c r="K2716" s="255" t="s">
        <v>154</v>
      </c>
      <c r="L2716" s="255" t="s">
        <v>329</v>
      </c>
      <c r="M2716" s="255" t="s">
        <v>10551</v>
      </c>
      <c r="N2716" s="255" t="s">
        <v>2202</v>
      </c>
      <c r="P2716" s="255" t="s">
        <v>154</v>
      </c>
      <c r="Q2716" s="255" t="s">
        <v>4661</v>
      </c>
      <c r="R2716" s="255" t="s">
        <v>4301</v>
      </c>
      <c r="S2716" s="255" t="s">
        <v>10693</v>
      </c>
    </row>
    <row r="2717" spans="1:19" x14ac:dyDescent="0.3">
      <c r="A2717" s="204"/>
      <c r="B2717" s="204"/>
      <c r="C2717" s="204"/>
      <c r="D2717" s="204"/>
      <c r="F2717" s="255" t="s">
        <v>153</v>
      </c>
      <c r="G2717" s="255" t="s">
        <v>805</v>
      </c>
      <c r="H2717" s="255" t="s">
        <v>946</v>
      </c>
      <c r="I2717" s="255" t="s">
        <v>806</v>
      </c>
      <c r="K2717" s="255" t="s">
        <v>154</v>
      </c>
      <c r="L2717" s="255" t="s">
        <v>324</v>
      </c>
      <c r="M2717" s="255" t="s">
        <v>938</v>
      </c>
      <c r="N2717" s="255" t="s">
        <v>2203</v>
      </c>
      <c r="P2717" s="255" t="s">
        <v>154</v>
      </c>
      <c r="Q2717" s="255" t="s">
        <v>570</v>
      </c>
      <c r="R2717" s="255" t="s">
        <v>2988</v>
      </c>
      <c r="S2717" s="255" t="s">
        <v>2919</v>
      </c>
    </row>
    <row r="2718" spans="1:19" x14ac:dyDescent="0.3">
      <c r="A2718" s="204"/>
      <c r="B2718" s="204"/>
      <c r="C2718" s="204"/>
      <c r="D2718" s="204"/>
      <c r="F2718" s="255" t="s">
        <v>153</v>
      </c>
      <c r="G2718" s="255" t="s">
        <v>807</v>
      </c>
      <c r="H2718" s="255" t="s">
        <v>661</v>
      </c>
      <c r="I2718" s="255" t="s">
        <v>808</v>
      </c>
      <c r="K2718" s="255" t="s">
        <v>154</v>
      </c>
      <c r="L2718" s="255" t="s">
        <v>4678</v>
      </c>
      <c r="M2718" s="255" t="s">
        <v>757</v>
      </c>
      <c r="N2718" s="255" t="s">
        <v>4614</v>
      </c>
      <c r="P2718" s="255" t="s">
        <v>154</v>
      </c>
      <c r="Q2718" s="255" t="s">
        <v>572</v>
      </c>
      <c r="R2718" s="255" t="s">
        <v>1498</v>
      </c>
      <c r="S2718" s="255" t="s">
        <v>2920</v>
      </c>
    </row>
    <row r="2719" spans="1:19" x14ac:dyDescent="0.3">
      <c r="A2719" s="204"/>
      <c r="B2719" s="204"/>
      <c r="C2719" s="204"/>
      <c r="D2719" s="204"/>
      <c r="F2719" s="255" t="s">
        <v>153</v>
      </c>
      <c r="G2719" s="255" t="s">
        <v>809</v>
      </c>
      <c r="H2719" s="255" t="s">
        <v>1481</v>
      </c>
      <c r="I2719" s="255" t="s">
        <v>810</v>
      </c>
      <c r="K2719" s="255" t="s">
        <v>154</v>
      </c>
      <c r="L2719" s="255" t="s">
        <v>830</v>
      </c>
      <c r="M2719" s="255" t="s">
        <v>624</v>
      </c>
      <c r="N2719" s="255" t="s">
        <v>1025</v>
      </c>
      <c r="P2719" s="255" t="s">
        <v>154</v>
      </c>
      <c r="Q2719" s="255" t="s">
        <v>574</v>
      </c>
      <c r="R2719" s="255" t="s">
        <v>642</v>
      </c>
      <c r="S2719" s="255" t="s">
        <v>2921</v>
      </c>
    </row>
    <row r="2720" spans="1:19" x14ac:dyDescent="0.3">
      <c r="A2720" s="204"/>
      <c r="B2720" s="204"/>
      <c r="C2720" s="204"/>
      <c r="D2720" s="204"/>
      <c r="F2720" s="255" t="s">
        <v>153</v>
      </c>
      <c r="G2720" s="255" t="s">
        <v>811</v>
      </c>
      <c r="H2720" s="255" t="s">
        <v>594</v>
      </c>
      <c r="I2720" s="255" t="s">
        <v>812</v>
      </c>
      <c r="K2720" s="255" t="s">
        <v>154</v>
      </c>
      <c r="L2720" s="255" t="s">
        <v>831</v>
      </c>
      <c r="M2720" s="255" t="s">
        <v>565</v>
      </c>
      <c r="N2720" s="255" t="s">
        <v>565</v>
      </c>
      <c r="P2720" s="255" t="s">
        <v>154</v>
      </c>
      <c r="Q2720" s="255" t="s">
        <v>576</v>
      </c>
      <c r="R2720" s="255" t="s">
        <v>1498</v>
      </c>
      <c r="S2720" s="255" t="s">
        <v>1926</v>
      </c>
    </row>
    <row r="2721" spans="1:19" x14ac:dyDescent="0.3">
      <c r="A2721" s="204"/>
      <c r="B2721" s="204"/>
      <c r="C2721" s="204"/>
      <c r="D2721" s="204"/>
      <c r="F2721" s="255" t="s">
        <v>153</v>
      </c>
      <c r="G2721" s="255" t="s">
        <v>4676</v>
      </c>
      <c r="H2721" s="255" t="s">
        <v>1335</v>
      </c>
      <c r="I2721" s="255" t="s">
        <v>10437</v>
      </c>
      <c r="K2721" s="255" t="s">
        <v>154</v>
      </c>
      <c r="L2721" s="255" t="s">
        <v>832</v>
      </c>
      <c r="M2721" s="255" t="s">
        <v>594</v>
      </c>
      <c r="N2721" s="255" t="s">
        <v>1350</v>
      </c>
      <c r="P2721" s="255" t="s">
        <v>154</v>
      </c>
      <c r="Q2721" s="255" t="s">
        <v>578</v>
      </c>
      <c r="R2721" s="255" t="s">
        <v>1415</v>
      </c>
      <c r="S2721" s="255" t="s">
        <v>2922</v>
      </c>
    </row>
    <row r="2722" spans="1:19" x14ac:dyDescent="0.3">
      <c r="A2722" s="204"/>
      <c r="B2722" s="204"/>
      <c r="C2722" s="204"/>
      <c r="D2722" s="204"/>
      <c r="F2722" s="255" t="s">
        <v>153</v>
      </c>
      <c r="G2722" s="255" t="s">
        <v>813</v>
      </c>
      <c r="H2722" s="255" t="s">
        <v>4510</v>
      </c>
      <c r="I2722" s="255" t="s">
        <v>814</v>
      </c>
      <c r="K2722" s="255" t="s">
        <v>154</v>
      </c>
      <c r="L2722" s="255" t="s">
        <v>536</v>
      </c>
      <c r="M2722" s="255" t="s">
        <v>1915</v>
      </c>
      <c r="N2722" s="255" t="s">
        <v>2204</v>
      </c>
      <c r="P2722" s="255" t="s">
        <v>154</v>
      </c>
      <c r="Q2722" s="255" t="s">
        <v>580</v>
      </c>
      <c r="R2722" s="255" t="s">
        <v>946</v>
      </c>
      <c r="S2722" s="255" t="s">
        <v>900</v>
      </c>
    </row>
    <row r="2723" spans="1:19" x14ac:dyDescent="0.3">
      <c r="A2723" s="204"/>
      <c r="B2723" s="204"/>
      <c r="C2723" s="204"/>
      <c r="D2723" s="204"/>
      <c r="F2723" s="255" t="s">
        <v>153</v>
      </c>
      <c r="G2723" s="255" t="s">
        <v>815</v>
      </c>
      <c r="H2723" s="255" t="s">
        <v>565</v>
      </c>
      <c r="I2723" s="255" t="s">
        <v>565</v>
      </c>
      <c r="K2723" s="255" t="s">
        <v>154</v>
      </c>
      <c r="L2723" s="255" t="s">
        <v>586</v>
      </c>
      <c r="M2723" s="255" t="s">
        <v>1915</v>
      </c>
      <c r="N2723" s="255" t="s">
        <v>2204</v>
      </c>
      <c r="P2723" s="255" t="s">
        <v>154</v>
      </c>
      <c r="Q2723" s="255" t="s">
        <v>2829</v>
      </c>
      <c r="R2723" s="255" t="s">
        <v>594</v>
      </c>
      <c r="S2723" s="255" t="s">
        <v>661</v>
      </c>
    </row>
    <row r="2724" spans="1:19" x14ac:dyDescent="0.3">
      <c r="A2724" s="204"/>
      <c r="B2724" s="204"/>
      <c r="C2724" s="204"/>
      <c r="D2724" s="204"/>
      <c r="F2724" s="255" t="s">
        <v>153</v>
      </c>
      <c r="G2724" s="255" t="s">
        <v>816</v>
      </c>
      <c r="H2724" s="255" t="s">
        <v>2025</v>
      </c>
      <c r="I2724" s="255" t="s">
        <v>817</v>
      </c>
      <c r="K2724" s="255" t="s">
        <v>159</v>
      </c>
      <c r="L2724" s="255" t="s">
        <v>554</v>
      </c>
      <c r="M2724" s="255" t="s">
        <v>1684</v>
      </c>
      <c r="N2724" s="255" t="s">
        <v>2205</v>
      </c>
      <c r="P2724" s="255" t="s">
        <v>154</v>
      </c>
      <c r="Q2724" s="255" t="s">
        <v>4664</v>
      </c>
      <c r="R2724" s="255" t="s">
        <v>957</v>
      </c>
      <c r="S2724" s="255" t="s">
        <v>10692</v>
      </c>
    </row>
    <row r="2725" spans="1:19" x14ac:dyDescent="0.3">
      <c r="A2725" s="204"/>
      <c r="B2725" s="204"/>
      <c r="C2725" s="204"/>
      <c r="D2725" s="204"/>
      <c r="F2725" s="255" t="s">
        <v>153</v>
      </c>
      <c r="G2725" s="255" t="s">
        <v>818</v>
      </c>
      <c r="H2725" s="255" t="s">
        <v>968</v>
      </c>
      <c r="I2725" s="255" t="s">
        <v>819</v>
      </c>
      <c r="K2725" s="255" t="s">
        <v>159</v>
      </c>
      <c r="L2725" s="255" t="s">
        <v>566</v>
      </c>
      <c r="M2725" s="255" t="s">
        <v>565</v>
      </c>
      <c r="N2725" s="255" t="s">
        <v>565</v>
      </c>
      <c r="P2725" s="255" t="s">
        <v>154</v>
      </c>
      <c r="Q2725" s="255" t="s">
        <v>582</v>
      </c>
      <c r="R2725" s="255" t="s">
        <v>1700</v>
      </c>
      <c r="S2725" s="255" t="s">
        <v>2923</v>
      </c>
    </row>
    <row r="2726" spans="1:19" x14ac:dyDescent="0.3">
      <c r="A2726" s="204"/>
      <c r="B2726" s="204"/>
      <c r="C2726" s="204"/>
      <c r="D2726" s="204"/>
      <c r="F2726" s="255" t="s">
        <v>153</v>
      </c>
      <c r="G2726" s="255" t="s">
        <v>4677</v>
      </c>
      <c r="H2726" s="255" t="s">
        <v>946</v>
      </c>
      <c r="I2726" s="255" t="s">
        <v>821</v>
      </c>
      <c r="K2726" s="255" t="s">
        <v>159</v>
      </c>
      <c r="L2726" s="255" t="s">
        <v>4661</v>
      </c>
      <c r="M2726" s="255" t="s">
        <v>565</v>
      </c>
      <c r="N2726" s="255" t="s">
        <v>594</v>
      </c>
      <c r="P2726" s="255" t="s">
        <v>154</v>
      </c>
      <c r="Q2726" s="255" t="s">
        <v>584</v>
      </c>
      <c r="R2726" s="255" t="s">
        <v>1230</v>
      </c>
      <c r="S2726" s="255" t="s">
        <v>2924</v>
      </c>
    </row>
    <row r="2727" spans="1:19" x14ac:dyDescent="0.3">
      <c r="A2727" s="204"/>
      <c r="B2727" s="204"/>
      <c r="C2727" s="204"/>
      <c r="D2727" s="204"/>
      <c r="F2727" s="255" t="s">
        <v>153</v>
      </c>
      <c r="G2727" s="255" t="s">
        <v>820</v>
      </c>
      <c r="H2727" s="255" t="s">
        <v>946</v>
      </c>
      <c r="I2727" s="255" t="s">
        <v>821</v>
      </c>
      <c r="K2727" s="255" t="s">
        <v>159</v>
      </c>
      <c r="L2727" s="255" t="s">
        <v>570</v>
      </c>
      <c r="M2727" s="255" t="s">
        <v>565</v>
      </c>
      <c r="N2727" s="255" t="s">
        <v>565</v>
      </c>
      <c r="P2727" s="255" t="s">
        <v>154</v>
      </c>
      <c r="Q2727" s="255" t="s">
        <v>586</v>
      </c>
      <c r="R2727" s="255" t="s">
        <v>4788</v>
      </c>
      <c r="S2727" s="255" t="s">
        <v>2925</v>
      </c>
    </row>
    <row r="2728" spans="1:19" x14ac:dyDescent="0.3">
      <c r="A2728" s="204"/>
      <c r="B2728" s="204"/>
      <c r="C2728" s="204"/>
      <c r="D2728" s="204"/>
      <c r="F2728" s="255" t="s">
        <v>153</v>
      </c>
      <c r="G2728" s="255" t="s">
        <v>822</v>
      </c>
      <c r="H2728" s="255" t="s">
        <v>4826</v>
      </c>
      <c r="I2728" s="255" t="s">
        <v>823</v>
      </c>
      <c r="K2728" s="255" t="s">
        <v>159</v>
      </c>
      <c r="L2728" s="255" t="s">
        <v>572</v>
      </c>
      <c r="M2728" s="255" t="s">
        <v>565</v>
      </c>
      <c r="N2728" s="255" t="s">
        <v>565</v>
      </c>
      <c r="P2728" s="255" t="s">
        <v>154</v>
      </c>
      <c r="Q2728" s="255" t="s">
        <v>553</v>
      </c>
      <c r="R2728" s="255" t="s">
        <v>1537</v>
      </c>
      <c r="S2728" s="255" t="s">
        <v>2926</v>
      </c>
    </row>
    <row r="2729" spans="1:19" x14ac:dyDescent="0.3">
      <c r="A2729" s="204"/>
      <c r="B2729" s="204"/>
      <c r="C2729" s="204"/>
      <c r="D2729" s="204"/>
      <c r="F2729" s="255" t="s">
        <v>153</v>
      </c>
      <c r="G2729" s="255" t="s">
        <v>332</v>
      </c>
      <c r="H2729" s="255" t="s">
        <v>10438</v>
      </c>
      <c r="I2729" s="255" t="s">
        <v>824</v>
      </c>
      <c r="K2729" s="255" t="s">
        <v>159</v>
      </c>
      <c r="L2729" s="255" t="s">
        <v>574</v>
      </c>
      <c r="M2729" s="255" t="s">
        <v>565</v>
      </c>
      <c r="N2729" s="255" t="s">
        <v>594</v>
      </c>
      <c r="P2729" s="255" t="s">
        <v>154</v>
      </c>
      <c r="Q2729" s="255" t="s">
        <v>589</v>
      </c>
      <c r="R2729" s="255" t="s">
        <v>1498</v>
      </c>
      <c r="S2729" s="255" t="s">
        <v>2927</v>
      </c>
    </row>
    <row r="2730" spans="1:19" x14ac:dyDescent="0.3">
      <c r="A2730" s="204"/>
      <c r="B2730" s="204"/>
      <c r="C2730" s="204"/>
      <c r="D2730" s="204"/>
      <c r="F2730" s="255" t="s">
        <v>153</v>
      </c>
      <c r="G2730" s="255" t="s">
        <v>331</v>
      </c>
      <c r="H2730" s="255" t="s">
        <v>2853</v>
      </c>
      <c r="I2730" s="255" t="s">
        <v>825</v>
      </c>
      <c r="K2730" s="255" t="s">
        <v>159</v>
      </c>
      <c r="L2730" s="255" t="s">
        <v>576</v>
      </c>
      <c r="M2730" s="255" t="s">
        <v>565</v>
      </c>
      <c r="N2730" s="255" t="s">
        <v>565</v>
      </c>
      <c r="P2730" s="255" t="s">
        <v>154</v>
      </c>
      <c r="Q2730" s="255" t="s">
        <v>591</v>
      </c>
      <c r="R2730" s="255" t="s">
        <v>581</v>
      </c>
      <c r="S2730" s="255" t="s">
        <v>2928</v>
      </c>
    </row>
    <row r="2731" spans="1:19" x14ac:dyDescent="0.3">
      <c r="A2731" s="204"/>
      <c r="B2731" s="204"/>
      <c r="C2731" s="204"/>
      <c r="D2731" s="204"/>
      <c r="F2731" s="255" t="s">
        <v>153</v>
      </c>
      <c r="G2731" s="255" t="s">
        <v>330</v>
      </c>
      <c r="H2731" s="255" t="s">
        <v>2651</v>
      </c>
      <c r="I2731" s="255" t="s">
        <v>826</v>
      </c>
      <c r="K2731" s="255" t="s">
        <v>159</v>
      </c>
      <c r="L2731" s="255" t="s">
        <v>578</v>
      </c>
      <c r="M2731" s="255" t="s">
        <v>565</v>
      </c>
      <c r="N2731" s="255" t="s">
        <v>565</v>
      </c>
      <c r="P2731" s="255" t="s">
        <v>154</v>
      </c>
      <c r="Q2731" s="255" t="s">
        <v>593</v>
      </c>
      <c r="R2731" s="255" t="s">
        <v>594</v>
      </c>
      <c r="S2731" s="255" t="s">
        <v>565</v>
      </c>
    </row>
    <row r="2732" spans="1:19" x14ac:dyDescent="0.3">
      <c r="A2732" s="204"/>
      <c r="B2732" s="204"/>
      <c r="C2732" s="204"/>
      <c r="D2732" s="204"/>
      <c r="F2732" s="255" t="s">
        <v>153</v>
      </c>
      <c r="G2732" s="255" t="s">
        <v>329</v>
      </c>
      <c r="H2732" s="255" t="s">
        <v>3541</v>
      </c>
      <c r="I2732" s="255" t="s">
        <v>827</v>
      </c>
      <c r="K2732" s="255" t="s">
        <v>159</v>
      </c>
      <c r="L2732" s="255" t="s">
        <v>580</v>
      </c>
      <c r="M2732" s="255" t="s">
        <v>2052</v>
      </c>
      <c r="N2732" s="255" t="s">
        <v>2206</v>
      </c>
      <c r="P2732" s="255" t="s">
        <v>154</v>
      </c>
      <c r="Q2732" s="255" t="s">
        <v>4665</v>
      </c>
      <c r="R2732" s="255" t="s">
        <v>1498</v>
      </c>
      <c r="S2732" s="255" t="s">
        <v>2929</v>
      </c>
    </row>
    <row r="2733" spans="1:19" x14ac:dyDescent="0.3">
      <c r="A2733" s="204"/>
      <c r="B2733" s="204"/>
      <c r="C2733" s="204"/>
      <c r="D2733" s="204"/>
      <c r="F2733" s="255" t="s">
        <v>153</v>
      </c>
      <c r="G2733" s="255" t="s">
        <v>328</v>
      </c>
      <c r="H2733" s="255" t="s">
        <v>594</v>
      </c>
      <c r="I2733" s="255" t="s">
        <v>828</v>
      </c>
      <c r="K2733" s="255" t="s">
        <v>159</v>
      </c>
      <c r="L2733" s="255" t="s">
        <v>4664</v>
      </c>
      <c r="M2733" s="255" t="s">
        <v>1420</v>
      </c>
      <c r="N2733" s="255" t="s">
        <v>2207</v>
      </c>
      <c r="P2733" s="255" t="s">
        <v>154</v>
      </c>
      <c r="Q2733" s="255" t="s">
        <v>595</v>
      </c>
      <c r="R2733" s="255" t="s">
        <v>565</v>
      </c>
      <c r="S2733" s="255" t="s">
        <v>565</v>
      </c>
    </row>
    <row r="2734" spans="1:19" x14ac:dyDescent="0.3">
      <c r="A2734" s="204"/>
      <c r="B2734" s="204"/>
      <c r="C2734" s="204"/>
      <c r="D2734" s="204"/>
      <c r="F2734" s="255" t="s">
        <v>153</v>
      </c>
      <c r="G2734" s="255" t="s">
        <v>324</v>
      </c>
      <c r="H2734" s="255" t="s">
        <v>4652</v>
      </c>
      <c r="I2734" s="255" t="s">
        <v>829</v>
      </c>
      <c r="K2734" s="255" t="s">
        <v>159</v>
      </c>
      <c r="L2734" s="255" t="s">
        <v>582</v>
      </c>
      <c r="M2734" s="255" t="s">
        <v>565</v>
      </c>
      <c r="N2734" s="255" t="s">
        <v>565</v>
      </c>
      <c r="P2734" s="255" t="s">
        <v>154</v>
      </c>
      <c r="Q2734" s="255" t="s">
        <v>597</v>
      </c>
      <c r="R2734" s="255" t="s">
        <v>1498</v>
      </c>
      <c r="S2734" s="255" t="s">
        <v>2929</v>
      </c>
    </row>
    <row r="2735" spans="1:19" x14ac:dyDescent="0.3">
      <c r="A2735" s="204"/>
      <c r="B2735" s="204"/>
      <c r="C2735" s="204"/>
      <c r="D2735" s="204"/>
      <c r="F2735" s="255" t="s">
        <v>153</v>
      </c>
      <c r="G2735" s="255" t="s">
        <v>4678</v>
      </c>
      <c r="H2735" s="255" t="s">
        <v>2494</v>
      </c>
      <c r="I2735" s="255" t="s">
        <v>833</v>
      </c>
      <c r="K2735" s="255" t="s">
        <v>159</v>
      </c>
      <c r="L2735" s="255" t="s">
        <v>584</v>
      </c>
      <c r="M2735" s="255" t="s">
        <v>1420</v>
      </c>
      <c r="N2735" s="255" t="s">
        <v>2207</v>
      </c>
      <c r="P2735" s="255" t="s">
        <v>154</v>
      </c>
      <c r="Q2735" s="255" t="s">
        <v>599</v>
      </c>
      <c r="R2735" s="255" t="s">
        <v>642</v>
      </c>
      <c r="S2735" s="255" t="s">
        <v>2930</v>
      </c>
    </row>
    <row r="2736" spans="1:19" x14ac:dyDescent="0.3">
      <c r="A2736" s="204"/>
      <c r="B2736" s="204"/>
      <c r="C2736" s="204"/>
      <c r="D2736" s="204"/>
      <c r="F2736" s="255" t="s">
        <v>153</v>
      </c>
      <c r="G2736" s="255" t="s">
        <v>830</v>
      </c>
      <c r="H2736" s="255" t="s">
        <v>565</v>
      </c>
      <c r="I2736" s="255" t="s">
        <v>565</v>
      </c>
      <c r="K2736" s="255" t="s">
        <v>159</v>
      </c>
      <c r="L2736" s="255" t="s">
        <v>586</v>
      </c>
      <c r="M2736" s="255" t="s">
        <v>4281</v>
      </c>
      <c r="N2736" s="255" t="s">
        <v>2208</v>
      </c>
      <c r="P2736" s="255" t="s">
        <v>154</v>
      </c>
      <c r="Q2736" s="255" t="s">
        <v>4666</v>
      </c>
      <c r="R2736" s="255" t="s">
        <v>1031</v>
      </c>
      <c r="S2736" s="255" t="s">
        <v>2931</v>
      </c>
    </row>
    <row r="2737" spans="1:19" x14ac:dyDescent="0.3">
      <c r="A2737" s="204"/>
      <c r="B2737" s="204"/>
      <c r="C2737" s="204"/>
      <c r="D2737" s="204"/>
      <c r="F2737" s="255" t="s">
        <v>153</v>
      </c>
      <c r="G2737" s="255" t="s">
        <v>831</v>
      </c>
      <c r="H2737" s="255" t="s">
        <v>565</v>
      </c>
      <c r="I2737" s="255" t="s">
        <v>565</v>
      </c>
      <c r="K2737" s="255" t="s">
        <v>159</v>
      </c>
      <c r="L2737" s="255" t="s">
        <v>553</v>
      </c>
      <c r="M2737" s="255" t="s">
        <v>4636</v>
      </c>
      <c r="N2737" s="255" t="s">
        <v>2209</v>
      </c>
      <c r="P2737" s="255" t="s">
        <v>154</v>
      </c>
      <c r="Q2737" s="255" t="s">
        <v>601</v>
      </c>
      <c r="R2737" s="255" t="s">
        <v>565</v>
      </c>
      <c r="S2737" s="255" t="s">
        <v>565</v>
      </c>
    </row>
    <row r="2738" spans="1:19" x14ac:dyDescent="0.3">
      <c r="A2738" s="204"/>
      <c r="B2738" s="204"/>
      <c r="C2738" s="204"/>
      <c r="D2738" s="204"/>
      <c r="F2738" s="255" t="s">
        <v>153</v>
      </c>
      <c r="G2738" s="255" t="s">
        <v>832</v>
      </c>
      <c r="H2738" s="255" t="s">
        <v>2494</v>
      </c>
      <c r="I2738" s="255" t="s">
        <v>833</v>
      </c>
      <c r="K2738" s="255" t="s">
        <v>159</v>
      </c>
      <c r="L2738" s="255" t="s">
        <v>589</v>
      </c>
      <c r="M2738" s="255" t="s">
        <v>4261</v>
      </c>
      <c r="N2738" s="255" t="s">
        <v>2210</v>
      </c>
      <c r="P2738" s="255" t="s">
        <v>154</v>
      </c>
      <c r="Q2738" s="255" t="s">
        <v>602</v>
      </c>
      <c r="R2738" s="255" t="s">
        <v>565</v>
      </c>
      <c r="S2738" s="255" t="s">
        <v>565</v>
      </c>
    </row>
    <row r="2739" spans="1:19" x14ac:dyDescent="0.3">
      <c r="A2739" s="204"/>
      <c r="B2739" s="204"/>
      <c r="C2739" s="204"/>
      <c r="D2739" s="204"/>
      <c r="F2739" s="255" t="s">
        <v>153</v>
      </c>
      <c r="G2739" s="255" t="s">
        <v>536</v>
      </c>
      <c r="H2739" s="255" t="s">
        <v>9863</v>
      </c>
      <c r="I2739" s="255" t="s">
        <v>834</v>
      </c>
      <c r="K2739" s="255" t="s">
        <v>159</v>
      </c>
      <c r="L2739" s="255" t="s">
        <v>591</v>
      </c>
      <c r="M2739" s="255" t="s">
        <v>1399</v>
      </c>
      <c r="N2739" s="255" t="s">
        <v>2211</v>
      </c>
      <c r="P2739" s="255" t="s">
        <v>154</v>
      </c>
      <c r="Q2739" s="255" t="s">
        <v>603</v>
      </c>
      <c r="R2739" s="255" t="s">
        <v>1031</v>
      </c>
      <c r="S2739" s="255" t="s">
        <v>2931</v>
      </c>
    </row>
    <row r="2740" spans="1:19" x14ac:dyDescent="0.3">
      <c r="A2740" s="204"/>
      <c r="B2740" s="204"/>
      <c r="C2740" s="204"/>
      <c r="D2740" s="204"/>
      <c r="F2740" s="255" t="s">
        <v>153</v>
      </c>
      <c r="G2740" s="255" t="s">
        <v>586</v>
      </c>
      <c r="H2740" s="255" t="s">
        <v>9863</v>
      </c>
      <c r="I2740" s="255" t="s">
        <v>834</v>
      </c>
      <c r="K2740" s="255" t="s">
        <v>159</v>
      </c>
      <c r="L2740" s="255" t="s">
        <v>599</v>
      </c>
      <c r="M2740" s="255" t="s">
        <v>594</v>
      </c>
      <c r="N2740" s="255" t="s">
        <v>565</v>
      </c>
      <c r="P2740" s="255" t="s">
        <v>154</v>
      </c>
      <c r="Q2740" s="255" t="s">
        <v>586</v>
      </c>
      <c r="R2740" s="255" t="s">
        <v>1844</v>
      </c>
      <c r="S2740" s="255" t="s">
        <v>2932</v>
      </c>
    </row>
    <row r="2741" spans="1:19" x14ac:dyDescent="0.3">
      <c r="A2741" s="204"/>
      <c r="B2741" s="204"/>
      <c r="C2741" s="204"/>
      <c r="D2741" s="204"/>
      <c r="F2741" s="255" t="s">
        <v>154</v>
      </c>
      <c r="G2741" s="255" t="s">
        <v>554</v>
      </c>
      <c r="H2741" s="255" t="s">
        <v>5369</v>
      </c>
      <c r="I2741" s="255" t="s">
        <v>835</v>
      </c>
      <c r="K2741" s="255" t="s">
        <v>159</v>
      </c>
      <c r="L2741" s="255" t="s">
        <v>4666</v>
      </c>
      <c r="M2741" s="255" t="s">
        <v>2057</v>
      </c>
      <c r="N2741" s="255" t="s">
        <v>10550</v>
      </c>
      <c r="P2741" s="255" t="s">
        <v>154</v>
      </c>
      <c r="Q2741" s="255" t="s">
        <v>552</v>
      </c>
      <c r="R2741" s="255" t="s">
        <v>10691</v>
      </c>
      <c r="S2741" s="255" t="s">
        <v>3864</v>
      </c>
    </row>
    <row r="2742" spans="1:19" x14ac:dyDescent="0.3">
      <c r="A2742" s="204"/>
      <c r="B2742" s="204"/>
      <c r="C2742" s="204"/>
      <c r="D2742" s="204"/>
      <c r="F2742" s="255" t="s">
        <v>154</v>
      </c>
      <c r="G2742" s="255" t="s">
        <v>564</v>
      </c>
      <c r="H2742" s="255" t="s">
        <v>565</v>
      </c>
      <c r="I2742" s="255" t="s">
        <v>565</v>
      </c>
      <c r="K2742" s="255" t="s">
        <v>159</v>
      </c>
      <c r="L2742" s="255" t="s">
        <v>601</v>
      </c>
      <c r="M2742" s="255" t="s">
        <v>1183</v>
      </c>
      <c r="N2742" s="255" t="s">
        <v>2212</v>
      </c>
      <c r="P2742" s="255" t="s">
        <v>154</v>
      </c>
      <c r="Q2742" s="255" t="s">
        <v>551</v>
      </c>
      <c r="R2742" s="255" t="s">
        <v>1105</v>
      </c>
      <c r="S2742" s="255" t="s">
        <v>3865</v>
      </c>
    </row>
    <row r="2743" spans="1:19" x14ac:dyDescent="0.3">
      <c r="A2743" s="204"/>
      <c r="B2743" s="204"/>
      <c r="C2743" s="204"/>
      <c r="D2743" s="204"/>
      <c r="F2743" s="255" t="s">
        <v>154</v>
      </c>
      <c r="G2743" s="255" t="s">
        <v>566</v>
      </c>
      <c r="H2743" s="255" t="s">
        <v>946</v>
      </c>
      <c r="I2743" s="255" t="s">
        <v>836</v>
      </c>
      <c r="K2743" s="255" t="s">
        <v>159</v>
      </c>
      <c r="L2743" s="255" t="s">
        <v>2074</v>
      </c>
      <c r="M2743" s="255" t="s">
        <v>594</v>
      </c>
      <c r="N2743" s="255" t="s">
        <v>2213</v>
      </c>
      <c r="P2743" s="255" t="s">
        <v>154</v>
      </c>
      <c r="Q2743" s="255" t="s">
        <v>609</v>
      </c>
      <c r="R2743" s="255" t="s">
        <v>624</v>
      </c>
      <c r="S2743" s="255" t="s">
        <v>1013</v>
      </c>
    </row>
    <row r="2744" spans="1:19" x14ac:dyDescent="0.3">
      <c r="A2744" s="204"/>
      <c r="B2744" s="204"/>
      <c r="C2744" s="204"/>
      <c r="D2744" s="204"/>
      <c r="F2744" s="255" t="s">
        <v>154</v>
      </c>
      <c r="G2744" s="255" t="s">
        <v>4661</v>
      </c>
      <c r="H2744" s="255" t="s">
        <v>3386</v>
      </c>
      <c r="I2744" s="255" t="s">
        <v>10439</v>
      </c>
      <c r="K2744" s="255" t="s">
        <v>159</v>
      </c>
      <c r="L2744" s="255" t="s">
        <v>602</v>
      </c>
      <c r="M2744" s="255" t="s">
        <v>863</v>
      </c>
      <c r="N2744" s="255" t="s">
        <v>2214</v>
      </c>
      <c r="P2744" s="255" t="s">
        <v>154</v>
      </c>
      <c r="Q2744" s="255" t="s">
        <v>611</v>
      </c>
      <c r="R2744" s="255" t="s">
        <v>2416</v>
      </c>
      <c r="S2744" s="255" t="s">
        <v>3866</v>
      </c>
    </row>
    <row r="2745" spans="1:19" x14ac:dyDescent="0.3">
      <c r="A2745" s="204"/>
      <c r="B2745" s="204"/>
      <c r="C2745" s="204"/>
      <c r="D2745" s="204"/>
      <c r="F2745" s="255" t="s">
        <v>154</v>
      </c>
      <c r="G2745" s="255" t="s">
        <v>568</v>
      </c>
      <c r="H2745" s="255" t="s">
        <v>892</v>
      </c>
      <c r="I2745" s="255" t="s">
        <v>837</v>
      </c>
      <c r="K2745" s="255" t="s">
        <v>159</v>
      </c>
      <c r="L2745" s="255" t="s">
        <v>603</v>
      </c>
      <c r="M2745" s="255" t="s">
        <v>1318</v>
      </c>
      <c r="N2745" s="255" t="s">
        <v>2215</v>
      </c>
      <c r="P2745" s="255" t="s">
        <v>154</v>
      </c>
      <c r="Q2745" s="255" t="s">
        <v>586</v>
      </c>
      <c r="R2745" s="255" t="s">
        <v>565</v>
      </c>
      <c r="S2745" s="255" t="s">
        <v>565</v>
      </c>
    </row>
    <row r="2746" spans="1:19" x14ac:dyDescent="0.3">
      <c r="A2746" s="204"/>
      <c r="B2746" s="204"/>
      <c r="C2746" s="204"/>
      <c r="D2746" s="204"/>
      <c r="F2746" s="255" t="s">
        <v>154</v>
      </c>
      <c r="G2746" s="255" t="s">
        <v>570</v>
      </c>
      <c r="H2746" s="255" t="s">
        <v>1322</v>
      </c>
      <c r="I2746" s="255" t="s">
        <v>838</v>
      </c>
      <c r="K2746" s="255" t="s">
        <v>159</v>
      </c>
      <c r="L2746" s="255" t="s">
        <v>586</v>
      </c>
      <c r="M2746" s="255" t="s">
        <v>968</v>
      </c>
      <c r="N2746" s="255" t="s">
        <v>2216</v>
      </c>
      <c r="P2746" s="255" t="s">
        <v>154</v>
      </c>
      <c r="Q2746" s="255" t="s">
        <v>550</v>
      </c>
      <c r="R2746" s="255" t="s">
        <v>1303</v>
      </c>
      <c r="S2746" s="255" t="s">
        <v>2933</v>
      </c>
    </row>
    <row r="2747" spans="1:19" x14ac:dyDescent="0.3">
      <c r="A2747" s="204"/>
      <c r="B2747" s="204"/>
      <c r="C2747" s="204"/>
      <c r="D2747" s="204"/>
      <c r="F2747" s="255" t="s">
        <v>154</v>
      </c>
      <c r="G2747" s="255" t="s">
        <v>572</v>
      </c>
      <c r="H2747" s="255" t="s">
        <v>2691</v>
      </c>
      <c r="I2747" s="255" t="s">
        <v>839</v>
      </c>
      <c r="K2747" s="255" t="s">
        <v>159</v>
      </c>
      <c r="L2747" s="255" t="s">
        <v>552</v>
      </c>
      <c r="M2747" s="255" t="s">
        <v>1712</v>
      </c>
      <c r="N2747" s="255" t="s">
        <v>3811</v>
      </c>
      <c r="P2747" s="255" t="s">
        <v>154</v>
      </c>
      <c r="Q2747" s="255" t="s">
        <v>614</v>
      </c>
      <c r="R2747" s="255" t="s">
        <v>565</v>
      </c>
      <c r="S2747" s="255" t="s">
        <v>565</v>
      </c>
    </row>
    <row r="2748" spans="1:19" x14ac:dyDescent="0.3">
      <c r="A2748" s="204"/>
      <c r="B2748" s="204"/>
      <c r="C2748" s="204"/>
      <c r="D2748" s="204"/>
      <c r="F2748" s="255" t="s">
        <v>154</v>
      </c>
      <c r="G2748" s="255" t="s">
        <v>574</v>
      </c>
      <c r="H2748" s="255" t="s">
        <v>1119</v>
      </c>
      <c r="I2748" s="255" t="s">
        <v>840</v>
      </c>
      <c r="K2748" s="255" t="s">
        <v>159</v>
      </c>
      <c r="L2748" s="255" t="s">
        <v>551</v>
      </c>
      <c r="M2748" s="255" t="s">
        <v>1399</v>
      </c>
      <c r="N2748" s="255" t="s">
        <v>3812</v>
      </c>
      <c r="P2748" s="255" t="s">
        <v>154</v>
      </c>
      <c r="Q2748" s="255" t="s">
        <v>615</v>
      </c>
      <c r="R2748" s="255" t="s">
        <v>2840</v>
      </c>
      <c r="S2748" s="255" t="s">
        <v>1373</v>
      </c>
    </row>
    <row r="2749" spans="1:19" x14ac:dyDescent="0.3">
      <c r="A2749" s="204"/>
      <c r="B2749" s="204"/>
      <c r="C2749" s="204"/>
      <c r="D2749" s="204"/>
      <c r="F2749" s="255" t="s">
        <v>154</v>
      </c>
      <c r="G2749" s="255" t="s">
        <v>576</v>
      </c>
      <c r="H2749" s="255" t="s">
        <v>2455</v>
      </c>
      <c r="I2749" s="255" t="s">
        <v>841</v>
      </c>
      <c r="K2749" s="255" t="s">
        <v>159</v>
      </c>
      <c r="L2749" s="255" t="s">
        <v>609</v>
      </c>
      <c r="M2749" s="255" t="s">
        <v>565</v>
      </c>
      <c r="N2749" s="255" t="s">
        <v>565</v>
      </c>
      <c r="P2749" s="255" t="s">
        <v>154</v>
      </c>
      <c r="Q2749" s="255" t="s">
        <v>616</v>
      </c>
      <c r="R2749" s="255" t="s">
        <v>565</v>
      </c>
      <c r="S2749" s="255" t="s">
        <v>565</v>
      </c>
    </row>
    <row r="2750" spans="1:19" x14ac:dyDescent="0.3">
      <c r="A2750" s="204"/>
      <c r="B2750" s="204"/>
      <c r="C2750" s="204"/>
      <c r="D2750" s="204"/>
      <c r="F2750" s="255" t="s">
        <v>154</v>
      </c>
      <c r="G2750" s="255" t="s">
        <v>578</v>
      </c>
      <c r="H2750" s="255" t="s">
        <v>674</v>
      </c>
      <c r="I2750" s="255" t="s">
        <v>842</v>
      </c>
      <c r="K2750" s="255" t="s">
        <v>159</v>
      </c>
      <c r="L2750" s="255" t="s">
        <v>611</v>
      </c>
      <c r="M2750" s="255" t="s">
        <v>1399</v>
      </c>
      <c r="N2750" s="255" t="s">
        <v>3812</v>
      </c>
      <c r="P2750" s="255" t="s">
        <v>154</v>
      </c>
      <c r="Q2750" s="255" t="s">
        <v>617</v>
      </c>
      <c r="R2750" s="255" t="s">
        <v>565</v>
      </c>
      <c r="S2750" s="255" t="s">
        <v>565</v>
      </c>
    </row>
    <row r="2751" spans="1:19" x14ac:dyDescent="0.3">
      <c r="A2751" s="204"/>
      <c r="B2751" s="204"/>
      <c r="C2751" s="204"/>
      <c r="D2751" s="204"/>
      <c r="F2751" s="255" t="s">
        <v>154</v>
      </c>
      <c r="G2751" s="255" t="s">
        <v>580</v>
      </c>
      <c r="H2751" s="255" t="s">
        <v>624</v>
      </c>
      <c r="I2751" s="255" t="s">
        <v>843</v>
      </c>
      <c r="K2751" s="255" t="s">
        <v>159</v>
      </c>
      <c r="L2751" s="255" t="s">
        <v>586</v>
      </c>
      <c r="M2751" s="255" t="s">
        <v>565</v>
      </c>
      <c r="N2751" s="255" t="s">
        <v>565</v>
      </c>
      <c r="P2751" s="255" t="s">
        <v>154</v>
      </c>
      <c r="Q2751" s="255" t="s">
        <v>618</v>
      </c>
      <c r="R2751" s="255" t="s">
        <v>1121</v>
      </c>
      <c r="S2751" s="255" t="s">
        <v>2000</v>
      </c>
    </row>
    <row r="2752" spans="1:19" x14ac:dyDescent="0.3">
      <c r="A2752" s="204"/>
      <c r="B2752" s="204"/>
      <c r="C2752" s="204"/>
      <c r="D2752" s="204"/>
      <c r="F2752" s="255" t="s">
        <v>154</v>
      </c>
      <c r="G2752" s="255" t="s">
        <v>4664</v>
      </c>
      <c r="H2752" s="255" t="s">
        <v>2790</v>
      </c>
      <c r="I2752" s="255" t="s">
        <v>3512</v>
      </c>
      <c r="K2752" s="255" t="s">
        <v>159</v>
      </c>
      <c r="L2752" s="255" t="s">
        <v>550</v>
      </c>
      <c r="M2752" s="255" t="s">
        <v>845</v>
      </c>
      <c r="N2752" s="255" t="s">
        <v>2217</v>
      </c>
      <c r="P2752" s="255" t="s">
        <v>154</v>
      </c>
      <c r="Q2752" s="255" t="s">
        <v>620</v>
      </c>
      <c r="R2752" s="255" t="s">
        <v>594</v>
      </c>
      <c r="S2752" s="255" t="s">
        <v>1013</v>
      </c>
    </row>
    <row r="2753" spans="1:19" x14ac:dyDescent="0.3">
      <c r="A2753" s="204"/>
      <c r="B2753" s="204"/>
      <c r="C2753" s="204"/>
      <c r="D2753" s="204"/>
      <c r="F2753" s="255" t="s">
        <v>154</v>
      </c>
      <c r="G2753" s="255" t="s">
        <v>582</v>
      </c>
      <c r="H2753" s="255" t="s">
        <v>777</v>
      </c>
      <c r="I2753" s="255" t="s">
        <v>844</v>
      </c>
      <c r="K2753" s="255" t="s">
        <v>159</v>
      </c>
      <c r="L2753" s="255" t="s">
        <v>615</v>
      </c>
      <c r="M2753" s="255" t="s">
        <v>565</v>
      </c>
      <c r="N2753" s="255" t="s">
        <v>565</v>
      </c>
      <c r="P2753" s="255" t="s">
        <v>154</v>
      </c>
      <c r="Q2753" s="255" t="s">
        <v>8645</v>
      </c>
      <c r="R2753" s="255" t="s">
        <v>565</v>
      </c>
      <c r="S2753" s="255" t="s">
        <v>565</v>
      </c>
    </row>
    <row r="2754" spans="1:19" x14ac:dyDescent="0.3">
      <c r="A2754" s="204"/>
      <c r="B2754" s="204"/>
      <c r="C2754" s="204"/>
      <c r="D2754" s="204"/>
      <c r="F2754" s="255" t="s">
        <v>154</v>
      </c>
      <c r="G2754" s="255" t="s">
        <v>584</v>
      </c>
      <c r="H2754" s="255" t="s">
        <v>892</v>
      </c>
      <c r="I2754" s="255" t="s">
        <v>845</v>
      </c>
      <c r="K2754" s="255" t="s">
        <v>159</v>
      </c>
      <c r="L2754" s="255" t="s">
        <v>617</v>
      </c>
      <c r="M2754" s="255" t="s">
        <v>565</v>
      </c>
      <c r="N2754" s="255" t="s">
        <v>565</v>
      </c>
      <c r="P2754" s="255" t="s">
        <v>154</v>
      </c>
      <c r="Q2754" s="255" t="s">
        <v>8646</v>
      </c>
      <c r="R2754" s="255" t="s">
        <v>565</v>
      </c>
      <c r="S2754" s="255" t="s">
        <v>565</v>
      </c>
    </row>
    <row r="2755" spans="1:19" x14ac:dyDescent="0.3">
      <c r="A2755" s="204"/>
      <c r="B2755" s="204"/>
      <c r="C2755" s="204"/>
      <c r="D2755" s="204"/>
      <c r="F2755" s="255" t="s">
        <v>154</v>
      </c>
      <c r="G2755" s="255" t="s">
        <v>586</v>
      </c>
      <c r="H2755" s="255" t="s">
        <v>5109</v>
      </c>
      <c r="I2755" s="255" t="s">
        <v>846</v>
      </c>
      <c r="K2755" s="255" t="s">
        <v>159</v>
      </c>
      <c r="L2755" s="255" t="s">
        <v>618</v>
      </c>
      <c r="M2755" s="255" t="s">
        <v>1740</v>
      </c>
      <c r="N2755" s="255" t="s">
        <v>2218</v>
      </c>
      <c r="P2755" s="255" t="s">
        <v>154</v>
      </c>
      <c r="Q2755" s="255" t="s">
        <v>586</v>
      </c>
      <c r="R2755" s="255" t="s">
        <v>565</v>
      </c>
      <c r="S2755" s="255" t="s">
        <v>863</v>
      </c>
    </row>
    <row r="2756" spans="1:19" x14ac:dyDescent="0.3">
      <c r="A2756" s="204"/>
      <c r="B2756" s="204"/>
      <c r="C2756" s="204"/>
      <c r="D2756" s="204"/>
      <c r="F2756" s="255" t="s">
        <v>154</v>
      </c>
      <c r="G2756" s="255" t="s">
        <v>553</v>
      </c>
      <c r="H2756" s="255" t="s">
        <v>922</v>
      </c>
      <c r="I2756" s="255" t="s">
        <v>847</v>
      </c>
      <c r="K2756" s="255" t="s">
        <v>159</v>
      </c>
      <c r="L2756" s="255" t="s">
        <v>620</v>
      </c>
      <c r="M2756" s="255" t="s">
        <v>594</v>
      </c>
      <c r="N2756" s="255" t="s">
        <v>624</v>
      </c>
      <c r="P2756" s="255" t="s">
        <v>154</v>
      </c>
      <c r="Q2756" s="255" t="s">
        <v>549</v>
      </c>
      <c r="R2756" s="255" t="s">
        <v>610</v>
      </c>
      <c r="S2756" s="255" t="s">
        <v>2934</v>
      </c>
    </row>
    <row r="2757" spans="1:19" x14ac:dyDescent="0.3">
      <c r="A2757" s="204"/>
      <c r="B2757" s="204"/>
      <c r="C2757" s="204"/>
      <c r="D2757" s="204"/>
      <c r="F2757" s="255" t="s">
        <v>154</v>
      </c>
      <c r="G2757" s="255" t="s">
        <v>589</v>
      </c>
      <c r="H2757" s="255" t="s">
        <v>1183</v>
      </c>
      <c r="I2757" s="255" t="s">
        <v>848</v>
      </c>
      <c r="K2757" s="255" t="s">
        <v>159</v>
      </c>
      <c r="L2757" s="255" t="s">
        <v>8645</v>
      </c>
      <c r="M2757" s="255" t="s">
        <v>565</v>
      </c>
      <c r="N2757" s="255" t="s">
        <v>565</v>
      </c>
      <c r="P2757" s="255" t="s">
        <v>154</v>
      </c>
      <c r="Q2757" s="255" t="s">
        <v>623</v>
      </c>
      <c r="R2757" s="255" t="s">
        <v>863</v>
      </c>
      <c r="S2757" s="255" t="s">
        <v>952</v>
      </c>
    </row>
    <row r="2758" spans="1:19" x14ac:dyDescent="0.3">
      <c r="A2758" s="204"/>
      <c r="B2758" s="204"/>
      <c r="C2758" s="204"/>
      <c r="D2758" s="204"/>
      <c r="F2758" s="255" t="s">
        <v>154</v>
      </c>
      <c r="G2758" s="255" t="s">
        <v>591</v>
      </c>
      <c r="H2758" s="255" t="s">
        <v>1802</v>
      </c>
      <c r="I2758" s="255" t="s">
        <v>849</v>
      </c>
      <c r="K2758" s="255" t="s">
        <v>159</v>
      </c>
      <c r="L2758" s="255" t="s">
        <v>8646</v>
      </c>
      <c r="M2758" s="255" t="s">
        <v>565</v>
      </c>
      <c r="N2758" s="255" t="s">
        <v>565</v>
      </c>
      <c r="P2758" s="255" t="s">
        <v>154</v>
      </c>
      <c r="Q2758" s="255" t="s">
        <v>625</v>
      </c>
      <c r="R2758" s="255" t="s">
        <v>624</v>
      </c>
      <c r="S2758" s="255" t="s">
        <v>777</v>
      </c>
    </row>
    <row r="2759" spans="1:19" x14ac:dyDescent="0.3">
      <c r="A2759" s="204"/>
      <c r="B2759" s="204"/>
      <c r="C2759" s="204"/>
      <c r="D2759" s="204"/>
      <c r="F2759" s="255" t="s">
        <v>154</v>
      </c>
      <c r="G2759" s="255" t="s">
        <v>593</v>
      </c>
      <c r="H2759" s="255" t="s">
        <v>565</v>
      </c>
      <c r="I2759" s="255" t="s">
        <v>812</v>
      </c>
      <c r="K2759" s="255" t="s">
        <v>159</v>
      </c>
      <c r="L2759" s="255" t="s">
        <v>586</v>
      </c>
      <c r="M2759" s="255" t="s">
        <v>565</v>
      </c>
      <c r="N2759" s="255" t="s">
        <v>565</v>
      </c>
      <c r="P2759" s="255" t="s">
        <v>154</v>
      </c>
      <c r="Q2759" s="255" t="s">
        <v>1237</v>
      </c>
      <c r="R2759" s="255" t="s">
        <v>565</v>
      </c>
      <c r="S2759" s="255" t="s">
        <v>565</v>
      </c>
    </row>
    <row r="2760" spans="1:19" x14ac:dyDescent="0.3">
      <c r="A2760" s="204"/>
      <c r="B2760" s="204"/>
      <c r="C2760" s="204"/>
      <c r="D2760" s="204"/>
      <c r="F2760" s="255" t="s">
        <v>154</v>
      </c>
      <c r="G2760" s="255" t="s">
        <v>4665</v>
      </c>
      <c r="H2760" s="255" t="s">
        <v>3107</v>
      </c>
      <c r="I2760" s="255" t="s">
        <v>4117</v>
      </c>
      <c r="K2760" s="255" t="s">
        <v>159</v>
      </c>
      <c r="L2760" s="255" t="s">
        <v>549</v>
      </c>
      <c r="M2760" s="255" t="s">
        <v>1010</v>
      </c>
      <c r="N2760" s="255" t="s">
        <v>2219</v>
      </c>
      <c r="P2760" s="255" t="s">
        <v>154</v>
      </c>
      <c r="Q2760" s="255" t="s">
        <v>627</v>
      </c>
      <c r="R2760" s="255" t="s">
        <v>821</v>
      </c>
      <c r="S2760" s="255" t="s">
        <v>886</v>
      </c>
    </row>
    <row r="2761" spans="1:19" x14ac:dyDescent="0.3">
      <c r="A2761" s="204"/>
      <c r="B2761" s="204"/>
      <c r="C2761" s="204"/>
      <c r="D2761" s="204"/>
      <c r="F2761" s="255" t="s">
        <v>154</v>
      </c>
      <c r="G2761" s="255" t="s">
        <v>595</v>
      </c>
      <c r="H2761" s="255" t="s">
        <v>1893</v>
      </c>
      <c r="I2761" s="255" t="s">
        <v>850</v>
      </c>
      <c r="K2761" s="255" t="s">
        <v>159</v>
      </c>
      <c r="L2761" s="255" t="s">
        <v>625</v>
      </c>
      <c r="M2761" s="255" t="s">
        <v>565</v>
      </c>
      <c r="N2761" s="255" t="s">
        <v>565</v>
      </c>
      <c r="P2761" s="255" t="s">
        <v>154</v>
      </c>
      <c r="Q2761" s="255" t="s">
        <v>629</v>
      </c>
      <c r="R2761" s="255" t="s">
        <v>1238</v>
      </c>
      <c r="S2761" s="255" t="s">
        <v>2935</v>
      </c>
    </row>
    <row r="2762" spans="1:19" x14ac:dyDescent="0.3">
      <c r="A2762" s="204"/>
      <c r="B2762" s="204"/>
      <c r="C2762" s="204"/>
      <c r="D2762" s="204"/>
      <c r="F2762" s="255" t="s">
        <v>154</v>
      </c>
      <c r="G2762" s="255" t="s">
        <v>597</v>
      </c>
      <c r="H2762" s="255" t="s">
        <v>1420</v>
      </c>
      <c r="I2762" s="255" t="s">
        <v>851</v>
      </c>
      <c r="K2762" s="255" t="s">
        <v>159</v>
      </c>
      <c r="L2762" s="255" t="s">
        <v>627</v>
      </c>
      <c r="M2762" s="255" t="s">
        <v>565</v>
      </c>
      <c r="N2762" s="255" t="s">
        <v>565</v>
      </c>
      <c r="P2762" s="255" t="s">
        <v>154</v>
      </c>
      <c r="Q2762" s="255" t="s">
        <v>631</v>
      </c>
      <c r="R2762" s="255" t="s">
        <v>565</v>
      </c>
      <c r="S2762" s="255" t="s">
        <v>2157</v>
      </c>
    </row>
    <row r="2763" spans="1:19" x14ac:dyDescent="0.3">
      <c r="A2763" s="204"/>
      <c r="B2763" s="204"/>
      <c r="C2763" s="204"/>
      <c r="D2763" s="204"/>
      <c r="F2763" s="255" t="s">
        <v>154</v>
      </c>
      <c r="G2763" s="255" t="s">
        <v>599</v>
      </c>
      <c r="H2763" s="255" t="s">
        <v>1183</v>
      </c>
      <c r="I2763" s="255" t="s">
        <v>777</v>
      </c>
      <c r="K2763" s="255" t="s">
        <v>159</v>
      </c>
      <c r="L2763" s="255" t="s">
        <v>629</v>
      </c>
      <c r="M2763" s="255" t="s">
        <v>906</v>
      </c>
      <c r="N2763" s="255" t="s">
        <v>2220</v>
      </c>
      <c r="P2763" s="255" t="s">
        <v>154</v>
      </c>
      <c r="Q2763" s="255" t="s">
        <v>633</v>
      </c>
      <c r="R2763" s="255" t="s">
        <v>2083</v>
      </c>
      <c r="S2763" s="255" t="s">
        <v>2936</v>
      </c>
    </row>
    <row r="2764" spans="1:19" x14ac:dyDescent="0.3">
      <c r="A2764" s="204"/>
      <c r="B2764" s="204"/>
      <c r="C2764" s="204"/>
      <c r="D2764" s="204"/>
      <c r="F2764" s="255" t="s">
        <v>154</v>
      </c>
      <c r="G2764" s="255" t="s">
        <v>4666</v>
      </c>
      <c r="H2764" s="255" t="s">
        <v>1744</v>
      </c>
      <c r="I2764" s="255" t="s">
        <v>10440</v>
      </c>
      <c r="K2764" s="255" t="s">
        <v>159</v>
      </c>
      <c r="L2764" s="255" t="s">
        <v>633</v>
      </c>
      <c r="M2764" s="255" t="s">
        <v>594</v>
      </c>
      <c r="N2764" s="255" t="s">
        <v>594</v>
      </c>
      <c r="P2764" s="255" t="s">
        <v>154</v>
      </c>
      <c r="Q2764" s="255" t="s">
        <v>586</v>
      </c>
      <c r="R2764" s="255" t="s">
        <v>2029</v>
      </c>
      <c r="S2764" s="255" t="s">
        <v>2937</v>
      </c>
    </row>
    <row r="2765" spans="1:19" x14ac:dyDescent="0.3">
      <c r="A2765" s="204"/>
      <c r="B2765" s="204"/>
      <c r="C2765" s="204"/>
      <c r="D2765" s="204"/>
      <c r="F2765" s="255" t="s">
        <v>154</v>
      </c>
      <c r="G2765" s="255" t="s">
        <v>601</v>
      </c>
      <c r="H2765" s="255" t="s">
        <v>565</v>
      </c>
      <c r="I2765" s="255" t="s">
        <v>852</v>
      </c>
      <c r="K2765" s="255" t="s">
        <v>159</v>
      </c>
      <c r="L2765" s="255" t="s">
        <v>586</v>
      </c>
      <c r="M2765" s="255" t="s">
        <v>881</v>
      </c>
      <c r="N2765" s="255" t="s">
        <v>2057</v>
      </c>
      <c r="P2765" s="255" t="s">
        <v>154</v>
      </c>
      <c r="Q2765" s="255" t="s">
        <v>548</v>
      </c>
      <c r="R2765" s="255" t="s">
        <v>905</v>
      </c>
      <c r="S2765" s="255" t="s">
        <v>2938</v>
      </c>
    </row>
    <row r="2766" spans="1:19" x14ac:dyDescent="0.3">
      <c r="A2766" s="204"/>
      <c r="B2766" s="204"/>
      <c r="C2766" s="204"/>
      <c r="D2766" s="204"/>
      <c r="F2766" s="255" t="s">
        <v>154</v>
      </c>
      <c r="G2766" s="255" t="s">
        <v>602</v>
      </c>
      <c r="H2766" s="255" t="s">
        <v>594</v>
      </c>
      <c r="I2766" s="255" t="s">
        <v>853</v>
      </c>
      <c r="K2766" s="255" t="s">
        <v>159</v>
      </c>
      <c r="L2766" s="255" t="s">
        <v>548</v>
      </c>
      <c r="M2766" s="255" t="s">
        <v>1498</v>
      </c>
      <c r="N2766" s="255" t="s">
        <v>2221</v>
      </c>
      <c r="P2766" s="255" t="s">
        <v>154</v>
      </c>
      <c r="Q2766" s="255" t="s">
        <v>637</v>
      </c>
      <c r="R2766" s="255" t="s">
        <v>1067</v>
      </c>
      <c r="S2766" s="255" t="s">
        <v>2939</v>
      </c>
    </row>
    <row r="2767" spans="1:19" x14ac:dyDescent="0.3">
      <c r="A2767" s="204"/>
      <c r="B2767" s="204"/>
      <c r="C2767" s="204"/>
      <c r="D2767" s="204"/>
      <c r="F2767" s="255" t="s">
        <v>154</v>
      </c>
      <c r="G2767" s="255" t="s">
        <v>603</v>
      </c>
      <c r="H2767" s="255" t="s">
        <v>4468</v>
      </c>
      <c r="I2767" s="255" t="s">
        <v>854</v>
      </c>
      <c r="K2767" s="255" t="s">
        <v>159</v>
      </c>
      <c r="L2767" s="255" t="s">
        <v>637</v>
      </c>
      <c r="M2767" s="255" t="s">
        <v>946</v>
      </c>
      <c r="N2767" s="255" t="s">
        <v>1013</v>
      </c>
      <c r="P2767" s="255" t="s">
        <v>154</v>
      </c>
      <c r="Q2767" s="255" t="s">
        <v>639</v>
      </c>
      <c r="R2767" s="255" t="s">
        <v>900</v>
      </c>
      <c r="S2767" s="255" t="s">
        <v>2940</v>
      </c>
    </row>
    <row r="2768" spans="1:19" x14ac:dyDescent="0.3">
      <c r="A2768" s="204"/>
      <c r="B2768" s="204"/>
      <c r="C2768" s="204"/>
      <c r="D2768" s="204"/>
      <c r="F2768" s="255" t="s">
        <v>154</v>
      </c>
      <c r="G2768" s="255" t="s">
        <v>586</v>
      </c>
      <c r="H2768" s="255" t="s">
        <v>968</v>
      </c>
      <c r="I2768" s="255" t="s">
        <v>855</v>
      </c>
      <c r="K2768" s="255" t="s">
        <v>159</v>
      </c>
      <c r="L2768" s="255" t="s">
        <v>639</v>
      </c>
      <c r="M2768" s="255" t="s">
        <v>624</v>
      </c>
      <c r="N2768" s="255" t="s">
        <v>812</v>
      </c>
      <c r="P2768" s="255" t="s">
        <v>154</v>
      </c>
      <c r="Q2768" s="255" t="s">
        <v>641</v>
      </c>
      <c r="R2768" s="255" t="s">
        <v>565</v>
      </c>
      <c r="S2768" s="255" t="s">
        <v>565</v>
      </c>
    </row>
    <row r="2769" spans="1:19" x14ac:dyDescent="0.3">
      <c r="A2769" s="204"/>
      <c r="B2769" s="204"/>
      <c r="C2769" s="204"/>
      <c r="D2769" s="204"/>
      <c r="F2769" s="255" t="s">
        <v>154</v>
      </c>
      <c r="G2769" s="255" t="s">
        <v>552</v>
      </c>
      <c r="H2769" s="255" t="s">
        <v>10441</v>
      </c>
      <c r="I2769" s="255" t="s">
        <v>3750</v>
      </c>
      <c r="K2769" s="255" t="s">
        <v>159</v>
      </c>
      <c r="L2769" s="255" t="s">
        <v>641</v>
      </c>
      <c r="M2769" s="255" t="s">
        <v>565</v>
      </c>
      <c r="N2769" s="255" t="s">
        <v>565</v>
      </c>
      <c r="P2769" s="255" t="s">
        <v>154</v>
      </c>
      <c r="Q2769" s="255" t="s">
        <v>643</v>
      </c>
      <c r="R2769" s="255" t="s">
        <v>680</v>
      </c>
      <c r="S2769" s="255" t="s">
        <v>2129</v>
      </c>
    </row>
    <row r="2770" spans="1:19" x14ac:dyDescent="0.3">
      <c r="A2770" s="204"/>
      <c r="B2770" s="204"/>
      <c r="C2770" s="204"/>
      <c r="D2770" s="204"/>
      <c r="F2770" s="255" t="s">
        <v>154</v>
      </c>
      <c r="G2770" s="255" t="s">
        <v>551</v>
      </c>
      <c r="H2770" s="255" t="s">
        <v>2384</v>
      </c>
      <c r="I2770" s="255" t="s">
        <v>3751</v>
      </c>
      <c r="K2770" s="255" t="s">
        <v>159</v>
      </c>
      <c r="L2770" s="255" t="s">
        <v>643</v>
      </c>
      <c r="M2770" s="255" t="s">
        <v>565</v>
      </c>
      <c r="N2770" s="255" t="s">
        <v>1183</v>
      </c>
      <c r="P2770" s="255" t="s">
        <v>154</v>
      </c>
      <c r="Q2770" s="255" t="s">
        <v>586</v>
      </c>
      <c r="R2770" s="255" t="s">
        <v>723</v>
      </c>
      <c r="S2770" s="255" t="s">
        <v>2941</v>
      </c>
    </row>
    <row r="2771" spans="1:19" x14ac:dyDescent="0.3">
      <c r="A2771" s="204"/>
      <c r="B2771" s="204"/>
      <c r="C2771" s="204"/>
      <c r="D2771" s="204"/>
      <c r="F2771" s="255" t="s">
        <v>154</v>
      </c>
      <c r="G2771" s="255" t="s">
        <v>609</v>
      </c>
      <c r="H2771" s="255" t="s">
        <v>624</v>
      </c>
      <c r="I2771" s="255" t="s">
        <v>857</v>
      </c>
      <c r="K2771" s="255" t="s">
        <v>159</v>
      </c>
      <c r="L2771" s="255" t="s">
        <v>586</v>
      </c>
      <c r="M2771" s="255" t="s">
        <v>1183</v>
      </c>
      <c r="N2771" s="255" t="s">
        <v>1691</v>
      </c>
      <c r="P2771" s="255" t="s">
        <v>154</v>
      </c>
      <c r="Q2771" s="255" t="s">
        <v>547</v>
      </c>
      <c r="R2771" s="255" t="s">
        <v>1906</v>
      </c>
      <c r="S2771" s="255" t="s">
        <v>2942</v>
      </c>
    </row>
    <row r="2772" spans="1:19" x14ac:dyDescent="0.3">
      <c r="A2772" s="204"/>
      <c r="B2772" s="204"/>
      <c r="C2772" s="204"/>
      <c r="D2772" s="204"/>
      <c r="F2772" s="255" t="s">
        <v>154</v>
      </c>
      <c r="G2772" s="255" t="s">
        <v>611</v>
      </c>
      <c r="H2772" s="255" t="s">
        <v>1992</v>
      </c>
      <c r="I2772" s="255" t="s">
        <v>3752</v>
      </c>
      <c r="K2772" s="255" t="s">
        <v>159</v>
      </c>
      <c r="L2772" s="255" t="s">
        <v>547</v>
      </c>
      <c r="M2772" s="255" t="s">
        <v>861</v>
      </c>
      <c r="N2772" s="255" t="s">
        <v>1013</v>
      </c>
      <c r="P2772" s="255" t="s">
        <v>154</v>
      </c>
      <c r="Q2772" s="255" t="s">
        <v>647</v>
      </c>
      <c r="R2772" s="255" t="s">
        <v>1121</v>
      </c>
      <c r="S2772" s="255" t="s">
        <v>2045</v>
      </c>
    </row>
    <row r="2773" spans="1:19" x14ac:dyDescent="0.3">
      <c r="A2773" s="204"/>
      <c r="B2773" s="204"/>
      <c r="C2773" s="204"/>
      <c r="D2773" s="204"/>
      <c r="F2773" s="255" t="s">
        <v>154</v>
      </c>
      <c r="G2773" s="255" t="s">
        <v>586</v>
      </c>
      <c r="H2773" s="255" t="s">
        <v>565</v>
      </c>
      <c r="I2773" s="255" t="s">
        <v>565</v>
      </c>
      <c r="K2773" s="255" t="s">
        <v>159</v>
      </c>
      <c r="L2773" s="255" t="s">
        <v>647</v>
      </c>
      <c r="M2773" s="255" t="s">
        <v>881</v>
      </c>
      <c r="N2773" s="255" t="s">
        <v>885</v>
      </c>
      <c r="P2773" s="255" t="s">
        <v>154</v>
      </c>
      <c r="Q2773" s="255" t="s">
        <v>649</v>
      </c>
      <c r="R2773" s="255" t="s">
        <v>812</v>
      </c>
      <c r="S2773" s="255" t="s">
        <v>1931</v>
      </c>
    </row>
    <row r="2774" spans="1:19" x14ac:dyDescent="0.3">
      <c r="A2774" s="204"/>
      <c r="B2774" s="204"/>
      <c r="C2774" s="204"/>
      <c r="D2774" s="204"/>
      <c r="F2774" s="255" t="s">
        <v>154</v>
      </c>
      <c r="G2774" s="255" t="s">
        <v>550</v>
      </c>
      <c r="H2774" s="255" t="s">
        <v>600</v>
      </c>
      <c r="I2774" s="255" t="s">
        <v>859</v>
      </c>
      <c r="K2774" s="255" t="s">
        <v>159</v>
      </c>
      <c r="L2774" s="255" t="s">
        <v>649</v>
      </c>
      <c r="M2774" s="255" t="s">
        <v>757</v>
      </c>
      <c r="N2774" s="255" t="s">
        <v>624</v>
      </c>
      <c r="P2774" s="255" t="s">
        <v>154</v>
      </c>
      <c r="Q2774" s="255" t="s">
        <v>651</v>
      </c>
      <c r="R2774" s="255" t="s">
        <v>661</v>
      </c>
      <c r="S2774" s="255" t="s">
        <v>821</v>
      </c>
    </row>
    <row r="2775" spans="1:19" x14ac:dyDescent="0.3">
      <c r="A2775" s="204"/>
      <c r="B2775" s="204"/>
      <c r="C2775" s="204"/>
      <c r="D2775" s="204"/>
      <c r="F2775" s="255" t="s">
        <v>154</v>
      </c>
      <c r="G2775" s="255" t="s">
        <v>615</v>
      </c>
      <c r="H2775" s="255" t="s">
        <v>821</v>
      </c>
      <c r="I2775" s="255" t="s">
        <v>860</v>
      </c>
      <c r="K2775" s="255" t="s">
        <v>159</v>
      </c>
      <c r="L2775" s="255" t="s">
        <v>651</v>
      </c>
      <c r="M2775" s="255" t="s">
        <v>565</v>
      </c>
      <c r="N2775" s="255" t="s">
        <v>565</v>
      </c>
      <c r="P2775" s="255" t="s">
        <v>154</v>
      </c>
      <c r="Q2775" s="255" t="s">
        <v>653</v>
      </c>
      <c r="R2775" s="255" t="s">
        <v>821</v>
      </c>
      <c r="S2775" s="255" t="s">
        <v>1307</v>
      </c>
    </row>
    <row r="2776" spans="1:19" x14ac:dyDescent="0.3">
      <c r="A2776" s="204"/>
      <c r="B2776" s="204"/>
      <c r="C2776" s="204"/>
      <c r="D2776" s="204"/>
      <c r="F2776" s="255" t="s">
        <v>154</v>
      </c>
      <c r="G2776" s="255" t="s">
        <v>616</v>
      </c>
      <c r="H2776" s="255" t="s">
        <v>565</v>
      </c>
      <c r="I2776" s="255" t="s">
        <v>565</v>
      </c>
      <c r="K2776" s="255" t="s">
        <v>159</v>
      </c>
      <c r="L2776" s="255" t="s">
        <v>653</v>
      </c>
      <c r="M2776" s="255" t="s">
        <v>863</v>
      </c>
      <c r="N2776" s="255" t="s">
        <v>624</v>
      </c>
      <c r="P2776" s="255" t="s">
        <v>154</v>
      </c>
      <c r="Q2776" s="255" t="s">
        <v>655</v>
      </c>
      <c r="R2776" s="255" t="s">
        <v>621</v>
      </c>
      <c r="S2776" s="255" t="s">
        <v>2943</v>
      </c>
    </row>
    <row r="2777" spans="1:19" x14ac:dyDescent="0.3">
      <c r="A2777" s="204"/>
      <c r="B2777" s="204"/>
      <c r="C2777" s="204"/>
      <c r="D2777" s="204"/>
      <c r="F2777" s="255" t="s">
        <v>154</v>
      </c>
      <c r="G2777" s="255" t="s">
        <v>617</v>
      </c>
      <c r="H2777" s="255" t="s">
        <v>594</v>
      </c>
      <c r="I2777" s="255" t="s">
        <v>861</v>
      </c>
      <c r="K2777" s="255" t="s">
        <v>159</v>
      </c>
      <c r="L2777" s="255" t="s">
        <v>655</v>
      </c>
      <c r="M2777" s="255" t="s">
        <v>565</v>
      </c>
      <c r="N2777" s="255" t="s">
        <v>565</v>
      </c>
      <c r="P2777" s="255" t="s">
        <v>154</v>
      </c>
      <c r="Q2777" s="255" t="s">
        <v>657</v>
      </c>
      <c r="R2777" s="255" t="s">
        <v>2515</v>
      </c>
      <c r="S2777" s="255" t="s">
        <v>2944</v>
      </c>
    </row>
    <row r="2778" spans="1:19" x14ac:dyDescent="0.3">
      <c r="A2778" s="204"/>
      <c r="B2778" s="204"/>
      <c r="C2778" s="204"/>
      <c r="D2778" s="204"/>
      <c r="F2778" s="255" t="s">
        <v>154</v>
      </c>
      <c r="G2778" s="255" t="s">
        <v>618</v>
      </c>
      <c r="H2778" s="255" t="s">
        <v>2256</v>
      </c>
      <c r="I2778" s="255" t="s">
        <v>862</v>
      </c>
      <c r="K2778" s="255" t="s">
        <v>159</v>
      </c>
      <c r="L2778" s="255" t="s">
        <v>657</v>
      </c>
      <c r="M2778" s="255" t="s">
        <v>565</v>
      </c>
      <c r="N2778" s="255" t="s">
        <v>565</v>
      </c>
      <c r="P2778" s="255" t="s">
        <v>154</v>
      </c>
      <c r="Q2778" s="255" t="s">
        <v>546</v>
      </c>
      <c r="R2778" s="255" t="s">
        <v>1481</v>
      </c>
      <c r="S2778" s="255" t="s">
        <v>2945</v>
      </c>
    </row>
    <row r="2779" spans="1:19" x14ac:dyDescent="0.3">
      <c r="A2779" s="204"/>
      <c r="B2779" s="204"/>
      <c r="C2779" s="204"/>
      <c r="D2779" s="204"/>
      <c r="F2779" s="255" t="s">
        <v>154</v>
      </c>
      <c r="G2779" s="255" t="s">
        <v>620</v>
      </c>
      <c r="H2779" s="255" t="s">
        <v>565</v>
      </c>
      <c r="I2779" s="255" t="s">
        <v>863</v>
      </c>
      <c r="K2779" s="255" t="s">
        <v>159</v>
      </c>
      <c r="L2779" s="255" t="s">
        <v>546</v>
      </c>
      <c r="M2779" s="255" t="s">
        <v>2090</v>
      </c>
      <c r="N2779" s="255" t="s">
        <v>2222</v>
      </c>
      <c r="P2779" s="255" t="s">
        <v>154</v>
      </c>
      <c r="Q2779" s="255" t="s">
        <v>660</v>
      </c>
      <c r="R2779" s="255" t="s">
        <v>565</v>
      </c>
      <c r="S2779" s="255" t="s">
        <v>885</v>
      </c>
    </row>
    <row r="2780" spans="1:19" x14ac:dyDescent="0.3">
      <c r="A2780" s="204"/>
      <c r="B2780" s="204"/>
      <c r="C2780" s="204"/>
      <c r="D2780" s="204"/>
      <c r="F2780" s="255" t="s">
        <v>154</v>
      </c>
      <c r="G2780" s="255" t="s">
        <v>8645</v>
      </c>
      <c r="H2780" s="255" t="s">
        <v>565</v>
      </c>
      <c r="I2780" s="255" t="s">
        <v>565</v>
      </c>
      <c r="K2780" s="255" t="s">
        <v>159</v>
      </c>
      <c r="L2780" s="255" t="s">
        <v>660</v>
      </c>
      <c r="M2780" s="255" t="s">
        <v>565</v>
      </c>
      <c r="N2780" s="255" t="s">
        <v>565</v>
      </c>
      <c r="P2780" s="255" t="s">
        <v>154</v>
      </c>
      <c r="Q2780" s="255" t="s">
        <v>662</v>
      </c>
      <c r="R2780" s="255" t="s">
        <v>1145</v>
      </c>
      <c r="S2780" s="255" t="s">
        <v>2946</v>
      </c>
    </row>
    <row r="2781" spans="1:19" x14ac:dyDescent="0.3">
      <c r="A2781" s="204"/>
      <c r="B2781" s="204"/>
      <c r="C2781" s="204"/>
      <c r="D2781" s="204"/>
      <c r="F2781" s="255" t="s">
        <v>154</v>
      </c>
      <c r="G2781" s="255" t="s">
        <v>8646</v>
      </c>
      <c r="H2781" s="255" t="s">
        <v>565</v>
      </c>
      <c r="I2781" s="255" t="s">
        <v>565</v>
      </c>
      <c r="K2781" s="255" t="s">
        <v>159</v>
      </c>
      <c r="L2781" s="255" t="s">
        <v>662</v>
      </c>
      <c r="M2781" s="255" t="s">
        <v>565</v>
      </c>
      <c r="N2781" s="255" t="s">
        <v>565</v>
      </c>
      <c r="P2781" s="255" t="s">
        <v>154</v>
      </c>
      <c r="Q2781" s="255" t="s">
        <v>664</v>
      </c>
      <c r="R2781" s="255" t="s">
        <v>1145</v>
      </c>
      <c r="S2781" s="255" t="s">
        <v>1655</v>
      </c>
    </row>
    <row r="2782" spans="1:19" x14ac:dyDescent="0.3">
      <c r="A2782" s="204"/>
      <c r="B2782" s="204"/>
      <c r="C2782" s="204"/>
      <c r="D2782" s="204"/>
      <c r="F2782" s="255" t="s">
        <v>154</v>
      </c>
      <c r="G2782" s="255" t="s">
        <v>586</v>
      </c>
      <c r="H2782" s="255" t="s">
        <v>594</v>
      </c>
      <c r="I2782" s="255" t="s">
        <v>777</v>
      </c>
      <c r="K2782" s="255" t="s">
        <v>159</v>
      </c>
      <c r="L2782" s="255" t="s">
        <v>664</v>
      </c>
      <c r="M2782" s="255" t="s">
        <v>2090</v>
      </c>
      <c r="N2782" s="255" t="s">
        <v>2222</v>
      </c>
      <c r="P2782" s="255" t="s">
        <v>154</v>
      </c>
      <c r="Q2782" s="255" t="s">
        <v>545</v>
      </c>
      <c r="R2782" s="255" t="s">
        <v>4556</v>
      </c>
      <c r="S2782" s="255" t="s">
        <v>2947</v>
      </c>
    </row>
    <row r="2783" spans="1:19" x14ac:dyDescent="0.3">
      <c r="A2783" s="204"/>
      <c r="B2783" s="204"/>
      <c r="C2783" s="204"/>
      <c r="D2783" s="204"/>
      <c r="F2783" s="255" t="s">
        <v>154</v>
      </c>
      <c r="G2783" s="255" t="s">
        <v>549</v>
      </c>
      <c r="H2783" s="255" t="s">
        <v>10438</v>
      </c>
      <c r="I2783" s="255" t="s">
        <v>864</v>
      </c>
      <c r="K2783" s="255" t="s">
        <v>159</v>
      </c>
      <c r="L2783" s="255" t="s">
        <v>545</v>
      </c>
      <c r="M2783" s="255" t="s">
        <v>2025</v>
      </c>
      <c r="N2783" s="255" t="s">
        <v>2223</v>
      </c>
      <c r="P2783" s="255" t="s">
        <v>154</v>
      </c>
      <c r="Q2783" s="255" t="s">
        <v>667</v>
      </c>
      <c r="R2783" s="255" t="s">
        <v>594</v>
      </c>
      <c r="S2783" s="255" t="s">
        <v>757</v>
      </c>
    </row>
    <row r="2784" spans="1:19" x14ac:dyDescent="0.3">
      <c r="A2784" s="204"/>
      <c r="B2784" s="204"/>
      <c r="C2784" s="204"/>
      <c r="D2784" s="204"/>
      <c r="F2784" s="255" t="s">
        <v>154</v>
      </c>
      <c r="G2784" s="255" t="s">
        <v>623</v>
      </c>
      <c r="H2784" s="255" t="s">
        <v>863</v>
      </c>
      <c r="I2784" s="255" t="s">
        <v>865</v>
      </c>
      <c r="K2784" s="255" t="s">
        <v>159</v>
      </c>
      <c r="L2784" s="255" t="s">
        <v>667</v>
      </c>
      <c r="M2784" s="255" t="s">
        <v>565</v>
      </c>
      <c r="N2784" s="255" t="s">
        <v>565</v>
      </c>
      <c r="P2784" s="255" t="s">
        <v>154</v>
      </c>
      <c r="Q2784" s="255" t="s">
        <v>668</v>
      </c>
      <c r="R2784" s="255" t="s">
        <v>10690</v>
      </c>
      <c r="S2784" s="255" t="s">
        <v>2948</v>
      </c>
    </row>
    <row r="2785" spans="1:19" x14ac:dyDescent="0.3">
      <c r="A2785" s="204"/>
      <c r="B2785" s="204"/>
      <c r="C2785" s="204"/>
      <c r="D2785" s="204"/>
      <c r="F2785" s="255" t="s">
        <v>154</v>
      </c>
      <c r="G2785" s="255" t="s">
        <v>625</v>
      </c>
      <c r="H2785" s="255" t="s">
        <v>1944</v>
      </c>
      <c r="I2785" s="255" t="s">
        <v>866</v>
      </c>
      <c r="K2785" s="255" t="s">
        <v>159</v>
      </c>
      <c r="L2785" s="255" t="s">
        <v>668</v>
      </c>
      <c r="M2785" s="255" t="s">
        <v>594</v>
      </c>
      <c r="N2785" s="255" t="s">
        <v>1183</v>
      </c>
      <c r="P2785" s="255" t="s">
        <v>154</v>
      </c>
      <c r="Q2785" s="255" t="s">
        <v>670</v>
      </c>
      <c r="R2785" s="255" t="s">
        <v>4594</v>
      </c>
      <c r="S2785" s="255" t="s">
        <v>2949</v>
      </c>
    </row>
    <row r="2786" spans="1:19" x14ac:dyDescent="0.3">
      <c r="A2786" s="204"/>
      <c r="B2786" s="204"/>
      <c r="C2786" s="204"/>
      <c r="D2786" s="204"/>
      <c r="F2786" s="255" t="s">
        <v>154</v>
      </c>
      <c r="G2786" s="255" t="s">
        <v>627</v>
      </c>
      <c r="H2786" s="255" t="s">
        <v>863</v>
      </c>
      <c r="I2786" s="255" t="s">
        <v>867</v>
      </c>
      <c r="K2786" s="255" t="s">
        <v>159</v>
      </c>
      <c r="L2786" s="255" t="s">
        <v>670</v>
      </c>
      <c r="M2786" s="255" t="s">
        <v>2086</v>
      </c>
      <c r="N2786" s="255" t="s">
        <v>2224</v>
      </c>
      <c r="P2786" s="255" t="s">
        <v>154</v>
      </c>
      <c r="Q2786" s="255" t="s">
        <v>672</v>
      </c>
      <c r="R2786" s="255" t="s">
        <v>1863</v>
      </c>
      <c r="S2786" s="255" t="s">
        <v>2950</v>
      </c>
    </row>
    <row r="2787" spans="1:19" x14ac:dyDescent="0.3">
      <c r="A2787" s="204"/>
      <c r="B2787" s="204"/>
      <c r="C2787" s="204"/>
      <c r="D2787" s="204"/>
      <c r="F2787" s="255" t="s">
        <v>154</v>
      </c>
      <c r="G2787" s="255" t="s">
        <v>629</v>
      </c>
      <c r="H2787" s="255" t="s">
        <v>1997</v>
      </c>
      <c r="I2787" s="255" t="s">
        <v>868</v>
      </c>
      <c r="K2787" s="255" t="s">
        <v>159</v>
      </c>
      <c r="L2787" s="255" t="s">
        <v>672</v>
      </c>
      <c r="M2787" s="255" t="s">
        <v>863</v>
      </c>
      <c r="N2787" s="255" t="s">
        <v>594</v>
      </c>
      <c r="P2787" s="255" t="s">
        <v>154</v>
      </c>
      <c r="Q2787" s="255" t="s">
        <v>544</v>
      </c>
      <c r="R2787" s="255" t="s">
        <v>565</v>
      </c>
      <c r="S2787" s="255" t="s">
        <v>1148</v>
      </c>
    </row>
    <row r="2788" spans="1:19" x14ac:dyDescent="0.3">
      <c r="A2788" s="204"/>
      <c r="B2788" s="204"/>
      <c r="C2788" s="204"/>
      <c r="D2788" s="204"/>
      <c r="F2788" s="255" t="s">
        <v>154</v>
      </c>
      <c r="G2788" s="255" t="s">
        <v>631</v>
      </c>
      <c r="H2788" s="255" t="s">
        <v>2455</v>
      </c>
      <c r="I2788" s="255" t="s">
        <v>869</v>
      </c>
      <c r="K2788" s="255" t="s">
        <v>159</v>
      </c>
      <c r="L2788" s="255" t="s">
        <v>544</v>
      </c>
      <c r="M2788" s="255" t="s">
        <v>1303</v>
      </c>
      <c r="N2788" s="255" t="s">
        <v>2225</v>
      </c>
      <c r="P2788" s="255" t="s">
        <v>154</v>
      </c>
      <c r="Q2788" s="255" t="s">
        <v>675</v>
      </c>
      <c r="R2788" s="255" t="s">
        <v>565</v>
      </c>
      <c r="S2788" s="255" t="s">
        <v>565</v>
      </c>
    </row>
    <row r="2789" spans="1:19" x14ac:dyDescent="0.3">
      <c r="A2789" s="204"/>
      <c r="B2789" s="204"/>
      <c r="C2789" s="204"/>
      <c r="D2789" s="204"/>
      <c r="F2789" s="255" t="s">
        <v>154</v>
      </c>
      <c r="G2789" s="255" t="s">
        <v>633</v>
      </c>
      <c r="H2789" s="255" t="s">
        <v>5124</v>
      </c>
      <c r="I2789" s="255" t="s">
        <v>870</v>
      </c>
      <c r="K2789" s="255" t="s">
        <v>159</v>
      </c>
      <c r="L2789" s="255" t="s">
        <v>675</v>
      </c>
      <c r="M2789" s="255" t="s">
        <v>757</v>
      </c>
      <c r="N2789" s="255" t="s">
        <v>2226</v>
      </c>
      <c r="P2789" s="255" t="s">
        <v>154</v>
      </c>
      <c r="Q2789" s="255" t="s">
        <v>676</v>
      </c>
      <c r="R2789" s="255" t="s">
        <v>565</v>
      </c>
      <c r="S2789" s="255" t="s">
        <v>1148</v>
      </c>
    </row>
    <row r="2790" spans="1:19" x14ac:dyDescent="0.3">
      <c r="A2790" s="204"/>
      <c r="B2790" s="204"/>
      <c r="C2790" s="204"/>
      <c r="D2790" s="204"/>
      <c r="F2790" s="255" t="s">
        <v>154</v>
      </c>
      <c r="G2790" s="255" t="s">
        <v>586</v>
      </c>
      <c r="H2790" s="255" t="s">
        <v>5457</v>
      </c>
      <c r="I2790" s="255" t="s">
        <v>871</v>
      </c>
      <c r="K2790" s="255" t="s">
        <v>159</v>
      </c>
      <c r="L2790" s="255" t="s">
        <v>676</v>
      </c>
      <c r="M2790" s="255" t="s">
        <v>1915</v>
      </c>
      <c r="N2790" s="255" t="s">
        <v>2227</v>
      </c>
      <c r="P2790" s="255" t="s">
        <v>154</v>
      </c>
      <c r="Q2790" s="255" t="s">
        <v>677</v>
      </c>
      <c r="R2790" s="255" t="s">
        <v>565</v>
      </c>
      <c r="S2790" s="255" t="s">
        <v>565</v>
      </c>
    </row>
    <row r="2791" spans="1:19" x14ac:dyDescent="0.3">
      <c r="A2791" s="204"/>
      <c r="B2791" s="204"/>
      <c r="C2791" s="204"/>
      <c r="D2791" s="204"/>
      <c r="F2791" s="255" t="s">
        <v>154</v>
      </c>
      <c r="G2791" s="255" t="s">
        <v>548</v>
      </c>
      <c r="H2791" s="255" t="s">
        <v>10442</v>
      </c>
      <c r="I2791" s="255" t="s">
        <v>872</v>
      </c>
      <c r="K2791" s="255" t="s">
        <v>159</v>
      </c>
      <c r="L2791" s="255" t="s">
        <v>677</v>
      </c>
      <c r="M2791" s="255" t="s">
        <v>565</v>
      </c>
      <c r="N2791" s="255" t="s">
        <v>565</v>
      </c>
      <c r="P2791" s="255" t="s">
        <v>154</v>
      </c>
      <c r="Q2791" s="255" t="s">
        <v>543</v>
      </c>
      <c r="R2791" s="255" t="s">
        <v>1332</v>
      </c>
      <c r="S2791" s="255" t="s">
        <v>2951</v>
      </c>
    </row>
    <row r="2792" spans="1:19" x14ac:dyDescent="0.3">
      <c r="A2792" s="204"/>
      <c r="B2792" s="204"/>
      <c r="C2792" s="204"/>
      <c r="D2792" s="204"/>
      <c r="F2792" s="255" t="s">
        <v>154</v>
      </c>
      <c r="G2792" s="255" t="s">
        <v>637</v>
      </c>
      <c r="H2792" s="255" t="s">
        <v>1906</v>
      </c>
      <c r="I2792" s="255" t="s">
        <v>873</v>
      </c>
      <c r="K2792" s="255" t="s">
        <v>159</v>
      </c>
      <c r="L2792" s="255" t="s">
        <v>543</v>
      </c>
      <c r="M2792" s="255" t="s">
        <v>881</v>
      </c>
      <c r="N2792" s="255" t="s">
        <v>2228</v>
      </c>
      <c r="P2792" s="255" t="s">
        <v>154</v>
      </c>
      <c r="Q2792" s="255" t="s">
        <v>679</v>
      </c>
      <c r="R2792" s="255" t="s">
        <v>863</v>
      </c>
      <c r="S2792" s="255" t="s">
        <v>621</v>
      </c>
    </row>
    <row r="2793" spans="1:19" x14ac:dyDescent="0.3">
      <c r="A2793" s="204"/>
      <c r="B2793" s="204"/>
      <c r="C2793" s="204"/>
      <c r="D2793" s="204"/>
      <c r="F2793" s="255" t="s">
        <v>154</v>
      </c>
      <c r="G2793" s="255" t="s">
        <v>639</v>
      </c>
      <c r="H2793" s="255" t="s">
        <v>2033</v>
      </c>
      <c r="I2793" s="255" t="s">
        <v>874</v>
      </c>
      <c r="K2793" s="255" t="s">
        <v>159</v>
      </c>
      <c r="L2793" s="255" t="s">
        <v>679</v>
      </c>
      <c r="M2793" s="255" t="s">
        <v>565</v>
      </c>
      <c r="N2793" s="255" t="s">
        <v>565</v>
      </c>
      <c r="P2793" s="255" t="s">
        <v>154</v>
      </c>
      <c r="Q2793" s="255" t="s">
        <v>681</v>
      </c>
      <c r="R2793" s="255" t="s">
        <v>1851</v>
      </c>
      <c r="S2793" s="255" t="s">
        <v>2952</v>
      </c>
    </row>
    <row r="2794" spans="1:19" x14ac:dyDescent="0.3">
      <c r="A2794" s="204"/>
      <c r="B2794" s="204"/>
      <c r="C2794" s="204"/>
      <c r="D2794" s="204"/>
      <c r="F2794" s="255" t="s">
        <v>154</v>
      </c>
      <c r="G2794" s="255" t="s">
        <v>641</v>
      </c>
      <c r="H2794" s="255" t="s">
        <v>946</v>
      </c>
      <c r="I2794" s="255" t="s">
        <v>875</v>
      </c>
      <c r="K2794" s="255" t="s">
        <v>159</v>
      </c>
      <c r="L2794" s="255" t="s">
        <v>681</v>
      </c>
      <c r="M2794" s="255" t="s">
        <v>952</v>
      </c>
      <c r="N2794" s="255" t="s">
        <v>2229</v>
      </c>
      <c r="P2794" s="255" t="s">
        <v>154</v>
      </c>
      <c r="Q2794" s="255" t="s">
        <v>683</v>
      </c>
      <c r="R2794" s="255" t="s">
        <v>994</v>
      </c>
      <c r="S2794" s="255" t="s">
        <v>2953</v>
      </c>
    </row>
    <row r="2795" spans="1:19" x14ac:dyDescent="0.3">
      <c r="A2795" s="204"/>
      <c r="B2795" s="204"/>
      <c r="C2795" s="204"/>
      <c r="D2795" s="204"/>
      <c r="F2795" s="255" t="s">
        <v>154</v>
      </c>
      <c r="G2795" s="255" t="s">
        <v>643</v>
      </c>
      <c r="H2795" s="255" t="s">
        <v>610</v>
      </c>
      <c r="I2795" s="255" t="s">
        <v>876</v>
      </c>
      <c r="K2795" s="255" t="s">
        <v>159</v>
      </c>
      <c r="L2795" s="255" t="s">
        <v>683</v>
      </c>
      <c r="M2795" s="255" t="s">
        <v>594</v>
      </c>
      <c r="N2795" s="255" t="s">
        <v>952</v>
      </c>
      <c r="P2795" s="255" t="s">
        <v>154</v>
      </c>
      <c r="Q2795" s="255" t="s">
        <v>542</v>
      </c>
      <c r="R2795" s="255" t="s">
        <v>2441</v>
      </c>
      <c r="S2795" s="255" t="s">
        <v>2954</v>
      </c>
    </row>
    <row r="2796" spans="1:19" x14ac:dyDescent="0.3">
      <c r="A2796" s="204"/>
      <c r="B2796" s="204"/>
      <c r="C2796" s="204"/>
      <c r="D2796" s="204"/>
      <c r="F2796" s="255" t="s">
        <v>154</v>
      </c>
      <c r="G2796" s="255" t="s">
        <v>586</v>
      </c>
      <c r="H2796" s="255" t="s">
        <v>10443</v>
      </c>
      <c r="I2796" s="255" t="s">
        <v>877</v>
      </c>
      <c r="K2796" s="255" t="s">
        <v>159</v>
      </c>
      <c r="L2796" s="255" t="s">
        <v>542</v>
      </c>
      <c r="M2796" s="255" t="s">
        <v>861</v>
      </c>
      <c r="N2796" s="255" t="s">
        <v>2154</v>
      </c>
      <c r="P2796" s="255" t="s">
        <v>154</v>
      </c>
      <c r="Q2796" s="255" t="s">
        <v>686</v>
      </c>
      <c r="R2796" s="255" t="s">
        <v>1590</v>
      </c>
      <c r="S2796" s="255" t="s">
        <v>828</v>
      </c>
    </row>
    <row r="2797" spans="1:19" x14ac:dyDescent="0.3">
      <c r="A2797" s="204"/>
      <c r="B2797" s="204"/>
      <c r="C2797" s="204"/>
      <c r="D2797" s="204"/>
      <c r="F2797" s="255" t="s">
        <v>154</v>
      </c>
      <c r="G2797" s="255" t="s">
        <v>547</v>
      </c>
      <c r="H2797" s="255" t="s">
        <v>6855</v>
      </c>
      <c r="I2797" s="255" t="s">
        <v>878</v>
      </c>
      <c r="K2797" s="255" t="s">
        <v>159</v>
      </c>
      <c r="L2797" s="255" t="s">
        <v>686</v>
      </c>
      <c r="M2797" s="255" t="s">
        <v>881</v>
      </c>
      <c r="N2797" s="255" t="s">
        <v>881</v>
      </c>
      <c r="P2797" s="255" t="s">
        <v>154</v>
      </c>
      <c r="Q2797" s="255" t="s">
        <v>688</v>
      </c>
      <c r="R2797" s="255" t="s">
        <v>828</v>
      </c>
      <c r="S2797" s="255" t="s">
        <v>2955</v>
      </c>
    </row>
    <row r="2798" spans="1:19" x14ac:dyDescent="0.3">
      <c r="A2798" s="204"/>
      <c r="B2798" s="204"/>
      <c r="C2798" s="204"/>
      <c r="D2798" s="204"/>
      <c r="F2798" s="255" t="s">
        <v>154</v>
      </c>
      <c r="G2798" s="255" t="s">
        <v>647</v>
      </c>
      <c r="H2798" s="255" t="s">
        <v>2853</v>
      </c>
      <c r="I2798" s="255" t="s">
        <v>879</v>
      </c>
      <c r="K2798" s="255" t="s">
        <v>159</v>
      </c>
      <c r="L2798" s="255" t="s">
        <v>688</v>
      </c>
      <c r="M2798" s="255" t="s">
        <v>594</v>
      </c>
      <c r="N2798" s="255" t="s">
        <v>1121</v>
      </c>
      <c r="P2798" s="255" t="s">
        <v>154</v>
      </c>
      <c r="Q2798" s="255" t="s">
        <v>690</v>
      </c>
      <c r="R2798" s="255" t="s">
        <v>881</v>
      </c>
      <c r="S2798" s="255" t="s">
        <v>661</v>
      </c>
    </row>
    <row r="2799" spans="1:19" x14ac:dyDescent="0.3">
      <c r="A2799" s="204"/>
      <c r="B2799" s="204"/>
      <c r="C2799" s="204"/>
      <c r="D2799" s="204"/>
      <c r="F2799" s="255" t="s">
        <v>154</v>
      </c>
      <c r="G2799" s="255" t="s">
        <v>649</v>
      </c>
      <c r="H2799" s="255" t="s">
        <v>6450</v>
      </c>
      <c r="I2799" s="255" t="s">
        <v>880</v>
      </c>
      <c r="K2799" s="255" t="s">
        <v>159</v>
      </c>
      <c r="L2799" s="255" t="s">
        <v>690</v>
      </c>
      <c r="M2799" s="255" t="s">
        <v>946</v>
      </c>
      <c r="N2799" s="255" t="s">
        <v>1145</v>
      </c>
      <c r="P2799" s="255" t="s">
        <v>154</v>
      </c>
      <c r="Q2799" s="255" t="s">
        <v>541</v>
      </c>
      <c r="R2799" s="255" t="s">
        <v>4181</v>
      </c>
      <c r="S2799" s="255" t="s">
        <v>2956</v>
      </c>
    </row>
    <row r="2800" spans="1:19" x14ac:dyDescent="0.3">
      <c r="A2800" s="204"/>
      <c r="B2800" s="204"/>
      <c r="C2800" s="204"/>
      <c r="D2800" s="204"/>
      <c r="F2800" s="255" t="s">
        <v>154</v>
      </c>
      <c r="G2800" s="255" t="s">
        <v>651</v>
      </c>
      <c r="H2800" s="255" t="s">
        <v>1013</v>
      </c>
      <c r="I2800" s="255" t="s">
        <v>881</v>
      </c>
      <c r="K2800" s="255" t="s">
        <v>159</v>
      </c>
      <c r="L2800" s="255" t="s">
        <v>541</v>
      </c>
      <c r="M2800" s="255" t="s">
        <v>1578</v>
      </c>
      <c r="N2800" s="255" t="s">
        <v>2230</v>
      </c>
      <c r="P2800" s="255" t="s">
        <v>154</v>
      </c>
      <c r="Q2800" s="255" t="s">
        <v>693</v>
      </c>
      <c r="R2800" s="255" t="s">
        <v>700</v>
      </c>
      <c r="S2800" s="255" t="s">
        <v>2957</v>
      </c>
    </row>
    <row r="2801" spans="1:19" x14ac:dyDescent="0.3">
      <c r="A2801" s="204"/>
      <c r="B2801" s="204"/>
      <c r="C2801" s="204"/>
      <c r="D2801" s="204"/>
      <c r="F2801" s="255" t="s">
        <v>154</v>
      </c>
      <c r="G2801" s="255" t="s">
        <v>653</v>
      </c>
      <c r="H2801" s="255" t="s">
        <v>2812</v>
      </c>
      <c r="I2801" s="255" t="s">
        <v>840</v>
      </c>
      <c r="K2801" s="255" t="s">
        <v>159</v>
      </c>
      <c r="L2801" s="255" t="s">
        <v>693</v>
      </c>
      <c r="M2801" s="255" t="s">
        <v>3265</v>
      </c>
      <c r="N2801" s="255" t="s">
        <v>2231</v>
      </c>
      <c r="P2801" s="255" t="s">
        <v>154</v>
      </c>
      <c r="Q2801" s="255" t="s">
        <v>695</v>
      </c>
      <c r="R2801" s="255" t="s">
        <v>2438</v>
      </c>
      <c r="S2801" s="255" t="s">
        <v>2958</v>
      </c>
    </row>
    <row r="2802" spans="1:19" x14ac:dyDescent="0.3">
      <c r="A2802" s="204"/>
      <c r="B2802" s="204"/>
      <c r="C2802" s="204"/>
      <c r="D2802" s="204"/>
      <c r="F2802" s="255" t="s">
        <v>154</v>
      </c>
      <c r="G2802" s="255" t="s">
        <v>655</v>
      </c>
      <c r="H2802" s="255" t="s">
        <v>972</v>
      </c>
      <c r="I2802" s="255" t="s">
        <v>882</v>
      </c>
      <c r="K2802" s="255" t="s">
        <v>159</v>
      </c>
      <c r="L2802" s="255" t="s">
        <v>695</v>
      </c>
      <c r="M2802" s="255" t="s">
        <v>1916</v>
      </c>
      <c r="N2802" s="255" t="s">
        <v>2232</v>
      </c>
      <c r="P2802" s="255" t="s">
        <v>154</v>
      </c>
      <c r="Q2802" s="255" t="s">
        <v>697</v>
      </c>
      <c r="R2802" s="255" t="s">
        <v>2086</v>
      </c>
      <c r="S2802" s="255" t="s">
        <v>1075</v>
      </c>
    </row>
    <row r="2803" spans="1:19" x14ac:dyDescent="0.3">
      <c r="A2803" s="204"/>
      <c r="B2803" s="204"/>
      <c r="C2803" s="204"/>
      <c r="D2803" s="204"/>
      <c r="F2803" s="255" t="s">
        <v>154</v>
      </c>
      <c r="G2803" s="255" t="s">
        <v>657</v>
      </c>
      <c r="H2803" s="255" t="s">
        <v>828</v>
      </c>
      <c r="I2803" s="255" t="s">
        <v>883</v>
      </c>
      <c r="K2803" s="255" t="s">
        <v>159</v>
      </c>
      <c r="L2803" s="255" t="s">
        <v>697</v>
      </c>
      <c r="M2803" s="255" t="s">
        <v>863</v>
      </c>
      <c r="N2803" s="255" t="s">
        <v>594</v>
      </c>
      <c r="P2803" s="255" t="s">
        <v>154</v>
      </c>
      <c r="Q2803" s="255" t="s">
        <v>699</v>
      </c>
      <c r="R2803" s="255" t="s">
        <v>863</v>
      </c>
      <c r="S2803" s="255" t="s">
        <v>624</v>
      </c>
    </row>
    <row r="2804" spans="1:19" x14ac:dyDescent="0.3">
      <c r="A2804" s="204"/>
      <c r="B2804" s="204"/>
      <c r="C2804" s="204"/>
      <c r="D2804" s="204"/>
      <c r="F2804" s="255" t="s">
        <v>154</v>
      </c>
      <c r="G2804" s="255" t="s">
        <v>546</v>
      </c>
      <c r="H2804" s="255" t="s">
        <v>1718</v>
      </c>
      <c r="I2804" s="255" t="s">
        <v>884</v>
      </c>
      <c r="K2804" s="255" t="s">
        <v>159</v>
      </c>
      <c r="L2804" s="255" t="s">
        <v>699</v>
      </c>
      <c r="M2804" s="255" t="s">
        <v>565</v>
      </c>
      <c r="N2804" s="255" t="s">
        <v>565</v>
      </c>
      <c r="P2804" s="255" t="s">
        <v>154</v>
      </c>
      <c r="Q2804" s="255" t="s">
        <v>701</v>
      </c>
      <c r="R2804" s="255" t="s">
        <v>565</v>
      </c>
      <c r="S2804" s="255" t="s">
        <v>661</v>
      </c>
    </row>
    <row r="2805" spans="1:19" x14ac:dyDescent="0.3">
      <c r="A2805" s="204"/>
      <c r="B2805" s="204"/>
      <c r="C2805" s="204"/>
      <c r="D2805" s="204"/>
      <c r="F2805" s="255" t="s">
        <v>154</v>
      </c>
      <c r="G2805" s="255" t="s">
        <v>660</v>
      </c>
      <c r="H2805" s="255" t="s">
        <v>565</v>
      </c>
      <c r="I2805" s="255" t="s">
        <v>885</v>
      </c>
      <c r="K2805" s="255" t="s">
        <v>159</v>
      </c>
      <c r="L2805" s="255" t="s">
        <v>701</v>
      </c>
      <c r="M2805" s="255" t="s">
        <v>565</v>
      </c>
      <c r="N2805" s="255" t="s">
        <v>624</v>
      </c>
      <c r="P2805" s="255" t="s">
        <v>154</v>
      </c>
      <c r="Q2805" s="255" t="s">
        <v>702</v>
      </c>
      <c r="R2805" s="255" t="s">
        <v>565</v>
      </c>
      <c r="S2805" s="255" t="s">
        <v>565</v>
      </c>
    </row>
    <row r="2806" spans="1:19" x14ac:dyDescent="0.3">
      <c r="A2806" s="204"/>
      <c r="B2806" s="204"/>
      <c r="C2806" s="204"/>
      <c r="D2806" s="204"/>
      <c r="F2806" s="255" t="s">
        <v>154</v>
      </c>
      <c r="G2806" s="255" t="s">
        <v>662</v>
      </c>
      <c r="H2806" s="255" t="s">
        <v>2083</v>
      </c>
      <c r="I2806" s="255" t="s">
        <v>886</v>
      </c>
      <c r="K2806" s="255" t="s">
        <v>159</v>
      </c>
      <c r="L2806" s="255" t="s">
        <v>702</v>
      </c>
      <c r="M2806" s="255" t="s">
        <v>565</v>
      </c>
      <c r="N2806" s="255" t="s">
        <v>565</v>
      </c>
      <c r="P2806" s="255" t="s">
        <v>154</v>
      </c>
      <c r="Q2806" s="255" t="s">
        <v>703</v>
      </c>
      <c r="R2806" s="255" t="s">
        <v>565</v>
      </c>
      <c r="S2806" s="255" t="s">
        <v>565</v>
      </c>
    </row>
    <row r="2807" spans="1:19" x14ac:dyDescent="0.3">
      <c r="A2807" s="204"/>
      <c r="B2807" s="204"/>
      <c r="C2807" s="204"/>
      <c r="D2807" s="204"/>
      <c r="F2807" s="255" t="s">
        <v>154</v>
      </c>
      <c r="G2807" s="255" t="s">
        <v>664</v>
      </c>
      <c r="H2807" s="255" t="s">
        <v>2157</v>
      </c>
      <c r="I2807" s="255" t="s">
        <v>887</v>
      </c>
      <c r="K2807" s="255" t="s">
        <v>159</v>
      </c>
      <c r="L2807" s="255" t="s">
        <v>703</v>
      </c>
      <c r="M2807" s="255" t="s">
        <v>565</v>
      </c>
      <c r="N2807" s="255" t="s">
        <v>565</v>
      </c>
      <c r="P2807" s="255" t="s">
        <v>154</v>
      </c>
      <c r="Q2807" s="255" t="s">
        <v>704</v>
      </c>
      <c r="R2807" s="255" t="s">
        <v>863</v>
      </c>
      <c r="S2807" s="255" t="s">
        <v>863</v>
      </c>
    </row>
    <row r="2808" spans="1:19" x14ac:dyDescent="0.3">
      <c r="A2808" s="204"/>
      <c r="B2808" s="204"/>
      <c r="C2808" s="204"/>
      <c r="D2808" s="204"/>
      <c r="F2808" s="255" t="s">
        <v>154</v>
      </c>
      <c r="G2808" s="255" t="s">
        <v>545</v>
      </c>
      <c r="H2808" s="255" t="s">
        <v>5214</v>
      </c>
      <c r="I2808" s="255" t="s">
        <v>888</v>
      </c>
      <c r="K2808" s="255" t="s">
        <v>159</v>
      </c>
      <c r="L2808" s="255" t="s">
        <v>704</v>
      </c>
      <c r="M2808" s="255" t="s">
        <v>565</v>
      </c>
      <c r="N2808" s="255" t="s">
        <v>565</v>
      </c>
      <c r="P2808" s="255" t="s">
        <v>154</v>
      </c>
      <c r="Q2808" s="255" t="s">
        <v>705</v>
      </c>
      <c r="R2808" s="255" t="s">
        <v>972</v>
      </c>
      <c r="S2808" s="255" t="s">
        <v>2959</v>
      </c>
    </row>
    <row r="2809" spans="1:19" x14ac:dyDescent="0.3">
      <c r="A2809" s="204"/>
      <c r="B2809" s="204"/>
      <c r="C2809" s="204"/>
      <c r="D2809" s="204"/>
      <c r="F2809" s="255" t="s">
        <v>154</v>
      </c>
      <c r="G2809" s="255" t="s">
        <v>667</v>
      </c>
      <c r="H2809" s="255" t="s">
        <v>863</v>
      </c>
      <c r="I2809" s="255" t="s">
        <v>863</v>
      </c>
      <c r="K2809" s="255" t="s">
        <v>159</v>
      </c>
      <c r="L2809" s="255" t="s">
        <v>705</v>
      </c>
      <c r="M2809" s="255" t="s">
        <v>565</v>
      </c>
      <c r="N2809" s="255" t="s">
        <v>565</v>
      </c>
      <c r="P2809" s="255" t="s">
        <v>154</v>
      </c>
      <c r="Q2809" s="255" t="s">
        <v>707</v>
      </c>
      <c r="R2809" s="255" t="s">
        <v>861</v>
      </c>
      <c r="S2809" s="255" t="s">
        <v>2310</v>
      </c>
    </row>
    <row r="2810" spans="1:19" x14ac:dyDescent="0.3">
      <c r="A2810" s="204"/>
      <c r="B2810" s="204"/>
      <c r="C2810" s="204"/>
      <c r="D2810" s="204"/>
      <c r="F2810" s="255" t="s">
        <v>154</v>
      </c>
      <c r="G2810" s="255" t="s">
        <v>668</v>
      </c>
      <c r="H2810" s="255" t="s">
        <v>1121</v>
      </c>
      <c r="I2810" s="255" t="s">
        <v>889</v>
      </c>
      <c r="K2810" s="255" t="s">
        <v>159</v>
      </c>
      <c r="L2810" s="255" t="s">
        <v>707</v>
      </c>
      <c r="M2810" s="255" t="s">
        <v>621</v>
      </c>
      <c r="N2810" s="255" t="s">
        <v>1747</v>
      </c>
      <c r="P2810" s="255" t="s">
        <v>154</v>
      </c>
      <c r="Q2810" s="255" t="s">
        <v>709</v>
      </c>
      <c r="R2810" s="255" t="s">
        <v>565</v>
      </c>
      <c r="S2810" s="255" t="s">
        <v>881</v>
      </c>
    </row>
    <row r="2811" spans="1:19" x14ac:dyDescent="0.3">
      <c r="A2811" s="204"/>
      <c r="B2811" s="204"/>
      <c r="C2811" s="204"/>
      <c r="D2811" s="204"/>
      <c r="F2811" s="255" t="s">
        <v>154</v>
      </c>
      <c r="G2811" s="255" t="s">
        <v>670</v>
      </c>
      <c r="H2811" s="255" t="s">
        <v>4552</v>
      </c>
      <c r="I2811" s="255" t="s">
        <v>890</v>
      </c>
      <c r="K2811" s="255" t="s">
        <v>159</v>
      </c>
      <c r="L2811" s="255" t="s">
        <v>709</v>
      </c>
      <c r="M2811" s="255" t="s">
        <v>624</v>
      </c>
      <c r="N2811" s="255" t="s">
        <v>2163</v>
      </c>
      <c r="P2811" s="255" t="s">
        <v>154</v>
      </c>
      <c r="Q2811" s="255" t="s">
        <v>586</v>
      </c>
      <c r="R2811" s="255" t="s">
        <v>721</v>
      </c>
      <c r="S2811" s="255" t="s">
        <v>2960</v>
      </c>
    </row>
    <row r="2812" spans="1:19" x14ac:dyDescent="0.3">
      <c r="A2812" s="204"/>
      <c r="B2812" s="204"/>
      <c r="C2812" s="204"/>
      <c r="D2812" s="204"/>
      <c r="F2812" s="255" t="s">
        <v>154</v>
      </c>
      <c r="G2812" s="255" t="s">
        <v>672</v>
      </c>
      <c r="H2812" s="255" t="s">
        <v>8613</v>
      </c>
      <c r="I2812" s="255" t="s">
        <v>891</v>
      </c>
      <c r="K2812" s="255" t="s">
        <v>159</v>
      </c>
      <c r="L2812" s="255" t="s">
        <v>586</v>
      </c>
      <c r="M2812" s="255" t="s">
        <v>852</v>
      </c>
      <c r="N2812" s="255" t="s">
        <v>612</v>
      </c>
      <c r="P2812" s="255" t="s">
        <v>154</v>
      </c>
      <c r="Q2812" s="255" t="s">
        <v>540</v>
      </c>
      <c r="R2812" s="255" t="s">
        <v>10689</v>
      </c>
      <c r="S2812" s="255" t="s">
        <v>2961</v>
      </c>
    </row>
    <row r="2813" spans="1:19" x14ac:dyDescent="0.3">
      <c r="A2813" s="204"/>
      <c r="B2813" s="204"/>
      <c r="C2813" s="204"/>
      <c r="D2813" s="204"/>
      <c r="F2813" s="255" t="s">
        <v>154</v>
      </c>
      <c r="G2813" s="255" t="s">
        <v>544</v>
      </c>
      <c r="H2813" s="255" t="s">
        <v>594</v>
      </c>
      <c r="I2813" s="255" t="s">
        <v>892</v>
      </c>
      <c r="K2813" s="255" t="s">
        <v>159</v>
      </c>
      <c r="L2813" s="255" t="s">
        <v>540</v>
      </c>
      <c r="M2813" s="255" t="s">
        <v>10549</v>
      </c>
      <c r="N2813" s="255" t="s">
        <v>2233</v>
      </c>
      <c r="P2813" s="255" t="s">
        <v>154</v>
      </c>
      <c r="Q2813" s="255" t="s">
        <v>371</v>
      </c>
      <c r="R2813" s="255" t="s">
        <v>9144</v>
      </c>
      <c r="S2813" s="255" t="s">
        <v>2962</v>
      </c>
    </row>
    <row r="2814" spans="1:19" x14ac:dyDescent="0.3">
      <c r="A2814" s="204"/>
      <c r="B2814" s="204"/>
      <c r="C2814" s="204"/>
      <c r="D2814" s="204"/>
      <c r="F2814" s="255" t="s">
        <v>154</v>
      </c>
      <c r="G2814" s="255" t="s">
        <v>675</v>
      </c>
      <c r="H2814" s="255" t="s">
        <v>565</v>
      </c>
      <c r="I2814" s="255" t="s">
        <v>565</v>
      </c>
      <c r="K2814" s="255" t="s">
        <v>159</v>
      </c>
      <c r="L2814" s="255" t="s">
        <v>371</v>
      </c>
      <c r="M2814" s="255" t="s">
        <v>4949</v>
      </c>
      <c r="N2814" s="255" t="s">
        <v>378</v>
      </c>
      <c r="P2814" s="255" t="s">
        <v>154</v>
      </c>
      <c r="Q2814" s="255" t="s">
        <v>715</v>
      </c>
      <c r="R2814" s="255" t="s">
        <v>1307</v>
      </c>
      <c r="S2814" s="255" t="s">
        <v>2963</v>
      </c>
    </row>
    <row r="2815" spans="1:19" x14ac:dyDescent="0.3">
      <c r="A2815" s="204"/>
      <c r="B2815" s="204"/>
      <c r="C2815" s="204"/>
      <c r="D2815" s="204"/>
      <c r="F2815" s="255" t="s">
        <v>154</v>
      </c>
      <c r="G2815" s="255" t="s">
        <v>676</v>
      </c>
      <c r="H2815" s="255" t="s">
        <v>594</v>
      </c>
      <c r="I2815" s="255" t="s">
        <v>892</v>
      </c>
      <c r="K2815" s="255" t="s">
        <v>159</v>
      </c>
      <c r="L2815" s="255" t="s">
        <v>714</v>
      </c>
      <c r="M2815" s="255" t="s">
        <v>565</v>
      </c>
      <c r="N2815" s="255" t="s">
        <v>565</v>
      </c>
      <c r="P2815" s="255" t="s">
        <v>154</v>
      </c>
      <c r="Q2815" s="255" t="s">
        <v>717</v>
      </c>
      <c r="R2815" s="255" t="s">
        <v>2052</v>
      </c>
      <c r="S2815" s="255" t="s">
        <v>2964</v>
      </c>
    </row>
    <row r="2816" spans="1:19" x14ac:dyDescent="0.3">
      <c r="A2816" s="204"/>
      <c r="B2816" s="204"/>
      <c r="C2816" s="204"/>
      <c r="D2816" s="204"/>
      <c r="F2816" s="255" t="s">
        <v>154</v>
      </c>
      <c r="G2816" s="255" t="s">
        <v>893</v>
      </c>
      <c r="H2816" s="255" t="s">
        <v>565</v>
      </c>
      <c r="I2816" s="255" t="s">
        <v>565</v>
      </c>
      <c r="K2816" s="255" t="s">
        <v>159</v>
      </c>
      <c r="L2816" s="255" t="s">
        <v>1041</v>
      </c>
      <c r="M2816" s="255" t="s">
        <v>992</v>
      </c>
      <c r="N2816" s="255" t="s">
        <v>2234</v>
      </c>
      <c r="P2816" s="255" t="s">
        <v>154</v>
      </c>
      <c r="Q2816" s="255" t="s">
        <v>719</v>
      </c>
      <c r="R2816" s="255" t="s">
        <v>594</v>
      </c>
      <c r="S2816" s="255" t="s">
        <v>1121</v>
      </c>
    </row>
    <row r="2817" spans="1:19" x14ac:dyDescent="0.3">
      <c r="A2817" s="204"/>
      <c r="B2817" s="204"/>
      <c r="C2817" s="204"/>
      <c r="D2817" s="204"/>
      <c r="F2817" s="255" t="s">
        <v>154</v>
      </c>
      <c r="G2817" s="255" t="s">
        <v>677</v>
      </c>
      <c r="H2817" s="255" t="s">
        <v>565</v>
      </c>
      <c r="I2817" s="255" t="s">
        <v>565</v>
      </c>
      <c r="K2817" s="255" t="s">
        <v>159</v>
      </c>
      <c r="L2817" s="255" t="s">
        <v>715</v>
      </c>
      <c r="M2817" s="255" t="s">
        <v>1444</v>
      </c>
      <c r="N2817" s="255" t="s">
        <v>2235</v>
      </c>
      <c r="P2817" s="255" t="s">
        <v>154</v>
      </c>
      <c r="Q2817" s="255" t="s">
        <v>720</v>
      </c>
      <c r="R2817" s="255" t="s">
        <v>1420</v>
      </c>
      <c r="S2817" s="255" t="s">
        <v>1106</v>
      </c>
    </row>
    <row r="2818" spans="1:19" x14ac:dyDescent="0.3">
      <c r="A2818" s="204"/>
      <c r="B2818" s="204"/>
      <c r="C2818" s="204"/>
      <c r="D2818" s="204"/>
      <c r="F2818" s="255" t="s">
        <v>154</v>
      </c>
      <c r="G2818" s="255" t="s">
        <v>543</v>
      </c>
      <c r="H2818" s="255" t="s">
        <v>1393</v>
      </c>
      <c r="I2818" s="255" t="s">
        <v>894</v>
      </c>
      <c r="K2818" s="255" t="s">
        <v>159</v>
      </c>
      <c r="L2818" s="255" t="s">
        <v>717</v>
      </c>
      <c r="M2818" s="255" t="s">
        <v>565</v>
      </c>
      <c r="N2818" s="255" t="s">
        <v>565</v>
      </c>
      <c r="P2818" s="255" t="s">
        <v>154</v>
      </c>
      <c r="Q2818" s="255" t="s">
        <v>722</v>
      </c>
      <c r="R2818" s="255" t="s">
        <v>992</v>
      </c>
      <c r="S2818" s="255" t="s">
        <v>2965</v>
      </c>
    </row>
    <row r="2819" spans="1:19" x14ac:dyDescent="0.3">
      <c r="A2819" s="204"/>
      <c r="B2819" s="204"/>
      <c r="C2819" s="204"/>
      <c r="D2819" s="204"/>
      <c r="F2819" s="255" t="s">
        <v>154</v>
      </c>
      <c r="G2819" s="255" t="s">
        <v>679</v>
      </c>
      <c r="H2819" s="255" t="s">
        <v>624</v>
      </c>
      <c r="I2819" s="255" t="s">
        <v>680</v>
      </c>
      <c r="K2819" s="255" t="s">
        <v>159</v>
      </c>
      <c r="L2819" s="255" t="s">
        <v>719</v>
      </c>
      <c r="M2819" s="255" t="s">
        <v>1808</v>
      </c>
      <c r="N2819" s="255" t="s">
        <v>2236</v>
      </c>
      <c r="P2819" s="255" t="s">
        <v>154</v>
      </c>
      <c r="Q2819" s="255" t="s">
        <v>724</v>
      </c>
      <c r="R2819" s="255" t="s">
        <v>1611</v>
      </c>
      <c r="S2819" s="255" t="s">
        <v>2966</v>
      </c>
    </row>
    <row r="2820" spans="1:19" x14ac:dyDescent="0.3">
      <c r="A2820" s="204"/>
      <c r="B2820" s="204"/>
      <c r="C2820" s="204"/>
      <c r="D2820" s="204"/>
      <c r="F2820" s="255" t="s">
        <v>154</v>
      </c>
      <c r="G2820" s="255" t="s">
        <v>681</v>
      </c>
      <c r="H2820" s="255" t="s">
        <v>691</v>
      </c>
      <c r="I2820" s="255" t="s">
        <v>895</v>
      </c>
      <c r="K2820" s="255" t="s">
        <v>159</v>
      </c>
      <c r="L2820" s="255" t="s">
        <v>720</v>
      </c>
      <c r="M2820" s="255" t="s">
        <v>821</v>
      </c>
      <c r="N2820" s="255" t="s">
        <v>2237</v>
      </c>
      <c r="P2820" s="255" t="s">
        <v>154</v>
      </c>
      <c r="Q2820" s="255" t="s">
        <v>726</v>
      </c>
      <c r="R2820" s="255" t="s">
        <v>819</v>
      </c>
      <c r="S2820" s="255" t="s">
        <v>2967</v>
      </c>
    </row>
    <row r="2821" spans="1:19" x14ac:dyDescent="0.3">
      <c r="A2821" s="204"/>
      <c r="B2821" s="204"/>
      <c r="C2821" s="204"/>
      <c r="D2821" s="204"/>
      <c r="F2821" s="255" t="s">
        <v>154</v>
      </c>
      <c r="G2821" s="255" t="s">
        <v>683</v>
      </c>
      <c r="H2821" s="255" t="s">
        <v>680</v>
      </c>
      <c r="I2821" s="255" t="s">
        <v>896</v>
      </c>
      <c r="K2821" s="255" t="s">
        <v>159</v>
      </c>
      <c r="L2821" s="255" t="s">
        <v>722</v>
      </c>
      <c r="M2821" s="255" t="s">
        <v>1936</v>
      </c>
      <c r="N2821" s="255" t="s">
        <v>2238</v>
      </c>
      <c r="P2821" s="255" t="s">
        <v>154</v>
      </c>
      <c r="Q2821" s="255" t="s">
        <v>728</v>
      </c>
      <c r="R2821" s="255" t="s">
        <v>1197</v>
      </c>
      <c r="S2821" s="255" t="s">
        <v>2968</v>
      </c>
    </row>
    <row r="2822" spans="1:19" x14ac:dyDescent="0.3">
      <c r="A2822" s="204"/>
      <c r="B2822" s="204"/>
      <c r="C2822" s="204"/>
      <c r="D2822" s="204"/>
      <c r="F2822" s="255" t="s">
        <v>154</v>
      </c>
      <c r="G2822" s="255" t="s">
        <v>542</v>
      </c>
      <c r="H2822" s="255" t="s">
        <v>857</v>
      </c>
      <c r="I2822" s="255" t="s">
        <v>897</v>
      </c>
      <c r="K2822" s="255" t="s">
        <v>159</v>
      </c>
      <c r="L2822" s="255" t="s">
        <v>724</v>
      </c>
      <c r="M2822" s="255" t="s">
        <v>1916</v>
      </c>
      <c r="N2822" s="255" t="s">
        <v>2239</v>
      </c>
      <c r="P2822" s="255" t="s">
        <v>154</v>
      </c>
      <c r="Q2822" s="255" t="s">
        <v>730</v>
      </c>
      <c r="R2822" s="255" t="s">
        <v>922</v>
      </c>
      <c r="S2822" s="255" t="s">
        <v>2969</v>
      </c>
    </row>
    <row r="2823" spans="1:19" x14ac:dyDescent="0.3">
      <c r="A2823" s="204"/>
      <c r="B2823" s="204"/>
      <c r="C2823" s="204"/>
      <c r="D2823" s="204"/>
      <c r="F2823" s="255" t="s">
        <v>154</v>
      </c>
      <c r="G2823" s="255" t="s">
        <v>686</v>
      </c>
      <c r="H2823" s="255" t="s">
        <v>1590</v>
      </c>
      <c r="I2823" s="255" t="s">
        <v>898</v>
      </c>
      <c r="K2823" s="255" t="s">
        <v>159</v>
      </c>
      <c r="L2823" s="255" t="s">
        <v>726</v>
      </c>
      <c r="M2823" s="255" t="s">
        <v>10548</v>
      </c>
      <c r="N2823" s="255" t="s">
        <v>2240</v>
      </c>
      <c r="P2823" s="255" t="s">
        <v>154</v>
      </c>
      <c r="Q2823" s="255" t="s">
        <v>539</v>
      </c>
      <c r="R2823" s="255" t="s">
        <v>10688</v>
      </c>
      <c r="S2823" s="255" t="s">
        <v>2970</v>
      </c>
    </row>
    <row r="2824" spans="1:19" x14ac:dyDescent="0.3">
      <c r="A2824" s="204"/>
      <c r="B2824" s="204"/>
      <c r="C2824" s="204"/>
      <c r="D2824" s="204"/>
      <c r="F2824" s="255" t="s">
        <v>154</v>
      </c>
      <c r="G2824" s="255" t="s">
        <v>688</v>
      </c>
      <c r="H2824" s="255" t="s">
        <v>1807</v>
      </c>
      <c r="I2824" s="255" t="s">
        <v>899</v>
      </c>
      <c r="K2824" s="255" t="s">
        <v>159</v>
      </c>
      <c r="L2824" s="255" t="s">
        <v>728</v>
      </c>
      <c r="M2824" s="255" t="s">
        <v>4320</v>
      </c>
      <c r="N2824" s="255" t="s">
        <v>2241</v>
      </c>
      <c r="P2824" s="255" t="s">
        <v>154</v>
      </c>
      <c r="Q2824" s="255" t="s">
        <v>733</v>
      </c>
      <c r="R2824" s="255" t="s">
        <v>952</v>
      </c>
      <c r="S2824" s="255" t="s">
        <v>2971</v>
      </c>
    </row>
    <row r="2825" spans="1:19" x14ac:dyDescent="0.3">
      <c r="A2825" s="204"/>
      <c r="B2825" s="204"/>
      <c r="C2825" s="204"/>
      <c r="D2825" s="204"/>
      <c r="F2825" s="255" t="s">
        <v>154</v>
      </c>
      <c r="G2825" s="255" t="s">
        <v>690</v>
      </c>
      <c r="H2825" s="255" t="s">
        <v>2455</v>
      </c>
      <c r="I2825" s="255" t="s">
        <v>900</v>
      </c>
      <c r="K2825" s="255" t="s">
        <v>159</v>
      </c>
      <c r="L2825" s="255" t="s">
        <v>730</v>
      </c>
      <c r="M2825" s="255" t="s">
        <v>3550</v>
      </c>
      <c r="N2825" s="255" t="s">
        <v>2242</v>
      </c>
      <c r="P2825" s="255" t="s">
        <v>154</v>
      </c>
      <c r="Q2825" s="255" t="s">
        <v>735</v>
      </c>
      <c r="R2825" s="255" t="s">
        <v>1446</v>
      </c>
      <c r="S2825" s="255" t="s">
        <v>2972</v>
      </c>
    </row>
    <row r="2826" spans="1:19" x14ac:dyDescent="0.3">
      <c r="A2826" s="204"/>
      <c r="B2826" s="204"/>
      <c r="C2826" s="204"/>
      <c r="D2826" s="204"/>
      <c r="F2826" s="255" t="s">
        <v>154</v>
      </c>
      <c r="G2826" s="255" t="s">
        <v>541</v>
      </c>
      <c r="H2826" s="255" t="s">
        <v>10444</v>
      </c>
      <c r="I2826" s="255" t="s">
        <v>901</v>
      </c>
      <c r="K2826" s="255" t="s">
        <v>159</v>
      </c>
      <c r="L2826" s="255" t="s">
        <v>539</v>
      </c>
      <c r="M2826" s="255" t="s">
        <v>10421</v>
      </c>
      <c r="N2826" s="255" t="s">
        <v>2243</v>
      </c>
      <c r="P2826" s="255" t="s">
        <v>154</v>
      </c>
      <c r="Q2826" s="255" t="s">
        <v>737</v>
      </c>
      <c r="R2826" s="255" t="s">
        <v>2154</v>
      </c>
      <c r="S2826" s="255" t="s">
        <v>2973</v>
      </c>
    </row>
    <row r="2827" spans="1:19" x14ac:dyDescent="0.3">
      <c r="A2827" s="204"/>
      <c r="B2827" s="204"/>
      <c r="C2827" s="204"/>
      <c r="D2827" s="204"/>
      <c r="F2827" s="255" t="s">
        <v>154</v>
      </c>
      <c r="G2827" s="255" t="s">
        <v>693</v>
      </c>
      <c r="H2827" s="255" t="s">
        <v>4458</v>
      </c>
      <c r="I2827" s="255" t="s">
        <v>902</v>
      </c>
      <c r="K2827" s="255" t="s">
        <v>159</v>
      </c>
      <c r="L2827" s="255" t="s">
        <v>735</v>
      </c>
      <c r="M2827" s="255" t="s">
        <v>757</v>
      </c>
      <c r="N2827" s="255" t="s">
        <v>1794</v>
      </c>
      <c r="P2827" s="255" t="s">
        <v>154</v>
      </c>
      <c r="Q2827" s="255" t="s">
        <v>739</v>
      </c>
      <c r="R2827" s="255" t="s">
        <v>2085</v>
      </c>
      <c r="S2827" s="255" t="s">
        <v>2974</v>
      </c>
    </row>
    <row r="2828" spans="1:19" x14ac:dyDescent="0.3">
      <c r="A2828" s="204"/>
      <c r="B2828" s="204"/>
      <c r="C2828" s="204"/>
      <c r="D2828" s="204"/>
      <c r="F2828" s="255" t="s">
        <v>154</v>
      </c>
      <c r="G2828" s="255" t="s">
        <v>695</v>
      </c>
      <c r="H2828" s="255" t="s">
        <v>3144</v>
      </c>
      <c r="I2828" s="255" t="s">
        <v>903</v>
      </c>
      <c r="K2828" s="255" t="s">
        <v>159</v>
      </c>
      <c r="L2828" s="255" t="s">
        <v>737</v>
      </c>
      <c r="M2828" s="255" t="s">
        <v>952</v>
      </c>
      <c r="N2828" s="255" t="s">
        <v>2244</v>
      </c>
      <c r="P2828" s="255" t="s">
        <v>154</v>
      </c>
      <c r="Q2828" s="255" t="s">
        <v>741</v>
      </c>
      <c r="R2828" s="255" t="s">
        <v>4063</v>
      </c>
      <c r="S2828" s="255" t="s">
        <v>2975</v>
      </c>
    </row>
    <row r="2829" spans="1:19" x14ac:dyDescent="0.3">
      <c r="A2829" s="204"/>
      <c r="B2829" s="204"/>
      <c r="C2829" s="204"/>
      <c r="D2829" s="204"/>
      <c r="F2829" s="255" t="s">
        <v>154</v>
      </c>
      <c r="G2829" s="255" t="s">
        <v>697</v>
      </c>
      <c r="H2829" s="255" t="s">
        <v>10445</v>
      </c>
      <c r="I2829" s="255" t="s">
        <v>904</v>
      </c>
      <c r="K2829" s="255" t="s">
        <v>159</v>
      </c>
      <c r="L2829" s="255" t="s">
        <v>739</v>
      </c>
      <c r="M2829" s="255" t="s">
        <v>624</v>
      </c>
      <c r="N2829" s="255" t="s">
        <v>1234</v>
      </c>
      <c r="P2829" s="255" t="s">
        <v>154</v>
      </c>
      <c r="Q2829" s="255" t="s">
        <v>743</v>
      </c>
      <c r="R2829" s="255" t="s">
        <v>873</v>
      </c>
      <c r="S2829" s="255" t="s">
        <v>2976</v>
      </c>
    </row>
    <row r="2830" spans="1:19" x14ac:dyDescent="0.3">
      <c r="A2830" s="204"/>
      <c r="B2830" s="204"/>
      <c r="C2830" s="204"/>
      <c r="D2830" s="204"/>
      <c r="F2830" s="255" t="s">
        <v>154</v>
      </c>
      <c r="G2830" s="255" t="s">
        <v>699</v>
      </c>
      <c r="H2830" s="255" t="s">
        <v>1969</v>
      </c>
      <c r="I2830" s="255" t="s">
        <v>905</v>
      </c>
      <c r="K2830" s="255" t="s">
        <v>159</v>
      </c>
      <c r="L2830" s="255" t="s">
        <v>741</v>
      </c>
      <c r="M2830" s="255" t="s">
        <v>565</v>
      </c>
      <c r="N2830" s="255" t="s">
        <v>565</v>
      </c>
      <c r="P2830" s="255" t="s">
        <v>154</v>
      </c>
      <c r="Q2830" s="255" t="s">
        <v>745</v>
      </c>
      <c r="R2830" s="255" t="s">
        <v>2113</v>
      </c>
      <c r="S2830" s="255" t="s">
        <v>2977</v>
      </c>
    </row>
    <row r="2831" spans="1:19" x14ac:dyDescent="0.3">
      <c r="A2831" s="204"/>
      <c r="B2831" s="204"/>
      <c r="C2831" s="204"/>
      <c r="D2831" s="204"/>
      <c r="F2831" s="255" t="s">
        <v>154</v>
      </c>
      <c r="G2831" s="255" t="s">
        <v>701</v>
      </c>
      <c r="H2831" s="255" t="s">
        <v>861</v>
      </c>
      <c r="I2831" s="255" t="s">
        <v>642</v>
      </c>
      <c r="K2831" s="255" t="s">
        <v>159</v>
      </c>
      <c r="L2831" s="255" t="s">
        <v>743</v>
      </c>
      <c r="M2831" s="255" t="s">
        <v>1387</v>
      </c>
      <c r="N2831" s="255" t="s">
        <v>2245</v>
      </c>
      <c r="P2831" s="255" t="s">
        <v>154</v>
      </c>
      <c r="Q2831" s="255" t="s">
        <v>747</v>
      </c>
      <c r="R2831" s="255" t="s">
        <v>1475</v>
      </c>
      <c r="S2831" s="255" t="s">
        <v>2978</v>
      </c>
    </row>
    <row r="2832" spans="1:19" x14ac:dyDescent="0.3">
      <c r="A2832" s="204"/>
      <c r="B2832" s="204"/>
      <c r="C2832" s="204"/>
      <c r="D2832" s="204"/>
      <c r="F2832" s="255" t="s">
        <v>154</v>
      </c>
      <c r="G2832" s="255" t="s">
        <v>702</v>
      </c>
      <c r="H2832" s="255" t="s">
        <v>594</v>
      </c>
      <c r="I2832" s="255" t="s">
        <v>906</v>
      </c>
      <c r="K2832" s="255" t="s">
        <v>159</v>
      </c>
      <c r="L2832" s="255" t="s">
        <v>745</v>
      </c>
      <c r="M2832" s="255" t="s">
        <v>624</v>
      </c>
      <c r="N2832" s="255" t="s">
        <v>851</v>
      </c>
      <c r="P2832" s="255" t="s">
        <v>154</v>
      </c>
      <c r="Q2832" s="255" t="s">
        <v>749</v>
      </c>
      <c r="R2832" s="255" t="s">
        <v>4571</v>
      </c>
      <c r="S2832" s="255" t="s">
        <v>2979</v>
      </c>
    </row>
    <row r="2833" spans="1:19" x14ac:dyDescent="0.3">
      <c r="A2833" s="204"/>
      <c r="B2833" s="204"/>
      <c r="C2833" s="204"/>
      <c r="D2833" s="204"/>
      <c r="F2833" s="255" t="s">
        <v>154</v>
      </c>
      <c r="G2833" s="255" t="s">
        <v>703</v>
      </c>
      <c r="H2833" s="255" t="s">
        <v>565</v>
      </c>
      <c r="I2833" s="255" t="s">
        <v>565</v>
      </c>
      <c r="K2833" s="255" t="s">
        <v>159</v>
      </c>
      <c r="L2833" s="255" t="s">
        <v>747</v>
      </c>
      <c r="M2833" s="255" t="s">
        <v>2035</v>
      </c>
      <c r="N2833" s="255" t="s">
        <v>2246</v>
      </c>
      <c r="P2833" s="255" t="s">
        <v>154</v>
      </c>
      <c r="Q2833" s="255" t="s">
        <v>751</v>
      </c>
      <c r="R2833" s="255" t="s">
        <v>3661</v>
      </c>
      <c r="S2833" s="255" t="s">
        <v>2980</v>
      </c>
    </row>
    <row r="2834" spans="1:19" x14ac:dyDescent="0.3">
      <c r="A2834" s="204"/>
      <c r="B2834" s="204"/>
      <c r="C2834" s="204"/>
      <c r="D2834" s="204"/>
      <c r="F2834" s="255" t="s">
        <v>154</v>
      </c>
      <c r="G2834" s="255" t="s">
        <v>704</v>
      </c>
      <c r="H2834" s="255" t="s">
        <v>972</v>
      </c>
      <c r="I2834" s="255" t="s">
        <v>907</v>
      </c>
      <c r="K2834" s="255" t="s">
        <v>159</v>
      </c>
      <c r="L2834" s="255" t="s">
        <v>749</v>
      </c>
      <c r="M2834" s="255" t="s">
        <v>1539</v>
      </c>
      <c r="N2834" s="255" t="s">
        <v>2247</v>
      </c>
      <c r="P2834" s="255" t="s">
        <v>154</v>
      </c>
      <c r="Q2834" s="255" t="s">
        <v>753</v>
      </c>
      <c r="R2834" s="255" t="s">
        <v>3685</v>
      </c>
      <c r="S2834" s="255" t="s">
        <v>2981</v>
      </c>
    </row>
    <row r="2835" spans="1:19" x14ac:dyDescent="0.3">
      <c r="A2835" s="204"/>
      <c r="B2835" s="204"/>
      <c r="C2835" s="204"/>
      <c r="D2835" s="204"/>
      <c r="F2835" s="255" t="s">
        <v>154</v>
      </c>
      <c r="G2835" s="255" t="s">
        <v>705</v>
      </c>
      <c r="H2835" s="255" t="s">
        <v>2052</v>
      </c>
      <c r="I2835" s="255" t="s">
        <v>908</v>
      </c>
      <c r="K2835" s="255" t="s">
        <v>159</v>
      </c>
      <c r="L2835" s="255" t="s">
        <v>751</v>
      </c>
      <c r="M2835" s="255" t="s">
        <v>1303</v>
      </c>
      <c r="N2835" s="255" t="s">
        <v>2248</v>
      </c>
      <c r="P2835" s="255" t="s">
        <v>154</v>
      </c>
      <c r="Q2835" s="255" t="s">
        <v>538</v>
      </c>
      <c r="R2835" s="255" t="s">
        <v>10687</v>
      </c>
      <c r="S2835" s="255" t="s">
        <v>2982</v>
      </c>
    </row>
    <row r="2836" spans="1:19" x14ac:dyDescent="0.3">
      <c r="A2836" s="204"/>
      <c r="B2836" s="204"/>
      <c r="C2836" s="204"/>
      <c r="D2836" s="204"/>
      <c r="F2836" s="255" t="s">
        <v>154</v>
      </c>
      <c r="G2836" s="255" t="s">
        <v>707</v>
      </c>
      <c r="H2836" s="255" t="s">
        <v>2691</v>
      </c>
      <c r="I2836" s="255" t="s">
        <v>909</v>
      </c>
      <c r="K2836" s="255" t="s">
        <v>159</v>
      </c>
      <c r="L2836" s="255" t="s">
        <v>753</v>
      </c>
      <c r="M2836" s="255" t="s">
        <v>2898</v>
      </c>
      <c r="N2836" s="255" t="s">
        <v>2249</v>
      </c>
      <c r="P2836" s="255" t="s">
        <v>154</v>
      </c>
      <c r="Q2836" s="255" t="s">
        <v>756</v>
      </c>
      <c r="R2836" s="255" t="s">
        <v>946</v>
      </c>
      <c r="S2836" s="255" t="s">
        <v>1700</v>
      </c>
    </row>
    <row r="2837" spans="1:19" x14ac:dyDescent="0.3">
      <c r="A2837" s="204"/>
      <c r="B2837" s="204"/>
      <c r="C2837" s="204"/>
      <c r="D2837" s="204"/>
      <c r="F2837" s="255" t="s">
        <v>154</v>
      </c>
      <c r="G2837" s="255" t="s">
        <v>709</v>
      </c>
      <c r="H2837" s="255" t="s">
        <v>3107</v>
      </c>
      <c r="I2837" s="255" t="s">
        <v>598</v>
      </c>
      <c r="K2837" s="255" t="s">
        <v>159</v>
      </c>
      <c r="L2837" s="255" t="s">
        <v>538</v>
      </c>
      <c r="M2837" s="255" t="s">
        <v>10547</v>
      </c>
      <c r="N2837" s="255" t="s">
        <v>2250</v>
      </c>
      <c r="P2837" s="255" t="s">
        <v>154</v>
      </c>
      <c r="Q2837" s="255" t="s">
        <v>758</v>
      </c>
      <c r="R2837" s="255" t="s">
        <v>4547</v>
      </c>
      <c r="S2837" s="255" t="s">
        <v>2983</v>
      </c>
    </row>
    <row r="2838" spans="1:19" x14ac:dyDescent="0.3">
      <c r="A2838" s="204"/>
      <c r="B2838" s="204"/>
      <c r="C2838" s="204"/>
      <c r="D2838" s="204"/>
      <c r="F2838" s="255" t="s">
        <v>154</v>
      </c>
      <c r="G2838" s="255" t="s">
        <v>586</v>
      </c>
      <c r="H2838" s="255" t="s">
        <v>4068</v>
      </c>
      <c r="I2838" s="255" t="s">
        <v>910</v>
      </c>
      <c r="K2838" s="255" t="s">
        <v>159</v>
      </c>
      <c r="L2838" s="255" t="s">
        <v>756</v>
      </c>
      <c r="M2838" s="255" t="s">
        <v>565</v>
      </c>
      <c r="N2838" s="255" t="s">
        <v>1590</v>
      </c>
      <c r="P2838" s="255" t="s">
        <v>154</v>
      </c>
      <c r="Q2838" s="255" t="s">
        <v>760</v>
      </c>
      <c r="R2838" s="255" t="s">
        <v>10686</v>
      </c>
      <c r="S2838" s="255" t="s">
        <v>2984</v>
      </c>
    </row>
    <row r="2839" spans="1:19" x14ac:dyDescent="0.3">
      <c r="A2839" s="204"/>
      <c r="B2839" s="204"/>
      <c r="C2839" s="204"/>
      <c r="D2839" s="204"/>
      <c r="F2839" s="255" t="s">
        <v>154</v>
      </c>
      <c r="G2839" s="255" t="s">
        <v>540</v>
      </c>
      <c r="H2839" s="255" t="s">
        <v>10446</v>
      </c>
      <c r="I2839" s="255" t="s">
        <v>911</v>
      </c>
      <c r="K2839" s="255" t="s">
        <v>159</v>
      </c>
      <c r="L2839" s="255" t="s">
        <v>758</v>
      </c>
      <c r="M2839" s="255" t="s">
        <v>2163</v>
      </c>
      <c r="N2839" s="255" t="s">
        <v>2251</v>
      </c>
      <c r="P2839" s="255" t="s">
        <v>154</v>
      </c>
      <c r="Q2839" s="255" t="s">
        <v>762</v>
      </c>
      <c r="R2839" s="255" t="s">
        <v>1148</v>
      </c>
      <c r="S2839" s="255" t="s">
        <v>2985</v>
      </c>
    </row>
    <row r="2840" spans="1:19" x14ac:dyDescent="0.3">
      <c r="A2840" s="204"/>
      <c r="B2840" s="204"/>
      <c r="C2840" s="204"/>
      <c r="D2840" s="204"/>
      <c r="F2840" s="255" t="s">
        <v>154</v>
      </c>
      <c r="G2840" s="255" t="s">
        <v>371</v>
      </c>
      <c r="H2840" s="255" t="s">
        <v>2412</v>
      </c>
      <c r="I2840" s="255" t="s">
        <v>912</v>
      </c>
      <c r="K2840" s="255" t="s">
        <v>159</v>
      </c>
      <c r="L2840" s="255" t="s">
        <v>760</v>
      </c>
      <c r="M2840" s="255" t="s">
        <v>4401</v>
      </c>
      <c r="N2840" s="255" t="s">
        <v>2252</v>
      </c>
      <c r="P2840" s="255" t="s">
        <v>154</v>
      </c>
      <c r="Q2840" s="255" t="s">
        <v>764</v>
      </c>
      <c r="R2840" s="255" t="s">
        <v>1691</v>
      </c>
      <c r="S2840" s="255" t="s">
        <v>2986</v>
      </c>
    </row>
    <row r="2841" spans="1:19" x14ac:dyDescent="0.3">
      <c r="A2841" s="204"/>
      <c r="B2841" s="204"/>
      <c r="C2841" s="204"/>
      <c r="D2841" s="204"/>
      <c r="F2841" s="255" t="s">
        <v>154</v>
      </c>
      <c r="G2841" s="255" t="s">
        <v>714</v>
      </c>
      <c r="H2841" s="255" t="s">
        <v>565</v>
      </c>
      <c r="I2841" s="255" t="s">
        <v>863</v>
      </c>
      <c r="K2841" s="255" t="s">
        <v>159</v>
      </c>
      <c r="L2841" s="255" t="s">
        <v>762</v>
      </c>
      <c r="M2841" s="255" t="s">
        <v>853</v>
      </c>
      <c r="N2841" s="255" t="s">
        <v>2253</v>
      </c>
      <c r="P2841" s="255" t="s">
        <v>154</v>
      </c>
      <c r="Q2841" s="255" t="s">
        <v>766</v>
      </c>
      <c r="R2841" s="255" t="s">
        <v>594</v>
      </c>
      <c r="S2841" s="255" t="s">
        <v>861</v>
      </c>
    </row>
    <row r="2842" spans="1:19" x14ac:dyDescent="0.3">
      <c r="A2842" s="204"/>
      <c r="B2842" s="204"/>
      <c r="C2842" s="204"/>
      <c r="D2842" s="204"/>
      <c r="F2842" s="255" t="s">
        <v>154</v>
      </c>
      <c r="G2842" s="255" t="s">
        <v>715</v>
      </c>
      <c r="H2842" s="255" t="s">
        <v>1744</v>
      </c>
      <c r="I2842" s="255" t="s">
        <v>913</v>
      </c>
      <c r="K2842" s="255" t="s">
        <v>159</v>
      </c>
      <c r="L2842" s="255" t="s">
        <v>764</v>
      </c>
      <c r="M2842" s="255" t="s">
        <v>992</v>
      </c>
      <c r="N2842" s="255" t="s">
        <v>1577</v>
      </c>
      <c r="P2842" s="255" t="s">
        <v>154</v>
      </c>
      <c r="Q2842" s="255" t="s">
        <v>4672</v>
      </c>
      <c r="R2842" s="255" t="s">
        <v>1832</v>
      </c>
      <c r="S2842" s="255" t="s">
        <v>6725</v>
      </c>
    </row>
    <row r="2843" spans="1:19" x14ac:dyDescent="0.3">
      <c r="A2843" s="204"/>
      <c r="B2843" s="204"/>
      <c r="C2843" s="204"/>
      <c r="D2843" s="204"/>
      <c r="F2843" s="255" t="s">
        <v>154</v>
      </c>
      <c r="G2843" s="255" t="s">
        <v>717</v>
      </c>
      <c r="H2843" s="255" t="s">
        <v>2083</v>
      </c>
      <c r="I2843" s="255" t="s">
        <v>914</v>
      </c>
      <c r="K2843" s="255" t="s">
        <v>159</v>
      </c>
      <c r="L2843" s="255" t="s">
        <v>766</v>
      </c>
      <c r="M2843" s="255" t="s">
        <v>624</v>
      </c>
      <c r="N2843" s="255" t="s">
        <v>812</v>
      </c>
      <c r="P2843" s="255" t="s">
        <v>154</v>
      </c>
      <c r="Q2843" s="255" t="s">
        <v>767</v>
      </c>
      <c r="R2843" s="255" t="s">
        <v>821</v>
      </c>
      <c r="S2843" s="255" t="s">
        <v>2987</v>
      </c>
    </row>
    <row r="2844" spans="1:19" x14ac:dyDescent="0.3">
      <c r="A2844" s="204"/>
      <c r="B2844" s="204"/>
      <c r="C2844" s="204"/>
      <c r="D2844" s="204"/>
      <c r="F2844" s="255" t="s">
        <v>154</v>
      </c>
      <c r="G2844" s="255" t="s">
        <v>719</v>
      </c>
      <c r="H2844" s="255" t="s">
        <v>565</v>
      </c>
      <c r="I2844" s="255" t="s">
        <v>565</v>
      </c>
      <c r="K2844" s="255" t="s">
        <v>159</v>
      </c>
      <c r="L2844" s="255" t="s">
        <v>4672</v>
      </c>
      <c r="M2844" s="255" t="s">
        <v>594</v>
      </c>
      <c r="N2844" s="255" t="s">
        <v>1307</v>
      </c>
      <c r="P2844" s="255" t="s">
        <v>154</v>
      </c>
      <c r="Q2844" s="255" t="s">
        <v>769</v>
      </c>
      <c r="R2844" s="255" t="s">
        <v>946</v>
      </c>
      <c r="S2844" s="255" t="s">
        <v>2988</v>
      </c>
    </row>
    <row r="2845" spans="1:19" x14ac:dyDescent="0.3">
      <c r="A2845" s="204"/>
      <c r="B2845" s="204"/>
      <c r="C2845" s="204"/>
      <c r="D2845" s="204"/>
      <c r="F2845" s="255" t="s">
        <v>154</v>
      </c>
      <c r="G2845" s="255" t="s">
        <v>720</v>
      </c>
      <c r="H2845" s="255" t="s">
        <v>1121</v>
      </c>
      <c r="I2845" s="255" t="s">
        <v>915</v>
      </c>
      <c r="K2845" s="255" t="s">
        <v>159</v>
      </c>
      <c r="L2845" s="255" t="s">
        <v>767</v>
      </c>
      <c r="M2845" s="255" t="s">
        <v>594</v>
      </c>
      <c r="N2845" s="255" t="s">
        <v>863</v>
      </c>
      <c r="P2845" s="255" t="s">
        <v>154</v>
      </c>
      <c r="Q2845" s="255" t="s">
        <v>537</v>
      </c>
      <c r="R2845" s="255" t="s">
        <v>10685</v>
      </c>
      <c r="S2845" s="255" t="s">
        <v>2989</v>
      </c>
    </row>
    <row r="2846" spans="1:19" x14ac:dyDescent="0.3">
      <c r="A2846" s="204"/>
      <c r="B2846" s="204"/>
      <c r="C2846" s="204"/>
      <c r="D2846" s="204"/>
      <c r="F2846" s="255" t="s">
        <v>154</v>
      </c>
      <c r="G2846" s="255" t="s">
        <v>722</v>
      </c>
      <c r="H2846" s="255" t="s">
        <v>1832</v>
      </c>
      <c r="I2846" s="255" t="s">
        <v>916</v>
      </c>
      <c r="K2846" s="255" t="s">
        <v>159</v>
      </c>
      <c r="L2846" s="255" t="s">
        <v>769</v>
      </c>
      <c r="M2846" s="255" t="s">
        <v>565</v>
      </c>
      <c r="N2846" s="255" t="s">
        <v>2254</v>
      </c>
      <c r="P2846" s="255" t="s">
        <v>154</v>
      </c>
      <c r="Q2846" s="255" t="s">
        <v>4673</v>
      </c>
      <c r="R2846" s="255" t="s">
        <v>10684</v>
      </c>
      <c r="S2846" s="255" t="s">
        <v>10683</v>
      </c>
    </row>
    <row r="2847" spans="1:19" x14ac:dyDescent="0.3">
      <c r="A2847" s="204"/>
      <c r="B2847" s="204"/>
      <c r="C2847" s="204"/>
      <c r="D2847" s="204"/>
      <c r="F2847" s="255" t="s">
        <v>154</v>
      </c>
      <c r="G2847" s="255" t="s">
        <v>724</v>
      </c>
      <c r="H2847" s="255" t="s">
        <v>992</v>
      </c>
      <c r="I2847" s="255" t="s">
        <v>917</v>
      </c>
      <c r="K2847" s="255" t="s">
        <v>159</v>
      </c>
      <c r="L2847" s="255" t="s">
        <v>537</v>
      </c>
      <c r="M2847" s="255" t="s">
        <v>1938</v>
      </c>
      <c r="N2847" s="255" t="s">
        <v>2255</v>
      </c>
      <c r="P2847" s="255" t="s">
        <v>154</v>
      </c>
      <c r="Q2847" s="255" t="s">
        <v>774</v>
      </c>
      <c r="R2847" s="255" t="s">
        <v>594</v>
      </c>
      <c r="S2847" s="255" t="s">
        <v>946</v>
      </c>
    </row>
    <row r="2848" spans="1:19" x14ac:dyDescent="0.3">
      <c r="A2848" s="204"/>
      <c r="B2848" s="204"/>
      <c r="C2848" s="204"/>
      <c r="D2848" s="204"/>
      <c r="F2848" s="255" t="s">
        <v>154</v>
      </c>
      <c r="G2848" s="255" t="s">
        <v>726</v>
      </c>
      <c r="H2848" s="255" t="s">
        <v>2845</v>
      </c>
      <c r="I2848" s="255" t="s">
        <v>918</v>
      </c>
      <c r="K2848" s="255" t="s">
        <v>159</v>
      </c>
      <c r="L2848" s="255" t="s">
        <v>4673</v>
      </c>
      <c r="M2848" s="255" t="s">
        <v>2790</v>
      </c>
      <c r="N2848" s="255" t="s">
        <v>1335</v>
      </c>
      <c r="P2848" s="255" t="s">
        <v>154</v>
      </c>
      <c r="Q2848" s="255" t="s">
        <v>776</v>
      </c>
      <c r="R2848" s="255" t="s">
        <v>863</v>
      </c>
      <c r="S2848" s="255" t="s">
        <v>863</v>
      </c>
    </row>
    <row r="2849" spans="1:19" x14ac:dyDescent="0.3">
      <c r="A2849" s="204"/>
      <c r="B2849" s="204"/>
      <c r="C2849" s="204"/>
      <c r="D2849" s="204"/>
      <c r="F2849" s="255" t="s">
        <v>154</v>
      </c>
      <c r="G2849" s="255" t="s">
        <v>728</v>
      </c>
      <c r="H2849" s="255" t="s">
        <v>4590</v>
      </c>
      <c r="I2849" s="255" t="s">
        <v>919</v>
      </c>
      <c r="K2849" s="255" t="s">
        <v>159</v>
      </c>
      <c r="L2849" s="255" t="s">
        <v>774</v>
      </c>
      <c r="M2849" s="255" t="s">
        <v>565</v>
      </c>
      <c r="N2849" s="255" t="s">
        <v>565</v>
      </c>
      <c r="P2849" s="255" t="s">
        <v>154</v>
      </c>
      <c r="Q2849" s="255" t="s">
        <v>778</v>
      </c>
      <c r="R2849" s="255" t="s">
        <v>8168</v>
      </c>
      <c r="S2849" s="255" t="s">
        <v>2990</v>
      </c>
    </row>
    <row r="2850" spans="1:19" x14ac:dyDescent="0.3">
      <c r="A2850" s="204"/>
      <c r="B2850" s="204"/>
      <c r="C2850" s="204"/>
      <c r="D2850" s="204"/>
      <c r="F2850" s="255" t="s">
        <v>154</v>
      </c>
      <c r="G2850" s="255" t="s">
        <v>730</v>
      </c>
      <c r="H2850" s="255" t="s">
        <v>2003</v>
      </c>
      <c r="I2850" s="255" t="s">
        <v>920</v>
      </c>
      <c r="K2850" s="255" t="s">
        <v>159</v>
      </c>
      <c r="L2850" s="255" t="s">
        <v>776</v>
      </c>
      <c r="M2850" s="255" t="s">
        <v>565</v>
      </c>
      <c r="N2850" s="255" t="s">
        <v>565</v>
      </c>
      <c r="P2850" s="255" t="s">
        <v>154</v>
      </c>
      <c r="Q2850" s="255" t="s">
        <v>780</v>
      </c>
      <c r="R2850" s="255" t="s">
        <v>1023</v>
      </c>
      <c r="S2850" s="255" t="s">
        <v>2991</v>
      </c>
    </row>
    <row r="2851" spans="1:19" x14ac:dyDescent="0.3">
      <c r="A2851" s="204"/>
      <c r="B2851" s="204"/>
      <c r="C2851" s="204"/>
      <c r="D2851" s="204"/>
      <c r="F2851" s="255" t="s">
        <v>154</v>
      </c>
      <c r="G2851" s="255" t="s">
        <v>539</v>
      </c>
      <c r="H2851" s="255" t="s">
        <v>10447</v>
      </c>
      <c r="I2851" s="255" t="s">
        <v>921</v>
      </c>
      <c r="K2851" s="255" t="s">
        <v>159</v>
      </c>
      <c r="L2851" s="255" t="s">
        <v>778</v>
      </c>
      <c r="M2851" s="255" t="s">
        <v>565</v>
      </c>
      <c r="N2851" s="255" t="s">
        <v>565</v>
      </c>
      <c r="P2851" s="255" t="s">
        <v>154</v>
      </c>
      <c r="Q2851" s="255" t="s">
        <v>782</v>
      </c>
      <c r="R2851" s="255" t="s">
        <v>565</v>
      </c>
      <c r="S2851" s="255" t="s">
        <v>565</v>
      </c>
    </row>
    <row r="2852" spans="1:19" x14ac:dyDescent="0.3">
      <c r="A2852" s="204"/>
      <c r="B2852" s="204"/>
      <c r="C2852" s="204"/>
      <c r="D2852" s="204"/>
      <c r="F2852" s="255" t="s">
        <v>154</v>
      </c>
      <c r="G2852" s="255" t="s">
        <v>733</v>
      </c>
      <c r="H2852" s="255" t="s">
        <v>946</v>
      </c>
      <c r="I2852" s="255" t="s">
        <v>922</v>
      </c>
      <c r="K2852" s="255" t="s">
        <v>159</v>
      </c>
      <c r="L2852" s="255" t="s">
        <v>780</v>
      </c>
      <c r="M2852" s="255" t="s">
        <v>565</v>
      </c>
      <c r="N2852" s="255" t="s">
        <v>565</v>
      </c>
      <c r="P2852" s="255" t="s">
        <v>154</v>
      </c>
      <c r="Q2852" s="255" t="s">
        <v>783</v>
      </c>
      <c r="R2852" s="255" t="s">
        <v>1539</v>
      </c>
      <c r="S2852" s="255" t="s">
        <v>2992</v>
      </c>
    </row>
    <row r="2853" spans="1:19" x14ac:dyDescent="0.3">
      <c r="A2853" s="204"/>
      <c r="B2853" s="204"/>
      <c r="C2853" s="204"/>
      <c r="D2853" s="204"/>
      <c r="F2853" s="255" t="s">
        <v>154</v>
      </c>
      <c r="G2853" s="255" t="s">
        <v>735</v>
      </c>
      <c r="H2853" s="255" t="s">
        <v>906</v>
      </c>
      <c r="I2853" s="255" t="s">
        <v>923</v>
      </c>
      <c r="K2853" s="255" t="s">
        <v>159</v>
      </c>
      <c r="L2853" s="255" t="s">
        <v>782</v>
      </c>
      <c r="M2853" s="255" t="s">
        <v>565</v>
      </c>
      <c r="N2853" s="255" t="s">
        <v>565</v>
      </c>
      <c r="P2853" s="255" t="s">
        <v>154</v>
      </c>
      <c r="Q2853" s="255" t="s">
        <v>784</v>
      </c>
      <c r="R2853" s="255" t="s">
        <v>4192</v>
      </c>
      <c r="S2853" s="255" t="s">
        <v>2993</v>
      </c>
    </row>
    <row r="2854" spans="1:19" x14ac:dyDescent="0.3">
      <c r="A2854" s="204"/>
      <c r="B2854" s="204"/>
      <c r="C2854" s="204"/>
      <c r="D2854" s="204"/>
      <c r="F2854" s="255" t="s">
        <v>154</v>
      </c>
      <c r="G2854" s="255" t="s">
        <v>737</v>
      </c>
      <c r="H2854" s="255" t="s">
        <v>2455</v>
      </c>
      <c r="I2854" s="255" t="s">
        <v>924</v>
      </c>
      <c r="K2854" s="255" t="s">
        <v>159</v>
      </c>
      <c r="L2854" s="255" t="s">
        <v>783</v>
      </c>
      <c r="M2854" s="255" t="s">
        <v>565</v>
      </c>
      <c r="N2854" s="255" t="s">
        <v>565</v>
      </c>
      <c r="P2854" s="255" t="s">
        <v>154</v>
      </c>
      <c r="Q2854" s="255" t="s">
        <v>786</v>
      </c>
      <c r="R2854" s="255" t="s">
        <v>8230</v>
      </c>
      <c r="S2854" s="255" t="s">
        <v>2994</v>
      </c>
    </row>
    <row r="2855" spans="1:19" x14ac:dyDescent="0.3">
      <c r="A2855" s="204"/>
      <c r="B2855" s="204"/>
      <c r="C2855" s="204"/>
      <c r="D2855" s="204"/>
      <c r="F2855" s="255" t="s">
        <v>154</v>
      </c>
      <c r="G2855" s="255" t="s">
        <v>739</v>
      </c>
      <c r="H2855" s="255" t="s">
        <v>4222</v>
      </c>
      <c r="I2855" s="255" t="s">
        <v>925</v>
      </c>
      <c r="K2855" s="255" t="s">
        <v>159</v>
      </c>
      <c r="L2855" s="255" t="s">
        <v>784</v>
      </c>
      <c r="M2855" s="255" t="s">
        <v>680</v>
      </c>
      <c r="N2855" s="255" t="s">
        <v>610</v>
      </c>
      <c r="P2855" s="255" t="s">
        <v>154</v>
      </c>
      <c r="Q2855" s="255" t="s">
        <v>4674</v>
      </c>
      <c r="R2855" s="255" t="s">
        <v>3186</v>
      </c>
      <c r="S2855" s="255" t="s">
        <v>4470</v>
      </c>
    </row>
    <row r="2856" spans="1:19" x14ac:dyDescent="0.3">
      <c r="A2856" s="204"/>
      <c r="B2856" s="204"/>
      <c r="C2856" s="204"/>
      <c r="D2856" s="204"/>
      <c r="F2856" s="255" t="s">
        <v>154</v>
      </c>
      <c r="G2856" s="255" t="s">
        <v>741</v>
      </c>
      <c r="H2856" s="255" t="s">
        <v>1010</v>
      </c>
      <c r="I2856" s="255" t="s">
        <v>926</v>
      </c>
      <c r="K2856" s="255" t="s">
        <v>159</v>
      </c>
      <c r="L2856" s="255" t="s">
        <v>786</v>
      </c>
      <c r="M2856" s="255" t="s">
        <v>652</v>
      </c>
      <c r="N2856" s="255" t="s">
        <v>976</v>
      </c>
      <c r="P2856" s="255" t="s">
        <v>154</v>
      </c>
      <c r="Q2856" s="255" t="s">
        <v>788</v>
      </c>
      <c r="R2856" s="255" t="s">
        <v>1420</v>
      </c>
      <c r="S2856" s="255" t="s">
        <v>2995</v>
      </c>
    </row>
    <row r="2857" spans="1:19" x14ac:dyDescent="0.3">
      <c r="A2857" s="204"/>
      <c r="B2857" s="204"/>
      <c r="C2857" s="204"/>
      <c r="D2857" s="204"/>
      <c r="F2857" s="255" t="s">
        <v>154</v>
      </c>
      <c r="G2857" s="255" t="s">
        <v>743</v>
      </c>
      <c r="H2857" s="255" t="s">
        <v>3464</v>
      </c>
      <c r="I2857" s="255" t="s">
        <v>927</v>
      </c>
      <c r="K2857" s="255" t="s">
        <v>159</v>
      </c>
      <c r="L2857" s="255" t="s">
        <v>4674</v>
      </c>
      <c r="M2857" s="255" t="s">
        <v>5033</v>
      </c>
      <c r="N2857" s="255" t="s">
        <v>3677</v>
      </c>
      <c r="P2857" s="255" t="s">
        <v>154</v>
      </c>
      <c r="Q2857" s="255" t="s">
        <v>790</v>
      </c>
      <c r="R2857" s="255" t="s">
        <v>1387</v>
      </c>
      <c r="S2857" s="255" t="s">
        <v>2996</v>
      </c>
    </row>
    <row r="2858" spans="1:19" x14ac:dyDescent="0.3">
      <c r="A2858" s="204"/>
      <c r="B2858" s="204"/>
      <c r="C2858" s="204"/>
      <c r="D2858" s="204"/>
      <c r="F2858" s="255" t="s">
        <v>154</v>
      </c>
      <c r="G2858" s="255" t="s">
        <v>745</v>
      </c>
      <c r="H2858" s="255" t="s">
        <v>2284</v>
      </c>
      <c r="I2858" s="255" t="s">
        <v>928</v>
      </c>
      <c r="K2858" s="255" t="s">
        <v>159</v>
      </c>
      <c r="L2858" s="255" t="s">
        <v>788</v>
      </c>
      <c r="M2858" s="255" t="s">
        <v>565</v>
      </c>
      <c r="N2858" s="255" t="s">
        <v>565</v>
      </c>
      <c r="P2858" s="255" t="s">
        <v>154</v>
      </c>
      <c r="Q2858" s="255" t="s">
        <v>792</v>
      </c>
      <c r="R2858" s="255" t="s">
        <v>821</v>
      </c>
      <c r="S2858" s="255" t="s">
        <v>2083</v>
      </c>
    </row>
    <row r="2859" spans="1:19" x14ac:dyDescent="0.3">
      <c r="A2859" s="204"/>
      <c r="B2859" s="204"/>
      <c r="C2859" s="204"/>
      <c r="D2859" s="204"/>
      <c r="F2859" s="255" t="s">
        <v>154</v>
      </c>
      <c r="G2859" s="255" t="s">
        <v>747</v>
      </c>
      <c r="H2859" s="255" t="s">
        <v>2651</v>
      </c>
      <c r="I2859" s="255" t="s">
        <v>929</v>
      </c>
      <c r="K2859" s="255" t="s">
        <v>159</v>
      </c>
      <c r="L2859" s="255" t="s">
        <v>790</v>
      </c>
      <c r="M2859" s="255" t="s">
        <v>1833</v>
      </c>
      <c r="N2859" s="255" t="s">
        <v>2256</v>
      </c>
      <c r="P2859" s="255" t="s">
        <v>154</v>
      </c>
      <c r="Q2859" s="255" t="s">
        <v>794</v>
      </c>
      <c r="R2859" s="255" t="s">
        <v>1121</v>
      </c>
      <c r="S2859" s="255" t="s">
        <v>1312</v>
      </c>
    </row>
    <row r="2860" spans="1:19" x14ac:dyDescent="0.3">
      <c r="A2860" s="204"/>
      <c r="B2860" s="204"/>
      <c r="C2860" s="204"/>
      <c r="D2860" s="204"/>
      <c r="F2860" s="255" t="s">
        <v>154</v>
      </c>
      <c r="G2860" s="255" t="s">
        <v>749</v>
      </c>
      <c r="H2860" s="255" t="s">
        <v>2627</v>
      </c>
      <c r="I2860" s="255" t="s">
        <v>930</v>
      </c>
      <c r="K2860" s="255" t="s">
        <v>159</v>
      </c>
      <c r="L2860" s="255" t="s">
        <v>792</v>
      </c>
      <c r="M2860" s="255" t="s">
        <v>2515</v>
      </c>
      <c r="N2860" s="255" t="s">
        <v>1574</v>
      </c>
      <c r="P2860" s="255" t="s">
        <v>154</v>
      </c>
      <c r="Q2860" s="255" t="s">
        <v>796</v>
      </c>
      <c r="R2860" s="255" t="s">
        <v>1762</v>
      </c>
      <c r="S2860" s="255" t="s">
        <v>2997</v>
      </c>
    </row>
    <row r="2861" spans="1:19" x14ac:dyDescent="0.3">
      <c r="A2861" s="204"/>
      <c r="B2861" s="204"/>
      <c r="C2861" s="204"/>
      <c r="D2861" s="204"/>
      <c r="F2861" s="255" t="s">
        <v>154</v>
      </c>
      <c r="G2861" s="255" t="s">
        <v>751</v>
      </c>
      <c r="H2861" s="255" t="s">
        <v>4265</v>
      </c>
      <c r="I2861" s="255" t="s">
        <v>931</v>
      </c>
      <c r="K2861" s="255" t="s">
        <v>159</v>
      </c>
      <c r="L2861" s="255" t="s">
        <v>794</v>
      </c>
      <c r="M2861" s="255" t="s">
        <v>565</v>
      </c>
      <c r="N2861" s="255" t="s">
        <v>863</v>
      </c>
      <c r="P2861" s="255" t="s">
        <v>154</v>
      </c>
      <c r="Q2861" s="255" t="s">
        <v>4675</v>
      </c>
      <c r="R2861" s="255" t="s">
        <v>4328</v>
      </c>
      <c r="S2861" s="255" t="s">
        <v>10682</v>
      </c>
    </row>
    <row r="2862" spans="1:19" x14ac:dyDescent="0.3">
      <c r="A2862" s="204"/>
      <c r="B2862" s="204"/>
      <c r="C2862" s="204"/>
      <c r="D2862" s="204"/>
      <c r="F2862" s="255" t="s">
        <v>154</v>
      </c>
      <c r="G2862" s="255" t="s">
        <v>753</v>
      </c>
      <c r="H2862" s="255" t="s">
        <v>8999</v>
      </c>
      <c r="I2862" s="255" t="s">
        <v>932</v>
      </c>
      <c r="K2862" s="255" t="s">
        <v>159</v>
      </c>
      <c r="L2862" s="255" t="s">
        <v>796</v>
      </c>
      <c r="M2862" s="255" t="s">
        <v>661</v>
      </c>
      <c r="N2862" s="255" t="s">
        <v>2257</v>
      </c>
      <c r="P2862" s="255" t="s">
        <v>154</v>
      </c>
      <c r="Q2862" s="255" t="s">
        <v>798</v>
      </c>
      <c r="R2862" s="255" t="s">
        <v>1145</v>
      </c>
      <c r="S2862" s="255" t="s">
        <v>2998</v>
      </c>
    </row>
    <row r="2863" spans="1:19" x14ac:dyDescent="0.3">
      <c r="A2863" s="204"/>
      <c r="B2863" s="204"/>
      <c r="C2863" s="204"/>
      <c r="D2863" s="204"/>
      <c r="F2863" s="255" t="s">
        <v>154</v>
      </c>
      <c r="G2863" s="255" t="s">
        <v>538</v>
      </c>
      <c r="H2863" s="255" t="s">
        <v>10448</v>
      </c>
      <c r="I2863" s="255" t="s">
        <v>933</v>
      </c>
      <c r="K2863" s="255" t="s">
        <v>159</v>
      </c>
      <c r="L2863" s="255" t="s">
        <v>4675</v>
      </c>
      <c r="M2863" s="255" t="s">
        <v>1832</v>
      </c>
      <c r="N2863" s="255" t="s">
        <v>8028</v>
      </c>
      <c r="P2863" s="255" t="s">
        <v>154</v>
      </c>
      <c r="Q2863" s="255" t="s">
        <v>800</v>
      </c>
      <c r="R2863" s="255" t="s">
        <v>1671</v>
      </c>
      <c r="S2863" s="255" t="s">
        <v>1156</v>
      </c>
    </row>
    <row r="2864" spans="1:19" x14ac:dyDescent="0.3">
      <c r="A2864" s="204"/>
      <c r="B2864" s="204"/>
      <c r="C2864" s="204"/>
      <c r="D2864" s="204"/>
      <c r="F2864" s="255" t="s">
        <v>154</v>
      </c>
      <c r="G2864" s="255" t="s">
        <v>756</v>
      </c>
      <c r="H2864" s="255" t="s">
        <v>594</v>
      </c>
      <c r="I2864" s="255" t="s">
        <v>565</v>
      </c>
      <c r="K2864" s="255" t="s">
        <v>159</v>
      </c>
      <c r="L2864" s="255" t="s">
        <v>798</v>
      </c>
      <c r="M2864" s="255" t="s">
        <v>565</v>
      </c>
      <c r="N2864" s="255" t="s">
        <v>565</v>
      </c>
      <c r="P2864" s="255" t="s">
        <v>154</v>
      </c>
      <c r="Q2864" s="255" t="s">
        <v>802</v>
      </c>
      <c r="R2864" s="255" t="s">
        <v>594</v>
      </c>
      <c r="S2864" s="255" t="s">
        <v>594</v>
      </c>
    </row>
    <row r="2865" spans="1:19" x14ac:dyDescent="0.3">
      <c r="A2865" s="204"/>
      <c r="B2865" s="204"/>
      <c r="C2865" s="204"/>
      <c r="D2865" s="204"/>
      <c r="F2865" s="255" t="s">
        <v>154</v>
      </c>
      <c r="G2865" s="255" t="s">
        <v>758</v>
      </c>
      <c r="H2865" s="255" t="s">
        <v>2525</v>
      </c>
      <c r="I2865" s="255" t="s">
        <v>934</v>
      </c>
      <c r="K2865" s="255" t="s">
        <v>159</v>
      </c>
      <c r="L2865" s="255" t="s">
        <v>800</v>
      </c>
      <c r="M2865" s="255" t="s">
        <v>624</v>
      </c>
      <c r="N2865" s="255" t="s">
        <v>2258</v>
      </c>
      <c r="P2865" s="255" t="s">
        <v>154</v>
      </c>
      <c r="Q2865" s="255" t="s">
        <v>803</v>
      </c>
      <c r="R2865" s="255" t="s">
        <v>6611</v>
      </c>
      <c r="S2865" s="255" t="s">
        <v>2999</v>
      </c>
    </row>
    <row r="2866" spans="1:19" x14ac:dyDescent="0.3">
      <c r="A2866" s="204"/>
      <c r="B2866" s="204"/>
      <c r="C2866" s="204"/>
      <c r="D2866" s="204"/>
      <c r="F2866" s="255" t="s">
        <v>154</v>
      </c>
      <c r="G2866" s="255" t="s">
        <v>760</v>
      </c>
      <c r="H2866" s="255" t="s">
        <v>10449</v>
      </c>
      <c r="I2866" s="255" t="s">
        <v>935</v>
      </c>
      <c r="K2866" s="255" t="s">
        <v>159</v>
      </c>
      <c r="L2866" s="255" t="s">
        <v>802</v>
      </c>
      <c r="M2866" s="255" t="s">
        <v>565</v>
      </c>
      <c r="N2866" s="255" t="s">
        <v>565</v>
      </c>
      <c r="P2866" s="255" t="s">
        <v>154</v>
      </c>
      <c r="Q2866" s="255" t="s">
        <v>805</v>
      </c>
      <c r="R2866" s="255" t="s">
        <v>812</v>
      </c>
      <c r="S2866" s="255" t="s">
        <v>3000</v>
      </c>
    </row>
    <row r="2867" spans="1:19" x14ac:dyDescent="0.3">
      <c r="A2867" s="204"/>
      <c r="B2867" s="204"/>
      <c r="C2867" s="204"/>
      <c r="D2867" s="204"/>
      <c r="F2867" s="255" t="s">
        <v>154</v>
      </c>
      <c r="G2867" s="255" t="s">
        <v>762</v>
      </c>
      <c r="H2867" s="255" t="s">
        <v>1077</v>
      </c>
      <c r="I2867" s="255" t="s">
        <v>936</v>
      </c>
      <c r="K2867" s="255" t="s">
        <v>159</v>
      </c>
      <c r="L2867" s="255" t="s">
        <v>803</v>
      </c>
      <c r="M2867" s="255" t="s">
        <v>946</v>
      </c>
      <c r="N2867" s="255" t="s">
        <v>1338</v>
      </c>
      <c r="P2867" s="255" t="s">
        <v>154</v>
      </c>
      <c r="Q2867" s="255" t="s">
        <v>807</v>
      </c>
      <c r="R2867" s="255" t="s">
        <v>621</v>
      </c>
      <c r="S2867" s="255" t="s">
        <v>3001</v>
      </c>
    </row>
    <row r="2868" spans="1:19" x14ac:dyDescent="0.3">
      <c r="A2868" s="204"/>
      <c r="B2868" s="204"/>
      <c r="C2868" s="204"/>
      <c r="D2868" s="204"/>
      <c r="F2868" s="255" t="s">
        <v>154</v>
      </c>
      <c r="G2868" s="255" t="s">
        <v>764</v>
      </c>
      <c r="H2868" s="255" t="s">
        <v>1316</v>
      </c>
      <c r="I2868" s="255" t="s">
        <v>937</v>
      </c>
      <c r="K2868" s="255" t="s">
        <v>159</v>
      </c>
      <c r="L2868" s="255" t="s">
        <v>805</v>
      </c>
      <c r="M2868" s="255" t="s">
        <v>565</v>
      </c>
      <c r="N2868" s="255" t="s">
        <v>892</v>
      </c>
      <c r="P2868" s="255" t="s">
        <v>154</v>
      </c>
      <c r="Q2868" s="255" t="s">
        <v>809</v>
      </c>
      <c r="R2868" s="255" t="s">
        <v>1802</v>
      </c>
      <c r="S2868" s="255" t="s">
        <v>3002</v>
      </c>
    </row>
    <row r="2869" spans="1:19" x14ac:dyDescent="0.3">
      <c r="A2869" s="204"/>
      <c r="B2869" s="204"/>
      <c r="C2869" s="204"/>
      <c r="D2869" s="204"/>
      <c r="F2869" s="255" t="s">
        <v>154</v>
      </c>
      <c r="G2869" s="255" t="s">
        <v>766</v>
      </c>
      <c r="H2869" s="255" t="s">
        <v>885</v>
      </c>
      <c r="I2869" s="255" t="s">
        <v>938</v>
      </c>
      <c r="K2869" s="255" t="s">
        <v>159</v>
      </c>
      <c r="L2869" s="255" t="s">
        <v>807</v>
      </c>
      <c r="M2869" s="255" t="s">
        <v>565</v>
      </c>
      <c r="N2869" s="255" t="s">
        <v>1183</v>
      </c>
      <c r="P2869" s="255" t="s">
        <v>154</v>
      </c>
      <c r="Q2869" s="255" t="s">
        <v>4676</v>
      </c>
      <c r="R2869" s="255" t="s">
        <v>1631</v>
      </c>
      <c r="S2869" s="255" t="s">
        <v>10681</v>
      </c>
    </row>
    <row r="2870" spans="1:19" x14ac:dyDescent="0.3">
      <c r="A2870" s="204"/>
      <c r="B2870" s="204"/>
      <c r="C2870" s="204"/>
      <c r="D2870" s="204"/>
      <c r="F2870" s="255" t="s">
        <v>154</v>
      </c>
      <c r="G2870" s="255" t="s">
        <v>4672</v>
      </c>
      <c r="H2870" s="255" t="s">
        <v>691</v>
      </c>
      <c r="I2870" s="255" t="s">
        <v>6595</v>
      </c>
      <c r="K2870" s="255" t="s">
        <v>159</v>
      </c>
      <c r="L2870" s="255" t="s">
        <v>809</v>
      </c>
      <c r="M2870" s="255" t="s">
        <v>624</v>
      </c>
      <c r="N2870" s="255" t="s">
        <v>1936</v>
      </c>
      <c r="P2870" s="255" t="s">
        <v>154</v>
      </c>
      <c r="Q2870" s="255" t="s">
        <v>813</v>
      </c>
      <c r="R2870" s="255" t="s">
        <v>3223</v>
      </c>
      <c r="S2870" s="255" t="s">
        <v>3003</v>
      </c>
    </row>
    <row r="2871" spans="1:19" x14ac:dyDescent="0.3">
      <c r="A2871" s="204"/>
      <c r="B2871" s="204"/>
      <c r="C2871" s="204"/>
      <c r="D2871" s="204"/>
      <c r="F2871" s="255" t="s">
        <v>154</v>
      </c>
      <c r="G2871" s="255" t="s">
        <v>767</v>
      </c>
      <c r="H2871" s="255" t="s">
        <v>968</v>
      </c>
      <c r="I2871" s="255" t="s">
        <v>939</v>
      </c>
      <c r="K2871" s="255" t="s">
        <v>159</v>
      </c>
      <c r="L2871" s="255" t="s">
        <v>811</v>
      </c>
      <c r="M2871" s="255" t="s">
        <v>565</v>
      </c>
      <c r="N2871" s="255" t="s">
        <v>565</v>
      </c>
      <c r="P2871" s="255" t="s">
        <v>154</v>
      </c>
      <c r="Q2871" s="255" t="s">
        <v>815</v>
      </c>
      <c r="R2871" s="255" t="s">
        <v>565</v>
      </c>
      <c r="S2871" s="255" t="s">
        <v>757</v>
      </c>
    </row>
    <row r="2872" spans="1:19" x14ac:dyDescent="0.3">
      <c r="A2872" s="204"/>
      <c r="B2872" s="204"/>
      <c r="C2872" s="204"/>
      <c r="D2872" s="204"/>
      <c r="F2872" s="255" t="s">
        <v>154</v>
      </c>
      <c r="G2872" s="255" t="s">
        <v>769</v>
      </c>
      <c r="H2872" s="255" t="s">
        <v>875</v>
      </c>
      <c r="I2872" s="255" t="s">
        <v>940</v>
      </c>
      <c r="K2872" s="255" t="s">
        <v>159</v>
      </c>
      <c r="L2872" s="255" t="s">
        <v>4676</v>
      </c>
      <c r="M2872" s="255" t="s">
        <v>1082</v>
      </c>
      <c r="N2872" s="255" t="s">
        <v>10546</v>
      </c>
      <c r="P2872" s="255" t="s">
        <v>154</v>
      </c>
      <c r="Q2872" s="255" t="s">
        <v>816</v>
      </c>
      <c r="R2872" s="255" t="s">
        <v>2845</v>
      </c>
      <c r="S2872" s="255" t="s">
        <v>3004</v>
      </c>
    </row>
    <row r="2873" spans="1:19" x14ac:dyDescent="0.3">
      <c r="A2873" s="204"/>
      <c r="B2873" s="204"/>
      <c r="C2873" s="204"/>
      <c r="D2873" s="204"/>
      <c r="F2873" s="255" t="s">
        <v>154</v>
      </c>
      <c r="G2873" s="255" t="s">
        <v>771</v>
      </c>
      <c r="H2873" s="255" t="s">
        <v>946</v>
      </c>
      <c r="I2873" s="255" t="s">
        <v>941</v>
      </c>
      <c r="K2873" s="255" t="s">
        <v>159</v>
      </c>
      <c r="L2873" s="255" t="s">
        <v>813</v>
      </c>
      <c r="M2873" s="255" t="s">
        <v>1313</v>
      </c>
      <c r="N2873" s="255" t="s">
        <v>2259</v>
      </c>
      <c r="P2873" s="255" t="s">
        <v>154</v>
      </c>
      <c r="Q2873" s="255" t="s">
        <v>818</v>
      </c>
      <c r="R2873" s="255" t="s">
        <v>977</v>
      </c>
      <c r="S2873" s="255" t="s">
        <v>3005</v>
      </c>
    </row>
    <row r="2874" spans="1:19" x14ac:dyDescent="0.3">
      <c r="A2874" s="204"/>
      <c r="B2874" s="204"/>
      <c r="C2874" s="204"/>
      <c r="D2874" s="204"/>
      <c r="F2874" s="255" t="s">
        <v>154</v>
      </c>
      <c r="G2874" s="255" t="s">
        <v>537</v>
      </c>
      <c r="H2874" s="255" t="s">
        <v>10450</v>
      </c>
      <c r="I2874" s="255" t="s">
        <v>942</v>
      </c>
      <c r="K2874" s="255" t="s">
        <v>159</v>
      </c>
      <c r="L2874" s="255" t="s">
        <v>815</v>
      </c>
      <c r="M2874" s="255" t="s">
        <v>565</v>
      </c>
      <c r="N2874" s="255" t="s">
        <v>565</v>
      </c>
      <c r="P2874" s="255" t="s">
        <v>154</v>
      </c>
      <c r="Q2874" s="255" t="s">
        <v>4677</v>
      </c>
      <c r="R2874" s="255" t="s">
        <v>565</v>
      </c>
      <c r="S2874" s="255" t="s">
        <v>565</v>
      </c>
    </row>
    <row r="2875" spans="1:19" x14ac:dyDescent="0.3">
      <c r="A2875" s="204"/>
      <c r="B2875" s="204"/>
      <c r="C2875" s="204"/>
      <c r="D2875" s="204"/>
      <c r="F2875" s="255" t="s">
        <v>154</v>
      </c>
      <c r="G2875" s="255" t="s">
        <v>4673</v>
      </c>
      <c r="H2875" s="255" t="s">
        <v>2003</v>
      </c>
      <c r="I2875" s="255" t="s">
        <v>10451</v>
      </c>
      <c r="K2875" s="255" t="s">
        <v>159</v>
      </c>
      <c r="L2875" s="255" t="s">
        <v>816</v>
      </c>
      <c r="M2875" s="255" t="s">
        <v>583</v>
      </c>
      <c r="N2875" s="255" t="s">
        <v>2260</v>
      </c>
      <c r="P2875" s="255" t="s">
        <v>154</v>
      </c>
      <c r="Q2875" s="255" t="s">
        <v>820</v>
      </c>
      <c r="R2875" s="255" t="s">
        <v>565</v>
      </c>
      <c r="S2875" s="255" t="s">
        <v>565</v>
      </c>
    </row>
    <row r="2876" spans="1:19" x14ac:dyDescent="0.3">
      <c r="A2876" s="204"/>
      <c r="B2876" s="204"/>
      <c r="C2876" s="204"/>
      <c r="D2876" s="204"/>
      <c r="F2876" s="255" t="s">
        <v>154</v>
      </c>
      <c r="G2876" s="255" t="s">
        <v>774</v>
      </c>
      <c r="H2876" s="255" t="s">
        <v>812</v>
      </c>
      <c r="I2876" s="255" t="s">
        <v>943</v>
      </c>
      <c r="K2876" s="255" t="s">
        <v>159</v>
      </c>
      <c r="L2876" s="255" t="s">
        <v>818</v>
      </c>
      <c r="M2876" s="255" t="s">
        <v>863</v>
      </c>
      <c r="N2876" s="255" t="s">
        <v>1384</v>
      </c>
      <c r="P2876" s="255" t="s">
        <v>154</v>
      </c>
      <c r="Q2876" s="255" t="s">
        <v>961</v>
      </c>
      <c r="R2876" s="255" t="s">
        <v>565</v>
      </c>
      <c r="S2876" s="255" t="s">
        <v>565</v>
      </c>
    </row>
    <row r="2877" spans="1:19" x14ac:dyDescent="0.3">
      <c r="A2877" s="204"/>
      <c r="B2877" s="204"/>
      <c r="C2877" s="204"/>
      <c r="D2877" s="204"/>
      <c r="F2877" s="255" t="s">
        <v>154</v>
      </c>
      <c r="G2877" s="255" t="s">
        <v>776</v>
      </c>
      <c r="H2877" s="255" t="s">
        <v>1832</v>
      </c>
      <c r="I2877" s="255" t="s">
        <v>944</v>
      </c>
      <c r="K2877" s="255" t="s">
        <v>159</v>
      </c>
      <c r="L2877" s="255" t="s">
        <v>4677</v>
      </c>
      <c r="M2877" s="255" t="s">
        <v>565</v>
      </c>
      <c r="N2877" s="255" t="s">
        <v>565</v>
      </c>
      <c r="P2877" s="255" t="s">
        <v>154</v>
      </c>
      <c r="Q2877" s="255" t="s">
        <v>822</v>
      </c>
      <c r="R2877" s="255" t="s">
        <v>718</v>
      </c>
      <c r="S2877" s="255" t="s">
        <v>3006</v>
      </c>
    </row>
    <row r="2878" spans="1:19" x14ac:dyDescent="0.3">
      <c r="A2878" s="204"/>
      <c r="B2878" s="204"/>
      <c r="C2878" s="204"/>
      <c r="D2878" s="204"/>
      <c r="F2878" s="255" t="s">
        <v>154</v>
      </c>
      <c r="G2878" s="255" t="s">
        <v>778</v>
      </c>
      <c r="H2878" s="255" t="s">
        <v>1718</v>
      </c>
      <c r="I2878" s="255" t="s">
        <v>945</v>
      </c>
      <c r="K2878" s="255" t="s">
        <v>159</v>
      </c>
      <c r="L2878" s="255" t="s">
        <v>820</v>
      </c>
      <c r="M2878" s="255" t="s">
        <v>565</v>
      </c>
      <c r="N2878" s="255" t="s">
        <v>565</v>
      </c>
      <c r="P2878" s="255" t="s">
        <v>154</v>
      </c>
      <c r="Q2878" s="255" t="s">
        <v>332</v>
      </c>
      <c r="R2878" s="255" t="s">
        <v>10680</v>
      </c>
      <c r="S2878" s="255" t="s">
        <v>3007</v>
      </c>
    </row>
    <row r="2879" spans="1:19" x14ac:dyDescent="0.3">
      <c r="A2879" s="204"/>
      <c r="B2879" s="204"/>
      <c r="C2879" s="204"/>
      <c r="D2879" s="204"/>
      <c r="F2879" s="255" t="s">
        <v>154</v>
      </c>
      <c r="G2879" s="255" t="s">
        <v>780</v>
      </c>
      <c r="H2879" s="255" t="s">
        <v>2193</v>
      </c>
      <c r="I2879" s="255" t="s">
        <v>569</v>
      </c>
      <c r="K2879" s="255" t="s">
        <v>159</v>
      </c>
      <c r="L2879" s="255" t="s">
        <v>961</v>
      </c>
      <c r="M2879" s="255" t="s">
        <v>565</v>
      </c>
      <c r="N2879" s="255" t="s">
        <v>565</v>
      </c>
      <c r="P2879" s="255" t="s">
        <v>154</v>
      </c>
      <c r="Q2879" s="255" t="s">
        <v>331</v>
      </c>
      <c r="R2879" s="255" t="s">
        <v>4321</v>
      </c>
      <c r="S2879" s="255" t="s">
        <v>3008</v>
      </c>
    </row>
    <row r="2880" spans="1:19" x14ac:dyDescent="0.3">
      <c r="A2880" s="204"/>
      <c r="B2880" s="204"/>
      <c r="C2880" s="204"/>
      <c r="D2880" s="204"/>
      <c r="F2880" s="255" t="s">
        <v>154</v>
      </c>
      <c r="G2880" s="255" t="s">
        <v>782</v>
      </c>
      <c r="H2880" s="255" t="s">
        <v>565</v>
      </c>
      <c r="I2880" s="255" t="s">
        <v>594</v>
      </c>
      <c r="K2880" s="255" t="s">
        <v>159</v>
      </c>
      <c r="L2880" s="255" t="s">
        <v>822</v>
      </c>
      <c r="M2880" s="255" t="s">
        <v>1999</v>
      </c>
      <c r="N2880" s="255" t="s">
        <v>2261</v>
      </c>
      <c r="P2880" s="255" t="s">
        <v>154</v>
      </c>
      <c r="Q2880" s="255" t="s">
        <v>330</v>
      </c>
      <c r="R2880" s="255" t="s">
        <v>1933</v>
      </c>
      <c r="S2880" s="255" t="s">
        <v>3009</v>
      </c>
    </row>
    <row r="2881" spans="1:19" x14ac:dyDescent="0.3">
      <c r="A2881" s="204"/>
      <c r="B2881" s="204"/>
      <c r="C2881" s="204"/>
      <c r="D2881" s="204"/>
      <c r="F2881" s="255" t="s">
        <v>154</v>
      </c>
      <c r="G2881" s="255" t="s">
        <v>783</v>
      </c>
      <c r="H2881" s="255" t="s">
        <v>565</v>
      </c>
      <c r="I2881" s="255" t="s">
        <v>946</v>
      </c>
      <c r="K2881" s="255" t="s">
        <v>159</v>
      </c>
      <c r="L2881" s="255" t="s">
        <v>332</v>
      </c>
      <c r="M2881" s="255" t="s">
        <v>10545</v>
      </c>
      <c r="N2881" s="255" t="s">
        <v>2262</v>
      </c>
      <c r="P2881" s="255" t="s">
        <v>154</v>
      </c>
      <c r="Q2881" s="255" t="s">
        <v>329</v>
      </c>
      <c r="R2881" s="255" t="s">
        <v>9046</v>
      </c>
      <c r="S2881" s="255" t="s">
        <v>3010</v>
      </c>
    </row>
    <row r="2882" spans="1:19" x14ac:dyDescent="0.3">
      <c r="A2882" s="204"/>
      <c r="B2882" s="204"/>
      <c r="C2882" s="204"/>
      <c r="D2882" s="204"/>
      <c r="F2882" s="255" t="s">
        <v>154</v>
      </c>
      <c r="G2882" s="255" t="s">
        <v>784</v>
      </c>
      <c r="H2882" s="255" t="s">
        <v>906</v>
      </c>
      <c r="I2882" s="255" t="s">
        <v>947</v>
      </c>
      <c r="K2882" s="255" t="s">
        <v>159</v>
      </c>
      <c r="L2882" s="255" t="s">
        <v>331</v>
      </c>
      <c r="M2882" s="255" t="s">
        <v>10544</v>
      </c>
      <c r="N2882" s="255" t="s">
        <v>2263</v>
      </c>
      <c r="P2882" s="255" t="s">
        <v>154</v>
      </c>
      <c r="Q2882" s="255" t="s">
        <v>328</v>
      </c>
      <c r="R2882" s="255" t="s">
        <v>2154</v>
      </c>
      <c r="S2882" s="255" t="s">
        <v>3011</v>
      </c>
    </row>
    <row r="2883" spans="1:19" x14ac:dyDescent="0.3">
      <c r="A2883" s="204"/>
      <c r="B2883" s="204"/>
      <c r="C2883" s="204"/>
      <c r="D2883" s="204"/>
      <c r="F2883" s="255" t="s">
        <v>154</v>
      </c>
      <c r="G2883" s="255" t="s">
        <v>786</v>
      </c>
      <c r="H2883" s="255" t="s">
        <v>1427</v>
      </c>
      <c r="I2883" s="255" t="s">
        <v>948</v>
      </c>
      <c r="K2883" s="255" t="s">
        <v>159</v>
      </c>
      <c r="L2883" s="255" t="s">
        <v>330</v>
      </c>
      <c r="M2883" s="255" t="s">
        <v>1216</v>
      </c>
      <c r="N2883" s="255" t="s">
        <v>2264</v>
      </c>
      <c r="P2883" s="255" t="s">
        <v>154</v>
      </c>
      <c r="Q2883" s="255" t="s">
        <v>324</v>
      </c>
      <c r="R2883" s="255" t="s">
        <v>772</v>
      </c>
      <c r="S2883" s="255" t="s">
        <v>3012</v>
      </c>
    </row>
    <row r="2884" spans="1:19" x14ac:dyDescent="0.3">
      <c r="A2884" s="204"/>
      <c r="B2884" s="204"/>
      <c r="C2884" s="204"/>
      <c r="D2884" s="204"/>
      <c r="F2884" s="255" t="s">
        <v>154</v>
      </c>
      <c r="G2884" s="255" t="s">
        <v>4674</v>
      </c>
      <c r="H2884" s="255" t="s">
        <v>4293</v>
      </c>
      <c r="I2884" s="255" t="s">
        <v>10452</v>
      </c>
      <c r="K2884" s="255" t="s">
        <v>159</v>
      </c>
      <c r="L2884" s="255" t="s">
        <v>329</v>
      </c>
      <c r="M2884" s="255" t="s">
        <v>10543</v>
      </c>
      <c r="N2884" s="255" t="s">
        <v>2265</v>
      </c>
      <c r="P2884" s="255" t="s">
        <v>154</v>
      </c>
      <c r="Q2884" s="255" t="s">
        <v>4678</v>
      </c>
      <c r="R2884" s="255" t="s">
        <v>4408</v>
      </c>
      <c r="S2884" s="255" t="s">
        <v>10679</v>
      </c>
    </row>
    <row r="2885" spans="1:19" x14ac:dyDescent="0.3">
      <c r="A2885" s="204"/>
      <c r="B2885" s="204"/>
      <c r="C2885" s="204"/>
      <c r="D2885" s="204"/>
      <c r="F2885" s="255" t="s">
        <v>154</v>
      </c>
      <c r="G2885" s="255" t="s">
        <v>788</v>
      </c>
      <c r="H2885" s="255" t="s">
        <v>1121</v>
      </c>
      <c r="I2885" s="255" t="s">
        <v>949</v>
      </c>
      <c r="K2885" s="255" t="s">
        <v>159</v>
      </c>
      <c r="L2885" s="255" t="s">
        <v>324</v>
      </c>
      <c r="M2885" s="255" t="s">
        <v>1079</v>
      </c>
      <c r="N2885" s="255" t="s">
        <v>2266</v>
      </c>
      <c r="P2885" s="255" t="s">
        <v>154</v>
      </c>
      <c r="Q2885" s="255" t="s">
        <v>830</v>
      </c>
      <c r="R2885" s="255" t="s">
        <v>1420</v>
      </c>
      <c r="S2885" s="255" t="s">
        <v>2485</v>
      </c>
    </row>
    <row r="2886" spans="1:19" x14ac:dyDescent="0.3">
      <c r="A2886" s="204"/>
      <c r="B2886" s="204"/>
      <c r="C2886" s="204"/>
      <c r="D2886" s="204"/>
      <c r="F2886" s="255" t="s">
        <v>154</v>
      </c>
      <c r="G2886" s="255" t="s">
        <v>790</v>
      </c>
      <c r="H2886" s="255" t="s">
        <v>1966</v>
      </c>
      <c r="I2886" s="255" t="s">
        <v>950</v>
      </c>
      <c r="K2886" s="255" t="s">
        <v>159</v>
      </c>
      <c r="L2886" s="255" t="s">
        <v>4678</v>
      </c>
      <c r="M2886" s="255" t="s">
        <v>757</v>
      </c>
      <c r="N2886" s="255" t="s">
        <v>1578</v>
      </c>
      <c r="P2886" s="255" t="s">
        <v>154</v>
      </c>
      <c r="Q2886" s="255" t="s">
        <v>831</v>
      </c>
      <c r="R2886" s="255" t="s">
        <v>565</v>
      </c>
      <c r="S2886" s="255" t="s">
        <v>565</v>
      </c>
    </row>
    <row r="2887" spans="1:19" x14ac:dyDescent="0.3">
      <c r="A2887" s="204"/>
      <c r="B2887" s="204"/>
      <c r="C2887" s="204"/>
      <c r="D2887" s="204"/>
      <c r="F2887" s="255" t="s">
        <v>154</v>
      </c>
      <c r="G2887" s="255" t="s">
        <v>792</v>
      </c>
      <c r="H2887" s="255" t="s">
        <v>777</v>
      </c>
      <c r="I2887" s="255" t="s">
        <v>723</v>
      </c>
      <c r="K2887" s="255" t="s">
        <v>159</v>
      </c>
      <c r="L2887" s="255" t="s">
        <v>830</v>
      </c>
      <c r="M2887" s="255" t="s">
        <v>624</v>
      </c>
      <c r="N2887" s="255" t="s">
        <v>1031</v>
      </c>
      <c r="P2887" s="255" t="s">
        <v>154</v>
      </c>
      <c r="Q2887" s="255" t="s">
        <v>832</v>
      </c>
      <c r="R2887" s="255" t="s">
        <v>4425</v>
      </c>
      <c r="S2887" s="255" t="s">
        <v>3013</v>
      </c>
    </row>
    <row r="2888" spans="1:19" x14ac:dyDescent="0.3">
      <c r="A2888" s="204"/>
      <c r="B2888" s="204"/>
      <c r="C2888" s="204"/>
      <c r="D2888" s="204"/>
      <c r="F2888" s="255" t="s">
        <v>154</v>
      </c>
      <c r="G2888" s="255" t="s">
        <v>794</v>
      </c>
      <c r="H2888" s="255" t="s">
        <v>2256</v>
      </c>
      <c r="I2888" s="255" t="s">
        <v>944</v>
      </c>
      <c r="K2888" s="255" t="s">
        <v>159</v>
      </c>
      <c r="L2888" s="255" t="s">
        <v>831</v>
      </c>
      <c r="M2888" s="255" t="s">
        <v>565</v>
      </c>
      <c r="N2888" s="255" t="s">
        <v>565</v>
      </c>
      <c r="P2888" s="255" t="s">
        <v>154</v>
      </c>
      <c r="Q2888" s="255" t="s">
        <v>536</v>
      </c>
      <c r="R2888" s="255" t="s">
        <v>1790</v>
      </c>
      <c r="S2888" s="255" t="s">
        <v>3014</v>
      </c>
    </row>
    <row r="2889" spans="1:19" x14ac:dyDescent="0.3">
      <c r="A2889" s="204"/>
      <c r="B2889" s="204"/>
      <c r="C2889" s="204"/>
      <c r="D2889" s="204"/>
      <c r="F2889" s="255" t="s">
        <v>154</v>
      </c>
      <c r="G2889" s="255" t="s">
        <v>796</v>
      </c>
      <c r="H2889" s="255" t="s">
        <v>4438</v>
      </c>
      <c r="I2889" s="255" t="s">
        <v>951</v>
      </c>
      <c r="K2889" s="255" t="s">
        <v>159</v>
      </c>
      <c r="L2889" s="255" t="s">
        <v>832</v>
      </c>
      <c r="M2889" s="255" t="s">
        <v>594</v>
      </c>
      <c r="N2889" s="255" t="s">
        <v>977</v>
      </c>
      <c r="P2889" s="255" t="s">
        <v>154</v>
      </c>
      <c r="Q2889" s="255" t="s">
        <v>586</v>
      </c>
      <c r="R2889" s="255" t="s">
        <v>1790</v>
      </c>
      <c r="S2889" s="255" t="s">
        <v>3014</v>
      </c>
    </row>
    <row r="2890" spans="1:19" x14ac:dyDescent="0.3">
      <c r="A2890" s="204"/>
      <c r="B2890" s="204"/>
      <c r="C2890" s="204"/>
      <c r="D2890" s="204"/>
      <c r="F2890" s="255" t="s">
        <v>154</v>
      </c>
      <c r="G2890" s="255" t="s">
        <v>4675</v>
      </c>
      <c r="H2890" s="255" t="s">
        <v>4281</v>
      </c>
      <c r="I2890" s="255" t="s">
        <v>10453</v>
      </c>
      <c r="K2890" s="255" t="s">
        <v>159</v>
      </c>
      <c r="L2890" s="255" t="s">
        <v>536</v>
      </c>
      <c r="M2890" s="255" t="s">
        <v>3514</v>
      </c>
      <c r="N2890" s="255" t="s">
        <v>2267</v>
      </c>
      <c r="P2890" s="255" t="s">
        <v>159</v>
      </c>
      <c r="Q2890" s="255" t="s">
        <v>554</v>
      </c>
      <c r="R2890" s="255" t="s">
        <v>6316</v>
      </c>
      <c r="S2890" s="255" t="s">
        <v>3015</v>
      </c>
    </row>
    <row r="2891" spans="1:19" x14ac:dyDescent="0.3">
      <c r="A2891" s="204"/>
      <c r="B2891" s="204"/>
      <c r="C2891" s="204"/>
      <c r="D2891" s="204"/>
      <c r="F2891" s="255" t="s">
        <v>154</v>
      </c>
      <c r="G2891" s="255" t="s">
        <v>798</v>
      </c>
      <c r="H2891" s="255" t="s">
        <v>863</v>
      </c>
      <c r="I2891" s="255" t="s">
        <v>952</v>
      </c>
      <c r="K2891" s="255" t="s">
        <v>159</v>
      </c>
      <c r="L2891" s="255" t="s">
        <v>586</v>
      </c>
      <c r="M2891" s="255" t="s">
        <v>3514</v>
      </c>
      <c r="N2891" s="255" t="s">
        <v>2267</v>
      </c>
      <c r="P2891" s="255" t="s">
        <v>159</v>
      </c>
      <c r="Q2891" s="255" t="s">
        <v>564</v>
      </c>
      <c r="R2891" s="255" t="s">
        <v>863</v>
      </c>
      <c r="S2891" s="255" t="s">
        <v>2254</v>
      </c>
    </row>
    <row r="2892" spans="1:19" x14ac:dyDescent="0.3">
      <c r="A2892" s="204"/>
      <c r="B2892" s="204"/>
      <c r="C2892" s="204"/>
      <c r="D2892" s="204"/>
      <c r="F2892" s="255" t="s">
        <v>154</v>
      </c>
      <c r="G2892" s="255" t="s">
        <v>800</v>
      </c>
      <c r="H2892" s="255" t="s">
        <v>1808</v>
      </c>
      <c r="I2892" s="255" t="s">
        <v>953</v>
      </c>
      <c r="K2892" s="255" t="s">
        <v>161</v>
      </c>
      <c r="L2892" s="255" t="s">
        <v>554</v>
      </c>
      <c r="M2892" s="255" t="s">
        <v>1933</v>
      </c>
      <c r="N2892" s="255" t="s">
        <v>2268</v>
      </c>
      <c r="P2892" s="255" t="s">
        <v>159</v>
      </c>
      <c r="Q2892" s="255" t="s">
        <v>566</v>
      </c>
      <c r="R2892" s="255" t="s">
        <v>2515</v>
      </c>
      <c r="S2892" s="255" t="s">
        <v>1949</v>
      </c>
    </row>
    <row r="2893" spans="1:19" x14ac:dyDescent="0.3">
      <c r="A2893" s="204"/>
      <c r="B2893" s="204"/>
      <c r="C2893" s="204"/>
      <c r="D2893" s="204"/>
      <c r="F2893" s="255" t="s">
        <v>154</v>
      </c>
      <c r="G2893" s="255" t="s">
        <v>802</v>
      </c>
      <c r="H2893" s="255" t="s">
        <v>863</v>
      </c>
      <c r="I2893" s="255" t="s">
        <v>946</v>
      </c>
      <c r="K2893" s="255" t="s">
        <v>161</v>
      </c>
      <c r="L2893" s="255" t="s">
        <v>566</v>
      </c>
      <c r="M2893" s="255" t="s">
        <v>565</v>
      </c>
      <c r="N2893" s="255" t="s">
        <v>565</v>
      </c>
      <c r="P2893" s="255" t="s">
        <v>159</v>
      </c>
      <c r="Q2893" s="255" t="s">
        <v>4661</v>
      </c>
      <c r="R2893" s="255" t="s">
        <v>3430</v>
      </c>
      <c r="S2893" s="255" t="s">
        <v>10678</v>
      </c>
    </row>
    <row r="2894" spans="1:19" x14ac:dyDescent="0.3">
      <c r="A2894" s="204"/>
      <c r="B2894" s="204"/>
      <c r="C2894" s="204"/>
      <c r="D2894" s="204"/>
      <c r="F2894" s="255" t="s">
        <v>154</v>
      </c>
      <c r="G2894" s="255" t="s">
        <v>803</v>
      </c>
      <c r="H2894" s="255" t="s">
        <v>2691</v>
      </c>
      <c r="I2894" s="255" t="s">
        <v>954</v>
      </c>
      <c r="K2894" s="255" t="s">
        <v>161</v>
      </c>
      <c r="L2894" s="255" t="s">
        <v>4661</v>
      </c>
      <c r="M2894" s="255" t="s">
        <v>565</v>
      </c>
      <c r="N2894" s="255" t="s">
        <v>565</v>
      </c>
      <c r="P2894" s="255" t="s">
        <v>159</v>
      </c>
      <c r="Q2894" s="255" t="s">
        <v>570</v>
      </c>
      <c r="R2894" s="255" t="s">
        <v>1313</v>
      </c>
      <c r="S2894" s="255" t="s">
        <v>3016</v>
      </c>
    </row>
    <row r="2895" spans="1:19" x14ac:dyDescent="0.3">
      <c r="A2895" s="204"/>
      <c r="B2895" s="204"/>
      <c r="C2895" s="204"/>
      <c r="D2895" s="204"/>
      <c r="F2895" s="255" t="s">
        <v>154</v>
      </c>
      <c r="G2895" s="255" t="s">
        <v>805</v>
      </c>
      <c r="H2895" s="255" t="s">
        <v>952</v>
      </c>
      <c r="I2895" s="255" t="s">
        <v>955</v>
      </c>
      <c r="K2895" s="255" t="s">
        <v>161</v>
      </c>
      <c r="L2895" s="255" t="s">
        <v>570</v>
      </c>
      <c r="M2895" s="255" t="s">
        <v>565</v>
      </c>
      <c r="N2895" s="255" t="s">
        <v>565</v>
      </c>
      <c r="P2895" s="255" t="s">
        <v>159</v>
      </c>
      <c r="Q2895" s="255" t="s">
        <v>572</v>
      </c>
      <c r="R2895" s="255" t="s">
        <v>1183</v>
      </c>
      <c r="S2895" s="255" t="s">
        <v>3017</v>
      </c>
    </row>
    <row r="2896" spans="1:19" x14ac:dyDescent="0.3">
      <c r="A2896" s="204"/>
      <c r="B2896" s="204"/>
      <c r="C2896" s="204"/>
      <c r="D2896" s="204"/>
      <c r="F2896" s="255" t="s">
        <v>154</v>
      </c>
      <c r="G2896" s="255" t="s">
        <v>807</v>
      </c>
      <c r="H2896" s="255" t="s">
        <v>661</v>
      </c>
      <c r="I2896" s="255" t="s">
        <v>956</v>
      </c>
      <c r="K2896" s="255" t="s">
        <v>161</v>
      </c>
      <c r="L2896" s="255" t="s">
        <v>572</v>
      </c>
      <c r="M2896" s="255" t="s">
        <v>565</v>
      </c>
      <c r="N2896" s="255" t="s">
        <v>565</v>
      </c>
      <c r="P2896" s="255" t="s">
        <v>159</v>
      </c>
      <c r="Q2896" s="255" t="s">
        <v>574</v>
      </c>
      <c r="R2896" s="255" t="s">
        <v>900</v>
      </c>
      <c r="S2896" s="255" t="s">
        <v>3018</v>
      </c>
    </row>
    <row r="2897" spans="1:19" x14ac:dyDescent="0.3">
      <c r="A2897" s="204"/>
      <c r="B2897" s="204"/>
      <c r="C2897" s="204"/>
      <c r="D2897" s="204"/>
      <c r="F2897" s="255" t="s">
        <v>154</v>
      </c>
      <c r="G2897" s="255" t="s">
        <v>809</v>
      </c>
      <c r="H2897" s="255" t="s">
        <v>1844</v>
      </c>
      <c r="I2897" s="255" t="s">
        <v>957</v>
      </c>
      <c r="K2897" s="255" t="s">
        <v>161</v>
      </c>
      <c r="L2897" s="255" t="s">
        <v>574</v>
      </c>
      <c r="M2897" s="255" t="s">
        <v>565</v>
      </c>
      <c r="N2897" s="255" t="s">
        <v>565</v>
      </c>
      <c r="P2897" s="255" t="s">
        <v>159</v>
      </c>
      <c r="Q2897" s="255" t="s">
        <v>576</v>
      </c>
      <c r="R2897" s="255" t="s">
        <v>865</v>
      </c>
      <c r="S2897" s="255" t="s">
        <v>3019</v>
      </c>
    </row>
    <row r="2898" spans="1:19" x14ac:dyDescent="0.3">
      <c r="A2898" s="204"/>
      <c r="B2898" s="204"/>
      <c r="C2898" s="204"/>
      <c r="D2898" s="204"/>
      <c r="F2898" s="255" t="s">
        <v>154</v>
      </c>
      <c r="G2898" s="255" t="s">
        <v>811</v>
      </c>
      <c r="H2898" s="255" t="s">
        <v>594</v>
      </c>
      <c r="I2898" s="255" t="s">
        <v>812</v>
      </c>
      <c r="K2898" s="255" t="s">
        <v>161</v>
      </c>
      <c r="L2898" s="255" t="s">
        <v>576</v>
      </c>
      <c r="M2898" s="255" t="s">
        <v>565</v>
      </c>
      <c r="N2898" s="255" t="s">
        <v>565</v>
      </c>
      <c r="P2898" s="255" t="s">
        <v>159</v>
      </c>
      <c r="Q2898" s="255" t="s">
        <v>578</v>
      </c>
      <c r="R2898" s="255" t="s">
        <v>2045</v>
      </c>
      <c r="S2898" s="255" t="s">
        <v>1712</v>
      </c>
    </row>
    <row r="2899" spans="1:19" x14ac:dyDescent="0.3">
      <c r="A2899" s="204"/>
      <c r="B2899" s="204"/>
      <c r="C2899" s="204"/>
      <c r="D2899" s="204"/>
      <c r="F2899" s="255" t="s">
        <v>154</v>
      </c>
      <c r="G2899" s="255" t="s">
        <v>4676</v>
      </c>
      <c r="H2899" s="255" t="s">
        <v>4879</v>
      </c>
      <c r="I2899" s="255" t="s">
        <v>10454</v>
      </c>
      <c r="K2899" s="255" t="s">
        <v>161</v>
      </c>
      <c r="L2899" s="255" t="s">
        <v>578</v>
      </c>
      <c r="M2899" s="255" t="s">
        <v>565</v>
      </c>
      <c r="N2899" s="255" t="s">
        <v>565</v>
      </c>
      <c r="P2899" s="255" t="s">
        <v>159</v>
      </c>
      <c r="Q2899" s="255" t="s">
        <v>580</v>
      </c>
      <c r="R2899" s="255" t="s">
        <v>624</v>
      </c>
      <c r="S2899" s="255" t="s">
        <v>994</v>
      </c>
    </row>
    <row r="2900" spans="1:19" x14ac:dyDescent="0.3">
      <c r="A2900" s="204"/>
      <c r="B2900" s="204"/>
      <c r="C2900" s="204"/>
      <c r="D2900" s="204"/>
      <c r="F2900" s="255" t="s">
        <v>154</v>
      </c>
      <c r="G2900" s="255" t="s">
        <v>813</v>
      </c>
      <c r="H2900" s="255" t="s">
        <v>4688</v>
      </c>
      <c r="I2900" s="255" t="s">
        <v>958</v>
      </c>
      <c r="K2900" s="255" t="s">
        <v>161</v>
      </c>
      <c r="L2900" s="255" t="s">
        <v>580</v>
      </c>
      <c r="M2900" s="255" t="s">
        <v>1992</v>
      </c>
      <c r="N2900" s="255" t="s">
        <v>2269</v>
      </c>
      <c r="P2900" s="255" t="s">
        <v>159</v>
      </c>
      <c r="Q2900" s="255" t="s">
        <v>2829</v>
      </c>
      <c r="R2900" s="255" t="s">
        <v>594</v>
      </c>
      <c r="S2900" s="255" t="s">
        <v>600</v>
      </c>
    </row>
    <row r="2901" spans="1:19" x14ac:dyDescent="0.3">
      <c r="A2901" s="204"/>
      <c r="B2901" s="204"/>
      <c r="C2901" s="204"/>
      <c r="D2901" s="204"/>
      <c r="F2901" s="255" t="s">
        <v>154</v>
      </c>
      <c r="G2901" s="255" t="s">
        <v>815</v>
      </c>
      <c r="H2901" s="255" t="s">
        <v>565</v>
      </c>
      <c r="I2901" s="255" t="s">
        <v>565</v>
      </c>
      <c r="K2901" s="255" t="s">
        <v>161</v>
      </c>
      <c r="L2901" s="255" t="s">
        <v>4664</v>
      </c>
      <c r="M2901" s="255" t="s">
        <v>1420</v>
      </c>
      <c r="N2901" s="255" t="s">
        <v>1005</v>
      </c>
      <c r="P2901" s="255" t="s">
        <v>159</v>
      </c>
      <c r="Q2901" s="255" t="s">
        <v>4664</v>
      </c>
      <c r="R2901" s="255" t="s">
        <v>1966</v>
      </c>
      <c r="S2901" s="255" t="s">
        <v>2765</v>
      </c>
    </row>
    <row r="2902" spans="1:19" x14ac:dyDescent="0.3">
      <c r="A2902" s="204"/>
      <c r="B2902" s="204"/>
      <c r="C2902" s="204"/>
      <c r="D2902" s="204"/>
      <c r="F2902" s="255" t="s">
        <v>154</v>
      </c>
      <c r="G2902" s="255" t="s">
        <v>816</v>
      </c>
      <c r="H2902" s="255" t="s">
        <v>2025</v>
      </c>
      <c r="I2902" s="255" t="s">
        <v>959</v>
      </c>
      <c r="K2902" s="255" t="s">
        <v>161</v>
      </c>
      <c r="L2902" s="255" t="s">
        <v>582</v>
      </c>
      <c r="M2902" s="255" t="s">
        <v>565</v>
      </c>
      <c r="N2902" s="255" t="s">
        <v>565</v>
      </c>
      <c r="P2902" s="255" t="s">
        <v>159</v>
      </c>
      <c r="Q2902" s="255" t="s">
        <v>582</v>
      </c>
      <c r="R2902" s="255" t="s">
        <v>2029</v>
      </c>
      <c r="S2902" s="255" t="s">
        <v>3020</v>
      </c>
    </row>
    <row r="2903" spans="1:19" x14ac:dyDescent="0.3">
      <c r="A2903" s="204"/>
      <c r="B2903" s="204"/>
      <c r="C2903" s="204"/>
      <c r="D2903" s="204"/>
      <c r="F2903" s="255" t="s">
        <v>154</v>
      </c>
      <c r="G2903" s="255" t="s">
        <v>818</v>
      </c>
      <c r="H2903" s="255" t="s">
        <v>992</v>
      </c>
      <c r="I2903" s="255" t="s">
        <v>960</v>
      </c>
      <c r="K2903" s="255" t="s">
        <v>161</v>
      </c>
      <c r="L2903" s="255" t="s">
        <v>584</v>
      </c>
      <c r="M2903" s="255" t="s">
        <v>1420</v>
      </c>
      <c r="N2903" s="255" t="s">
        <v>1005</v>
      </c>
      <c r="P2903" s="255" t="s">
        <v>159</v>
      </c>
      <c r="Q2903" s="255" t="s">
        <v>584</v>
      </c>
      <c r="R2903" s="255" t="s">
        <v>1044</v>
      </c>
      <c r="S2903" s="255" t="s">
        <v>3021</v>
      </c>
    </row>
    <row r="2904" spans="1:19" x14ac:dyDescent="0.3">
      <c r="A2904" s="204"/>
      <c r="B2904" s="204"/>
      <c r="C2904" s="204"/>
      <c r="D2904" s="204"/>
      <c r="F2904" s="255" t="s">
        <v>154</v>
      </c>
      <c r="G2904" s="255" t="s">
        <v>4677</v>
      </c>
      <c r="H2904" s="255" t="s">
        <v>757</v>
      </c>
      <c r="I2904" s="255" t="s">
        <v>594</v>
      </c>
      <c r="K2904" s="255" t="s">
        <v>161</v>
      </c>
      <c r="L2904" s="255" t="s">
        <v>586</v>
      </c>
      <c r="M2904" s="255" t="s">
        <v>1590</v>
      </c>
      <c r="N2904" s="255" t="s">
        <v>2270</v>
      </c>
      <c r="P2904" s="255" t="s">
        <v>159</v>
      </c>
      <c r="Q2904" s="255" t="s">
        <v>586</v>
      </c>
      <c r="R2904" s="255" t="s">
        <v>3990</v>
      </c>
      <c r="S2904" s="255" t="s">
        <v>3022</v>
      </c>
    </row>
    <row r="2905" spans="1:19" x14ac:dyDescent="0.3">
      <c r="A2905" s="204"/>
      <c r="B2905" s="204"/>
      <c r="C2905" s="204"/>
      <c r="D2905" s="204"/>
      <c r="F2905" s="255" t="s">
        <v>154</v>
      </c>
      <c r="G2905" s="255" t="s">
        <v>820</v>
      </c>
      <c r="H2905" s="255" t="s">
        <v>757</v>
      </c>
      <c r="I2905" s="255" t="s">
        <v>594</v>
      </c>
      <c r="K2905" s="255" t="s">
        <v>161</v>
      </c>
      <c r="L2905" s="255" t="s">
        <v>553</v>
      </c>
      <c r="M2905" s="255" t="s">
        <v>1688</v>
      </c>
      <c r="N2905" s="255" t="s">
        <v>2271</v>
      </c>
      <c r="P2905" s="255" t="s">
        <v>159</v>
      </c>
      <c r="Q2905" s="255" t="s">
        <v>553</v>
      </c>
      <c r="R2905" s="255" t="s">
        <v>2421</v>
      </c>
      <c r="S2905" s="255" t="s">
        <v>3023</v>
      </c>
    </row>
    <row r="2906" spans="1:19" x14ac:dyDescent="0.3">
      <c r="A2906" s="204"/>
      <c r="B2906" s="204"/>
      <c r="C2906" s="204"/>
      <c r="D2906" s="204"/>
      <c r="F2906" s="255" t="s">
        <v>154</v>
      </c>
      <c r="G2906" s="255" t="s">
        <v>961</v>
      </c>
      <c r="H2906" s="255" t="s">
        <v>565</v>
      </c>
      <c r="I2906" s="255" t="s">
        <v>565</v>
      </c>
      <c r="K2906" s="255" t="s">
        <v>161</v>
      </c>
      <c r="L2906" s="255" t="s">
        <v>589</v>
      </c>
      <c r="M2906" s="255" t="s">
        <v>1422</v>
      </c>
      <c r="N2906" s="255" t="s">
        <v>2272</v>
      </c>
      <c r="P2906" s="255" t="s">
        <v>159</v>
      </c>
      <c r="Q2906" s="255" t="s">
        <v>589</v>
      </c>
      <c r="R2906" s="255" t="s">
        <v>674</v>
      </c>
      <c r="S2906" s="255" t="s">
        <v>3024</v>
      </c>
    </row>
    <row r="2907" spans="1:19" x14ac:dyDescent="0.3">
      <c r="A2907" s="204"/>
      <c r="B2907" s="204"/>
      <c r="C2907" s="204"/>
      <c r="D2907" s="204"/>
      <c r="F2907" s="255" t="s">
        <v>154</v>
      </c>
      <c r="G2907" s="255" t="s">
        <v>822</v>
      </c>
      <c r="H2907" s="255" t="s">
        <v>1003</v>
      </c>
      <c r="I2907" s="255" t="s">
        <v>962</v>
      </c>
      <c r="K2907" s="255" t="s">
        <v>161</v>
      </c>
      <c r="L2907" s="255" t="s">
        <v>591</v>
      </c>
      <c r="M2907" s="255" t="s">
        <v>710</v>
      </c>
      <c r="N2907" s="255" t="s">
        <v>2273</v>
      </c>
      <c r="P2907" s="255" t="s">
        <v>159</v>
      </c>
      <c r="Q2907" s="255" t="s">
        <v>591</v>
      </c>
      <c r="R2907" s="255" t="s">
        <v>2254</v>
      </c>
      <c r="S2907" s="255" t="s">
        <v>3025</v>
      </c>
    </row>
    <row r="2908" spans="1:19" x14ac:dyDescent="0.3">
      <c r="A2908" s="204"/>
      <c r="B2908" s="204"/>
      <c r="C2908" s="204"/>
      <c r="D2908" s="204"/>
      <c r="F2908" s="255" t="s">
        <v>154</v>
      </c>
      <c r="G2908" s="255" t="s">
        <v>332</v>
      </c>
      <c r="H2908" s="255" t="s">
        <v>9336</v>
      </c>
      <c r="I2908" s="255" t="s">
        <v>963</v>
      </c>
      <c r="K2908" s="255" t="s">
        <v>161</v>
      </c>
      <c r="L2908" s="255" t="s">
        <v>599</v>
      </c>
      <c r="M2908" s="255" t="s">
        <v>565</v>
      </c>
      <c r="N2908" s="255" t="s">
        <v>565</v>
      </c>
      <c r="P2908" s="255" t="s">
        <v>159</v>
      </c>
      <c r="Q2908" s="255" t="s">
        <v>593</v>
      </c>
      <c r="R2908" s="255" t="s">
        <v>863</v>
      </c>
      <c r="S2908" s="255" t="s">
        <v>565</v>
      </c>
    </row>
    <row r="2909" spans="1:19" x14ac:dyDescent="0.3">
      <c r="A2909" s="204"/>
      <c r="B2909" s="204"/>
      <c r="C2909" s="204"/>
      <c r="D2909" s="204"/>
      <c r="F2909" s="255" t="s">
        <v>154</v>
      </c>
      <c r="G2909" s="255" t="s">
        <v>331</v>
      </c>
      <c r="H2909" s="255" t="s">
        <v>4552</v>
      </c>
      <c r="I2909" s="255" t="s">
        <v>964</v>
      </c>
      <c r="K2909" s="255" t="s">
        <v>161</v>
      </c>
      <c r="L2909" s="255" t="s">
        <v>4666</v>
      </c>
      <c r="M2909" s="255" t="s">
        <v>700</v>
      </c>
      <c r="N2909" s="255" t="s">
        <v>10542</v>
      </c>
      <c r="P2909" s="255" t="s">
        <v>159</v>
      </c>
      <c r="Q2909" s="255" t="s">
        <v>4665</v>
      </c>
      <c r="R2909" s="255" t="s">
        <v>875</v>
      </c>
      <c r="S2909" s="255" t="s">
        <v>3026</v>
      </c>
    </row>
    <row r="2910" spans="1:19" x14ac:dyDescent="0.3">
      <c r="A2910" s="204"/>
      <c r="B2910" s="204"/>
      <c r="C2910" s="204"/>
      <c r="D2910" s="204"/>
      <c r="F2910" s="255" t="s">
        <v>154</v>
      </c>
      <c r="G2910" s="255" t="s">
        <v>330</v>
      </c>
      <c r="H2910" s="255" t="s">
        <v>2893</v>
      </c>
      <c r="I2910" s="255" t="s">
        <v>965</v>
      </c>
      <c r="K2910" s="255" t="s">
        <v>161</v>
      </c>
      <c r="L2910" s="255" t="s">
        <v>601</v>
      </c>
      <c r="M2910" s="255" t="s">
        <v>865</v>
      </c>
      <c r="N2910" s="255" t="s">
        <v>2274</v>
      </c>
      <c r="P2910" s="255" t="s">
        <v>159</v>
      </c>
      <c r="Q2910" s="255" t="s">
        <v>595</v>
      </c>
      <c r="R2910" s="255" t="s">
        <v>565</v>
      </c>
      <c r="S2910" s="255" t="s">
        <v>565</v>
      </c>
    </row>
    <row r="2911" spans="1:19" x14ac:dyDescent="0.3">
      <c r="A2911" s="204"/>
      <c r="B2911" s="204"/>
      <c r="C2911" s="204"/>
      <c r="D2911" s="204"/>
      <c r="F2911" s="255" t="s">
        <v>154</v>
      </c>
      <c r="G2911" s="255" t="s">
        <v>329</v>
      </c>
      <c r="H2911" s="255" t="s">
        <v>10455</v>
      </c>
      <c r="I2911" s="255" t="s">
        <v>966</v>
      </c>
      <c r="K2911" s="255" t="s">
        <v>161</v>
      </c>
      <c r="L2911" s="255" t="s">
        <v>2074</v>
      </c>
      <c r="M2911" s="255" t="s">
        <v>594</v>
      </c>
      <c r="N2911" s="255" t="s">
        <v>2275</v>
      </c>
      <c r="P2911" s="255" t="s">
        <v>159</v>
      </c>
      <c r="Q2911" s="255" t="s">
        <v>597</v>
      </c>
      <c r="R2911" s="255" t="s">
        <v>875</v>
      </c>
      <c r="S2911" s="255" t="s">
        <v>3026</v>
      </c>
    </row>
    <row r="2912" spans="1:19" x14ac:dyDescent="0.3">
      <c r="A2912" s="204"/>
      <c r="B2912" s="204"/>
      <c r="C2912" s="204"/>
      <c r="D2912" s="204"/>
      <c r="F2912" s="255" t="s">
        <v>154</v>
      </c>
      <c r="G2912" s="255" t="s">
        <v>328</v>
      </c>
      <c r="H2912" s="255" t="s">
        <v>594</v>
      </c>
      <c r="I2912" s="255" t="s">
        <v>946</v>
      </c>
      <c r="K2912" s="255" t="s">
        <v>161</v>
      </c>
      <c r="L2912" s="255" t="s">
        <v>602</v>
      </c>
      <c r="M2912" s="255" t="s">
        <v>952</v>
      </c>
      <c r="N2912" s="255" t="s">
        <v>2276</v>
      </c>
      <c r="P2912" s="255" t="s">
        <v>159</v>
      </c>
      <c r="Q2912" s="255" t="s">
        <v>599</v>
      </c>
      <c r="R2912" s="255" t="s">
        <v>2691</v>
      </c>
      <c r="S2912" s="255" t="s">
        <v>3027</v>
      </c>
    </row>
    <row r="2913" spans="1:19" x14ac:dyDescent="0.3">
      <c r="A2913" s="204"/>
      <c r="B2913" s="204"/>
      <c r="C2913" s="204"/>
      <c r="D2913" s="204"/>
      <c r="F2913" s="255" t="s">
        <v>154</v>
      </c>
      <c r="G2913" s="255" t="s">
        <v>324</v>
      </c>
      <c r="H2913" s="255" t="s">
        <v>8241</v>
      </c>
      <c r="I2913" s="255" t="s">
        <v>967</v>
      </c>
      <c r="K2913" s="255" t="s">
        <v>161</v>
      </c>
      <c r="L2913" s="255" t="s">
        <v>603</v>
      </c>
      <c r="M2913" s="255" t="s">
        <v>1579</v>
      </c>
      <c r="N2913" s="255" t="s">
        <v>2277</v>
      </c>
      <c r="P2913" s="255" t="s">
        <v>159</v>
      </c>
      <c r="Q2913" s="255" t="s">
        <v>4666</v>
      </c>
      <c r="R2913" s="255" t="s">
        <v>1777</v>
      </c>
      <c r="S2913" s="255" t="s">
        <v>3028</v>
      </c>
    </row>
    <row r="2914" spans="1:19" x14ac:dyDescent="0.3">
      <c r="A2914" s="204"/>
      <c r="B2914" s="204"/>
      <c r="C2914" s="204"/>
      <c r="D2914" s="204"/>
      <c r="F2914" s="255" t="s">
        <v>154</v>
      </c>
      <c r="G2914" s="255" t="s">
        <v>4678</v>
      </c>
      <c r="H2914" s="255" t="s">
        <v>2778</v>
      </c>
      <c r="I2914" s="255" t="s">
        <v>10456</v>
      </c>
      <c r="K2914" s="255" t="s">
        <v>161</v>
      </c>
      <c r="L2914" s="255" t="s">
        <v>586</v>
      </c>
      <c r="M2914" s="255" t="s">
        <v>865</v>
      </c>
      <c r="N2914" s="255" t="s">
        <v>2278</v>
      </c>
      <c r="P2914" s="255" t="s">
        <v>159</v>
      </c>
      <c r="Q2914" s="255" t="s">
        <v>603</v>
      </c>
      <c r="R2914" s="255" t="s">
        <v>1777</v>
      </c>
      <c r="S2914" s="255" t="s">
        <v>3028</v>
      </c>
    </row>
    <row r="2915" spans="1:19" x14ac:dyDescent="0.3">
      <c r="A2915" s="204"/>
      <c r="B2915" s="204"/>
      <c r="C2915" s="204"/>
      <c r="D2915" s="204"/>
      <c r="F2915" s="255" t="s">
        <v>154</v>
      </c>
      <c r="G2915" s="255" t="s">
        <v>830</v>
      </c>
      <c r="H2915" s="255" t="s">
        <v>863</v>
      </c>
      <c r="I2915" s="255" t="s">
        <v>968</v>
      </c>
      <c r="K2915" s="255" t="s">
        <v>161</v>
      </c>
      <c r="L2915" s="255" t="s">
        <v>552</v>
      </c>
      <c r="M2915" s="255" t="s">
        <v>4607</v>
      </c>
      <c r="N2915" s="255" t="s">
        <v>3814</v>
      </c>
      <c r="P2915" s="255" t="s">
        <v>159</v>
      </c>
      <c r="Q2915" s="255" t="s">
        <v>586</v>
      </c>
      <c r="R2915" s="255" t="s">
        <v>1498</v>
      </c>
      <c r="S2915" s="255" t="s">
        <v>3029</v>
      </c>
    </row>
    <row r="2916" spans="1:19" x14ac:dyDescent="0.3">
      <c r="A2916" s="204"/>
      <c r="B2916" s="204"/>
      <c r="C2916" s="204"/>
      <c r="D2916" s="204"/>
      <c r="F2916" s="255" t="s">
        <v>154</v>
      </c>
      <c r="G2916" s="255" t="s">
        <v>831</v>
      </c>
      <c r="H2916" s="255" t="s">
        <v>565</v>
      </c>
      <c r="I2916" s="255" t="s">
        <v>565</v>
      </c>
      <c r="K2916" s="255" t="s">
        <v>161</v>
      </c>
      <c r="L2916" s="255" t="s">
        <v>551</v>
      </c>
      <c r="M2916" s="255" t="s">
        <v>2416</v>
      </c>
      <c r="N2916" s="255" t="s">
        <v>3815</v>
      </c>
      <c r="P2916" s="255" t="s">
        <v>159</v>
      </c>
      <c r="Q2916" s="255" t="s">
        <v>552</v>
      </c>
      <c r="R2916" s="255" t="s">
        <v>10677</v>
      </c>
      <c r="S2916" s="255" t="s">
        <v>3868</v>
      </c>
    </row>
    <row r="2917" spans="1:19" x14ac:dyDescent="0.3">
      <c r="A2917" s="204"/>
      <c r="B2917" s="204"/>
      <c r="C2917" s="204"/>
      <c r="D2917" s="204"/>
      <c r="F2917" s="255" t="s">
        <v>154</v>
      </c>
      <c r="G2917" s="255" t="s">
        <v>832</v>
      </c>
      <c r="H2917" s="255" t="s">
        <v>1316</v>
      </c>
      <c r="I2917" s="255" t="s">
        <v>969</v>
      </c>
      <c r="K2917" s="255" t="s">
        <v>161</v>
      </c>
      <c r="L2917" s="255" t="s">
        <v>609</v>
      </c>
      <c r="M2917" s="255" t="s">
        <v>565</v>
      </c>
      <c r="N2917" s="255" t="s">
        <v>565</v>
      </c>
      <c r="P2917" s="255" t="s">
        <v>159</v>
      </c>
      <c r="Q2917" s="255" t="s">
        <v>551</v>
      </c>
      <c r="R2917" s="255" t="s">
        <v>2840</v>
      </c>
      <c r="S2917" s="255" t="s">
        <v>3869</v>
      </c>
    </row>
    <row r="2918" spans="1:19" x14ac:dyDescent="0.3">
      <c r="A2918" s="204"/>
      <c r="B2918" s="204"/>
      <c r="C2918" s="204"/>
      <c r="D2918" s="204"/>
      <c r="F2918" s="255" t="s">
        <v>154</v>
      </c>
      <c r="G2918" s="255" t="s">
        <v>536</v>
      </c>
      <c r="H2918" s="255" t="s">
        <v>6182</v>
      </c>
      <c r="I2918" s="255" t="s">
        <v>970</v>
      </c>
      <c r="K2918" s="255" t="s">
        <v>161</v>
      </c>
      <c r="L2918" s="255" t="s">
        <v>611</v>
      </c>
      <c r="M2918" s="255" t="s">
        <v>2416</v>
      </c>
      <c r="N2918" s="255" t="s">
        <v>3815</v>
      </c>
      <c r="P2918" s="255" t="s">
        <v>159</v>
      </c>
      <c r="Q2918" s="255" t="s">
        <v>608</v>
      </c>
      <c r="R2918" s="255" t="s">
        <v>565</v>
      </c>
      <c r="S2918" s="255" t="s">
        <v>565</v>
      </c>
    </row>
    <row r="2919" spans="1:19" x14ac:dyDescent="0.3">
      <c r="A2919" s="204"/>
      <c r="B2919" s="204"/>
      <c r="C2919" s="204"/>
      <c r="D2919" s="204"/>
      <c r="F2919" s="255" t="s">
        <v>154</v>
      </c>
      <c r="G2919" s="255" t="s">
        <v>586</v>
      </c>
      <c r="H2919" s="255" t="s">
        <v>6182</v>
      </c>
      <c r="I2919" s="255" t="s">
        <v>970</v>
      </c>
      <c r="K2919" s="255" t="s">
        <v>161</v>
      </c>
      <c r="L2919" s="255" t="s">
        <v>586</v>
      </c>
      <c r="M2919" s="255" t="s">
        <v>565</v>
      </c>
      <c r="N2919" s="255" t="s">
        <v>565</v>
      </c>
      <c r="P2919" s="255" t="s">
        <v>159</v>
      </c>
      <c r="Q2919" s="255" t="s">
        <v>609</v>
      </c>
      <c r="R2919" s="255" t="s">
        <v>594</v>
      </c>
      <c r="S2919" s="255" t="s">
        <v>757</v>
      </c>
    </row>
    <row r="2920" spans="1:19" x14ac:dyDescent="0.3">
      <c r="A2920" s="204"/>
      <c r="B2920" s="204"/>
      <c r="C2920" s="204"/>
      <c r="D2920" s="204"/>
      <c r="F2920" s="255" t="s">
        <v>159</v>
      </c>
      <c r="G2920" s="255" t="s">
        <v>554</v>
      </c>
      <c r="H2920" s="255" t="s">
        <v>1598</v>
      </c>
      <c r="I2920" s="255" t="s">
        <v>971</v>
      </c>
      <c r="K2920" s="255" t="s">
        <v>161</v>
      </c>
      <c r="L2920" s="255" t="s">
        <v>550</v>
      </c>
      <c r="M2920" s="255" t="s">
        <v>665</v>
      </c>
      <c r="N2920" s="255" t="s">
        <v>2279</v>
      </c>
      <c r="P2920" s="255" t="s">
        <v>159</v>
      </c>
      <c r="Q2920" s="255" t="s">
        <v>611</v>
      </c>
      <c r="R2920" s="255" t="s">
        <v>1415</v>
      </c>
      <c r="S2920" s="255" t="s">
        <v>3870</v>
      </c>
    </row>
    <row r="2921" spans="1:19" x14ac:dyDescent="0.3">
      <c r="A2921" s="204"/>
      <c r="B2921" s="204"/>
      <c r="C2921" s="204"/>
      <c r="D2921" s="204"/>
      <c r="F2921" s="255" t="s">
        <v>159</v>
      </c>
      <c r="G2921" s="255" t="s">
        <v>564</v>
      </c>
      <c r="H2921" s="255" t="s">
        <v>565</v>
      </c>
      <c r="I2921" s="255" t="s">
        <v>565</v>
      </c>
      <c r="K2921" s="255" t="s">
        <v>161</v>
      </c>
      <c r="L2921" s="255" t="s">
        <v>615</v>
      </c>
      <c r="M2921" s="255" t="s">
        <v>565</v>
      </c>
      <c r="N2921" s="255" t="s">
        <v>565</v>
      </c>
      <c r="P2921" s="255" t="s">
        <v>159</v>
      </c>
      <c r="Q2921" s="255" t="s">
        <v>586</v>
      </c>
      <c r="R2921" s="255" t="s">
        <v>565</v>
      </c>
      <c r="S2921" s="255" t="s">
        <v>565</v>
      </c>
    </row>
    <row r="2922" spans="1:19" x14ac:dyDescent="0.3">
      <c r="A2922" s="204"/>
      <c r="B2922" s="204"/>
      <c r="C2922" s="204"/>
      <c r="D2922" s="204"/>
      <c r="F2922" s="255" t="s">
        <v>159</v>
      </c>
      <c r="G2922" s="255" t="s">
        <v>566</v>
      </c>
      <c r="H2922" s="255" t="s">
        <v>757</v>
      </c>
      <c r="I2922" s="255" t="s">
        <v>972</v>
      </c>
      <c r="K2922" s="255" t="s">
        <v>161</v>
      </c>
      <c r="L2922" s="255" t="s">
        <v>616</v>
      </c>
      <c r="M2922" s="255" t="s">
        <v>594</v>
      </c>
      <c r="N2922" s="255" t="s">
        <v>992</v>
      </c>
      <c r="P2922" s="255" t="s">
        <v>159</v>
      </c>
      <c r="Q2922" s="255" t="s">
        <v>550</v>
      </c>
      <c r="R2922" s="255" t="s">
        <v>710</v>
      </c>
      <c r="S2922" s="255" t="s">
        <v>1021</v>
      </c>
    </row>
    <row r="2923" spans="1:19" x14ac:dyDescent="0.3">
      <c r="A2923" s="204"/>
      <c r="B2923" s="204"/>
      <c r="C2923" s="204"/>
      <c r="D2923" s="204"/>
      <c r="F2923" s="255" t="s">
        <v>159</v>
      </c>
      <c r="G2923" s="255" t="s">
        <v>4661</v>
      </c>
      <c r="H2923" s="255" t="s">
        <v>1366</v>
      </c>
      <c r="I2923" s="255" t="s">
        <v>10457</v>
      </c>
      <c r="K2923" s="255" t="s">
        <v>161</v>
      </c>
      <c r="L2923" s="255" t="s">
        <v>617</v>
      </c>
      <c r="M2923" s="255" t="s">
        <v>594</v>
      </c>
      <c r="N2923" s="255" t="s">
        <v>1539</v>
      </c>
      <c r="P2923" s="255" t="s">
        <v>159</v>
      </c>
      <c r="Q2923" s="255" t="s">
        <v>614</v>
      </c>
      <c r="R2923" s="255" t="s">
        <v>565</v>
      </c>
      <c r="S2923" s="255" t="s">
        <v>565</v>
      </c>
    </row>
    <row r="2924" spans="1:19" x14ac:dyDescent="0.3">
      <c r="A2924" s="204"/>
      <c r="B2924" s="204"/>
      <c r="C2924" s="204"/>
      <c r="D2924" s="204"/>
      <c r="F2924" s="255" t="s">
        <v>159</v>
      </c>
      <c r="G2924" s="255" t="s">
        <v>568</v>
      </c>
      <c r="H2924" s="255" t="s">
        <v>1539</v>
      </c>
      <c r="I2924" s="255" t="s">
        <v>973</v>
      </c>
      <c r="K2924" s="255" t="s">
        <v>161</v>
      </c>
      <c r="L2924" s="255" t="s">
        <v>618</v>
      </c>
      <c r="M2924" s="255" t="s">
        <v>2640</v>
      </c>
      <c r="N2924" s="255" t="s">
        <v>2280</v>
      </c>
      <c r="P2924" s="255" t="s">
        <v>159</v>
      </c>
      <c r="Q2924" s="255" t="s">
        <v>615</v>
      </c>
      <c r="R2924" s="255" t="s">
        <v>642</v>
      </c>
      <c r="S2924" s="255" t="s">
        <v>3031</v>
      </c>
    </row>
    <row r="2925" spans="1:19" x14ac:dyDescent="0.3">
      <c r="A2925" s="204"/>
      <c r="B2925" s="204"/>
      <c r="C2925" s="204"/>
      <c r="D2925" s="204"/>
      <c r="F2925" s="255" t="s">
        <v>159</v>
      </c>
      <c r="G2925" s="255" t="s">
        <v>570</v>
      </c>
      <c r="H2925" s="255" t="s">
        <v>1261</v>
      </c>
      <c r="I2925" s="255" t="s">
        <v>974</v>
      </c>
      <c r="K2925" s="255" t="s">
        <v>161</v>
      </c>
      <c r="L2925" s="255" t="s">
        <v>620</v>
      </c>
      <c r="M2925" s="255" t="s">
        <v>594</v>
      </c>
      <c r="N2925" s="255" t="s">
        <v>1498</v>
      </c>
      <c r="P2925" s="255" t="s">
        <v>159</v>
      </c>
      <c r="Q2925" s="255" t="s">
        <v>616</v>
      </c>
      <c r="R2925" s="255" t="s">
        <v>565</v>
      </c>
      <c r="S2925" s="255" t="s">
        <v>565</v>
      </c>
    </row>
    <row r="2926" spans="1:19" x14ac:dyDescent="0.3">
      <c r="A2926" s="204"/>
      <c r="B2926" s="204"/>
      <c r="C2926" s="204"/>
      <c r="D2926" s="204"/>
      <c r="F2926" s="255" t="s">
        <v>159</v>
      </c>
      <c r="G2926" s="255" t="s">
        <v>572</v>
      </c>
      <c r="H2926" s="255" t="s">
        <v>1521</v>
      </c>
      <c r="I2926" s="255" t="s">
        <v>975</v>
      </c>
      <c r="K2926" s="255" t="s">
        <v>161</v>
      </c>
      <c r="L2926" s="255" t="s">
        <v>8645</v>
      </c>
      <c r="M2926" s="255" t="s">
        <v>565</v>
      </c>
      <c r="N2926" s="255" t="s">
        <v>565</v>
      </c>
      <c r="P2926" s="255" t="s">
        <v>159</v>
      </c>
      <c r="Q2926" s="255" t="s">
        <v>617</v>
      </c>
      <c r="R2926" s="255" t="s">
        <v>863</v>
      </c>
      <c r="S2926" s="255" t="s">
        <v>2384</v>
      </c>
    </row>
    <row r="2927" spans="1:19" x14ac:dyDescent="0.3">
      <c r="A2927" s="204"/>
      <c r="B2927" s="204"/>
      <c r="C2927" s="204"/>
      <c r="D2927" s="204"/>
      <c r="F2927" s="255" t="s">
        <v>159</v>
      </c>
      <c r="G2927" s="255" t="s">
        <v>574</v>
      </c>
      <c r="H2927" s="255" t="s">
        <v>2154</v>
      </c>
      <c r="I2927" s="255" t="s">
        <v>791</v>
      </c>
      <c r="K2927" s="255" t="s">
        <v>161</v>
      </c>
      <c r="L2927" s="255" t="s">
        <v>8646</v>
      </c>
      <c r="M2927" s="255" t="s">
        <v>565</v>
      </c>
      <c r="N2927" s="255" t="s">
        <v>565</v>
      </c>
      <c r="P2927" s="255" t="s">
        <v>159</v>
      </c>
      <c r="Q2927" s="255" t="s">
        <v>618</v>
      </c>
      <c r="R2927" s="255" t="s">
        <v>661</v>
      </c>
      <c r="S2927" s="255" t="s">
        <v>2749</v>
      </c>
    </row>
    <row r="2928" spans="1:19" x14ac:dyDescent="0.3">
      <c r="A2928" s="204"/>
      <c r="B2928" s="204"/>
      <c r="C2928" s="204"/>
      <c r="D2928" s="204"/>
      <c r="F2928" s="255" t="s">
        <v>159</v>
      </c>
      <c r="G2928" s="255" t="s">
        <v>576</v>
      </c>
      <c r="H2928" s="255" t="s">
        <v>1844</v>
      </c>
      <c r="I2928" s="255" t="s">
        <v>976</v>
      </c>
      <c r="K2928" s="255" t="s">
        <v>161</v>
      </c>
      <c r="L2928" s="255" t="s">
        <v>586</v>
      </c>
      <c r="M2928" s="255" t="s">
        <v>565</v>
      </c>
      <c r="N2928" s="255" t="s">
        <v>565</v>
      </c>
      <c r="P2928" s="255" t="s">
        <v>159</v>
      </c>
      <c r="Q2928" s="255" t="s">
        <v>620</v>
      </c>
      <c r="R2928" s="255" t="s">
        <v>624</v>
      </c>
      <c r="S2928" s="255" t="s">
        <v>865</v>
      </c>
    </row>
    <row r="2929" spans="1:19" x14ac:dyDescent="0.3">
      <c r="A2929" s="204"/>
      <c r="B2929" s="204"/>
      <c r="C2929" s="204"/>
      <c r="D2929" s="204"/>
      <c r="F2929" s="255" t="s">
        <v>159</v>
      </c>
      <c r="G2929" s="255" t="s">
        <v>578</v>
      </c>
      <c r="H2929" s="255" t="s">
        <v>1020</v>
      </c>
      <c r="I2929" s="255" t="s">
        <v>977</v>
      </c>
      <c r="K2929" s="255" t="s">
        <v>161</v>
      </c>
      <c r="L2929" s="255" t="s">
        <v>549</v>
      </c>
      <c r="M2929" s="255" t="s">
        <v>2285</v>
      </c>
      <c r="N2929" s="255" t="s">
        <v>2281</v>
      </c>
      <c r="P2929" s="255" t="s">
        <v>159</v>
      </c>
      <c r="Q2929" s="255" t="s">
        <v>8645</v>
      </c>
      <c r="R2929" s="255" t="s">
        <v>565</v>
      </c>
      <c r="S2929" s="255" t="s">
        <v>565</v>
      </c>
    </row>
    <row r="2930" spans="1:19" x14ac:dyDescent="0.3">
      <c r="A2930" s="204"/>
      <c r="B2930" s="204"/>
      <c r="C2930" s="204"/>
      <c r="D2930" s="204"/>
      <c r="F2930" s="255" t="s">
        <v>159</v>
      </c>
      <c r="G2930" s="255" t="s">
        <v>580</v>
      </c>
      <c r="H2930" s="255" t="s">
        <v>624</v>
      </c>
      <c r="I2930" s="255" t="s">
        <v>642</v>
      </c>
      <c r="K2930" s="255" t="s">
        <v>161</v>
      </c>
      <c r="L2930" s="255" t="s">
        <v>625</v>
      </c>
      <c r="M2930" s="255" t="s">
        <v>565</v>
      </c>
      <c r="N2930" s="255" t="s">
        <v>565</v>
      </c>
      <c r="P2930" s="255" t="s">
        <v>159</v>
      </c>
      <c r="Q2930" s="255" t="s">
        <v>8646</v>
      </c>
      <c r="R2930" s="255" t="s">
        <v>565</v>
      </c>
      <c r="S2930" s="255" t="s">
        <v>565</v>
      </c>
    </row>
    <row r="2931" spans="1:19" x14ac:dyDescent="0.3">
      <c r="A2931" s="204"/>
      <c r="B2931" s="204"/>
      <c r="C2931" s="204"/>
      <c r="D2931" s="204"/>
      <c r="F2931" s="255" t="s">
        <v>159</v>
      </c>
      <c r="G2931" s="255" t="s">
        <v>4664</v>
      </c>
      <c r="H2931" s="255" t="s">
        <v>1481</v>
      </c>
      <c r="I2931" s="255" t="s">
        <v>7937</v>
      </c>
      <c r="K2931" s="255" t="s">
        <v>161</v>
      </c>
      <c r="L2931" s="255" t="s">
        <v>629</v>
      </c>
      <c r="M2931" s="255" t="s">
        <v>1010</v>
      </c>
      <c r="N2931" s="255" t="s">
        <v>2282</v>
      </c>
      <c r="P2931" s="255" t="s">
        <v>159</v>
      </c>
      <c r="Q2931" s="255" t="s">
        <v>586</v>
      </c>
      <c r="R2931" s="255" t="s">
        <v>863</v>
      </c>
      <c r="S2931" s="255" t="s">
        <v>892</v>
      </c>
    </row>
    <row r="2932" spans="1:19" x14ac:dyDescent="0.3">
      <c r="A2932" s="204"/>
      <c r="B2932" s="204"/>
      <c r="C2932" s="204"/>
      <c r="D2932" s="204"/>
      <c r="F2932" s="255" t="s">
        <v>159</v>
      </c>
      <c r="G2932" s="255" t="s">
        <v>582</v>
      </c>
      <c r="H2932" s="255" t="s">
        <v>861</v>
      </c>
      <c r="I2932" s="255" t="s">
        <v>978</v>
      </c>
      <c r="K2932" s="255" t="s">
        <v>161</v>
      </c>
      <c r="L2932" s="255" t="s">
        <v>633</v>
      </c>
      <c r="M2932" s="255" t="s">
        <v>565</v>
      </c>
      <c r="N2932" s="255" t="s">
        <v>594</v>
      </c>
      <c r="P2932" s="255" t="s">
        <v>159</v>
      </c>
      <c r="Q2932" s="255" t="s">
        <v>549</v>
      </c>
      <c r="R2932" s="255" t="s">
        <v>1933</v>
      </c>
      <c r="S2932" s="255" t="s">
        <v>2654</v>
      </c>
    </row>
    <row r="2933" spans="1:19" x14ac:dyDescent="0.3">
      <c r="A2933" s="204"/>
      <c r="B2933" s="204"/>
      <c r="C2933" s="204"/>
      <c r="D2933" s="204"/>
      <c r="F2933" s="255" t="s">
        <v>159</v>
      </c>
      <c r="G2933" s="255" t="s">
        <v>584</v>
      </c>
      <c r="H2933" s="255" t="s">
        <v>680</v>
      </c>
      <c r="I2933" s="255" t="s">
        <v>979</v>
      </c>
      <c r="K2933" s="255" t="s">
        <v>161</v>
      </c>
      <c r="L2933" s="255" t="s">
        <v>586</v>
      </c>
      <c r="M2933" s="255" t="s">
        <v>881</v>
      </c>
      <c r="N2933" s="255" t="s">
        <v>1201</v>
      </c>
      <c r="P2933" s="255" t="s">
        <v>159</v>
      </c>
      <c r="Q2933" s="255" t="s">
        <v>623</v>
      </c>
      <c r="R2933" s="255" t="s">
        <v>594</v>
      </c>
      <c r="S2933" s="255" t="s">
        <v>863</v>
      </c>
    </row>
    <row r="2934" spans="1:19" x14ac:dyDescent="0.3">
      <c r="A2934" s="204"/>
      <c r="B2934" s="204"/>
      <c r="C2934" s="204"/>
      <c r="D2934" s="204"/>
      <c r="F2934" s="255" t="s">
        <v>159</v>
      </c>
      <c r="G2934" s="255" t="s">
        <v>586</v>
      </c>
      <c r="H2934" s="255" t="s">
        <v>4822</v>
      </c>
      <c r="I2934" s="255" t="s">
        <v>980</v>
      </c>
      <c r="K2934" s="255" t="s">
        <v>161</v>
      </c>
      <c r="L2934" s="255" t="s">
        <v>548</v>
      </c>
      <c r="M2934" s="255" t="s">
        <v>2515</v>
      </c>
      <c r="N2934" s="255" t="s">
        <v>2283</v>
      </c>
      <c r="P2934" s="255" t="s">
        <v>159</v>
      </c>
      <c r="Q2934" s="255" t="s">
        <v>625</v>
      </c>
      <c r="R2934" s="255" t="s">
        <v>565</v>
      </c>
      <c r="S2934" s="255" t="s">
        <v>812</v>
      </c>
    </row>
    <row r="2935" spans="1:19" x14ac:dyDescent="0.3">
      <c r="A2935" s="204"/>
      <c r="B2935" s="204"/>
      <c r="C2935" s="204"/>
      <c r="D2935" s="204"/>
      <c r="F2935" s="255" t="s">
        <v>159</v>
      </c>
      <c r="G2935" s="255" t="s">
        <v>553</v>
      </c>
      <c r="H2935" s="255" t="s">
        <v>3000</v>
      </c>
      <c r="I2935" s="255" t="s">
        <v>981</v>
      </c>
      <c r="K2935" s="255" t="s">
        <v>161</v>
      </c>
      <c r="L2935" s="255" t="s">
        <v>637</v>
      </c>
      <c r="M2935" s="255" t="s">
        <v>594</v>
      </c>
      <c r="N2935" s="255" t="s">
        <v>757</v>
      </c>
      <c r="P2935" s="255" t="s">
        <v>159</v>
      </c>
      <c r="Q2935" s="255" t="s">
        <v>627</v>
      </c>
      <c r="R2935" s="255" t="s">
        <v>624</v>
      </c>
      <c r="S2935" s="255" t="s">
        <v>1635</v>
      </c>
    </row>
    <row r="2936" spans="1:19" x14ac:dyDescent="0.3">
      <c r="A2936" s="204"/>
      <c r="B2936" s="204"/>
      <c r="C2936" s="204"/>
      <c r="D2936" s="204"/>
      <c r="F2936" s="255" t="s">
        <v>159</v>
      </c>
      <c r="G2936" s="255" t="s">
        <v>589</v>
      </c>
      <c r="H2936" s="255" t="s">
        <v>1832</v>
      </c>
      <c r="I2936" s="255" t="s">
        <v>982</v>
      </c>
      <c r="K2936" s="255" t="s">
        <v>161</v>
      </c>
      <c r="L2936" s="255" t="s">
        <v>639</v>
      </c>
      <c r="M2936" s="255" t="s">
        <v>757</v>
      </c>
      <c r="N2936" s="255" t="s">
        <v>2284</v>
      </c>
      <c r="P2936" s="255" t="s">
        <v>159</v>
      </c>
      <c r="Q2936" s="255" t="s">
        <v>629</v>
      </c>
      <c r="R2936" s="255" t="s">
        <v>1399</v>
      </c>
      <c r="S2936" s="255" t="s">
        <v>801</v>
      </c>
    </row>
    <row r="2937" spans="1:19" x14ac:dyDescent="0.3">
      <c r="A2937" s="204"/>
      <c r="B2937" s="204"/>
      <c r="C2937" s="204"/>
      <c r="D2937" s="204"/>
      <c r="F2937" s="255" t="s">
        <v>159</v>
      </c>
      <c r="G2937" s="255" t="s">
        <v>591</v>
      </c>
      <c r="H2937" s="255" t="s">
        <v>1157</v>
      </c>
      <c r="I2937" s="255" t="s">
        <v>983</v>
      </c>
      <c r="K2937" s="255" t="s">
        <v>161</v>
      </c>
      <c r="L2937" s="255" t="s">
        <v>641</v>
      </c>
      <c r="M2937" s="255" t="s">
        <v>565</v>
      </c>
      <c r="N2937" s="255" t="s">
        <v>565</v>
      </c>
      <c r="P2937" s="255" t="s">
        <v>159</v>
      </c>
      <c r="Q2937" s="255" t="s">
        <v>631</v>
      </c>
      <c r="R2937" s="255" t="s">
        <v>565</v>
      </c>
      <c r="S2937" s="255" t="s">
        <v>875</v>
      </c>
    </row>
    <row r="2938" spans="1:19" x14ac:dyDescent="0.3">
      <c r="A2938" s="204"/>
      <c r="B2938" s="204"/>
      <c r="C2938" s="204"/>
      <c r="D2938" s="204"/>
      <c r="F2938" s="255" t="s">
        <v>159</v>
      </c>
      <c r="G2938" s="255" t="s">
        <v>593</v>
      </c>
      <c r="H2938" s="255" t="s">
        <v>565</v>
      </c>
      <c r="I2938" s="255" t="s">
        <v>594</v>
      </c>
      <c r="K2938" s="255" t="s">
        <v>161</v>
      </c>
      <c r="L2938" s="255" t="s">
        <v>643</v>
      </c>
      <c r="M2938" s="255" t="s">
        <v>624</v>
      </c>
      <c r="N2938" s="255" t="s">
        <v>2285</v>
      </c>
      <c r="P2938" s="255" t="s">
        <v>159</v>
      </c>
      <c r="Q2938" s="255" t="s">
        <v>633</v>
      </c>
      <c r="R2938" s="255" t="s">
        <v>906</v>
      </c>
      <c r="S2938" s="255" t="s">
        <v>3032</v>
      </c>
    </row>
    <row r="2939" spans="1:19" x14ac:dyDescent="0.3">
      <c r="A2939" s="204"/>
      <c r="B2939" s="204"/>
      <c r="C2939" s="204"/>
      <c r="D2939" s="204"/>
      <c r="F2939" s="255" t="s">
        <v>159</v>
      </c>
      <c r="G2939" s="255" t="s">
        <v>4665</v>
      </c>
      <c r="H2939" s="255" t="s">
        <v>1387</v>
      </c>
      <c r="I2939" s="255" t="s">
        <v>7483</v>
      </c>
      <c r="K2939" s="255" t="s">
        <v>161</v>
      </c>
      <c r="L2939" s="255" t="s">
        <v>586</v>
      </c>
      <c r="M2939" s="255" t="s">
        <v>861</v>
      </c>
      <c r="N2939" s="255" t="s">
        <v>1080</v>
      </c>
      <c r="P2939" s="255" t="s">
        <v>159</v>
      </c>
      <c r="Q2939" s="255" t="s">
        <v>586</v>
      </c>
      <c r="R2939" s="255" t="s">
        <v>1303</v>
      </c>
      <c r="S2939" s="255" t="s">
        <v>3033</v>
      </c>
    </row>
    <row r="2940" spans="1:19" x14ac:dyDescent="0.3">
      <c r="A2940" s="204"/>
      <c r="B2940" s="204"/>
      <c r="C2940" s="204"/>
      <c r="D2940" s="204"/>
      <c r="F2940" s="255" t="s">
        <v>159</v>
      </c>
      <c r="G2940" s="255" t="s">
        <v>595</v>
      </c>
      <c r="H2940" s="255" t="s">
        <v>1348</v>
      </c>
      <c r="I2940" s="255" t="s">
        <v>984</v>
      </c>
      <c r="K2940" s="255" t="s">
        <v>161</v>
      </c>
      <c r="L2940" s="255" t="s">
        <v>547</v>
      </c>
      <c r="M2940" s="255" t="s">
        <v>680</v>
      </c>
      <c r="N2940" s="255" t="s">
        <v>1893</v>
      </c>
      <c r="P2940" s="255" t="s">
        <v>159</v>
      </c>
      <c r="Q2940" s="255" t="s">
        <v>548</v>
      </c>
      <c r="R2940" s="255" t="s">
        <v>5033</v>
      </c>
      <c r="S2940" s="255" t="s">
        <v>3034</v>
      </c>
    </row>
    <row r="2941" spans="1:19" x14ac:dyDescent="0.3">
      <c r="A2941" s="204"/>
      <c r="B2941" s="204"/>
      <c r="C2941" s="204"/>
      <c r="D2941" s="204"/>
      <c r="F2941" s="255" t="s">
        <v>159</v>
      </c>
      <c r="G2941" s="255" t="s">
        <v>597</v>
      </c>
      <c r="H2941" s="255" t="s">
        <v>881</v>
      </c>
      <c r="I2941" s="255" t="s">
        <v>985</v>
      </c>
      <c r="K2941" s="255" t="s">
        <v>161</v>
      </c>
      <c r="L2941" s="255" t="s">
        <v>647</v>
      </c>
      <c r="M2941" s="255" t="s">
        <v>885</v>
      </c>
      <c r="N2941" s="255" t="s">
        <v>2163</v>
      </c>
      <c r="P2941" s="255" t="s">
        <v>159</v>
      </c>
      <c r="Q2941" s="255" t="s">
        <v>637</v>
      </c>
      <c r="R2941" s="255" t="s">
        <v>3214</v>
      </c>
      <c r="S2941" s="255" t="s">
        <v>1142</v>
      </c>
    </row>
    <row r="2942" spans="1:19" x14ac:dyDescent="0.3">
      <c r="A2942" s="204"/>
      <c r="B2942" s="204"/>
      <c r="C2942" s="204"/>
      <c r="D2942" s="204"/>
      <c r="F2942" s="255" t="s">
        <v>159</v>
      </c>
      <c r="G2942" s="255" t="s">
        <v>599</v>
      </c>
      <c r="H2942" s="255" t="s">
        <v>2163</v>
      </c>
      <c r="I2942" s="255" t="s">
        <v>680</v>
      </c>
      <c r="K2942" s="255" t="s">
        <v>161</v>
      </c>
      <c r="L2942" s="255" t="s">
        <v>649</v>
      </c>
      <c r="M2942" s="255" t="s">
        <v>946</v>
      </c>
      <c r="N2942" s="255" t="s">
        <v>777</v>
      </c>
      <c r="P2942" s="255" t="s">
        <v>159</v>
      </c>
      <c r="Q2942" s="255" t="s">
        <v>639</v>
      </c>
      <c r="R2942" s="255" t="s">
        <v>2840</v>
      </c>
      <c r="S2942" s="255" t="s">
        <v>3035</v>
      </c>
    </row>
    <row r="2943" spans="1:19" x14ac:dyDescent="0.3">
      <c r="A2943" s="204"/>
      <c r="B2943" s="204"/>
      <c r="C2943" s="204"/>
      <c r="D2943" s="204"/>
      <c r="F2943" s="255" t="s">
        <v>159</v>
      </c>
      <c r="G2943" s="255" t="s">
        <v>4666</v>
      </c>
      <c r="H2943" s="255" t="s">
        <v>1605</v>
      </c>
      <c r="I2943" s="255" t="s">
        <v>986</v>
      </c>
      <c r="K2943" s="255" t="s">
        <v>161</v>
      </c>
      <c r="L2943" s="255" t="s">
        <v>651</v>
      </c>
      <c r="M2943" s="255" t="s">
        <v>594</v>
      </c>
      <c r="N2943" s="255" t="s">
        <v>885</v>
      </c>
      <c r="P2943" s="255" t="s">
        <v>159</v>
      </c>
      <c r="Q2943" s="255" t="s">
        <v>641</v>
      </c>
      <c r="R2943" s="255" t="s">
        <v>565</v>
      </c>
      <c r="S2943" s="255" t="s">
        <v>565</v>
      </c>
    </row>
    <row r="2944" spans="1:19" x14ac:dyDescent="0.3">
      <c r="A2944" s="204"/>
      <c r="B2944" s="204"/>
      <c r="C2944" s="204"/>
      <c r="D2944" s="204"/>
      <c r="F2944" s="255" t="s">
        <v>159</v>
      </c>
      <c r="G2944" s="255" t="s">
        <v>601</v>
      </c>
      <c r="H2944" s="255" t="s">
        <v>565</v>
      </c>
      <c r="I2944" s="255" t="s">
        <v>565</v>
      </c>
      <c r="K2944" s="255" t="s">
        <v>161</v>
      </c>
      <c r="L2944" s="255" t="s">
        <v>653</v>
      </c>
      <c r="M2944" s="255" t="s">
        <v>565</v>
      </c>
      <c r="N2944" s="255" t="s">
        <v>565</v>
      </c>
      <c r="P2944" s="255" t="s">
        <v>159</v>
      </c>
      <c r="Q2944" s="255" t="s">
        <v>643</v>
      </c>
      <c r="R2944" s="255" t="s">
        <v>1832</v>
      </c>
      <c r="S2944" s="255" t="s">
        <v>665</v>
      </c>
    </row>
    <row r="2945" spans="1:19" x14ac:dyDescent="0.3">
      <c r="A2945" s="204"/>
      <c r="B2945" s="204"/>
      <c r="C2945" s="204"/>
      <c r="D2945" s="204"/>
      <c r="F2945" s="255" t="s">
        <v>159</v>
      </c>
      <c r="G2945" s="255" t="s">
        <v>602</v>
      </c>
      <c r="H2945" s="255" t="s">
        <v>565</v>
      </c>
      <c r="I2945" s="255" t="s">
        <v>565</v>
      </c>
      <c r="K2945" s="255" t="s">
        <v>161</v>
      </c>
      <c r="L2945" s="255" t="s">
        <v>655</v>
      </c>
      <c r="M2945" s="255" t="s">
        <v>624</v>
      </c>
      <c r="N2945" s="255" t="s">
        <v>594</v>
      </c>
      <c r="P2945" s="255" t="s">
        <v>159</v>
      </c>
      <c r="Q2945" s="255" t="s">
        <v>586</v>
      </c>
      <c r="R2945" s="255" t="s">
        <v>1070</v>
      </c>
      <c r="S2945" s="255" t="s">
        <v>3036</v>
      </c>
    </row>
    <row r="2946" spans="1:19" x14ac:dyDescent="0.3">
      <c r="A2946" s="204"/>
      <c r="B2946" s="204"/>
      <c r="C2946" s="204"/>
      <c r="D2946" s="204"/>
      <c r="F2946" s="255" t="s">
        <v>159</v>
      </c>
      <c r="G2946" s="255" t="s">
        <v>603</v>
      </c>
      <c r="H2946" s="255" t="s">
        <v>1605</v>
      </c>
      <c r="I2946" s="255" t="s">
        <v>986</v>
      </c>
      <c r="K2946" s="255" t="s">
        <v>161</v>
      </c>
      <c r="L2946" s="255" t="s">
        <v>657</v>
      </c>
      <c r="M2946" s="255" t="s">
        <v>565</v>
      </c>
      <c r="N2946" s="255" t="s">
        <v>565</v>
      </c>
      <c r="P2946" s="255" t="s">
        <v>159</v>
      </c>
      <c r="Q2946" s="255" t="s">
        <v>547</v>
      </c>
      <c r="R2946" s="255" t="s">
        <v>1238</v>
      </c>
      <c r="S2946" s="255" t="s">
        <v>3037</v>
      </c>
    </row>
    <row r="2947" spans="1:19" x14ac:dyDescent="0.3">
      <c r="A2947" s="204"/>
      <c r="B2947" s="204"/>
      <c r="C2947" s="204"/>
      <c r="D2947" s="204"/>
      <c r="F2947" s="255" t="s">
        <v>159</v>
      </c>
      <c r="G2947" s="255" t="s">
        <v>586</v>
      </c>
      <c r="H2947" s="255" t="s">
        <v>2455</v>
      </c>
      <c r="I2947" s="255" t="s">
        <v>987</v>
      </c>
      <c r="K2947" s="255" t="s">
        <v>161</v>
      </c>
      <c r="L2947" s="255" t="s">
        <v>546</v>
      </c>
      <c r="M2947" s="255" t="s">
        <v>2384</v>
      </c>
      <c r="N2947" s="255" t="s">
        <v>2286</v>
      </c>
      <c r="P2947" s="255" t="s">
        <v>159</v>
      </c>
      <c r="Q2947" s="255" t="s">
        <v>647</v>
      </c>
      <c r="R2947" s="255" t="s">
        <v>821</v>
      </c>
      <c r="S2947" s="255" t="s">
        <v>952</v>
      </c>
    </row>
    <row r="2948" spans="1:19" x14ac:dyDescent="0.3">
      <c r="A2948" s="204"/>
      <c r="B2948" s="204"/>
      <c r="C2948" s="204"/>
      <c r="D2948" s="204"/>
      <c r="F2948" s="255" t="s">
        <v>159</v>
      </c>
      <c r="G2948" s="255" t="s">
        <v>552</v>
      </c>
      <c r="H2948" s="255" t="s">
        <v>10458</v>
      </c>
      <c r="I2948" s="255" t="s">
        <v>3754</v>
      </c>
      <c r="K2948" s="255" t="s">
        <v>161</v>
      </c>
      <c r="L2948" s="255" t="s">
        <v>660</v>
      </c>
      <c r="M2948" s="255" t="s">
        <v>565</v>
      </c>
      <c r="N2948" s="255" t="s">
        <v>565</v>
      </c>
      <c r="P2948" s="255" t="s">
        <v>159</v>
      </c>
      <c r="Q2948" s="255" t="s">
        <v>649</v>
      </c>
      <c r="R2948" s="255" t="s">
        <v>885</v>
      </c>
      <c r="S2948" s="255" t="s">
        <v>867</v>
      </c>
    </row>
    <row r="2949" spans="1:19" x14ac:dyDescent="0.3">
      <c r="A2949" s="204"/>
      <c r="B2949" s="204"/>
      <c r="C2949" s="204"/>
      <c r="D2949" s="204"/>
      <c r="F2949" s="255" t="s">
        <v>159</v>
      </c>
      <c r="G2949" s="255" t="s">
        <v>551</v>
      </c>
      <c r="H2949" s="255" t="s">
        <v>906</v>
      </c>
      <c r="I2949" s="255" t="s">
        <v>3755</v>
      </c>
      <c r="K2949" s="255" t="s">
        <v>161</v>
      </c>
      <c r="L2949" s="255" t="s">
        <v>662</v>
      </c>
      <c r="M2949" s="255" t="s">
        <v>565</v>
      </c>
      <c r="N2949" s="255" t="s">
        <v>594</v>
      </c>
      <c r="P2949" s="255" t="s">
        <v>159</v>
      </c>
      <c r="Q2949" s="255" t="s">
        <v>651</v>
      </c>
      <c r="R2949" s="255" t="s">
        <v>621</v>
      </c>
      <c r="S2949" s="255" t="s">
        <v>624</v>
      </c>
    </row>
    <row r="2950" spans="1:19" x14ac:dyDescent="0.3">
      <c r="A2950" s="204"/>
      <c r="B2950" s="204"/>
      <c r="C2950" s="204"/>
      <c r="D2950" s="204"/>
      <c r="F2950" s="255" t="s">
        <v>159</v>
      </c>
      <c r="G2950" s="255" t="s">
        <v>608</v>
      </c>
      <c r="H2950" s="255" t="s">
        <v>565</v>
      </c>
      <c r="I2950" s="255" t="s">
        <v>565</v>
      </c>
      <c r="K2950" s="255" t="s">
        <v>161</v>
      </c>
      <c r="L2950" s="255" t="s">
        <v>664</v>
      </c>
      <c r="M2950" s="255" t="s">
        <v>2384</v>
      </c>
      <c r="N2950" s="255" t="s">
        <v>2287</v>
      </c>
      <c r="P2950" s="255" t="s">
        <v>159</v>
      </c>
      <c r="Q2950" s="255" t="s">
        <v>653</v>
      </c>
      <c r="R2950" s="255" t="s">
        <v>757</v>
      </c>
      <c r="S2950" s="255" t="s">
        <v>1393</v>
      </c>
    </row>
    <row r="2951" spans="1:19" x14ac:dyDescent="0.3">
      <c r="A2951" s="204"/>
      <c r="B2951" s="204"/>
      <c r="C2951" s="204"/>
      <c r="D2951" s="204"/>
      <c r="F2951" s="255" t="s">
        <v>159</v>
      </c>
      <c r="G2951" s="255" t="s">
        <v>609</v>
      </c>
      <c r="H2951" s="255" t="s">
        <v>624</v>
      </c>
      <c r="I2951" s="255" t="s">
        <v>989</v>
      </c>
      <c r="K2951" s="255" t="s">
        <v>161</v>
      </c>
      <c r="L2951" s="255" t="s">
        <v>545</v>
      </c>
      <c r="M2951" s="255" t="s">
        <v>1718</v>
      </c>
      <c r="N2951" s="255" t="s">
        <v>2288</v>
      </c>
      <c r="P2951" s="255" t="s">
        <v>159</v>
      </c>
      <c r="Q2951" s="255" t="s">
        <v>655</v>
      </c>
      <c r="R2951" s="255" t="s">
        <v>2515</v>
      </c>
      <c r="S2951" s="255" t="s">
        <v>3001</v>
      </c>
    </row>
    <row r="2952" spans="1:19" x14ac:dyDescent="0.3">
      <c r="A2952" s="204"/>
      <c r="B2952" s="204"/>
      <c r="C2952" s="204"/>
      <c r="D2952" s="204"/>
      <c r="F2952" s="255" t="s">
        <v>159</v>
      </c>
      <c r="G2952" s="255" t="s">
        <v>611</v>
      </c>
      <c r="H2952" s="255" t="s">
        <v>992</v>
      </c>
      <c r="I2952" s="255" t="s">
        <v>3756</v>
      </c>
      <c r="K2952" s="255" t="s">
        <v>161</v>
      </c>
      <c r="L2952" s="255" t="s">
        <v>667</v>
      </c>
      <c r="M2952" s="255" t="s">
        <v>565</v>
      </c>
      <c r="N2952" s="255" t="s">
        <v>565</v>
      </c>
      <c r="P2952" s="255" t="s">
        <v>159</v>
      </c>
      <c r="Q2952" s="255" t="s">
        <v>657</v>
      </c>
      <c r="R2952" s="255" t="s">
        <v>1539</v>
      </c>
      <c r="S2952" s="255" t="s">
        <v>1543</v>
      </c>
    </row>
    <row r="2953" spans="1:19" x14ac:dyDescent="0.3">
      <c r="A2953" s="204"/>
      <c r="B2953" s="204"/>
      <c r="C2953" s="204"/>
      <c r="D2953" s="204"/>
      <c r="F2953" s="255" t="s">
        <v>159</v>
      </c>
      <c r="G2953" s="255" t="s">
        <v>586</v>
      </c>
      <c r="H2953" s="255" t="s">
        <v>565</v>
      </c>
      <c r="I2953" s="255" t="s">
        <v>565</v>
      </c>
      <c r="K2953" s="255" t="s">
        <v>161</v>
      </c>
      <c r="L2953" s="255" t="s">
        <v>668</v>
      </c>
      <c r="M2953" s="255" t="s">
        <v>594</v>
      </c>
      <c r="N2953" s="255" t="s">
        <v>2157</v>
      </c>
      <c r="P2953" s="255" t="s">
        <v>159</v>
      </c>
      <c r="Q2953" s="255" t="s">
        <v>546</v>
      </c>
      <c r="R2953" s="255" t="s">
        <v>674</v>
      </c>
      <c r="S2953" s="255" t="s">
        <v>3038</v>
      </c>
    </row>
    <row r="2954" spans="1:19" x14ac:dyDescent="0.3">
      <c r="A2954" s="204"/>
      <c r="B2954" s="204"/>
      <c r="C2954" s="204"/>
      <c r="D2954" s="204"/>
      <c r="F2954" s="255" t="s">
        <v>159</v>
      </c>
      <c r="G2954" s="255" t="s">
        <v>550</v>
      </c>
      <c r="H2954" s="255" t="s">
        <v>4245</v>
      </c>
      <c r="I2954" s="255" t="s">
        <v>990</v>
      </c>
      <c r="K2954" s="255" t="s">
        <v>161</v>
      </c>
      <c r="L2954" s="255" t="s">
        <v>670</v>
      </c>
      <c r="M2954" s="255" t="s">
        <v>1303</v>
      </c>
      <c r="N2954" s="255" t="s">
        <v>2289</v>
      </c>
      <c r="P2954" s="255" t="s">
        <v>159</v>
      </c>
      <c r="Q2954" s="255" t="s">
        <v>660</v>
      </c>
      <c r="R2954" s="255" t="s">
        <v>565</v>
      </c>
      <c r="S2954" s="255" t="s">
        <v>565</v>
      </c>
    </row>
    <row r="2955" spans="1:19" x14ac:dyDescent="0.3">
      <c r="A2955" s="204"/>
      <c r="B2955" s="204"/>
      <c r="C2955" s="204"/>
      <c r="D2955" s="204"/>
      <c r="F2955" s="255" t="s">
        <v>159</v>
      </c>
      <c r="G2955" s="255" t="s">
        <v>614</v>
      </c>
      <c r="H2955" s="255" t="s">
        <v>565</v>
      </c>
      <c r="I2955" s="255" t="s">
        <v>565</v>
      </c>
      <c r="K2955" s="255" t="s">
        <v>161</v>
      </c>
      <c r="L2955" s="255" t="s">
        <v>672</v>
      </c>
      <c r="M2955" s="255" t="s">
        <v>863</v>
      </c>
      <c r="N2955" s="255" t="s">
        <v>2157</v>
      </c>
      <c r="P2955" s="255" t="s">
        <v>159</v>
      </c>
      <c r="Q2955" s="255" t="s">
        <v>662</v>
      </c>
      <c r="R2955" s="255" t="s">
        <v>661</v>
      </c>
      <c r="S2955" s="255" t="s">
        <v>3039</v>
      </c>
    </row>
    <row r="2956" spans="1:19" x14ac:dyDescent="0.3">
      <c r="A2956" s="204"/>
      <c r="B2956" s="204"/>
      <c r="C2956" s="204"/>
      <c r="D2956" s="204"/>
      <c r="F2956" s="255" t="s">
        <v>159</v>
      </c>
      <c r="G2956" s="255" t="s">
        <v>615</v>
      </c>
      <c r="H2956" s="255" t="s">
        <v>821</v>
      </c>
      <c r="I2956" s="255" t="s">
        <v>991</v>
      </c>
      <c r="K2956" s="255" t="s">
        <v>161</v>
      </c>
      <c r="L2956" s="255" t="s">
        <v>544</v>
      </c>
      <c r="M2956" s="255" t="s">
        <v>1798</v>
      </c>
      <c r="N2956" s="255" t="s">
        <v>2290</v>
      </c>
      <c r="P2956" s="255" t="s">
        <v>159</v>
      </c>
      <c r="Q2956" s="255" t="s">
        <v>664</v>
      </c>
      <c r="R2956" s="255" t="s">
        <v>652</v>
      </c>
      <c r="S2956" s="255" t="s">
        <v>1578</v>
      </c>
    </row>
    <row r="2957" spans="1:19" x14ac:dyDescent="0.3">
      <c r="A2957" s="204"/>
      <c r="B2957" s="204"/>
      <c r="C2957" s="204"/>
      <c r="D2957" s="204"/>
      <c r="F2957" s="255" t="s">
        <v>159</v>
      </c>
      <c r="G2957" s="255" t="s">
        <v>616</v>
      </c>
      <c r="H2957" s="255" t="s">
        <v>565</v>
      </c>
      <c r="I2957" s="255" t="s">
        <v>565</v>
      </c>
      <c r="K2957" s="255" t="s">
        <v>161</v>
      </c>
      <c r="L2957" s="255" t="s">
        <v>675</v>
      </c>
      <c r="M2957" s="255" t="s">
        <v>821</v>
      </c>
      <c r="N2957" s="255" t="s">
        <v>2291</v>
      </c>
      <c r="P2957" s="255" t="s">
        <v>159</v>
      </c>
      <c r="Q2957" s="255" t="s">
        <v>545</v>
      </c>
      <c r="R2957" s="255" t="s">
        <v>4128</v>
      </c>
      <c r="S2957" s="255" t="s">
        <v>3040</v>
      </c>
    </row>
    <row r="2958" spans="1:19" x14ac:dyDescent="0.3">
      <c r="A2958" s="204"/>
      <c r="B2958" s="204"/>
      <c r="C2958" s="204"/>
      <c r="D2958" s="204"/>
      <c r="F2958" s="255" t="s">
        <v>159</v>
      </c>
      <c r="G2958" s="255" t="s">
        <v>617</v>
      </c>
      <c r="H2958" s="255" t="s">
        <v>863</v>
      </c>
      <c r="I2958" s="255" t="s">
        <v>992</v>
      </c>
      <c r="K2958" s="255" t="s">
        <v>161</v>
      </c>
      <c r="L2958" s="255" t="s">
        <v>676</v>
      </c>
      <c r="M2958" s="255" t="s">
        <v>972</v>
      </c>
      <c r="N2958" s="255" t="s">
        <v>2292</v>
      </c>
      <c r="P2958" s="255" t="s">
        <v>159</v>
      </c>
      <c r="Q2958" s="255" t="s">
        <v>667</v>
      </c>
      <c r="R2958" s="255" t="s">
        <v>565</v>
      </c>
      <c r="S2958" s="255" t="s">
        <v>594</v>
      </c>
    </row>
    <row r="2959" spans="1:19" x14ac:dyDescent="0.3">
      <c r="A2959" s="204"/>
      <c r="B2959" s="204"/>
      <c r="C2959" s="204"/>
      <c r="D2959" s="204"/>
      <c r="F2959" s="255" t="s">
        <v>159</v>
      </c>
      <c r="G2959" s="255" t="s">
        <v>618</v>
      </c>
      <c r="H2959" s="255" t="s">
        <v>691</v>
      </c>
      <c r="I2959" s="255" t="s">
        <v>993</v>
      </c>
      <c r="K2959" s="255" t="s">
        <v>161</v>
      </c>
      <c r="L2959" s="255" t="s">
        <v>543</v>
      </c>
      <c r="M2959" s="255" t="s">
        <v>1145</v>
      </c>
      <c r="N2959" s="255" t="s">
        <v>1691</v>
      </c>
      <c r="P2959" s="255" t="s">
        <v>159</v>
      </c>
      <c r="Q2959" s="255" t="s">
        <v>668</v>
      </c>
      <c r="R2959" s="255" t="s">
        <v>6507</v>
      </c>
      <c r="S2959" s="255" t="s">
        <v>3041</v>
      </c>
    </row>
    <row r="2960" spans="1:19" x14ac:dyDescent="0.3">
      <c r="A2960" s="204"/>
      <c r="B2960" s="204"/>
      <c r="C2960" s="204"/>
      <c r="D2960" s="204"/>
      <c r="F2960" s="255" t="s">
        <v>159</v>
      </c>
      <c r="G2960" s="255" t="s">
        <v>620</v>
      </c>
      <c r="H2960" s="255" t="s">
        <v>594</v>
      </c>
      <c r="I2960" s="255" t="s">
        <v>594</v>
      </c>
      <c r="K2960" s="255" t="s">
        <v>161</v>
      </c>
      <c r="L2960" s="255" t="s">
        <v>679</v>
      </c>
      <c r="M2960" s="255" t="s">
        <v>594</v>
      </c>
      <c r="N2960" s="255" t="s">
        <v>565</v>
      </c>
      <c r="P2960" s="255" t="s">
        <v>159</v>
      </c>
      <c r="Q2960" s="255" t="s">
        <v>670</v>
      </c>
      <c r="R2960" s="255" t="s">
        <v>2819</v>
      </c>
      <c r="S2960" s="255" t="s">
        <v>1477</v>
      </c>
    </row>
    <row r="2961" spans="1:19" x14ac:dyDescent="0.3">
      <c r="A2961" s="204"/>
      <c r="B2961" s="204"/>
      <c r="C2961" s="204"/>
      <c r="D2961" s="204"/>
      <c r="F2961" s="255" t="s">
        <v>159</v>
      </c>
      <c r="G2961" s="255" t="s">
        <v>8645</v>
      </c>
      <c r="H2961" s="255" t="s">
        <v>594</v>
      </c>
      <c r="I2961" s="255" t="s">
        <v>565</v>
      </c>
      <c r="K2961" s="255" t="s">
        <v>161</v>
      </c>
      <c r="L2961" s="255" t="s">
        <v>681</v>
      </c>
      <c r="M2961" s="255" t="s">
        <v>861</v>
      </c>
      <c r="N2961" s="255" t="s">
        <v>1382</v>
      </c>
      <c r="P2961" s="255" t="s">
        <v>159</v>
      </c>
      <c r="Q2961" s="255" t="s">
        <v>672</v>
      </c>
      <c r="R2961" s="255" t="s">
        <v>1798</v>
      </c>
      <c r="S2961" s="255" t="s">
        <v>3042</v>
      </c>
    </row>
    <row r="2962" spans="1:19" x14ac:dyDescent="0.3">
      <c r="A2962" s="204"/>
      <c r="B2962" s="204"/>
      <c r="C2962" s="204"/>
      <c r="D2962" s="204"/>
      <c r="F2962" s="255" t="s">
        <v>159</v>
      </c>
      <c r="G2962" s="255" t="s">
        <v>8646</v>
      </c>
      <c r="H2962" s="255" t="s">
        <v>565</v>
      </c>
      <c r="I2962" s="255" t="s">
        <v>565</v>
      </c>
      <c r="K2962" s="255" t="s">
        <v>161</v>
      </c>
      <c r="L2962" s="255" t="s">
        <v>683</v>
      </c>
      <c r="M2962" s="255" t="s">
        <v>594</v>
      </c>
      <c r="N2962" s="255" t="s">
        <v>624</v>
      </c>
      <c r="P2962" s="255" t="s">
        <v>159</v>
      </c>
      <c r="Q2962" s="255" t="s">
        <v>544</v>
      </c>
      <c r="R2962" s="255" t="s">
        <v>624</v>
      </c>
      <c r="S2962" s="255" t="s">
        <v>2525</v>
      </c>
    </row>
    <row r="2963" spans="1:19" x14ac:dyDescent="0.3">
      <c r="A2963" s="204"/>
      <c r="B2963" s="204"/>
      <c r="C2963" s="204"/>
      <c r="D2963" s="204"/>
      <c r="F2963" s="255" t="s">
        <v>159</v>
      </c>
      <c r="G2963" s="255" t="s">
        <v>586</v>
      </c>
      <c r="H2963" s="255" t="s">
        <v>594</v>
      </c>
      <c r="I2963" s="255" t="s">
        <v>994</v>
      </c>
      <c r="K2963" s="255" t="s">
        <v>161</v>
      </c>
      <c r="L2963" s="255" t="s">
        <v>542</v>
      </c>
      <c r="M2963" s="255" t="s">
        <v>1832</v>
      </c>
      <c r="N2963" s="255" t="s">
        <v>2154</v>
      </c>
      <c r="P2963" s="255" t="s">
        <v>159</v>
      </c>
      <c r="Q2963" s="255" t="s">
        <v>675</v>
      </c>
      <c r="R2963" s="255" t="s">
        <v>594</v>
      </c>
      <c r="S2963" s="255" t="s">
        <v>2515</v>
      </c>
    </row>
    <row r="2964" spans="1:19" x14ac:dyDescent="0.3">
      <c r="A2964" s="204"/>
      <c r="B2964" s="204"/>
      <c r="C2964" s="204"/>
      <c r="D2964" s="204"/>
      <c r="F2964" s="255" t="s">
        <v>159</v>
      </c>
      <c r="G2964" s="255" t="s">
        <v>549</v>
      </c>
      <c r="H2964" s="255" t="s">
        <v>5504</v>
      </c>
      <c r="I2964" s="255" t="s">
        <v>995</v>
      </c>
      <c r="K2964" s="255" t="s">
        <v>161</v>
      </c>
      <c r="L2964" s="255" t="s">
        <v>686</v>
      </c>
      <c r="M2964" s="255" t="s">
        <v>946</v>
      </c>
      <c r="N2964" s="255" t="s">
        <v>1013</v>
      </c>
      <c r="P2964" s="255" t="s">
        <v>159</v>
      </c>
      <c r="Q2964" s="255" t="s">
        <v>676</v>
      </c>
      <c r="R2964" s="255" t="s">
        <v>863</v>
      </c>
      <c r="S2964" s="255" t="s">
        <v>1975</v>
      </c>
    </row>
    <row r="2965" spans="1:19" x14ac:dyDescent="0.3">
      <c r="A2965" s="204"/>
      <c r="B2965" s="204"/>
      <c r="C2965" s="204"/>
      <c r="D2965" s="204"/>
      <c r="F2965" s="255" t="s">
        <v>159</v>
      </c>
      <c r="G2965" s="255" t="s">
        <v>623</v>
      </c>
      <c r="H2965" s="255" t="s">
        <v>624</v>
      </c>
      <c r="I2965" s="255" t="s">
        <v>757</v>
      </c>
      <c r="K2965" s="255" t="s">
        <v>161</v>
      </c>
      <c r="L2965" s="255" t="s">
        <v>688</v>
      </c>
      <c r="M2965" s="255" t="s">
        <v>565</v>
      </c>
      <c r="N2965" s="255" t="s">
        <v>565</v>
      </c>
      <c r="P2965" s="255" t="s">
        <v>159</v>
      </c>
      <c r="Q2965" s="255" t="s">
        <v>893</v>
      </c>
      <c r="R2965" s="255" t="s">
        <v>565</v>
      </c>
      <c r="S2965" s="255" t="s">
        <v>565</v>
      </c>
    </row>
    <row r="2966" spans="1:19" x14ac:dyDescent="0.3">
      <c r="A2966" s="204"/>
      <c r="B2966" s="204"/>
      <c r="C2966" s="204"/>
      <c r="D2966" s="204"/>
      <c r="F2966" s="255" t="s">
        <v>159</v>
      </c>
      <c r="G2966" s="255" t="s">
        <v>625</v>
      </c>
      <c r="H2966" s="255" t="s">
        <v>4294</v>
      </c>
      <c r="I2966" s="255" t="s">
        <v>996</v>
      </c>
      <c r="K2966" s="255" t="s">
        <v>161</v>
      </c>
      <c r="L2966" s="255" t="s">
        <v>690</v>
      </c>
      <c r="M2966" s="255" t="s">
        <v>821</v>
      </c>
      <c r="N2966" s="255" t="s">
        <v>892</v>
      </c>
      <c r="P2966" s="255" t="s">
        <v>159</v>
      </c>
      <c r="Q2966" s="255" t="s">
        <v>677</v>
      </c>
      <c r="R2966" s="255" t="s">
        <v>565</v>
      </c>
      <c r="S2966" s="255" t="s">
        <v>565</v>
      </c>
    </row>
    <row r="2967" spans="1:19" x14ac:dyDescent="0.3">
      <c r="A2967" s="204"/>
      <c r="B2967" s="204"/>
      <c r="C2967" s="204"/>
      <c r="D2967" s="204"/>
      <c r="F2967" s="255" t="s">
        <v>159</v>
      </c>
      <c r="G2967" s="255" t="s">
        <v>627</v>
      </c>
      <c r="H2967" s="255" t="s">
        <v>952</v>
      </c>
      <c r="I2967" s="255" t="s">
        <v>997</v>
      </c>
      <c r="K2967" s="255" t="s">
        <v>161</v>
      </c>
      <c r="L2967" s="255" t="s">
        <v>541</v>
      </c>
      <c r="M2967" s="255" t="s">
        <v>2715</v>
      </c>
      <c r="N2967" s="255" t="s">
        <v>2293</v>
      </c>
      <c r="P2967" s="255" t="s">
        <v>159</v>
      </c>
      <c r="Q2967" s="255" t="s">
        <v>543</v>
      </c>
      <c r="R2967" s="255" t="s">
        <v>598</v>
      </c>
      <c r="S2967" s="255" t="s">
        <v>3043</v>
      </c>
    </row>
    <row r="2968" spans="1:19" x14ac:dyDescent="0.3">
      <c r="A2968" s="204"/>
      <c r="B2968" s="204"/>
      <c r="C2968" s="204"/>
      <c r="D2968" s="204"/>
      <c r="F2968" s="255" t="s">
        <v>159</v>
      </c>
      <c r="G2968" s="255" t="s">
        <v>629</v>
      </c>
      <c r="H2968" s="255" t="s">
        <v>3085</v>
      </c>
      <c r="I2968" s="255" t="s">
        <v>998</v>
      </c>
      <c r="K2968" s="255" t="s">
        <v>161</v>
      </c>
      <c r="L2968" s="255" t="s">
        <v>693</v>
      </c>
      <c r="M2968" s="255" t="s">
        <v>4458</v>
      </c>
      <c r="N2968" s="255" t="s">
        <v>2294</v>
      </c>
      <c r="P2968" s="255" t="s">
        <v>159</v>
      </c>
      <c r="Q2968" s="255" t="s">
        <v>679</v>
      </c>
      <c r="R2968" s="255" t="s">
        <v>594</v>
      </c>
      <c r="S2968" s="255" t="s">
        <v>861</v>
      </c>
    </row>
    <row r="2969" spans="1:19" x14ac:dyDescent="0.3">
      <c r="A2969" s="204"/>
      <c r="B2969" s="204"/>
      <c r="C2969" s="204"/>
      <c r="D2969" s="204"/>
      <c r="F2969" s="255" t="s">
        <v>159</v>
      </c>
      <c r="G2969" s="255" t="s">
        <v>631</v>
      </c>
      <c r="H2969" s="255" t="s">
        <v>1808</v>
      </c>
      <c r="I2969" s="255" t="s">
        <v>999</v>
      </c>
      <c r="K2969" s="255" t="s">
        <v>161</v>
      </c>
      <c r="L2969" s="255" t="s">
        <v>695</v>
      </c>
      <c r="M2969" s="255" t="s">
        <v>4407</v>
      </c>
      <c r="N2969" s="255" t="s">
        <v>2295</v>
      </c>
      <c r="P2969" s="255" t="s">
        <v>159</v>
      </c>
      <c r="Q2969" s="255" t="s">
        <v>681</v>
      </c>
      <c r="R2969" s="255" t="s">
        <v>1157</v>
      </c>
      <c r="S2969" s="255" t="s">
        <v>3044</v>
      </c>
    </row>
    <row r="2970" spans="1:19" x14ac:dyDescent="0.3">
      <c r="A2970" s="204"/>
      <c r="B2970" s="204"/>
      <c r="C2970" s="204"/>
      <c r="D2970" s="204"/>
      <c r="F2970" s="255" t="s">
        <v>159</v>
      </c>
      <c r="G2970" s="255" t="s">
        <v>633</v>
      </c>
      <c r="H2970" s="255" t="s">
        <v>5070</v>
      </c>
      <c r="I2970" s="255" t="s">
        <v>1000</v>
      </c>
      <c r="K2970" s="255" t="s">
        <v>161</v>
      </c>
      <c r="L2970" s="255" t="s">
        <v>697</v>
      </c>
      <c r="M2970" s="255" t="s">
        <v>594</v>
      </c>
      <c r="N2970" s="255" t="s">
        <v>594</v>
      </c>
      <c r="P2970" s="255" t="s">
        <v>159</v>
      </c>
      <c r="Q2970" s="255" t="s">
        <v>683</v>
      </c>
      <c r="R2970" s="255" t="s">
        <v>2154</v>
      </c>
      <c r="S2970" s="255" t="s">
        <v>3045</v>
      </c>
    </row>
    <row r="2971" spans="1:19" x14ac:dyDescent="0.3">
      <c r="A2971" s="204"/>
      <c r="B2971" s="204"/>
      <c r="C2971" s="204"/>
      <c r="D2971" s="204"/>
      <c r="F2971" s="255" t="s">
        <v>159</v>
      </c>
      <c r="G2971" s="255" t="s">
        <v>586</v>
      </c>
      <c r="H2971" s="255" t="s">
        <v>3375</v>
      </c>
      <c r="I2971" s="255" t="s">
        <v>1001</v>
      </c>
      <c r="K2971" s="255" t="s">
        <v>161</v>
      </c>
      <c r="L2971" s="255" t="s">
        <v>699</v>
      </c>
      <c r="M2971" s="255" t="s">
        <v>565</v>
      </c>
      <c r="N2971" s="255" t="s">
        <v>565</v>
      </c>
      <c r="P2971" s="255" t="s">
        <v>159</v>
      </c>
      <c r="Q2971" s="255" t="s">
        <v>542</v>
      </c>
      <c r="R2971" s="255" t="s">
        <v>4407</v>
      </c>
      <c r="S2971" s="255" t="s">
        <v>3046</v>
      </c>
    </row>
    <row r="2972" spans="1:19" x14ac:dyDescent="0.3">
      <c r="A2972" s="204"/>
      <c r="B2972" s="204"/>
      <c r="C2972" s="204"/>
      <c r="D2972" s="204"/>
      <c r="F2972" s="255" t="s">
        <v>159</v>
      </c>
      <c r="G2972" s="255" t="s">
        <v>548</v>
      </c>
      <c r="H2972" s="255" t="s">
        <v>5185</v>
      </c>
      <c r="I2972" s="255" t="s">
        <v>1002</v>
      </c>
      <c r="K2972" s="255" t="s">
        <v>161</v>
      </c>
      <c r="L2972" s="255" t="s">
        <v>701</v>
      </c>
      <c r="M2972" s="255" t="s">
        <v>565</v>
      </c>
      <c r="N2972" s="255" t="s">
        <v>565</v>
      </c>
      <c r="P2972" s="255" t="s">
        <v>159</v>
      </c>
      <c r="Q2972" s="255" t="s">
        <v>686</v>
      </c>
      <c r="R2972" s="255" t="s">
        <v>867</v>
      </c>
      <c r="S2972" s="255" t="s">
        <v>828</v>
      </c>
    </row>
    <row r="2973" spans="1:19" x14ac:dyDescent="0.3">
      <c r="A2973" s="204"/>
      <c r="B2973" s="204"/>
      <c r="C2973" s="204"/>
      <c r="D2973" s="204"/>
      <c r="F2973" s="255" t="s">
        <v>159</v>
      </c>
      <c r="G2973" s="255" t="s">
        <v>637</v>
      </c>
      <c r="H2973" s="255" t="s">
        <v>1238</v>
      </c>
      <c r="I2973" s="255" t="s">
        <v>1003</v>
      </c>
      <c r="K2973" s="255" t="s">
        <v>161</v>
      </c>
      <c r="L2973" s="255" t="s">
        <v>702</v>
      </c>
      <c r="M2973" s="255" t="s">
        <v>565</v>
      </c>
      <c r="N2973" s="255" t="s">
        <v>565</v>
      </c>
      <c r="P2973" s="255" t="s">
        <v>159</v>
      </c>
      <c r="Q2973" s="255" t="s">
        <v>688</v>
      </c>
      <c r="R2973" s="255" t="s">
        <v>1281</v>
      </c>
      <c r="S2973" s="255" t="s">
        <v>3047</v>
      </c>
    </row>
    <row r="2974" spans="1:19" x14ac:dyDescent="0.3">
      <c r="A2974" s="204"/>
      <c r="B2974" s="204"/>
      <c r="C2974" s="204"/>
      <c r="D2974" s="204"/>
      <c r="F2974" s="255" t="s">
        <v>159</v>
      </c>
      <c r="G2974" s="255" t="s">
        <v>639</v>
      </c>
      <c r="H2974" s="255" t="s">
        <v>1560</v>
      </c>
      <c r="I2974" s="255" t="s">
        <v>1004</v>
      </c>
      <c r="K2974" s="255" t="s">
        <v>161</v>
      </c>
      <c r="L2974" s="255" t="s">
        <v>703</v>
      </c>
      <c r="M2974" s="255" t="s">
        <v>565</v>
      </c>
      <c r="N2974" s="255" t="s">
        <v>565</v>
      </c>
      <c r="P2974" s="255" t="s">
        <v>159</v>
      </c>
      <c r="Q2974" s="255" t="s">
        <v>690</v>
      </c>
      <c r="R2974" s="255" t="s">
        <v>1420</v>
      </c>
      <c r="S2974" s="255" t="s">
        <v>1013</v>
      </c>
    </row>
    <row r="2975" spans="1:19" x14ac:dyDescent="0.3">
      <c r="A2975" s="204"/>
      <c r="B2975" s="204"/>
      <c r="C2975" s="204"/>
      <c r="D2975" s="204"/>
      <c r="F2975" s="255" t="s">
        <v>159</v>
      </c>
      <c r="G2975" s="255" t="s">
        <v>641</v>
      </c>
      <c r="H2975" s="255" t="s">
        <v>863</v>
      </c>
      <c r="I2975" s="255" t="s">
        <v>875</v>
      </c>
      <c r="K2975" s="255" t="s">
        <v>161</v>
      </c>
      <c r="L2975" s="255" t="s">
        <v>704</v>
      </c>
      <c r="M2975" s="255" t="s">
        <v>565</v>
      </c>
      <c r="N2975" s="255" t="s">
        <v>565</v>
      </c>
      <c r="P2975" s="255" t="s">
        <v>159</v>
      </c>
      <c r="Q2975" s="255" t="s">
        <v>541</v>
      </c>
      <c r="R2975" s="255" t="s">
        <v>5090</v>
      </c>
      <c r="S2975" s="255" t="s">
        <v>3048</v>
      </c>
    </row>
    <row r="2976" spans="1:19" x14ac:dyDescent="0.3">
      <c r="A2976" s="204"/>
      <c r="B2976" s="204"/>
      <c r="C2976" s="204"/>
      <c r="D2976" s="204"/>
      <c r="F2976" s="255" t="s">
        <v>159</v>
      </c>
      <c r="G2976" s="255" t="s">
        <v>643</v>
      </c>
      <c r="H2976" s="255" t="s">
        <v>772</v>
      </c>
      <c r="I2976" s="255" t="s">
        <v>1005</v>
      </c>
      <c r="K2976" s="255" t="s">
        <v>161</v>
      </c>
      <c r="L2976" s="255" t="s">
        <v>705</v>
      </c>
      <c r="M2976" s="255" t="s">
        <v>565</v>
      </c>
      <c r="N2976" s="255" t="s">
        <v>565</v>
      </c>
      <c r="P2976" s="255" t="s">
        <v>159</v>
      </c>
      <c r="Q2976" s="255" t="s">
        <v>693</v>
      </c>
      <c r="R2976" s="255" t="s">
        <v>2085</v>
      </c>
      <c r="S2976" s="255" t="s">
        <v>3049</v>
      </c>
    </row>
    <row r="2977" spans="1:19" x14ac:dyDescent="0.3">
      <c r="A2977" s="204"/>
      <c r="B2977" s="204"/>
      <c r="C2977" s="204"/>
      <c r="D2977" s="204"/>
      <c r="F2977" s="255" t="s">
        <v>159</v>
      </c>
      <c r="G2977" s="255" t="s">
        <v>586</v>
      </c>
      <c r="H2977" s="255" t="s">
        <v>10459</v>
      </c>
      <c r="I2977" s="255" t="s">
        <v>1006</v>
      </c>
      <c r="K2977" s="255" t="s">
        <v>161</v>
      </c>
      <c r="L2977" s="255" t="s">
        <v>707</v>
      </c>
      <c r="M2977" s="255" t="s">
        <v>680</v>
      </c>
      <c r="N2977" s="255" t="s">
        <v>1456</v>
      </c>
      <c r="P2977" s="255" t="s">
        <v>159</v>
      </c>
      <c r="Q2977" s="255" t="s">
        <v>695</v>
      </c>
      <c r="R2977" s="255" t="s">
        <v>718</v>
      </c>
      <c r="S2977" s="255" t="s">
        <v>3050</v>
      </c>
    </row>
    <row r="2978" spans="1:19" x14ac:dyDescent="0.3">
      <c r="A2978" s="204"/>
      <c r="B2978" s="204"/>
      <c r="C2978" s="204"/>
      <c r="D2978" s="204"/>
      <c r="F2978" s="255" t="s">
        <v>159</v>
      </c>
      <c r="G2978" s="255" t="s">
        <v>547</v>
      </c>
      <c r="H2978" s="255" t="s">
        <v>5870</v>
      </c>
      <c r="I2978" s="255" t="s">
        <v>1007</v>
      </c>
      <c r="K2978" s="255" t="s">
        <v>161</v>
      </c>
      <c r="L2978" s="255" t="s">
        <v>709</v>
      </c>
      <c r="M2978" s="255" t="s">
        <v>565</v>
      </c>
      <c r="N2978" s="255" t="s">
        <v>565</v>
      </c>
      <c r="P2978" s="255" t="s">
        <v>159</v>
      </c>
      <c r="Q2978" s="255" t="s">
        <v>697</v>
      </c>
      <c r="R2978" s="255" t="s">
        <v>2086</v>
      </c>
      <c r="S2978" s="255" t="s">
        <v>1933</v>
      </c>
    </row>
    <row r="2979" spans="1:19" x14ac:dyDescent="0.3">
      <c r="A2979" s="204"/>
      <c r="B2979" s="204"/>
      <c r="C2979" s="204"/>
      <c r="D2979" s="204"/>
      <c r="F2979" s="255" t="s">
        <v>159</v>
      </c>
      <c r="G2979" s="255" t="s">
        <v>647</v>
      </c>
      <c r="H2979" s="255" t="s">
        <v>6476</v>
      </c>
      <c r="I2979" s="255" t="s">
        <v>1008</v>
      </c>
      <c r="K2979" s="255" t="s">
        <v>161</v>
      </c>
      <c r="L2979" s="255" t="s">
        <v>586</v>
      </c>
      <c r="M2979" s="255" t="s">
        <v>2157</v>
      </c>
      <c r="N2979" s="255" t="s">
        <v>2296</v>
      </c>
      <c r="P2979" s="255" t="s">
        <v>159</v>
      </c>
      <c r="Q2979" s="255" t="s">
        <v>699</v>
      </c>
      <c r="R2979" s="255" t="s">
        <v>594</v>
      </c>
      <c r="S2979" s="255" t="s">
        <v>863</v>
      </c>
    </row>
    <row r="2980" spans="1:19" x14ac:dyDescent="0.3">
      <c r="A2980" s="204"/>
      <c r="B2980" s="204"/>
      <c r="C2980" s="204"/>
      <c r="D2980" s="204"/>
      <c r="F2980" s="255" t="s">
        <v>159</v>
      </c>
      <c r="G2980" s="255" t="s">
        <v>649</v>
      </c>
      <c r="H2980" s="255" t="s">
        <v>5100</v>
      </c>
      <c r="I2980" s="255" t="s">
        <v>1009</v>
      </c>
      <c r="K2980" s="255" t="s">
        <v>161</v>
      </c>
      <c r="L2980" s="255" t="s">
        <v>540</v>
      </c>
      <c r="M2980" s="255" t="s">
        <v>10541</v>
      </c>
      <c r="N2980" s="255" t="s">
        <v>2297</v>
      </c>
      <c r="P2980" s="255" t="s">
        <v>159</v>
      </c>
      <c r="Q2980" s="255" t="s">
        <v>701</v>
      </c>
      <c r="R2980" s="255" t="s">
        <v>565</v>
      </c>
      <c r="S2980" s="255" t="s">
        <v>565</v>
      </c>
    </row>
    <row r="2981" spans="1:19" x14ac:dyDescent="0.3">
      <c r="A2981" s="204"/>
      <c r="B2981" s="204"/>
      <c r="C2981" s="204"/>
      <c r="D2981" s="204"/>
      <c r="F2981" s="255" t="s">
        <v>159</v>
      </c>
      <c r="G2981" s="255" t="s">
        <v>651</v>
      </c>
      <c r="H2981" s="255" t="s">
        <v>661</v>
      </c>
      <c r="I2981" s="255" t="s">
        <v>1010</v>
      </c>
      <c r="K2981" s="255" t="s">
        <v>161</v>
      </c>
      <c r="L2981" s="255" t="s">
        <v>371</v>
      </c>
      <c r="M2981" s="255" t="s">
        <v>10540</v>
      </c>
      <c r="N2981" s="255" t="s">
        <v>377</v>
      </c>
      <c r="P2981" s="255" t="s">
        <v>159</v>
      </c>
      <c r="Q2981" s="255" t="s">
        <v>702</v>
      </c>
      <c r="R2981" s="255" t="s">
        <v>565</v>
      </c>
      <c r="S2981" s="255" t="s">
        <v>565</v>
      </c>
    </row>
    <row r="2982" spans="1:19" x14ac:dyDescent="0.3">
      <c r="A2982" s="204"/>
      <c r="B2982" s="204"/>
      <c r="C2982" s="204"/>
      <c r="D2982" s="204"/>
      <c r="F2982" s="255" t="s">
        <v>159</v>
      </c>
      <c r="G2982" s="255" t="s">
        <v>653</v>
      </c>
      <c r="H2982" s="255" t="s">
        <v>1611</v>
      </c>
      <c r="I2982" s="255" t="s">
        <v>899</v>
      </c>
      <c r="K2982" s="255" t="s">
        <v>161</v>
      </c>
      <c r="L2982" s="255" t="s">
        <v>714</v>
      </c>
      <c r="M2982" s="255" t="s">
        <v>565</v>
      </c>
      <c r="N2982" s="255" t="s">
        <v>565</v>
      </c>
      <c r="P2982" s="255" t="s">
        <v>159</v>
      </c>
      <c r="Q2982" s="255" t="s">
        <v>703</v>
      </c>
      <c r="R2982" s="255" t="s">
        <v>565</v>
      </c>
      <c r="S2982" s="255" t="s">
        <v>565</v>
      </c>
    </row>
    <row r="2983" spans="1:19" x14ac:dyDescent="0.3">
      <c r="A2983" s="204"/>
      <c r="B2983" s="204"/>
      <c r="C2983" s="204"/>
      <c r="D2983" s="204"/>
      <c r="F2983" s="255" t="s">
        <v>159</v>
      </c>
      <c r="G2983" s="255" t="s">
        <v>655</v>
      </c>
      <c r="H2983" s="255" t="s">
        <v>2090</v>
      </c>
      <c r="I2983" s="255" t="s">
        <v>1011</v>
      </c>
      <c r="K2983" s="255" t="s">
        <v>161</v>
      </c>
      <c r="L2983" s="255" t="s">
        <v>1041</v>
      </c>
      <c r="M2983" s="255" t="s">
        <v>828</v>
      </c>
      <c r="N2983" s="255" t="s">
        <v>2298</v>
      </c>
      <c r="P2983" s="255" t="s">
        <v>159</v>
      </c>
      <c r="Q2983" s="255" t="s">
        <v>704</v>
      </c>
      <c r="R2983" s="255" t="s">
        <v>565</v>
      </c>
      <c r="S2983" s="255" t="s">
        <v>565</v>
      </c>
    </row>
    <row r="2984" spans="1:19" x14ac:dyDescent="0.3">
      <c r="A2984" s="204"/>
      <c r="B2984" s="204"/>
      <c r="C2984" s="204"/>
      <c r="D2984" s="204"/>
      <c r="F2984" s="255" t="s">
        <v>159</v>
      </c>
      <c r="G2984" s="255" t="s">
        <v>657</v>
      </c>
      <c r="H2984" s="255" t="s">
        <v>2790</v>
      </c>
      <c r="I2984" s="255" t="s">
        <v>914</v>
      </c>
      <c r="K2984" s="255" t="s">
        <v>161</v>
      </c>
      <c r="L2984" s="255" t="s">
        <v>715</v>
      </c>
      <c r="M2984" s="255" t="s">
        <v>3392</v>
      </c>
      <c r="N2984" s="255" t="s">
        <v>2299</v>
      </c>
      <c r="P2984" s="255" t="s">
        <v>159</v>
      </c>
      <c r="Q2984" s="255" t="s">
        <v>705</v>
      </c>
      <c r="R2984" s="255" t="s">
        <v>1393</v>
      </c>
      <c r="S2984" s="255" t="s">
        <v>3051</v>
      </c>
    </row>
    <row r="2985" spans="1:19" x14ac:dyDescent="0.3">
      <c r="A2985" s="204"/>
      <c r="B2985" s="204"/>
      <c r="C2985" s="204"/>
      <c r="D2985" s="204"/>
      <c r="F2985" s="255" t="s">
        <v>159</v>
      </c>
      <c r="G2985" s="255" t="s">
        <v>546</v>
      </c>
      <c r="H2985" s="255" t="s">
        <v>2284</v>
      </c>
      <c r="I2985" s="255" t="s">
        <v>1012</v>
      </c>
      <c r="K2985" s="255" t="s">
        <v>161</v>
      </c>
      <c r="L2985" s="255" t="s">
        <v>717</v>
      </c>
      <c r="M2985" s="255" t="s">
        <v>565</v>
      </c>
      <c r="N2985" s="255" t="s">
        <v>565</v>
      </c>
      <c r="P2985" s="255" t="s">
        <v>159</v>
      </c>
      <c r="Q2985" s="255" t="s">
        <v>707</v>
      </c>
      <c r="R2985" s="255" t="s">
        <v>1420</v>
      </c>
      <c r="S2985" s="255" t="s">
        <v>1491</v>
      </c>
    </row>
    <row r="2986" spans="1:19" x14ac:dyDescent="0.3">
      <c r="A2986" s="204"/>
      <c r="B2986" s="204"/>
      <c r="C2986" s="204"/>
      <c r="D2986" s="204"/>
      <c r="F2986" s="255" t="s">
        <v>159</v>
      </c>
      <c r="G2986" s="255" t="s">
        <v>660</v>
      </c>
      <c r="H2986" s="255" t="s">
        <v>565</v>
      </c>
      <c r="I2986" s="255" t="s">
        <v>1013</v>
      </c>
      <c r="K2986" s="255" t="s">
        <v>161</v>
      </c>
      <c r="L2986" s="255" t="s">
        <v>719</v>
      </c>
      <c r="M2986" s="255" t="s">
        <v>2154</v>
      </c>
      <c r="N2986" s="255" t="s">
        <v>2300</v>
      </c>
      <c r="P2986" s="255" t="s">
        <v>159</v>
      </c>
      <c r="Q2986" s="255" t="s">
        <v>709</v>
      </c>
      <c r="R2986" s="255" t="s">
        <v>624</v>
      </c>
      <c r="S2986" s="255" t="s">
        <v>946</v>
      </c>
    </row>
    <row r="2987" spans="1:19" x14ac:dyDescent="0.3">
      <c r="A2987" s="204"/>
      <c r="B2987" s="204"/>
      <c r="C2987" s="204"/>
      <c r="D2987" s="204"/>
      <c r="F2987" s="255" t="s">
        <v>159</v>
      </c>
      <c r="G2987" s="255" t="s">
        <v>662</v>
      </c>
      <c r="H2987" s="255" t="s">
        <v>875</v>
      </c>
      <c r="I2987" s="255" t="s">
        <v>1014</v>
      </c>
      <c r="K2987" s="255" t="s">
        <v>161</v>
      </c>
      <c r="L2987" s="255" t="s">
        <v>720</v>
      </c>
      <c r="M2987" s="255" t="s">
        <v>885</v>
      </c>
      <c r="N2987" s="255" t="s">
        <v>1829</v>
      </c>
      <c r="P2987" s="255" t="s">
        <v>159</v>
      </c>
      <c r="Q2987" s="255" t="s">
        <v>586</v>
      </c>
      <c r="R2987" s="255" t="s">
        <v>4274</v>
      </c>
      <c r="S2987" s="255" t="s">
        <v>3052</v>
      </c>
    </row>
    <row r="2988" spans="1:19" x14ac:dyDescent="0.3">
      <c r="A2988" s="204"/>
      <c r="B2988" s="204"/>
      <c r="C2988" s="204"/>
      <c r="D2988" s="204"/>
      <c r="F2988" s="255" t="s">
        <v>159</v>
      </c>
      <c r="G2988" s="255" t="s">
        <v>664</v>
      </c>
      <c r="H2988" s="255" t="s">
        <v>865</v>
      </c>
      <c r="I2988" s="255" t="s">
        <v>1015</v>
      </c>
      <c r="K2988" s="255" t="s">
        <v>161</v>
      </c>
      <c r="L2988" s="255" t="s">
        <v>722</v>
      </c>
      <c r="M2988" s="255" t="s">
        <v>1120</v>
      </c>
      <c r="N2988" s="255" t="s">
        <v>2301</v>
      </c>
      <c r="P2988" s="255" t="s">
        <v>159</v>
      </c>
      <c r="Q2988" s="255" t="s">
        <v>540</v>
      </c>
      <c r="R2988" s="255" t="s">
        <v>10676</v>
      </c>
      <c r="S2988" s="255" t="s">
        <v>3053</v>
      </c>
    </row>
    <row r="2989" spans="1:19" x14ac:dyDescent="0.3">
      <c r="A2989" s="204"/>
      <c r="B2989" s="204"/>
      <c r="C2989" s="204"/>
      <c r="D2989" s="204"/>
      <c r="F2989" s="255" t="s">
        <v>159</v>
      </c>
      <c r="G2989" s="255" t="s">
        <v>545</v>
      </c>
      <c r="H2989" s="255" t="s">
        <v>928</v>
      </c>
      <c r="I2989" s="255" t="s">
        <v>1016</v>
      </c>
      <c r="K2989" s="255" t="s">
        <v>161</v>
      </c>
      <c r="L2989" s="255" t="s">
        <v>724</v>
      </c>
      <c r="M2989" s="255" t="s">
        <v>2033</v>
      </c>
      <c r="N2989" s="255" t="s">
        <v>2302</v>
      </c>
      <c r="P2989" s="255" t="s">
        <v>159</v>
      </c>
      <c r="Q2989" s="255" t="s">
        <v>371</v>
      </c>
      <c r="R2989" s="255" t="s">
        <v>4979</v>
      </c>
      <c r="S2989" s="255" t="s">
        <v>3054</v>
      </c>
    </row>
    <row r="2990" spans="1:19" x14ac:dyDescent="0.3">
      <c r="A2990" s="204"/>
      <c r="B2990" s="204"/>
      <c r="C2990" s="204"/>
      <c r="D2990" s="204"/>
      <c r="F2990" s="255" t="s">
        <v>159</v>
      </c>
      <c r="G2990" s="255" t="s">
        <v>667</v>
      </c>
      <c r="H2990" s="255" t="s">
        <v>863</v>
      </c>
      <c r="I2990" s="255" t="s">
        <v>777</v>
      </c>
      <c r="K2990" s="255" t="s">
        <v>161</v>
      </c>
      <c r="L2990" s="255" t="s">
        <v>726</v>
      </c>
      <c r="M2990" s="255" t="s">
        <v>7259</v>
      </c>
      <c r="N2990" s="255" t="s">
        <v>2303</v>
      </c>
      <c r="P2990" s="255" t="s">
        <v>159</v>
      </c>
      <c r="Q2990" s="255" t="s">
        <v>715</v>
      </c>
      <c r="R2990" s="255" t="s">
        <v>1116</v>
      </c>
      <c r="S2990" s="255" t="s">
        <v>3055</v>
      </c>
    </row>
    <row r="2991" spans="1:19" x14ac:dyDescent="0.3">
      <c r="A2991" s="204"/>
      <c r="B2991" s="204"/>
      <c r="C2991" s="204"/>
      <c r="D2991" s="204"/>
      <c r="F2991" s="255" t="s">
        <v>159</v>
      </c>
      <c r="G2991" s="255" t="s">
        <v>668</v>
      </c>
      <c r="H2991" s="255" t="s">
        <v>1420</v>
      </c>
      <c r="I2991" s="255" t="s">
        <v>1017</v>
      </c>
      <c r="K2991" s="255" t="s">
        <v>161</v>
      </c>
      <c r="L2991" s="255" t="s">
        <v>728</v>
      </c>
      <c r="M2991" s="255" t="s">
        <v>3460</v>
      </c>
      <c r="N2991" s="255" t="s">
        <v>2304</v>
      </c>
      <c r="P2991" s="255" t="s">
        <v>159</v>
      </c>
      <c r="Q2991" s="255" t="s">
        <v>717</v>
      </c>
      <c r="R2991" s="255" t="s">
        <v>1167</v>
      </c>
      <c r="S2991" s="255" t="s">
        <v>3056</v>
      </c>
    </row>
    <row r="2992" spans="1:19" x14ac:dyDescent="0.3">
      <c r="A2992" s="204"/>
      <c r="B2992" s="204"/>
      <c r="C2992" s="204"/>
      <c r="D2992" s="204"/>
      <c r="F2992" s="255" t="s">
        <v>159</v>
      </c>
      <c r="G2992" s="255" t="s">
        <v>670</v>
      </c>
      <c r="H2992" s="255" t="s">
        <v>3909</v>
      </c>
      <c r="I2992" s="255" t="s">
        <v>1018</v>
      </c>
      <c r="K2992" s="255" t="s">
        <v>161</v>
      </c>
      <c r="L2992" s="255" t="s">
        <v>730</v>
      </c>
      <c r="M2992" s="255" t="s">
        <v>2397</v>
      </c>
      <c r="N2992" s="255" t="s">
        <v>2305</v>
      </c>
      <c r="P2992" s="255" t="s">
        <v>159</v>
      </c>
      <c r="Q2992" s="255" t="s">
        <v>719</v>
      </c>
      <c r="R2992" s="255" t="s">
        <v>565</v>
      </c>
      <c r="S2992" s="255" t="s">
        <v>565</v>
      </c>
    </row>
    <row r="2993" spans="1:19" x14ac:dyDescent="0.3">
      <c r="A2993" s="204"/>
      <c r="B2993" s="204"/>
      <c r="C2993" s="204"/>
      <c r="D2993" s="204"/>
      <c r="F2993" s="255" t="s">
        <v>159</v>
      </c>
      <c r="G2993" s="255" t="s">
        <v>672</v>
      </c>
      <c r="H2993" s="255" t="s">
        <v>10460</v>
      </c>
      <c r="I2993" s="255" t="s">
        <v>1019</v>
      </c>
      <c r="K2993" s="255" t="s">
        <v>161</v>
      </c>
      <c r="L2993" s="255" t="s">
        <v>539</v>
      </c>
      <c r="M2993" s="255" t="s">
        <v>6507</v>
      </c>
      <c r="N2993" s="255" t="s">
        <v>2306</v>
      </c>
      <c r="P2993" s="255" t="s">
        <v>159</v>
      </c>
      <c r="Q2993" s="255" t="s">
        <v>720</v>
      </c>
      <c r="R2993" s="255" t="s">
        <v>812</v>
      </c>
      <c r="S2993" s="255" t="s">
        <v>698</v>
      </c>
    </row>
    <row r="2994" spans="1:19" x14ac:dyDescent="0.3">
      <c r="A2994" s="204"/>
      <c r="B2994" s="204"/>
      <c r="C2994" s="204"/>
      <c r="D2994" s="204"/>
      <c r="F2994" s="255" t="s">
        <v>159</v>
      </c>
      <c r="G2994" s="255" t="s">
        <v>544</v>
      </c>
      <c r="H2994" s="255" t="s">
        <v>594</v>
      </c>
      <c r="I2994" s="255" t="s">
        <v>1020</v>
      </c>
      <c r="K2994" s="255" t="s">
        <v>161</v>
      </c>
      <c r="L2994" s="255" t="s">
        <v>733</v>
      </c>
      <c r="M2994" s="255" t="s">
        <v>565</v>
      </c>
      <c r="N2994" s="255" t="s">
        <v>624</v>
      </c>
      <c r="P2994" s="255" t="s">
        <v>159</v>
      </c>
      <c r="Q2994" s="255" t="s">
        <v>722</v>
      </c>
      <c r="R2994" s="255" t="s">
        <v>2455</v>
      </c>
      <c r="S2994" s="255" t="s">
        <v>3057</v>
      </c>
    </row>
    <row r="2995" spans="1:19" x14ac:dyDescent="0.3">
      <c r="A2995" s="204"/>
      <c r="B2995" s="204"/>
      <c r="C2995" s="204"/>
      <c r="D2995" s="204"/>
      <c r="F2995" s="255" t="s">
        <v>159</v>
      </c>
      <c r="G2995" s="255" t="s">
        <v>675</v>
      </c>
      <c r="H2995" s="255" t="s">
        <v>565</v>
      </c>
      <c r="I2995" s="255" t="s">
        <v>565</v>
      </c>
      <c r="K2995" s="255" t="s">
        <v>161</v>
      </c>
      <c r="L2995" s="255" t="s">
        <v>735</v>
      </c>
      <c r="M2995" s="255" t="s">
        <v>757</v>
      </c>
      <c r="N2995" s="255" t="s">
        <v>2307</v>
      </c>
      <c r="P2995" s="255" t="s">
        <v>159</v>
      </c>
      <c r="Q2995" s="255" t="s">
        <v>724</v>
      </c>
      <c r="R2995" s="255" t="s">
        <v>1399</v>
      </c>
      <c r="S2995" s="255" t="s">
        <v>2207</v>
      </c>
    </row>
    <row r="2996" spans="1:19" x14ac:dyDescent="0.3">
      <c r="A2996" s="204"/>
      <c r="B2996" s="204"/>
      <c r="C2996" s="204"/>
      <c r="D2996" s="204"/>
      <c r="F2996" s="255" t="s">
        <v>159</v>
      </c>
      <c r="G2996" s="255" t="s">
        <v>676</v>
      </c>
      <c r="H2996" s="255" t="s">
        <v>594</v>
      </c>
      <c r="I2996" s="255" t="s">
        <v>1020</v>
      </c>
      <c r="K2996" s="255" t="s">
        <v>161</v>
      </c>
      <c r="L2996" s="255" t="s">
        <v>737</v>
      </c>
      <c r="M2996" s="255" t="s">
        <v>952</v>
      </c>
      <c r="N2996" s="255" t="s">
        <v>2308</v>
      </c>
      <c r="P2996" s="255" t="s">
        <v>159</v>
      </c>
      <c r="Q2996" s="255" t="s">
        <v>726</v>
      </c>
      <c r="R2996" s="255" t="s">
        <v>4400</v>
      </c>
      <c r="S2996" s="255" t="s">
        <v>3058</v>
      </c>
    </row>
    <row r="2997" spans="1:19" x14ac:dyDescent="0.3">
      <c r="A2997" s="204"/>
      <c r="B2997" s="204"/>
      <c r="C2997" s="204"/>
      <c r="D2997" s="204"/>
      <c r="F2997" s="255" t="s">
        <v>159</v>
      </c>
      <c r="G2997" s="255" t="s">
        <v>677</v>
      </c>
      <c r="H2997" s="255" t="s">
        <v>565</v>
      </c>
      <c r="I2997" s="255" t="s">
        <v>565</v>
      </c>
      <c r="K2997" s="255" t="s">
        <v>161</v>
      </c>
      <c r="L2997" s="255" t="s">
        <v>739</v>
      </c>
      <c r="M2997" s="255" t="s">
        <v>594</v>
      </c>
      <c r="N2997" s="255" t="s">
        <v>1013</v>
      </c>
      <c r="P2997" s="255" t="s">
        <v>159</v>
      </c>
      <c r="Q2997" s="255" t="s">
        <v>728</v>
      </c>
      <c r="R2997" s="255" t="s">
        <v>628</v>
      </c>
      <c r="S2997" s="255" t="s">
        <v>3059</v>
      </c>
    </row>
    <row r="2998" spans="1:19" x14ac:dyDescent="0.3">
      <c r="A2998" s="204"/>
      <c r="B2998" s="204"/>
      <c r="C2998" s="204"/>
      <c r="D2998" s="204"/>
      <c r="F2998" s="255" t="s">
        <v>159</v>
      </c>
      <c r="G2998" s="255" t="s">
        <v>543</v>
      </c>
      <c r="H2998" s="255" t="s">
        <v>4192</v>
      </c>
      <c r="I2998" s="255" t="s">
        <v>1021</v>
      </c>
      <c r="K2998" s="255" t="s">
        <v>161</v>
      </c>
      <c r="L2998" s="255" t="s">
        <v>741</v>
      </c>
      <c r="M2998" s="255" t="s">
        <v>565</v>
      </c>
      <c r="N2998" s="255" t="s">
        <v>594</v>
      </c>
      <c r="P2998" s="255" t="s">
        <v>159</v>
      </c>
      <c r="Q2998" s="255" t="s">
        <v>730</v>
      </c>
      <c r="R2998" s="255" t="s">
        <v>718</v>
      </c>
      <c r="S2998" s="255" t="s">
        <v>3060</v>
      </c>
    </row>
    <row r="2999" spans="1:19" x14ac:dyDescent="0.3">
      <c r="A2999" s="204"/>
      <c r="B2999" s="204"/>
      <c r="C2999" s="204"/>
      <c r="D2999" s="204"/>
      <c r="F2999" s="255" t="s">
        <v>159</v>
      </c>
      <c r="G2999" s="255" t="s">
        <v>679</v>
      </c>
      <c r="H2999" s="255" t="s">
        <v>565</v>
      </c>
      <c r="I2999" s="255" t="s">
        <v>861</v>
      </c>
      <c r="K2999" s="255" t="s">
        <v>161</v>
      </c>
      <c r="L2999" s="255" t="s">
        <v>743</v>
      </c>
      <c r="M2999" s="255" t="s">
        <v>642</v>
      </c>
      <c r="N2999" s="255" t="s">
        <v>2309</v>
      </c>
      <c r="P2999" s="255" t="s">
        <v>159</v>
      </c>
      <c r="Q2999" s="255" t="s">
        <v>539</v>
      </c>
      <c r="R2999" s="255" t="s">
        <v>7855</v>
      </c>
      <c r="S2999" s="255" t="s">
        <v>3061</v>
      </c>
    </row>
    <row r="3000" spans="1:19" x14ac:dyDescent="0.3">
      <c r="A3000" s="204"/>
      <c r="B3000" s="204"/>
      <c r="C3000" s="204"/>
      <c r="D3000" s="204"/>
      <c r="F3000" s="255" t="s">
        <v>159</v>
      </c>
      <c r="G3000" s="255" t="s">
        <v>681</v>
      </c>
      <c r="H3000" s="255" t="s">
        <v>1157</v>
      </c>
      <c r="I3000" s="255" t="s">
        <v>1022</v>
      </c>
      <c r="K3000" s="255" t="s">
        <v>161</v>
      </c>
      <c r="L3000" s="255" t="s">
        <v>745</v>
      </c>
      <c r="M3000" s="255" t="s">
        <v>946</v>
      </c>
      <c r="N3000" s="255" t="s">
        <v>2310</v>
      </c>
      <c r="P3000" s="255" t="s">
        <v>159</v>
      </c>
      <c r="Q3000" s="255" t="s">
        <v>733</v>
      </c>
      <c r="R3000" s="255" t="s">
        <v>946</v>
      </c>
      <c r="S3000" s="255" t="s">
        <v>3062</v>
      </c>
    </row>
    <row r="3001" spans="1:19" x14ac:dyDescent="0.3">
      <c r="A3001" s="204"/>
      <c r="B3001" s="204"/>
      <c r="C3001" s="204"/>
      <c r="D3001" s="204"/>
      <c r="F3001" s="255" t="s">
        <v>159</v>
      </c>
      <c r="G3001" s="255" t="s">
        <v>683</v>
      </c>
      <c r="H3001" s="255" t="s">
        <v>2193</v>
      </c>
      <c r="I3001" s="255" t="s">
        <v>1023</v>
      </c>
      <c r="K3001" s="255" t="s">
        <v>161</v>
      </c>
      <c r="L3001" s="255" t="s">
        <v>747</v>
      </c>
      <c r="M3001" s="255" t="s">
        <v>4428</v>
      </c>
      <c r="N3001" s="255" t="s">
        <v>2311</v>
      </c>
      <c r="P3001" s="255" t="s">
        <v>159</v>
      </c>
      <c r="Q3001" s="255" t="s">
        <v>735</v>
      </c>
      <c r="R3001" s="255" t="s">
        <v>2029</v>
      </c>
      <c r="S3001" s="255" t="s">
        <v>3063</v>
      </c>
    </row>
    <row r="3002" spans="1:19" x14ac:dyDescent="0.3">
      <c r="A3002" s="204"/>
      <c r="B3002" s="204"/>
      <c r="C3002" s="204"/>
      <c r="D3002" s="204"/>
      <c r="F3002" s="255" t="s">
        <v>159</v>
      </c>
      <c r="G3002" s="255" t="s">
        <v>542</v>
      </c>
      <c r="H3002" s="255" t="s">
        <v>4544</v>
      </c>
      <c r="I3002" s="255" t="s">
        <v>1024</v>
      </c>
      <c r="K3002" s="255" t="s">
        <v>161</v>
      </c>
      <c r="L3002" s="255" t="s">
        <v>749</v>
      </c>
      <c r="M3002" s="255" t="s">
        <v>1481</v>
      </c>
      <c r="N3002" s="255" t="s">
        <v>2112</v>
      </c>
      <c r="P3002" s="255" t="s">
        <v>159</v>
      </c>
      <c r="Q3002" s="255" t="s">
        <v>737</v>
      </c>
      <c r="R3002" s="255" t="s">
        <v>1481</v>
      </c>
      <c r="S3002" s="255" t="s">
        <v>3064</v>
      </c>
    </row>
    <row r="3003" spans="1:19" x14ac:dyDescent="0.3">
      <c r="A3003" s="204"/>
      <c r="B3003" s="204"/>
      <c r="C3003" s="204"/>
      <c r="D3003" s="204"/>
      <c r="F3003" s="255" t="s">
        <v>159</v>
      </c>
      <c r="G3003" s="255" t="s">
        <v>686</v>
      </c>
      <c r="H3003" s="255" t="s">
        <v>2033</v>
      </c>
      <c r="I3003" s="255" t="s">
        <v>1025</v>
      </c>
      <c r="K3003" s="255" t="s">
        <v>161</v>
      </c>
      <c r="L3003" s="255" t="s">
        <v>751</v>
      </c>
      <c r="M3003" s="255" t="s">
        <v>1116</v>
      </c>
      <c r="N3003" s="255" t="s">
        <v>2312</v>
      </c>
      <c r="P3003" s="255" t="s">
        <v>159</v>
      </c>
      <c r="Q3003" s="255" t="s">
        <v>739</v>
      </c>
      <c r="R3003" s="255" t="s">
        <v>1492</v>
      </c>
      <c r="S3003" s="255" t="s">
        <v>3065</v>
      </c>
    </row>
    <row r="3004" spans="1:19" x14ac:dyDescent="0.3">
      <c r="A3004" s="204"/>
      <c r="B3004" s="204"/>
      <c r="C3004" s="204"/>
      <c r="D3004" s="204"/>
      <c r="F3004" s="255" t="s">
        <v>159</v>
      </c>
      <c r="G3004" s="255" t="s">
        <v>688</v>
      </c>
      <c r="H3004" s="255" t="s">
        <v>968</v>
      </c>
      <c r="I3004" s="255" t="s">
        <v>1026</v>
      </c>
      <c r="K3004" s="255" t="s">
        <v>161</v>
      </c>
      <c r="L3004" s="255" t="s">
        <v>753</v>
      </c>
      <c r="M3004" s="255" t="s">
        <v>2348</v>
      </c>
      <c r="N3004" s="255" t="s">
        <v>2313</v>
      </c>
      <c r="P3004" s="255" t="s">
        <v>159</v>
      </c>
      <c r="Q3004" s="255" t="s">
        <v>741</v>
      </c>
      <c r="R3004" s="255" t="s">
        <v>1611</v>
      </c>
      <c r="S3004" s="255" t="s">
        <v>3066</v>
      </c>
    </row>
    <row r="3005" spans="1:19" x14ac:dyDescent="0.3">
      <c r="A3005" s="204"/>
      <c r="B3005" s="204"/>
      <c r="C3005" s="204"/>
      <c r="D3005" s="204"/>
      <c r="F3005" s="255" t="s">
        <v>159</v>
      </c>
      <c r="G3005" s="255" t="s">
        <v>690</v>
      </c>
      <c r="H3005" s="255" t="s">
        <v>1807</v>
      </c>
      <c r="I3005" s="255" t="s">
        <v>1027</v>
      </c>
      <c r="K3005" s="255" t="s">
        <v>161</v>
      </c>
      <c r="L3005" s="255" t="s">
        <v>538</v>
      </c>
      <c r="M3005" s="255" t="s">
        <v>10539</v>
      </c>
      <c r="N3005" s="255" t="s">
        <v>2314</v>
      </c>
      <c r="P3005" s="255" t="s">
        <v>159</v>
      </c>
      <c r="Q3005" s="255" t="s">
        <v>743</v>
      </c>
      <c r="R3005" s="255" t="s">
        <v>1829</v>
      </c>
      <c r="S3005" s="255" t="s">
        <v>3067</v>
      </c>
    </row>
    <row r="3006" spans="1:19" x14ac:dyDescent="0.3">
      <c r="A3006" s="204"/>
      <c r="B3006" s="204"/>
      <c r="C3006" s="204"/>
      <c r="D3006" s="204"/>
      <c r="F3006" s="255" t="s">
        <v>159</v>
      </c>
      <c r="G3006" s="255" t="s">
        <v>541</v>
      </c>
      <c r="H3006" s="255" t="s">
        <v>4173</v>
      </c>
      <c r="I3006" s="255" t="s">
        <v>1028</v>
      </c>
      <c r="K3006" s="255" t="s">
        <v>161</v>
      </c>
      <c r="L3006" s="255" t="s">
        <v>756</v>
      </c>
      <c r="M3006" s="255" t="s">
        <v>565</v>
      </c>
      <c r="N3006" s="255" t="s">
        <v>565</v>
      </c>
      <c r="P3006" s="255" t="s">
        <v>159</v>
      </c>
      <c r="Q3006" s="255" t="s">
        <v>745</v>
      </c>
      <c r="R3006" s="255" t="s">
        <v>567</v>
      </c>
      <c r="S3006" s="255" t="s">
        <v>3068</v>
      </c>
    </row>
    <row r="3007" spans="1:19" x14ac:dyDescent="0.3">
      <c r="A3007" s="204"/>
      <c r="B3007" s="204"/>
      <c r="C3007" s="204"/>
      <c r="D3007" s="204"/>
      <c r="F3007" s="255" t="s">
        <v>159</v>
      </c>
      <c r="G3007" s="255" t="s">
        <v>693</v>
      </c>
      <c r="H3007" s="255" t="s">
        <v>1912</v>
      </c>
      <c r="I3007" s="255" t="s">
        <v>1029</v>
      </c>
      <c r="K3007" s="255" t="s">
        <v>161</v>
      </c>
      <c r="L3007" s="255" t="s">
        <v>758</v>
      </c>
      <c r="M3007" s="255" t="s">
        <v>1420</v>
      </c>
      <c r="N3007" s="255" t="s">
        <v>2315</v>
      </c>
      <c r="P3007" s="255" t="s">
        <v>159</v>
      </c>
      <c r="Q3007" s="255" t="s">
        <v>747</v>
      </c>
      <c r="R3007" s="255" t="s">
        <v>2494</v>
      </c>
      <c r="S3007" s="255" t="s">
        <v>3069</v>
      </c>
    </row>
    <row r="3008" spans="1:19" x14ac:dyDescent="0.3">
      <c r="A3008" s="204"/>
      <c r="B3008" s="204"/>
      <c r="C3008" s="204"/>
      <c r="D3008" s="204"/>
      <c r="F3008" s="255" t="s">
        <v>159</v>
      </c>
      <c r="G3008" s="255" t="s">
        <v>695</v>
      </c>
      <c r="H3008" s="255" t="s">
        <v>1885</v>
      </c>
      <c r="I3008" s="255" t="s">
        <v>1030</v>
      </c>
      <c r="K3008" s="255" t="s">
        <v>161</v>
      </c>
      <c r="L3008" s="255" t="s">
        <v>760</v>
      </c>
      <c r="M3008" s="255" t="s">
        <v>10538</v>
      </c>
      <c r="N3008" s="255" t="s">
        <v>2316</v>
      </c>
      <c r="P3008" s="255" t="s">
        <v>159</v>
      </c>
      <c r="Q3008" s="255" t="s">
        <v>749</v>
      </c>
      <c r="R3008" s="255" t="s">
        <v>2358</v>
      </c>
      <c r="S3008" s="255" t="s">
        <v>3070</v>
      </c>
    </row>
    <row r="3009" spans="1:19" x14ac:dyDescent="0.3">
      <c r="A3009" s="204"/>
      <c r="B3009" s="204"/>
      <c r="C3009" s="204"/>
      <c r="D3009" s="204"/>
      <c r="F3009" s="255" t="s">
        <v>159</v>
      </c>
      <c r="G3009" s="255" t="s">
        <v>697</v>
      </c>
      <c r="H3009" s="255" t="s">
        <v>10461</v>
      </c>
      <c r="I3009" s="255" t="s">
        <v>1031</v>
      </c>
      <c r="K3009" s="255" t="s">
        <v>161</v>
      </c>
      <c r="L3009" s="255" t="s">
        <v>762</v>
      </c>
      <c r="M3009" s="255" t="s">
        <v>2603</v>
      </c>
      <c r="N3009" s="255" t="s">
        <v>2317</v>
      </c>
      <c r="P3009" s="255" t="s">
        <v>159</v>
      </c>
      <c r="Q3009" s="255" t="s">
        <v>751</v>
      </c>
      <c r="R3009" s="255" t="s">
        <v>2385</v>
      </c>
      <c r="S3009" s="255" t="s">
        <v>3071</v>
      </c>
    </row>
    <row r="3010" spans="1:19" x14ac:dyDescent="0.3">
      <c r="A3010" s="204"/>
      <c r="B3010" s="204"/>
      <c r="C3010" s="204"/>
      <c r="D3010" s="204"/>
      <c r="F3010" s="255" t="s">
        <v>159</v>
      </c>
      <c r="G3010" s="255" t="s">
        <v>699</v>
      </c>
      <c r="H3010" s="255" t="s">
        <v>3661</v>
      </c>
      <c r="I3010" s="255" t="s">
        <v>1032</v>
      </c>
      <c r="K3010" s="255" t="s">
        <v>161</v>
      </c>
      <c r="L3010" s="255" t="s">
        <v>764</v>
      </c>
      <c r="M3010" s="255" t="s">
        <v>1539</v>
      </c>
      <c r="N3010" s="255" t="s">
        <v>2318</v>
      </c>
      <c r="P3010" s="255" t="s">
        <v>159</v>
      </c>
      <c r="Q3010" s="255" t="s">
        <v>753</v>
      </c>
      <c r="R3010" s="255" t="s">
        <v>10675</v>
      </c>
      <c r="S3010" s="255" t="s">
        <v>3072</v>
      </c>
    </row>
    <row r="3011" spans="1:19" x14ac:dyDescent="0.3">
      <c r="A3011" s="204"/>
      <c r="B3011" s="204"/>
      <c r="C3011" s="204"/>
      <c r="D3011" s="204"/>
      <c r="F3011" s="255" t="s">
        <v>159</v>
      </c>
      <c r="G3011" s="255" t="s">
        <v>701</v>
      </c>
      <c r="H3011" s="255" t="s">
        <v>2083</v>
      </c>
      <c r="I3011" s="255" t="s">
        <v>1033</v>
      </c>
      <c r="K3011" s="255" t="s">
        <v>161</v>
      </c>
      <c r="L3011" s="255" t="s">
        <v>766</v>
      </c>
      <c r="M3011" s="255" t="s">
        <v>863</v>
      </c>
      <c r="N3011" s="255" t="s">
        <v>885</v>
      </c>
      <c r="P3011" s="255" t="s">
        <v>159</v>
      </c>
      <c r="Q3011" s="255" t="s">
        <v>538</v>
      </c>
      <c r="R3011" s="255" t="s">
        <v>10674</v>
      </c>
      <c r="S3011" s="255" t="s">
        <v>3073</v>
      </c>
    </row>
    <row r="3012" spans="1:19" x14ac:dyDescent="0.3">
      <c r="A3012" s="204"/>
      <c r="B3012" s="204"/>
      <c r="C3012" s="204"/>
      <c r="D3012" s="204"/>
      <c r="F3012" s="255" t="s">
        <v>159</v>
      </c>
      <c r="G3012" s="255" t="s">
        <v>702</v>
      </c>
      <c r="H3012" s="255" t="s">
        <v>565</v>
      </c>
      <c r="I3012" s="255" t="s">
        <v>624</v>
      </c>
      <c r="K3012" s="255" t="s">
        <v>161</v>
      </c>
      <c r="L3012" s="255" t="s">
        <v>4672</v>
      </c>
      <c r="M3012" s="255" t="s">
        <v>624</v>
      </c>
      <c r="N3012" s="255" t="s">
        <v>1420</v>
      </c>
      <c r="P3012" s="255" t="s">
        <v>159</v>
      </c>
      <c r="Q3012" s="255" t="s">
        <v>756</v>
      </c>
      <c r="R3012" s="255" t="s">
        <v>881</v>
      </c>
      <c r="S3012" s="255" t="s">
        <v>3074</v>
      </c>
    </row>
    <row r="3013" spans="1:19" x14ac:dyDescent="0.3">
      <c r="A3013" s="204"/>
      <c r="B3013" s="204"/>
      <c r="C3013" s="204"/>
      <c r="D3013" s="204"/>
      <c r="F3013" s="255" t="s">
        <v>159</v>
      </c>
      <c r="G3013" s="255" t="s">
        <v>703</v>
      </c>
      <c r="H3013" s="255" t="s">
        <v>565</v>
      </c>
      <c r="I3013" s="255" t="s">
        <v>565</v>
      </c>
      <c r="K3013" s="255" t="s">
        <v>161</v>
      </c>
      <c r="L3013" s="255" t="s">
        <v>767</v>
      </c>
      <c r="M3013" s="255" t="s">
        <v>594</v>
      </c>
      <c r="N3013" s="255" t="s">
        <v>1013</v>
      </c>
      <c r="P3013" s="255" t="s">
        <v>159</v>
      </c>
      <c r="Q3013" s="255" t="s">
        <v>758</v>
      </c>
      <c r="R3013" s="255" t="s">
        <v>4632</v>
      </c>
      <c r="S3013" s="255" t="s">
        <v>3075</v>
      </c>
    </row>
    <row r="3014" spans="1:19" x14ac:dyDescent="0.3">
      <c r="A3014" s="204"/>
      <c r="B3014" s="204"/>
      <c r="C3014" s="204"/>
      <c r="D3014" s="204"/>
      <c r="F3014" s="255" t="s">
        <v>159</v>
      </c>
      <c r="G3014" s="255" t="s">
        <v>704</v>
      </c>
      <c r="H3014" s="255" t="s">
        <v>1860</v>
      </c>
      <c r="I3014" s="255" t="s">
        <v>1034</v>
      </c>
      <c r="K3014" s="255" t="s">
        <v>161</v>
      </c>
      <c r="L3014" s="255" t="s">
        <v>769</v>
      </c>
      <c r="M3014" s="255" t="s">
        <v>863</v>
      </c>
      <c r="N3014" s="255" t="s">
        <v>863</v>
      </c>
      <c r="P3014" s="255" t="s">
        <v>159</v>
      </c>
      <c r="Q3014" s="255" t="s">
        <v>760</v>
      </c>
      <c r="R3014" s="255" t="s">
        <v>10673</v>
      </c>
      <c r="S3014" s="255" t="s">
        <v>3076</v>
      </c>
    </row>
    <row r="3015" spans="1:19" x14ac:dyDescent="0.3">
      <c r="A3015" s="204"/>
      <c r="B3015" s="204"/>
      <c r="C3015" s="204"/>
      <c r="D3015" s="204"/>
      <c r="F3015" s="255" t="s">
        <v>159</v>
      </c>
      <c r="G3015" s="255" t="s">
        <v>705</v>
      </c>
      <c r="H3015" s="255" t="s">
        <v>4245</v>
      </c>
      <c r="I3015" s="255" t="s">
        <v>1035</v>
      </c>
      <c r="K3015" s="255" t="s">
        <v>161</v>
      </c>
      <c r="L3015" s="255" t="s">
        <v>537</v>
      </c>
      <c r="M3015" s="255" t="s">
        <v>4700</v>
      </c>
      <c r="N3015" s="255" t="s">
        <v>2319</v>
      </c>
      <c r="P3015" s="255" t="s">
        <v>159</v>
      </c>
      <c r="Q3015" s="255" t="s">
        <v>762</v>
      </c>
      <c r="R3015" s="255" t="s">
        <v>1696</v>
      </c>
      <c r="S3015" s="255" t="s">
        <v>3077</v>
      </c>
    </row>
    <row r="3016" spans="1:19" x14ac:dyDescent="0.3">
      <c r="A3016" s="204"/>
      <c r="B3016" s="204"/>
      <c r="C3016" s="204"/>
      <c r="D3016" s="204"/>
      <c r="F3016" s="255" t="s">
        <v>159</v>
      </c>
      <c r="G3016" s="255" t="s">
        <v>707</v>
      </c>
      <c r="H3016" s="255" t="s">
        <v>1802</v>
      </c>
      <c r="I3016" s="255" t="s">
        <v>1036</v>
      </c>
      <c r="K3016" s="255" t="s">
        <v>161</v>
      </c>
      <c r="L3016" s="255" t="s">
        <v>4673</v>
      </c>
      <c r="M3016" s="255" t="s">
        <v>1183</v>
      </c>
      <c r="N3016" s="255" t="s">
        <v>654</v>
      </c>
      <c r="P3016" s="255" t="s">
        <v>159</v>
      </c>
      <c r="Q3016" s="255" t="s">
        <v>764</v>
      </c>
      <c r="R3016" s="255" t="s">
        <v>2283</v>
      </c>
      <c r="S3016" s="255" t="s">
        <v>3078</v>
      </c>
    </row>
    <row r="3017" spans="1:19" x14ac:dyDescent="0.3">
      <c r="A3017" s="204"/>
      <c r="B3017" s="204"/>
      <c r="C3017" s="204"/>
      <c r="D3017" s="204"/>
      <c r="F3017" s="255" t="s">
        <v>159</v>
      </c>
      <c r="G3017" s="255" t="s">
        <v>709</v>
      </c>
      <c r="H3017" s="255" t="s">
        <v>2090</v>
      </c>
      <c r="I3017" s="255" t="s">
        <v>1037</v>
      </c>
      <c r="K3017" s="255" t="s">
        <v>161</v>
      </c>
      <c r="L3017" s="255" t="s">
        <v>774</v>
      </c>
      <c r="M3017" s="255" t="s">
        <v>565</v>
      </c>
      <c r="N3017" s="255" t="s">
        <v>565</v>
      </c>
      <c r="P3017" s="255" t="s">
        <v>159</v>
      </c>
      <c r="Q3017" s="255" t="s">
        <v>766</v>
      </c>
      <c r="R3017" s="255" t="s">
        <v>594</v>
      </c>
      <c r="S3017" s="255" t="s">
        <v>1234</v>
      </c>
    </row>
    <row r="3018" spans="1:19" x14ac:dyDescent="0.3">
      <c r="A3018" s="204"/>
      <c r="B3018" s="204"/>
      <c r="C3018" s="204"/>
      <c r="D3018" s="204"/>
      <c r="F3018" s="255" t="s">
        <v>159</v>
      </c>
      <c r="G3018" s="255" t="s">
        <v>586</v>
      </c>
      <c r="H3018" s="255" t="s">
        <v>4325</v>
      </c>
      <c r="I3018" s="255" t="s">
        <v>1038</v>
      </c>
      <c r="K3018" s="255" t="s">
        <v>161</v>
      </c>
      <c r="L3018" s="255" t="s">
        <v>776</v>
      </c>
      <c r="M3018" s="255" t="s">
        <v>565</v>
      </c>
      <c r="N3018" s="255" t="s">
        <v>565</v>
      </c>
      <c r="P3018" s="255" t="s">
        <v>159</v>
      </c>
      <c r="Q3018" s="255" t="s">
        <v>4672</v>
      </c>
      <c r="R3018" s="255" t="s">
        <v>661</v>
      </c>
      <c r="S3018" s="255" t="s">
        <v>10672</v>
      </c>
    </row>
    <row r="3019" spans="1:19" x14ac:dyDescent="0.3">
      <c r="A3019" s="204"/>
      <c r="B3019" s="204"/>
      <c r="C3019" s="204"/>
      <c r="D3019" s="204"/>
      <c r="F3019" s="255" t="s">
        <v>159</v>
      </c>
      <c r="G3019" s="255" t="s">
        <v>540</v>
      </c>
      <c r="H3019" s="255" t="s">
        <v>10462</v>
      </c>
      <c r="I3019" s="255" t="s">
        <v>1039</v>
      </c>
      <c r="K3019" s="255" t="s">
        <v>161</v>
      </c>
      <c r="L3019" s="255" t="s">
        <v>778</v>
      </c>
      <c r="M3019" s="255" t="s">
        <v>565</v>
      </c>
      <c r="N3019" s="255" t="s">
        <v>565</v>
      </c>
      <c r="P3019" s="255" t="s">
        <v>159</v>
      </c>
      <c r="Q3019" s="255" t="s">
        <v>767</v>
      </c>
      <c r="R3019" s="255" t="s">
        <v>757</v>
      </c>
      <c r="S3019" s="255" t="s">
        <v>3079</v>
      </c>
    </row>
    <row r="3020" spans="1:19" x14ac:dyDescent="0.3">
      <c r="A3020" s="204"/>
      <c r="B3020" s="204"/>
      <c r="C3020" s="204"/>
      <c r="D3020" s="204"/>
      <c r="F3020" s="255" t="s">
        <v>159</v>
      </c>
      <c r="G3020" s="255" t="s">
        <v>371</v>
      </c>
      <c r="H3020" s="255" t="s">
        <v>8923</v>
      </c>
      <c r="I3020" s="255" t="s">
        <v>1040</v>
      </c>
      <c r="K3020" s="255" t="s">
        <v>161</v>
      </c>
      <c r="L3020" s="255" t="s">
        <v>780</v>
      </c>
      <c r="M3020" s="255" t="s">
        <v>565</v>
      </c>
      <c r="N3020" s="255" t="s">
        <v>565</v>
      </c>
      <c r="P3020" s="255" t="s">
        <v>159</v>
      </c>
      <c r="Q3020" s="255" t="s">
        <v>769</v>
      </c>
      <c r="R3020" s="255" t="s">
        <v>885</v>
      </c>
      <c r="S3020" s="255" t="s">
        <v>1240</v>
      </c>
    </row>
    <row r="3021" spans="1:19" x14ac:dyDescent="0.3">
      <c r="A3021" s="204"/>
      <c r="B3021" s="204"/>
      <c r="C3021" s="204"/>
      <c r="D3021" s="204"/>
      <c r="F3021" s="255" t="s">
        <v>159</v>
      </c>
      <c r="G3021" s="255" t="s">
        <v>1041</v>
      </c>
      <c r="H3021" s="255" t="s">
        <v>594</v>
      </c>
      <c r="I3021" s="255" t="s">
        <v>863</v>
      </c>
      <c r="K3021" s="255" t="s">
        <v>161</v>
      </c>
      <c r="L3021" s="255" t="s">
        <v>782</v>
      </c>
      <c r="M3021" s="255" t="s">
        <v>565</v>
      </c>
      <c r="N3021" s="255" t="s">
        <v>565</v>
      </c>
      <c r="P3021" s="255" t="s">
        <v>159</v>
      </c>
      <c r="Q3021" s="255" t="s">
        <v>771</v>
      </c>
      <c r="R3021" s="255" t="s">
        <v>565</v>
      </c>
      <c r="S3021" s="255" t="s">
        <v>565</v>
      </c>
    </row>
    <row r="3022" spans="1:19" x14ac:dyDescent="0.3">
      <c r="A3022" s="204"/>
      <c r="B3022" s="204"/>
      <c r="C3022" s="204"/>
      <c r="D3022" s="204"/>
      <c r="F3022" s="255" t="s">
        <v>159</v>
      </c>
      <c r="G3022" s="255" t="s">
        <v>715</v>
      </c>
      <c r="H3022" s="255" t="s">
        <v>806</v>
      </c>
      <c r="I3022" s="255" t="s">
        <v>1042</v>
      </c>
      <c r="K3022" s="255" t="s">
        <v>161</v>
      </c>
      <c r="L3022" s="255" t="s">
        <v>783</v>
      </c>
      <c r="M3022" s="255" t="s">
        <v>565</v>
      </c>
      <c r="N3022" s="255" t="s">
        <v>565</v>
      </c>
      <c r="P3022" s="255" t="s">
        <v>159</v>
      </c>
      <c r="Q3022" s="255" t="s">
        <v>537</v>
      </c>
      <c r="R3022" s="255" t="s">
        <v>9299</v>
      </c>
      <c r="S3022" s="255" t="s">
        <v>3080</v>
      </c>
    </row>
    <row r="3023" spans="1:19" x14ac:dyDescent="0.3">
      <c r="A3023" s="204"/>
      <c r="B3023" s="204"/>
      <c r="C3023" s="204"/>
      <c r="D3023" s="204"/>
      <c r="F3023" s="255" t="s">
        <v>159</v>
      </c>
      <c r="G3023" s="255" t="s">
        <v>717</v>
      </c>
      <c r="H3023" s="255" t="s">
        <v>2154</v>
      </c>
      <c r="I3023" s="255" t="s">
        <v>1043</v>
      </c>
      <c r="K3023" s="255" t="s">
        <v>161</v>
      </c>
      <c r="L3023" s="255" t="s">
        <v>784</v>
      </c>
      <c r="M3023" s="255" t="s">
        <v>1832</v>
      </c>
      <c r="N3023" s="255" t="s">
        <v>1307</v>
      </c>
      <c r="P3023" s="255" t="s">
        <v>159</v>
      </c>
      <c r="Q3023" s="255" t="s">
        <v>4673</v>
      </c>
      <c r="R3023" s="255" t="s">
        <v>2877</v>
      </c>
      <c r="S3023" s="255" t="s">
        <v>10671</v>
      </c>
    </row>
    <row r="3024" spans="1:19" x14ac:dyDescent="0.3">
      <c r="A3024" s="204"/>
      <c r="B3024" s="204"/>
      <c r="C3024" s="204"/>
      <c r="D3024" s="204"/>
      <c r="F3024" s="255" t="s">
        <v>159</v>
      </c>
      <c r="G3024" s="255" t="s">
        <v>719</v>
      </c>
      <c r="H3024" s="255" t="s">
        <v>565</v>
      </c>
      <c r="I3024" s="255" t="s">
        <v>624</v>
      </c>
      <c r="K3024" s="255" t="s">
        <v>161</v>
      </c>
      <c r="L3024" s="255" t="s">
        <v>786</v>
      </c>
      <c r="M3024" s="255" t="s">
        <v>1121</v>
      </c>
      <c r="N3024" s="255" t="s">
        <v>1085</v>
      </c>
      <c r="P3024" s="255" t="s">
        <v>159</v>
      </c>
      <c r="Q3024" s="255" t="s">
        <v>774</v>
      </c>
      <c r="R3024" s="255" t="s">
        <v>594</v>
      </c>
      <c r="S3024" s="255" t="s">
        <v>863</v>
      </c>
    </row>
    <row r="3025" spans="1:19" x14ac:dyDescent="0.3">
      <c r="A3025" s="204"/>
      <c r="B3025" s="204"/>
      <c r="C3025" s="204"/>
      <c r="D3025" s="204"/>
      <c r="F3025" s="255" t="s">
        <v>159</v>
      </c>
      <c r="G3025" s="255" t="s">
        <v>720</v>
      </c>
      <c r="H3025" s="255" t="s">
        <v>624</v>
      </c>
      <c r="I3025" s="255" t="s">
        <v>1044</v>
      </c>
      <c r="K3025" s="255" t="s">
        <v>161</v>
      </c>
      <c r="L3025" s="255" t="s">
        <v>4674</v>
      </c>
      <c r="M3025" s="255" t="s">
        <v>1696</v>
      </c>
      <c r="N3025" s="255" t="s">
        <v>6110</v>
      </c>
      <c r="P3025" s="255" t="s">
        <v>159</v>
      </c>
      <c r="Q3025" s="255" t="s">
        <v>776</v>
      </c>
      <c r="R3025" s="255" t="s">
        <v>863</v>
      </c>
      <c r="S3025" s="255" t="s">
        <v>1350</v>
      </c>
    </row>
    <row r="3026" spans="1:19" x14ac:dyDescent="0.3">
      <c r="A3026" s="204"/>
      <c r="B3026" s="204"/>
      <c r="C3026" s="204"/>
      <c r="D3026" s="204"/>
      <c r="F3026" s="255" t="s">
        <v>159</v>
      </c>
      <c r="G3026" s="255" t="s">
        <v>722</v>
      </c>
      <c r="H3026" s="255" t="s">
        <v>881</v>
      </c>
      <c r="I3026" s="255" t="s">
        <v>1045</v>
      </c>
      <c r="K3026" s="255" t="s">
        <v>161</v>
      </c>
      <c r="L3026" s="255" t="s">
        <v>788</v>
      </c>
      <c r="M3026" s="255" t="s">
        <v>594</v>
      </c>
      <c r="N3026" s="255" t="s">
        <v>821</v>
      </c>
      <c r="P3026" s="255" t="s">
        <v>159</v>
      </c>
      <c r="Q3026" s="255" t="s">
        <v>778</v>
      </c>
      <c r="R3026" s="255" t="s">
        <v>1217</v>
      </c>
      <c r="S3026" s="255" t="s">
        <v>3081</v>
      </c>
    </row>
    <row r="3027" spans="1:19" x14ac:dyDescent="0.3">
      <c r="A3027" s="204"/>
      <c r="B3027" s="204"/>
      <c r="C3027" s="204"/>
      <c r="D3027" s="204"/>
      <c r="F3027" s="255" t="s">
        <v>159</v>
      </c>
      <c r="G3027" s="255" t="s">
        <v>724</v>
      </c>
      <c r="H3027" s="255" t="s">
        <v>875</v>
      </c>
      <c r="I3027" s="255" t="s">
        <v>1046</v>
      </c>
      <c r="K3027" s="255" t="s">
        <v>161</v>
      </c>
      <c r="L3027" s="255" t="s">
        <v>790</v>
      </c>
      <c r="M3027" s="255" t="s">
        <v>2310</v>
      </c>
      <c r="N3027" s="255" t="s">
        <v>652</v>
      </c>
      <c r="P3027" s="255" t="s">
        <v>159</v>
      </c>
      <c r="Q3027" s="255" t="s">
        <v>780</v>
      </c>
      <c r="R3027" s="255" t="s">
        <v>2564</v>
      </c>
      <c r="S3027" s="255" t="s">
        <v>3082</v>
      </c>
    </row>
    <row r="3028" spans="1:19" x14ac:dyDescent="0.3">
      <c r="A3028" s="204"/>
      <c r="B3028" s="204"/>
      <c r="C3028" s="204"/>
      <c r="D3028" s="204"/>
      <c r="F3028" s="255" t="s">
        <v>159</v>
      </c>
      <c r="G3028" s="255" t="s">
        <v>726</v>
      </c>
      <c r="H3028" s="255" t="s">
        <v>1256</v>
      </c>
      <c r="I3028" s="255" t="s">
        <v>1047</v>
      </c>
      <c r="K3028" s="255" t="s">
        <v>161</v>
      </c>
      <c r="L3028" s="255" t="s">
        <v>792</v>
      </c>
      <c r="M3028" s="255" t="s">
        <v>2193</v>
      </c>
      <c r="N3028" s="255" t="s">
        <v>2320</v>
      </c>
      <c r="P3028" s="255" t="s">
        <v>159</v>
      </c>
      <c r="Q3028" s="255" t="s">
        <v>782</v>
      </c>
      <c r="R3028" s="255" t="s">
        <v>565</v>
      </c>
      <c r="S3028" s="255" t="s">
        <v>565</v>
      </c>
    </row>
    <row r="3029" spans="1:19" x14ac:dyDescent="0.3">
      <c r="A3029" s="204"/>
      <c r="B3029" s="204"/>
      <c r="C3029" s="204"/>
      <c r="D3029" s="204"/>
      <c r="F3029" s="255" t="s">
        <v>159</v>
      </c>
      <c r="G3029" s="255" t="s">
        <v>728</v>
      </c>
      <c r="H3029" s="255" t="s">
        <v>4544</v>
      </c>
      <c r="I3029" s="255" t="s">
        <v>1048</v>
      </c>
      <c r="K3029" s="255" t="s">
        <v>161</v>
      </c>
      <c r="L3029" s="255" t="s">
        <v>794</v>
      </c>
      <c r="M3029" s="255" t="s">
        <v>624</v>
      </c>
      <c r="N3029" s="255" t="s">
        <v>661</v>
      </c>
      <c r="P3029" s="255" t="s">
        <v>159</v>
      </c>
      <c r="Q3029" s="255" t="s">
        <v>783</v>
      </c>
      <c r="R3029" s="255" t="s">
        <v>875</v>
      </c>
      <c r="S3029" s="255" t="s">
        <v>3083</v>
      </c>
    </row>
    <row r="3030" spans="1:19" x14ac:dyDescent="0.3">
      <c r="A3030" s="204"/>
      <c r="B3030" s="204"/>
      <c r="C3030" s="204"/>
      <c r="D3030" s="204"/>
      <c r="F3030" s="255" t="s">
        <v>159</v>
      </c>
      <c r="G3030" s="255" t="s">
        <v>730</v>
      </c>
      <c r="H3030" s="255" t="s">
        <v>1497</v>
      </c>
      <c r="I3030" s="255" t="s">
        <v>1049</v>
      </c>
      <c r="K3030" s="255" t="s">
        <v>161</v>
      </c>
      <c r="L3030" s="255" t="s">
        <v>796</v>
      </c>
      <c r="M3030" s="255" t="s">
        <v>1013</v>
      </c>
      <c r="N3030" s="255" t="s">
        <v>860</v>
      </c>
      <c r="P3030" s="255" t="s">
        <v>159</v>
      </c>
      <c r="Q3030" s="255" t="s">
        <v>784</v>
      </c>
      <c r="R3030" s="255" t="s">
        <v>1238</v>
      </c>
      <c r="S3030" s="255" t="s">
        <v>1862</v>
      </c>
    </row>
    <row r="3031" spans="1:19" x14ac:dyDescent="0.3">
      <c r="A3031" s="204"/>
      <c r="B3031" s="204"/>
      <c r="C3031" s="204"/>
      <c r="D3031" s="204"/>
      <c r="F3031" s="255" t="s">
        <v>159</v>
      </c>
      <c r="G3031" s="255" t="s">
        <v>539</v>
      </c>
      <c r="H3031" s="255" t="s">
        <v>10463</v>
      </c>
      <c r="I3031" s="255" t="s">
        <v>1050</v>
      </c>
      <c r="K3031" s="255" t="s">
        <v>161</v>
      </c>
      <c r="L3031" s="255" t="s">
        <v>4675</v>
      </c>
      <c r="M3031" s="255" t="s">
        <v>1013</v>
      </c>
      <c r="N3031" s="255" t="s">
        <v>10537</v>
      </c>
      <c r="P3031" s="255" t="s">
        <v>159</v>
      </c>
      <c r="Q3031" s="255" t="s">
        <v>786</v>
      </c>
      <c r="R3031" s="255" t="s">
        <v>9073</v>
      </c>
      <c r="S3031" s="255" t="s">
        <v>3084</v>
      </c>
    </row>
    <row r="3032" spans="1:19" x14ac:dyDescent="0.3">
      <c r="A3032" s="204"/>
      <c r="B3032" s="204"/>
      <c r="C3032" s="204"/>
      <c r="D3032" s="204"/>
      <c r="F3032" s="255" t="s">
        <v>159</v>
      </c>
      <c r="G3032" s="255" t="s">
        <v>733</v>
      </c>
      <c r="H3032" s="255" t="s">
        <v>881</v>
      </c>
      <c r="I3032" s="255" t="s">
        <v>1051</v>
      </c>
      <c r="K3032" s="255" t="s">
        <v>161</v>
      </c>
      <c r="L3032" s="255" t="s">
        <v>798</v>
      </c>
      <c r="M3032" s="255" t="s">
        <v>863</v>
      </c>
      <c r="N3032" s="255" t="s">
        <v>1339</v>
      </c>
      <c r="P3032" s="255" t="s">
        <v>159</v>
      </c>
      <c r="Q3032" s="255" t="s">
        <v>4674</v>
      </c>
      <c r="R3032" s="255" t="s">
        <v>4552</v>
      </c>
      <c r="S3032" s="255" t="s">
        <v>1499</v>
      </c>
    </row>
    <row r="3033" spans="1:19" x14ac:dyDescent="0.3">
      <c r="A3033" s="204"/>
      <c r="B3033" s="204"/>
      <c r="C3033" s="204"/>
      <c r="D3033" s="204"/>
      <c r="F3033" s="255" t="s">
        <v>159</v>
      </c>
      <c r="G3033" s="255" t="s">
        <v>735</v>
      </c>
      <c r="H3033" s="255" t="s">
        <v>1350</v>
      </c>
      <c r="I3033" s="255" t="s">
        <v>1052</v>
      </c>
      <c r="K3033" s="255" t="s">
        <v>161</v>
      </c>
      <c r="L3033" s="255" t="s">
        <v>800</v>
      </c>
      <c r="M3033" s="255" t="s">
        <v>565</v>
      </c>
      <c r="N3033" s="255" t="s">
        <v>2321</v>
      </c>
      <c r="P3033" s="255" t="s">
        <v>159</v>
      </c>
      <c r="Q3033" s="255" t="s">
        <v>788</v>
      </c>
      <c r="R3033" s="255" t="s">
        <v>777</v>
      </c>
      <c r="S3033" s="255" t="s">
        <v>1476</v>
      </c>
    </row>
    <row r="3034" spans="1:19" x14ac:dyDescent="0.3">
      <c r="A3034" s="204"/>
      <c r="B3034" s="204"/>
      <c r="C3034" s="204"/>
      <c r="D3034" s="204"/>
      <c r="F3034" s="255" t="s">
        <v>159</v>
      </c>
      <c r="G3034" s="255" t="s">
        <v>737</v>
      </c>
      <c r="H3034" s="255" t="s">
        <v>1844</v>
      </c>
      <c r="I3034" s="255" t="s">
        <v>1053</v>
      </c>
      <c r="K3034" s="255" t="s">
        <v>161</v>
      </c>
      <c r="L3034" s="255" t="s">
        <v>802</v>
      </c>
      <c r="M3034" s="255" t="s">
        <v>565</v>
      </c>
      <c r="N3034" s="255" t="s">
        <v>565</v>
      </c>
      <c r="P3034" s="255" t="s">
        <v>159</v>
      </c>
      <c r="Q3034" s="255" t="s">
        <v>790</v>
      </c>
      <c r="R3034" s="255" t="s">
        <v>828</v>
      </c>
      <c r="S3034" s="255" t="s">
        <v>844</v>
      </c>
    </row>
    <row r="3035" spans="1:19" x14ac:dyDescent="0.3">
      <c r="A3035" s="204"/>
      <c r="B3035" s="204"/>
      <c r="C3035" s="204"/>
      <c r="D3035" s="204"/>
      <c r="F3035" s="255" t="s">
        <v>159</v>
      </c>
      <c r="G3035" s="255" t="s">
        <v>739</v>
      </c>
      <c r="H3035" s="255" t="s">
        <v>2775</v>
      </c>
      <c r="I3035" s="255" t="s">
        <v>1054</v>
      </c>
      <c r="K3035" s="255" t="s">
        <v>161</v>
      </c>
      <c r="L3035" s="255" t="s">
        <v>803</v>
      </c>
      <c r="M3035" s="255" t="s">
        <v>885</v>
      </c>
      <c r="N3035" s="255" t="s">
        <v>2322</v>
      </c>
      <c r="P3035" s="255" t="s">
        <v>159</v>
      </c>
      <c r="Q3035" s="255" t="s">
        <v>792</v>
      </c>
      <c r="R3035" s="255" t="s">
        <v>952</v>
      </c>
      <c r="S3035" s="255" t="s">
        <v>1338</v>
      </c>
    </row>
    <row r="3036" spans="1:19" x14ac:dyDescent="0.3">
      <c r="A3036" s="204"/>
      <c r="B3036" s="204"/>
      <c r="C3036" s="204"/>
      <c r="D3036" s="204"/>
      <c r="F3036" s="255" t="s">
        <v>159</v>
      </c>
      <c r="G3036" s="255" t="s">
        <v>741</v>
      </c>
      <c r="H3036" s="255" t="s">
        <v>1893</v>
      </c>
      <c r="I3036" s="255" t="s">
        <v>1055</v>
      </c>
      <c r="K3036" s="255" t="s">
        <v>161</v>
      </c>
      <c r="L3036" s="255" t="s">
        <v>805</v>
      </c>
      <c r="M3036" s="255" t="s">
        <v>565</v>
      </c>
      <c r="N3036" s="255" t="s">
        <v>621</v>
      </c>
      <c r="P3036" s="255" t="s">
        <v>159</v>
      </c>
      <c r="Q3036" s="255" t="s">
        <v>794</v>
      </c>
      <c r="R3036" s="255" t="s">
        <v>2193</v>
      </c>
      <c r="S3036" s="255" t="s">
        <v>2033</v>
      </c>
    </row>
    <row r="3037" spans="1:19" x14ac:dyDescent="0.3">
      <c r="A3037" s="204"/>
      <c r="B3037" s="204"/>
      <c r="C3037" s="204"/>
      <c r="D3037" s="204"/>
      <c r="F3037" s="255" t="s">
        <v>159</v>
      </c>
      <c r="G3037" s="255" t="s">
        <v>743</v>
      </c>
      <c r="H3037" s="255" t="s">
        <v>1288</v>
      </c>
      <c r="I3037" s="255" t="s">
        <v>1056</v>
      </c>
      <c r="K3037" s="255" t="s">
        <v>161</v>
      </c>
      <c r="L3037" s="255" t="s">
        <v>807</v>
      </c>
      <c r="M3037" s="255" t="s">
        <v>565</v>
      </c>
      <c r="N3037" s="255" t="s">
        <v>900</v>
      </c>
      <c r="P3037" s="255" t="s">
        <v>159</v>
      </c>
      <c r="Q3037" s="255" t="s">
        <v>796</v>
      </c>
      <c r="R3037" s="255" t="s">
        <v>955</v>
      </c>
      <c r="S3037" s="255" t="s">
        <v>2381</v>
      </c>
    </row>
    <row r="3038" spans="1:19" x14ac:dyDescent="0.3">
      <c r="A3038" s="204"/>
      <c r="B3038" s="204"/>
      <c r="C3038" s="204"/>
      <c r="D3038" s="204"/>
      <c r="F3038" s="255" t="s">
        <v>159</v>
      </c>
      <c r="G3038" s="255" t="s">
        <v>745</v>
      </c>
      <c r="H3038" s="255" t="s">
        <v>994</v>
      </c>
      <c r="I3038" s="255" t="s">
        <v>1057</v>
      </c>
      <c r="K3038" s="255" t="s">
        <v>161</v>
      </c>
      <c r="L3038" s="255" t="s">
        <v>809</v>
      </c>
      <c r="M3038" s="255" t="s">
        <v>757</v>
      </c>
      <c r="N3038" s="255" t="s">
        <v>1032</v>
      </c>
      <c r="P3038" s="255" t="s">
        <v>159</v>
      </c>
      <c r="Q3038" s="255" t="s">
        <v>4675</v>
      </c>
      <c r="R3038" s="255" t="s">
        <v>5007</v>
      </c>
      <c r="S3038" s="255" t="s">
        <v>10670</v>
      </c>
    </row>
    <row r="3039" spans="1:19" x14ac:dyDescent="0.3">
      <c r="A3039" s="204"/>
      <c r="B3039" s="204"/>
      <c r="C3039" s="204"/>
      <c r="D3039" s="204"/>
      <c r="F3039" s="255" t="s">
        <v>159</v>
      </c>
      <c r="G3039" s="255" t="s">
        <v>747</v>
      </c>
      <c r="H3039" s="255" t="s">
        <v>1332</v>
      </c>
      <c r="I3039" s="255" t="s">
        <v>1058</v>
      </c>
      <c r="K3039" s="255" t="s">
        <v>161</v>
      </c>
      <c r="L3039" s="255" t="s">
        <v>811</v>
      </c>
      <c r="M3039" s="255" t="s">
        <v>565</v>
      </c>
      <c r="N3039" s="255" t="s">
        <v>565</v>
      </c>
      <c r="P3039" s="255" t="s">
        <v>159</v>
      </c>
      <c r="Q3039" s="255" t="s">
        <v>798</v>
      </c>
      <c r="R3039" s="255" t="s">
        <v>952</v>
      </c>
      <c r="S3039" s="255" t="s">
        <v>1109</v>
      </c>
    </row>
    <row r="3040" spans="1:19" x14ac:dyDescent="0.3">
      <c r="A3040" s="204"/>
      <c r="B3040" s="204"/>
      <c r="C3040" s="204"/>
      <c r="D3040" s="204"/>
      <c r="F3040" s="255" t="s">
        <v>159</v>
      </c>
      <c r="G3040" s="255" t="s">
        <v>749</v>
      </c>
      <c r="H3040" s="255" t="s">
        <v>1647</v>
      </c>
      <c r="I3040" s="255" t="s">
        <v>1059</v>
      </c>
      <c r="K3040" s="255" t="s">
        <v>161</v>
      </c>
      <c r="L3040" s="255" t="s">
        <v>4676</v>
      </c>
      <c r="M3040" s="255" t="s">
        <v>1205</v>
      </c>
      <c r="N3040" s="255" t="s">
        <v>10536</v>
      </c>
      <c r="P3040" s="255" t="s">
        <v>159</v>
      </c>
      <c r="Q3040" s="255" t="s">
        <v>800</v>
      </c>
      <c r="R3040" s="255" t="s">
        <v>1350</v>
      </c>
      <c r="S3040" s="255" t="s">
        <v>3085</v>
      </c>
    </row>
    <row r="3041" spans="1:19" x14ac:dyDescent="0.3">
      <c r="A3041" s="204"/>
      <c r="B3041" s="204"/>
      <c r="C3041" s="204"/>
      <c r="D3041" s="204"/>
      <c r="F3041" s="255" t="s">
        <v>159</v>
      </c>
      <c r="G3041" s="255" t="s">
        <v>751</v>
      </c>
      <c r="H3041" s="255" t="s">
        <v>1200</v>
      </c>
      <c r="I3041" s="255" t="s">
        <v>1060</v>
      </c>
      <c r="K3041" s="255" t="s">
        <v>161</v>
      </c>
      <c r="L3041" s="255" t="s">
        <v>813</v>
      </c>
      <c r="M3041" s="255" t="s">
        <v>2988</v>
      </c>
      <c r="N3041" s="255" t="s">
        <v>2323</v>
      </c>
      <c r="P3041" s="255" t="s">
        <v>159</v>
      </c>
      <c r="Q3041" s="255" t="s">
        <v>802</v>
      </c>
      <c r="R3041" s="255" t="s">
        <v>594</v>
      </c>
      <c r="S3041" s="255" t="s">
        <v>565</v>
      </c>
    </row>
    <row r="3042" spans="1:19" x14ac:dyDescent="0.3">
      <c r="A3042" s="204"/>
      <c r="B3042" s="204"/>
      <c r="C3042" s="204"/>
      <c r="D3042" s="204"/>
      <c r="F3042" s="255" t="s">
        <v>159</v>
      </c>
      <c r="G3042" s="255" t="s">
        <v>753</v>
      </c>
      <c r="H3042" s="255" t="s">
        <v>10110</v>
      </c>
      <c r="I3042" s="255" t="s">
        <v>1061</v>
      </c>
      <c r="K3042" s="255" t="s">
        <v>161</v>
      </c>
      <c r="L3042" s="255" t="s">
        <v>816</v>
      </c>
      <c r="M3042" s="255" t="s">
        <v>3661</v>
      </c>
      <c r="N3042" s="255" t="s">
        <v>2324</v>
      </c>
      <c r="P3042" s="255" t="s">
        <v>159</v>
      </c>
      <c r="Q3042" s="255" t="s">
        <v>803</v>
      </c>
      <c r="R3042" s="255" t="s">
        <v>5850</v>
      </c>
      <c r="S3042" s="255" t="s">
        <v>3086</v>
      </c>
    </row>
    <row r="3043" spans="1:19" x14ac:dyDescent="0.3">
      <c r="A3043" s="204"/>
      <c r="B3043" s="204"/>
      <c r="C3043" s="204"/>
      <c r="D3043" s="204"/>
      <c r="F3043" s="255" t="s">
        <v>159</v>
      </c>
      <c r="G3043" s="255" t="s">
        <v>538</v>
      </c>
      <c r="H3043" s="255" t="s">
        <v>10464</v>
      </c>
      <c r="I3043" s="255" t="s">
        <v>1062</v>
      </c>
      <c r="K3043" s="255" t="s">
        <v>161</v>
      </c>
      <c r="L3043" s="255" t="s">
        <v>818</v>
      </c>
      <c r="M3043" s="255" t="s">
        <v>624</v>
      </c>
      <c r="N3043" s="255" t="s">
        <v>2325</v>
      </c>
      <c r="P3043" s="255" t="s">
        <v>159</v>
      </c>
      <c r="Q3043" s="255" t="s">
        <v>805</v>
      </c>
      <c r="R3043" s="255" t="s">
        <v>952</v>
      </c>
      <c r="S3043" s="255" t="s">
        <v>1568</v>
      </c>
    </row>
    <row r="3044" spans="1:19" x14ac:dyDescent="0.3">
      <c r="A3044" s="204"/>
      <c r="B3044" s="204"/>
      <c r="C3044" s="204"/>
      <c r="D3044" s="204"/>
      <c r="F3044" s="255" t="s">
        <v>159</v>
      </c>
      <c r="G3044" s="255" t="s">
        <v>756</v>
      </c>
      <c r="H3044" s="255" t="s">
        <v>565</v>
      </c>
      <c r="I3044" s="255" t="s">
        <v>565</v>
      </c>
      <c r="K3044" s="255" t="s">
        <v>161</v>
      </c>
      <c r="L3044" s="255" t="s">
        <v>4677</v>
      </c>
      <c r="M3044" s="255" t="s">
        <v>565</v>
      </c>
      <c r="N3044" s="255" t="s">
        <v>565</v>
      </c>
      <c r="P3044" s="255" t="s">
        <v>159</v>
      </c>
      <c r="Q3044" s="255" t="s">
        <v>807</v>
      </c>
      <c r="R3044" s="255" t="s">
        <v>2515</v>
      </c>
      <c r="S3044" s="255" t="s">
        <v>3087</v>
      </c>
    </row>
    <row r="3045" spans="1:19" x14ac:dyDescent="0.3">
      <c r="A3045" s="204"/>
      <c r="B3045" s="204"/>
      <c r="C3045" s="204"/>
      <c r="D3045" s="204"/>
      <c r="F3045" s="255" t="s">
        <v>159</v>
      </c>
      <c r="G3045" s="255" t="s">
        <v>758</v>
      </c>
      <c r="H3045" s="255" t="s">
        <v>1075</v>
      </c>
      <c r="I3045" s="255" t="s">
        <v>1063</v>
      </c>
      <c r="K3045" s="255" t="s">
        <v>161</v>
      </c>
      <c r="L3045" s="255" t="s">
        <v>820</v>
      </c>
      <c r="M3045" s="255" t="s">
        <v>565</v>
      </c>
      <c r="N3045" s="255" t="s">
        <v>565</v>
      </c>
      <c r="P3045" s="255" t="s">
        <v>159</v>
      </c>
      <c r="Q3045" s="255" t="s">
        <v>809</v>
      </c>
      <c r="R3045" s="255" t="s">
        <v>691</v>
      </c>
      <c r="S3045" s="255" t="s">
        <v>3088</v>
      </c>
    </row>
    <row r="3046" spans="1:19" x14ac:dyDescent="0.3">
      <c r="A3046" s="204"/>
      <c r="B3046" s="204"/>
      <c r="C3046" s="204"/>
      <c r="D3046" s="204"/>
      <c r="F3046" s="255" t="s">
        <v>159</v>
      </c>
      <c r="G3046" s="255" t="s">
        <v>760</v>
      </c>
      <c r="H3046" s="255" t="s">
        <v>9298</v>
      </c>
      <c r="I3046" s="255" t="s">
        <v>1064</v>
      </c>
      <c r="K3046" s="255" t="s">
        <v>161</v>
      </c>
      <c r="L3046" s="255" t="s">
        <v>961</v>
      </c>
      <c r="M3046" s="255" t="s">
        <v>565</v>
      </c>
      <c r="N3046" s="255" t="s">
        <v>565</v>
      </c>
      <c r="P3046" s="255" t="s">
        <v>159</v>
      </c>
      <c r="Q3046" s="255" t="s">
        <v>4676</v>
      </c>
      <c r="R3046" s="255" t="s">
        <v>3390</v>
      </c>
      <c r="S3046" s="255" t="s">
        <v>10669</v>
      </c>
    </row>
    <row r="3047" spans="1:19" x14ac:dyDescent="0.3">
      <c r="A3047" s="204"/>
      <c r="B3047" s="204"/>
      <c r="C3047" s="204"/>
      <c r="D3047" s="204"/>
      <c r="F3047" s="255" t="s">
        <v>159</v>
      </c>
      <c r="G3047" s="255" t="s">
        <v>762</v>
      </c>
      <c r="H3047" s="255" t="s">
        <v>2441</v>
      </c>
      <c r="I3047" s="255" t="s">
        <v>1065</v>
      </c>
      <c r="K3047" s="255" t="s">
        <v>161</v>
      </c>
      <c r="L3047" s="255" t="s">
        <v>822</v>
      </c>
      <c r="M3047" s="255" t="s">
        <v>2162</v>
      </c>
      <c r="N3047" s="255" t="s">
        <v>2326</v>
      </c>
      <c r="P3047" s="255" t="s">
        <v>159</v>
      </c>
      <c r="Q3047" s="255" t="s">
        <v>813</v>
      </c>
      <c r="R3047" s="255" t="s">
        <v>658</v>
      </c>
      <c r="S3047" s="255" t="s">
        <v>3089</v>
      </c>
    </row>
    <row r="3048" spans="1:19" x14ac:dyDescent="0.3">
      <c r="A3048" s="204"/>
      <c r="B3048" s="204"/>
      <c r="C3048" s="204"/>
      <c r="D3048" s="204"/>
      <c r="F3048" s="255" t="s">
        <v>159</v>
      </c>
      <c r="G3048" s="255" t="s">
        <v>764</v>
      </c>
      <c r="H3048" s="255" t="s">
        <v>2914</v>
      </c>
      <c r="I3048" s="255" t="s">
        <v>1066</v>
      </c>
      <c r="K3048" s="255" t="s">
        <v>161</v>
      </c>
      <c r="L3048" s="255" t="s">
        <v>332</v>
      </c>
      <c r="M3048" s="255" t="s">
        <v>10535</v>
      </c>
      <c r="N3048" s="255" t="s">
        <v>2327</v>
      </c>
      <c r="P3048" s="255" t="s">
        <v>159</v>
      </c>
      <c r="Q3048" s="255" t="s">
        <v>815</v>
      </c>
      <c r="R3048" s="255" t="s">
        <v>565</v>
      </c>
      <c r="S3048" s="255" t="s">
        <v>624</v>
      </c>
    </row>
    <row r="3049" spans="1:19" x14ac:dyDescent="0.3">
      <c r="A3049" s="204"/>
      <c r="B3049" s="204"/>
      <c r="C3049" s="204"/>
      <c r="D3049" s="204"/>
      <c r="F3049" s="255" t="s">
        <v>159</v>
      </c>
      <c r="G3049" s="255" t="s">
        <v>766</v>
      </c>
      <c r="H3049" s="255" t="s">
        <v>861</v>
      </c>
      <c r="I3049" s="255" t="s">
        <v>1067</v>
      </c>
      <c r="K3049" s="255" t="s">
        <v>161</v>
      </c>
      <c r="L3049" s="255" t="s">
        <v>331</v>
      </c>
      <c r="M3049" s="255" t="s">
        <v>10534</v>
      </c>
      <c r="N3049" s="255" t="s">
        <v>2328</v>
      </c>
      <c r="P3049" s="255" t="s">
        <v>159</v>
      </c>
      <c r="Q3049" s="255" t="s">
        <v>816</v>
      </c>
      <c r="R3049" s="255" t="s">
        <v>10668</v>
      </c>
      <c r="S3049" s="255" t="s">
        <v>3090</v>
      </c>
    </row>
    <row r="3050" spans="1:19" x14ac:dyDescent="0.3">
      <c r="A3050" s="204"/>
      <c r="B3050" s="204"/>
      <c r="C3050" s="204"/>
      <c r="D3050" s="204"/>
      <c r="F3050" s="255" t="s">
        <v>159</v>
      </c>
      <c r="G3050" s="255" t="s">
        <v>4672</v>
      </c>
      <c r="H3050" s="255" t="s">
        <v>1079</v>
      </c>
      <c r="I3050" s="255" t="s">
        <v>9756</v>
      </c>
      <c r="K3050" s="255" t="s">
        <v>161</v>
      </c>
      <c r="L3050" s="255" t="s">
        <v>330</v>
      </c>
      <c r="M3050" s="255" t="s">
        <v>1422</v>
      </c>
      <c r="N3050" s="255" t="s">
        <v>2329</v>
      </c>
      <c r="P3050" s="255" t="s">
        <v>159</v>
      </c>
      <c r="Q3050" s="255" t="s">
        <v>818</v>
      </c>
      <c r="R3050" s="255" t="s">
        <v>1735</v>
      </c>
      <c r="S3050" s="255" t="s">
        <v>3091</v>
      </c>
    </row>
    <row r="3051" spans="1:19" x14ac:dyDescent="0.3">
      <c r="A3051" s="204"/>
      <c r="B3051" s="204"/>
      <c r="C3051" s="204"/>
      <c r="D3051" s="204"/>
      <c r="F3051" s="255" t="s">
        <v>159</v>
      </c>
      <c r="G3051" s="255" t="s">
        <v>767</v>
      </c>
      <c r="H3051" s="255" t="s">
        <v>938</v>
      </c>
      <c r="I3051" s="255" t="s">
        <v>1068</v>
      </c>
      <c r="K3051" s="255" t="s">
        <v>161</v>
      </c>
      <c r="L3051" s="255" t="s">
        <v>329</v>
      </c>
      <c r="M3051" s="255" t="s">
        <v>9335</v>
      </c>
      <c r="N3051" s="255" t="s">
        <v>2330</v>
      </c>
      <c r="P3051" s="255" t="s">
        <v>159</v>
      </c>
      <c r="Q3051" s="255" t="s">
        <v>4677</v>
      </c>
      <c r="R3051" s="255" t="s">
        <v>565</v>
      </c>
      <c r="S3051" s="255" t="s">
        <v>565</v>
      </c>
    </row>
    <row r="3052" spans="1:19" x14ac:dyDescent="0.3">
      <c r="A3052" s="204"/>
      <c r="B3052" s="204"/>
      <c r="C3052" s="204"/>
      <c r="D3052" s="204"/>
      <c r="F3052" s="255" t="s">
        <v>159</v>
      </c>
      <c r="G3052" s="255" t="s">
        <v>769</v>
      </c>
      <c r="H3052" s="255" t="s">
        <v>2455</v>
      </c>
      <c r="I3052" s="255" t="s">
        <v>1069</v>
      </c>
      <c r="K3052" s="255" t="s">
        <v>161</v>
      </c>
      <c r="L3052" s="255" t="s">
        <v>324</v>
      </c>
      <c r="M3052" s="255" t="s">
        <v>1393</v>
      </c>
      <c r="N3052" s="255" t="s">
        <v>2331</v>
      </c>
      <c r="P3052" s="255" t="s">
        <v>159</v>
      </c>
      <c r="Q3052" s="255" t="s">
        <v>820</v>
      </c>
      <c r="R3052" s="255" t="s">
        <v>565</v>
      </c>
      <c r="S3052" s="255" t="s">
        <v>565</v>
      </c>
    </row>
    <row r="3053" spans="1:19" x14ac:dyDescent="0.3">
      <c r="A3053" s="204"/>
      <c r="B3053" s="204"/>
      <c r="C3053" s="204"/>
      <c r="D3053" s="204"/>
      <c r="F3053" s="255" t="s">
        <v>159</v>
      </c>
      <c r="G3053" s="255" t="s">
        <v>771</v>
      </c>
      <c r="H3053" s="255" t="s">
        <v>946</v>
      </c>
      <c r="I3053" s="255" t="s">
        <v>1070</v>
      </c>
      <c r="K3053" s="255" t="s">
        <v>161</v>
      </c>
      <c r="L3053" s="255" t="s">
        <v>4678</v>
      </c>
      <c r="M3053" s="255" t="s">
        <v>821</v>
      </c>
      <c r="N3053" s="255" t="s">
        <v>848</v>
      </c>
      <c r="P3053" s="255" t="s">
        <v>159</v>
      </c>
      <c r="Q3053" s="255" t="s">
        <v>961</v>
      </c>
      <c r="R3053" s="255" t="s">
        <v>565</v>
      </c>
      <c r="S3053" s="255" t="s">
        <v>565</v>
      </c>
    </row>
    <row r="3054" spans="1:19" x14ac:dyDescent="0.3">
      <c r="A3054" s="204"/>
      <c r="B3054" s="204"/>
      <c r="C3054" s="204"/>
      <c r="D3054" s="204"/>
      <c r="F3054" s="255" t="s">
        <v>159</v>
      </c>
      <c r="G3054" s="255" t="s">
        <v>537</v>
      </c>
      <c r="H3054" s="255" t="s">
        <v>5199</v>
      </c>
      <c r="I3054" s="255" t="s">
        <v>1071</v>
      </c>
      <c r="K3054" s="255" t="s">
        <v>161</v>
      </c>
      <c r="L3054" s="255" t="s">
        <v>830</v>
      </c>
      <c r="M3054" s="255" t="s">
        <v>624</v>
      </c>
      <c r="N3054" s="255" t="s">
        <v>610</v>
      </c>
      <c r="P3054" s="255" t="s">
        <v>159</v>
      </c>
      <c r="Q3054" s="255" t="s">
        <v>822</v>
      </c>
      <c r="R3054" s="255" t="s">
        <v>1086</v>
      </c>
      <c r="S3054" s="255" t="s">
        <v>3092</v>
      </c>
    </row>
    <row r="3055" spans="1:19" x14ac:dyDescent="0.3">
      <c r="A3055" s="204"/>
      <c r="B3055" s="204"/>
      <c r="C3055" s="204"/>
      <c r="D3055" s="204"/>
      <c r="F3055" s="255" t="s">
        <v>159</v>
      </c>
      <c r="G3055" s="255" t="s">
        <v>4673</v>
      </c>
      <c r="H3055" s="255" t="s">
        <v>4574</v>
      </c>
      <c r="I3055" s="255" t="s">
        <v>10465</v>
      </c>
      <c r="K3055" s="255" t="s">
        <v>161</v>
      </c>
      <c r="L3055" s="255" t="s">
        <v>831</v>
      </c>
      <c r="M3055" s="255" t="s">
        <v>594</v>
      </c>
      <c r="N3055" s="255" t="s">
        <v>881</v>
      </c>
      <c r="P3055" s="255" t="s">
        <v>159</v>
      </c>
      <c r="Q3055" s="255" t="s">
        <v>332</v>
      </c>
      <c r="R3055" s="255" t="s">
        <v>1779</v>
      </c>
      <c r="S3055" s="255" t="s">
        <v>3093</v>
      </c>
    </row>
    <row r="3056" spans="1:19" x14ac:dyDescent="0.3">
      <c r="A3056" s="204"/>
      <c r="B3056" s="204"/>
      <c r="C3056" s="204"/>
      <c r="D3056" s="204"/>
      <c r="F3056" s="255" t="s">
        <v>159</v>
      </c>
      <c r="G3056" s="255" t="s">
        <v>774</v>
      </c>
      <c r="H3056" s="255" t="s">
        <v>952</v>
      </c>
      <c r="I3056" s="255" t="s">
        <v>1072</v>
      </c>
      <c r="K3056" s="255" t="s">
        <v>161</v>
      </c>
      <c r="L3056" s="255" t="s">
        <v>832</v>
      </c>
      <c r="M3056" s="255" t="s">
        <v>863</v>
      </c>
      <c r="N3056" s="255" t="s">
        <v>1415</v>
      </c>
      <c r="P3056" s="255" t="s">
        <v>159</v>
      </c>
      <c r="Q3056" s="255" t="s">
        <v>331</v>
      </c>
      <c r="R3056" s="255" t="s">
        <v>4324</v>
      </c>
      <c r="S3056" s="255" t="s">
        <v>3094</v>
      </c>
    </row>
    <row r="3057" spans="1:19" x14ac:dyDescent="0.3">
      <c r="A3057" s="204"/>
      <c r="B3057" s="204"/>
      <c r="C3057" s="204"/>
      <c r="D3057" s="204"/>
      <c r="F3057" s="255" t="s">
        <v>159</v>
      </c>
      <c r="G3057" s="255" t="s">
        <v>776</v>
      </c>
      <c r="H3057" s="255" t="s">
        <v>952</v>
      </c>
      <c r="I3057" s="255" t="s">
        <v>946</v>
      </c>
      <c r="K3057" s="255" t="s">
        <v>161</v>
      </c>
      <c r="L3057" s="255" t="s">
        <v>536</v>
      </c>
      <c r="M3057" s="255" t="s">
        <v>1446</v>
      </c>
      <c r="N3057" s="255" t="s">
        <v>2332</v>
      </c>
      <c r="P3057" s="255" t="s">
        <v>159</v>
      </c>
      <c r="Q3057" s="255" t="s">
        <v>330</v>
      </c>
      <c r="R3057" s="255" t="s">
        <v>2525</v>
      </c>
      <c r="S3057" s="255" t="s">
        <v>2014</v>
      </c>
    </row>
    <row r="3058" spans="1:19" x14ac:dyDescent="0.3">
      <c r="A3058" s="204"/>
      <c r="B3058" s="204"/>
      <c r="C3058" s="204"/>
      <c r="D3058" s="204"/>
      <c r="F3058" s="255" t="s">
        <v>159</v>
      </c>
      <c r="G3058" s="255" t="s">
        <v>778</v>
      </c>
      <c r="H3058" s="255" t="s">
        <v>853</v>
      </c>
      <c r="I3058" s="255" t="s">
        <v>1073</v>
      </c>
      <c r="K3058" s="255" t="s">
        <v>161</v>
      </c>
      <c r="L3058" s="255" t="s">
        <v>586</v>
      </c>
      <c r="M3058" s="255" t="s">
        <v>1446</v>
      </c>
      <c r="N3058" s="255" t="s">
        <v>2332</v>
      </c>
      <c r="P3058" s="255" t="s">
        <v>159</v>
      </c>
      <c r="Q3058" s="255" t="s">
        <v>329</v>
      </c>
      <c r="R3058" s="255" t="s">
        <v>8130</v>
      </c>
      <c r="S3058" s="255" t="s">
        <v>3095</v>
      </c>
    </row>
    <row r="3059" spans="1:19" x14ac:dyDescent="0.3">
      <c r="A3059" s="204"/>
      <c r="B3059" s="204"/>
      <c r="C3059" s="204"/>
      <c r="D3059" s="204"/>
      <c r="F3059" s="255" t="s">
        <v>159</v>
      </c>
      <c r="G3059" s="255" t="s">
        <v>780</v>
      </c>
      <c r="H3059" s="255" t="s">
        <v>946</v>
      </c>
      <c r="I3059" s="255" t="s">
        <v>1074</v>
      </c>
      <c r="K3059" s="255" t="s">
        <v>162</v>
      </c>
      <c r="L3059" s="255" t="s">
        <v>554</v>
      </c>
      <c r="M3059" s="255" t="s">
        <v>2485</v>
      </c>
      <c r="N3059" s="255" t="s">
        <v>2333</v>
      </c>
      <c r="P3059" s="255" t="s">
        <v>159</v>
      </c>
      <c r="Q3059" s="255" t="s">
        <v>328</v>
      </c>
      <c r="R3059" s="255" t="s">
        <v>1808</v>
      </c>
      <c r="S3059" s="255" t="s">
        <v>3096</v>
      </c>
    </row>
    <row r="3060" spans="1:19" x14ac:dyDescent="0.3">
      <c r="A3060" s="204"/>
      <c r="B3060" s="204"/>
      <c r="C3060" s="204"/>
      <c r="D3060" s="204"/>
      <c r="F3060" s="255" t="s">
        <v>159</v>
      </c>
      <c r="G3060" s="255" t="s">
        <v>782</v>
      </c>
      <c r="H3060" s="255" t="s">
        <v>565</v>
      </c>
      <c r="I3060" s="255" t="s">
        <v>565</v>
      </c>
      <c r="K3060" s="255" t="s">
        <v>162</v>
      </c>
      <c r="L3060" s="255" t="s">
        <v>566</v>
      </c>
      <c r="M3060" s="255" t="s">
        <v>565</v>
      </c>
      <c r="N3060" s="255" t="s">
        <v>565</v>
      </c>
      <c r="P3060" s="255" t="s">
        <v>159</v>
      </c>
      <c r="Q3060" s="255" t="s">
        <v>324</v>
      </c>
      <c r="R3060" s="255" t="s">
        <v>1441</v>
      </c>
      <c r="S3060" s="255" t="s">
        <v>3097</v>
      </c>
    </row>
    <row r="3061" spans="1:19" x14ac:dyDescent="0.3">
      <c r="A3061" s="204"/>
      <c r="B3061" s="204"/>
      <c r="C3061" s="204"/>
      <c r="D3061" s="204"/>
      <c r="F3061" s="255" t="s">
        <v>159</v>
      </c>
      <c r="G3061" s="255" t="s">
        <v>783</v>
      </c>
      <c r="H3061" s="255" t="s">
        <v>565</v>
      </c>
      <c r="I3061" s="255" t="s">
        <v>565</v>
      </c>
      <c r="K3061" s="255" t="s">
        <v>162</v>
      </c>
      <c r="L3061" s="255" t="s">
        <v>4661</v>
      </c>
      <c r="M3061" s="255" t="s">
        <v>594</v>
      </c>
      <c r="N3061" s="255" t="s">
        <v>863</v>
      </c>
      <c r="P3061" s="255" t="s">
        <v>159</v>
      </c>
      <c r="Q3061" s="255" t="s">
        <v>4678</v>
      </c>
      <c r="R3061" s="255" t="s">
        <v>4778</v>
      </c>
      <c r="S3061" s="255" t="s">
        <v>10667</v>
      </c>
    </row>
    <row r="3062" spans="1:19" x14ac:dyDescent="0.3">
      <c r="A3062" s="204"/>
      <c r="B3062" s="204"/>
      <c r="C3062" s="204"/>
      <c r="D3062" s="204"/>
      <c r="F3062" s="255" t="s">
        <v>159</v>
      </c>
      <c r="G3062" s="255" t="s">
        <v>784</v>
      </c>
      <c r="H3062" s="255" t="s">
        <v>828</v>
      </c>
      <c r="I3062" s="255" t="s">
        <v>1075</v>
      </c>
      <c r="K3062" s="255" t="s">
        <v>162</v>
      </c>
      <c r="L3062" s="255" t="s">
        <v>570</v>
      </c>
      <c r="M3062" s="255" t="s">
        <v>565</v>
      </c>
      <c r="N3062" s="255" t="s">
        <v>565</v>
      </c>
      <c r="P3062" s="255" t="s">
        <v>159</v>
      </c>
      <c r="Q3062" s="255" t="s">
        <v>830</v>
      </c>
      <c r="R3062" s="255" t="s">
        <v>2193</v>
      </c>
      <c r="S3062" s="255" t="s">
        <v>1549</v>
      </c>
    </row>
    <row r="3063" spans="1:19" x14ac:dyDescent="0.3">
      <c r="A3063" s="204"/>
      <c r="B3063" s="204"/>
      <c r="C3063" s="204"/>
      <c r="D3063" s="204"/>
      <c r="F3063" s="255" t="s">
        <v>159</v>
      </c>
      <c r="G3063" s="255" t="s">
        <v>786</v>
      </c>
      <c r="H3063" s="255" t="s">
        <v>1505</v>
      </c>
      <c r="I3063" s="255" t="s">
        <v>1076</v>
      </c>
      <c r="K3063" s="255" t="s">
        <v>162</v>
      </c>
      <c r="L3063" s="255" t="s">
        <v>572</v>
      </c>
      <c r="M3063" s="255" t="s">
        <v>565</v>
      </c>
      <c r="N3063" s="255" t="s">
        <v>565</v>
      </c>
      <c r="P3063" s="255" t="s">
        <v>159</v>
      </c>
      <c r="Q3063" s="255" t="s">
        <v>831</v>
      </c>
      <c r="R3063" s="255" t="s">
        <v>594</v>
      </c>
      <c r="S3063" s="255" t="s">
        <v>863</v>
      </c>
    </row>
    <row r="3064" spans="1:19" x14ac:dyDescent="0.3">
      <c r="A3064" s="204"/>
      <c r="B3064" s="204"/>
      <c r="C3064" s="204"/>
      <c r="D3064" s="204"/>
      <c r="F3064" s="255" t="s">
        <v>159</v>
      </c>
      <c r="G3064" s="255" t="s">
        <v>4674</v>
      </c>
      <c r="H3064" s="255" t="s">
        <v>4368</v>
      </c>
      <c r="I3064" s="255" t="s">
        <v>8839</v>
      </c>
      <c r="K3064" s="255" t="s">
        <v>162</v>
      </c>
      <c r="L3064" s="255" t="s">
        <v>574</v>
      </c>
      <c r="M3064" s="255" t="s">
        <v>594</v>
      </c>
      <c r="N3064" s="255" t="s">
        <v>863</v>
      </c>
      <c r="P3064" s="255" t="s">
        <v>159</v>
      </c>
      <c r="Q3064" s="255" t="s">
        <v>832</v>
      </c>
      <c r="R3064" s="255" t="s">
        <v>1336</v>
      </c>
      <c r="S3064" s="255" t="s">
        <v>3098</v>
      </c>
    </row>
    <row r="3065" spans="1:19" x14ac:dyDescent="0.3">
      <c r="A3065" s="204"/>
      <c r="B3065" s="204"/>
      <c r="C3065" s="204"/>
      <c r="D3065" s="204"/>
      <c r="F3065" s="255" t="s">
        <v>159</v>
      </c>
      <c r="G3065" s="255" t="s">
        <v>788</v>
      </c>
      <c r="H3065" s="255" t="s">
        <v>875</v>
      </c>
      <c r="I3065" s="255" t="s">
        <v>1077</v>
      </c>
      <c r="K3065" s="255" t="s">
        <v>162</v>
      </c>
      <c r="L3065" s="255" t="s">
        <v>576</v>
      </c>
      <c r="M3065" s="255" t="s">
        <v>565</v>
      </c>
      <c r="N3065" s="255" t="s">
        <v>565</v>
      </c>
      <c r="P3065" s="255" t="s">
        <v>159</v>
      </c>
      <c r="Q3065" s="255" t="s">
        <v>536</v>
      </c>
      <c r="R3065" s="255" t="s">
        <v>2158</v>
      </c>
      <c r="S3065" s="255" t="s">
        <v>3099</v>
      </c>
    </row>
    <row r="3066" spans="1:19" x14ac:dyDescent="0.3">
      <c r="A3066" s="204"/>
      <c r="B3066" s="204"/>
      <c r="C3066" s="204"/>
      <c r="D3066" s="204"/>
      <c r="F3066" s="255" t="s">
        <v>159</v>
      </c>
      <c r="G3066" s="255" t="s">
        <v>790</v>
      </c>
      <c r="H3066" s="255" t="s">
        <v>1265</v>
      </c>
      <c r="I3066" s="255" t="s">
        <v>1078</v>
      </c>
      <c r="K3066" s="255" t="s">
        <v>162</v>
      </c>
      <c r="L3066" s="255" t="s">
        <v>578</v>
      </c>
      <c r="M3066" s="255" t="s">
        <v>565</v>
      </c>
      <c r="N3066" s="255" t="s">
        <v>565</v>
      </c>
      <c r="P3066" s="255" t="s">
        <v>159</v>
      </c>
      <c r="Q3066" s="255" t="s">
        <v>586</v>
      </c>
      <c r="R3066" s="255" t="s">
        <v>2158</v>
      </c>
      <c r="S3066" s="255" t="s">
        <v>3099</v>
      </c>
    </row>
    <row r="3067" spans="1:19" x14ac:dyDescent="0.3">
      <c r="A3067" s="204"/>
      <c r="B3067" s="204"/>
      <c r="C3067" s="204"/>
      <c r="D3067" s="204"/>
      <c r="F3067" s="255" t="s">
        <v>159</v>
      </c>
      <c r="G3067" s="255" t="s">
        <v>792</v>
      </c>
      <c r="H3067" s="255" t="s">
        <v>2515</v>
      </c>
      <c r="I3067" s="255" t="s">
        <v>1079</v>
      </c>
      <c r="K3067" s="255" t="s">
        <v>162</v>
      </c>
      <c r="L3067" s="255" t="s">
        <v>580</v>
      </c>
      <c r="M3067" s="255" t="s">
        <v>1303</v>
      </c>
      <c r="N3067" s="255" t="s">
        <v>2334</v>
      </c>
      <c r="P3067" s="255" t="s">
        <v>161</v>
      </c>
      <c r="Q3067" s="255" t="s">
        <v>554</v>
      </c>
      <c r="R3067" s="255" t="s">
        <v>4972</v>
      </c>
      <c r="S3067" s="255" t="s">
        <v>3100</v>
      </c>
    </row>
    <row r="3068" spans="1:19" x14ac:dyDescent="0.3">
      <c r="A3068" s="204"/>
      <c r="B3068" s="204"/>
      <c r="C3068" s="204"/>
      <c r="D3068" s="204"/>
      <c r="F3068" s="255" t="s">
        <v>159</v>
      </c>
      <c r="G3068" s="255" t="s">
        <v>794</v>
      </c>
      <c r="H3068" s="255" t="s">
        <v>4245</v>
      </c>
      <c r="I3068" s="255" t="s">
        <v>1080</v>
      </c>
      <c r="K3068" s="255" t="s">
        <v>162</v>
      </c>
      <c r="L3068" s="255" t="s">
        <v>4664</v>
      </c>
      <c r="M3068" s="255" t="s">
        <v>1145</v>
      </c>
      <c r="N3068" s="255" t="s">
        <v>2335</v>
      </c>
      <c r="P3068" s="255" t="s">
        <v>161</v>
      </c>
      <c r="Q3068" s="255" t="s">
        <v>564</v>
      </c>
      <c r="R3068" s="255" t="s">
        <v>565</v>
      </c>
      <c r="S3068" s="255" t="s">
        <v>565</v>
      </c>
    </row>
    <row r="3069" spans="1:19" x14ac:dyDescent="0.3">
      <c r="A3069" s="204"/>
      <c r="B3069" s="204"/>
      <c r="C3069" s="204"/>
      <c r="D3069" s="204"/>
      <c r="F3069" s="255" t="s">
        <v>159</v>
      </c>
      <c r="G3069" s="255" t="s">
        <v>796</v>
      </c>
      <c r="H3069" s="255" t="s">
        <v>1070</v>
      </c>
      <c r="I3069" s="255" t="s">
        <v>1081</v>
      </c>
      <c r="K3069" s="255" t="s">
        <v>162</v>
      </c>
      <c r="L3069" s="255" t="s">
        <v>582</v>
      </c>
      <c r="M3069" s="255" t="s">
        <v>565</v>
      </c>
      <c r="N3069" s="255" t="s">
        <v>565</v>
      </c>
      <c r="P3069" s="255" t="s">
        <v>161</v>
      </c>
      <c r="Q3069" s="255" t="s">
        <v>566</v>
      </c>
      <c r="R3069" s="255" t="s">
        <v>1671</v>
      </c>
      <c r="S3069" s="255" t="s">
        <v>3101</v>
      </c>
    </row>
    <row r="3070" spans="1:19" x14ac:dyDescent="0.3">
      <c r="A3070" s="204"/>
      <c r="B3070" s="204"/>
      <c r="C3070" s="204"/>
      <c r="D3070" s="204"/>
      <c r="F3070" s="255" t="s">
        <v>159</v>
      </c>
      <c r="G3070" s="255" t="s">
        <v>4675</v>
      </c>
      <c r="H3070" s="255" t="s">
        <v>1661</v>
      </c>
      <c r="I3070" s="255" t="s">
        <v>10466</v>
      </c>
      <c r="K3070" s="255" t="s">
        <v>162</v>
      </c>
      <c r="L3070" s="255" t="s">
        <v>584</v>
      </c>
      <c r="M3070" s="255" t="s">
        <v>1145</v>
      </c>
      <c r="N3070" s="255" t="s">
        <v>2335</v>
      </c>
      <c r="P3070" s="255" t="s">
        <v>161</v>
      </c>
      <c r="Q3070" s="255" t="s">
        <v>4661</v>
      </c>
      <c r="R3070" s="255" t="s">
        <v>4295</v>
      </c>
      <c r="S3070" s="255" t="s">
        <v>10666</v>
      </c>
    </row>
    <row r="3071" spans="1:19" x14ac:dyDescent="0.3">
      <c r="A3071" s="204"/>
      <c r="B3071" s="204"/>
      <c r="C3071" s="204"/>
      <c r="D3071" s="204"/>
      <c r="F3071" s="255" t="s">
        <v>159</v>
      </c>
      <c r="G3071" s="255" t="s">
        <v>798</v>
      </c>
      <c r="H3071" s="255" t="s">
        <v>624</v>
      </c>
      <c r="I3071" s="255" t="s">
        <v>952</v>
      </c>
      <c r="K3071" s="255" t="s">
        <v>162</v>
      </c>
      <c r="L3071" s="255" t="s">
        <v>586</v>
      </c>
      <c r="M3071" s="255" t="s">
        <v>1599</v>
      </c>
      <c r="N3071" s="255" t="s">
        <v>2336</v>
      </c>
      <c r="P3071" s="255" t="s">
        <v>161</v>
      </c>
      <c r="Q3071" s="255" t="s">
        <v>570</v>
      </c>
      <c r="R3071" s="255" t="s">
        <v>1675</v>
      </c>
      <c r="S3071" s="255" t="s">
        <v>3102</v>
      </c>
    </row>
    <row r="3072" spans="1:19" x14ac:dyDescent="0.3">
      <c r="A3072" s="204"/>
      <c r="B3072" s="204"/>
      <c r="C3072" s="204"/>
      <c r="D3072" s="204"/>
      <c r="F3072" s="255" t="s">
        <v>159</v>
      </c>
      <c r="G3072" s="255" t="s">
        <v>800</v>
      </c>
      <c r="H3072" s="255" t="s">
        <v>777</v>
      </c>
      <c r="I3072" s="255" t="s">
        <v>1082</v>
      </c>
      <c r="K3072" s="255" t="s">
        <v>162</v>
      </c>
      <c r="L3072" s="255" t="s">
        <v>553</v>
      </c>
      <c r="M3072" s="255" t="s">
        <v>3647</v>
      </c>
      <c r="N3072" s="255" t="s">
        <v>2337</v>
      </c>
      <c r="P3072" s="255" t="s">
        <v>161</v>
      </c>
      <c r="Q3072" s="255" t="s">
        <v>572</v>
      </c>
      <c r="R3072" s="255" t="s">
        <v>1498</v>
      </c>
      <c r="S3072" s="255" t="s">
        <v>3103</v>
      </c>
    </row>
    <row r="3073" spans="1:19" x14ac:dyDescent="0.3">
      <c r="A3073" s="204"/>
      <c r="B3073" s="204"/>
      <c r="C3073" s="204"/>
      <c r="D3073" s="204"/>
      <c r="F3073" s="255" t="s">
        <v>159</v>
      </c>
      <c r="G3073" s="255" t="s">
        <v>802</v>
      </c>
      <c r="H3073" s="255" t="s">
        <v>863</v>
      </c>
      <c r="I3073" s="255" t="s">
        <v>821</v>
      </c>
      <c r="K3073" s="255" t="s">
        <v>162</v>
      </c>
      <c r="L3073" s="255" t="s">
        <v>589</v>
      </c>
      <c r="M3073" s="255" t="s">
        <v>4281</v>
      </c>
      <c r="N3073" s="255" t="s">
        <v>2338</v>
      </c>
      <c r="P3073" s="255" t="s">
        <v>161</v>
      </c>
      <c r="Q3073" s="255" t="s">
        <v>574</v>
      </c>
      <c r="R3073" s="255" t="s">
        <v>1851</v>
      </c>
      <c r="S3073" s="255" t="s">
        <v>3104</v>
      </c>
    </row>
    <row r="3074" spans="1:19" x14ac:dyDescent="0.3">
      <c r="A3074" s="204"/>
      <c r="B3074" s="204"/>
      <c r="C3074" s="204"/>
      <c r="D3074" s="204"/>
      <c r="F3074" s="255" t="s">
        <v>159</v>
      </c>
      <c r="G3074" s="255" t="s">
        <v>803</v>
      </c>
      <c r="H3074" s="255" t="s">
        <v>2285</v>
      </c>
      <c r="I3074" s="255" t="s">
        <v>1083</v>
      </c>
      <c r="K3074" s="255" t="s">
        <v>162</v>
      </c>
      <c r="L3074" s="255" t="s">
        <v>591</v>
      </c>
      <c r="M3074" s="255" t="s">
        <v>1446</v>
      </c>
      <c r="N3074" s="255" t="s">
        <v>2339</v>
      </c>
      <c r="P3074" s="255" t="s">
        <v>161</v>
      </c>
      <c r="Q3074" s="255" t="s">
        <v>576</v>
      </c>
      <c r="R3074" s="255" t="s">
        <v>777</v>
      </c>
      <c r="S3074" s="255" t="s">
        <v>3105</v>
      </c>
    </row>
    <row r="3075" spans="1:19" x14ac:dyDescent="0.3">
      <c r="A3075" s="204"/>
      <c r="B3075" s="204"/>
      <c r="C3075" s="204"/>
      <c r="D3075" s="204"/>
      <c r="F3075" s="255" t="s">
        <v>159</v>
      </c>
      <c r="G3075" s="255" t="s">
        <v>805</v>
      </c>
      <c r="H3075" s="255" t="s">
        <v>1832</v>
      </c>
      <c r="I3075" s="255" t="s">
        <v>1084</v>
      </c>
      <c r="K3075" s="255" t="s">
        <v>162</v>
      </c>
      <c r="L3075" s="255" t="s">
        <v>599</v>
      </c>
      <c r="M3075" s="255" t="s">
        <v>594</v>
      </c>
      <c r="N3075" s="255" t="s">
        <v>565</v>
      </c>
      <c r="P3075" s="255" t="s">
        <v>161</v>
      </c>
      <c r="Q3075" s="255" t="s">
        <v>578</v>
      </c>
      <c r="R3075" s="255" t="s">
        <v>4192</v>
      </c>
      <c r="S3075" s="255" t="s">
        <v>3106</v>
      </c>
    </row>
    <row r="3076" spans="1:19" x14ac:dyDescent="0.3">
      <c r="A3076" s="204"/>
      <c r="B3076" s="204"/>
      <c r="C3076" s="204"/>
      <c r="D3076" s="204"/>
      <c r="F3076" s="255" t="s">
        <v>159</v>
      </c>
      <c r="G3076" s="255" t="s">
        <v>807</v>
      </c>
      <c r="H3076" s="255" t="s">
        <v>1013</v>
      </c>
      <c r="I3076" s="255" t="s">
        <v>1085</v>
      </c>
      <c r="K3076" s="255" t="s">
        <v>162</v>
      </c>
      <c r="L3076" s="255" t="s">
        <v>4666</v>
      </c>
      <c r="M3076" s="255" t="s">
        <v>2853</v>
      </c>
      <c r="N3076" s="255" t="s">
        <v>10533</v>
      </c>
      <c r="P3076" s="255" t="s">
        <v>161</v>
      </c>
      <c r="Q3076" s="255" t="s">
        <v>580</v>
      </c>
      <c r="R3076" s="255" t="s">
        <v>624</v>
      </c>
      <c r="S3076" s="255" t="s">
        <v>3107</v>
      </c>
    </row>
    <row r="3077" spans="1:19" x14ac:dyDescent="0.3">
      <c r="A3077" s="204"/>
      <c r="B3077" s="204"/>
      <c r="C3077" s="204"/>
      <c r="D3077" s="204"/>
      <c r="F3077" s="255" t="s">
        <v>159</v>
      </c>
      <c r="G3077" s="255" t="s">
        <v>809</v>
      </c>
      <c r="H3077" s="255" t="s">
        <v>680</v>
      </c>
      <c r="I3077" s="255" t="s">
        <v>1086</v>
      </c>
      <c r="K3077" s="255" t="s">
        <v>162</v>
      </c>
      <c r="L3077" s="255" t="s">
        <v>601</v>
      </c>
      <c r="M3077" s="255" t="s">
        <v>1481</v>
      </c>
      <c r="N3077" s="255" t="s">
        <v>2340</v>
      </c>
      <c r="P3077" s="255" t="s">
        <v>161</v>
      </c>
      <c r="Q3077" s="255" t="s">
        <v>2829</v>
      </c>
      <c r="R3077" s="255" t="s">
        <v>565</v>
      </c>
      <c r="S3077" s="255" t="s">
        <v>565</v>
      </c>
    </row>
    <row r="3078" spans="1:19" x14ac:dyDescent="0.3">
      <c r="A3078" s="204"/>
      <c r="B3078" s="204"/>
      <c r="C3078" s="204"/>
      <c r="D3078" s="204"/>
      <c r="F3078" s="255" t="s">
        <v>159</v>
      </c>
      <c r="G3078" s="255" t="s">
        <v>811</v>
      </c>
      <c r="H3078" s="255" t="s">
        <v>594</v>
      </c>
      <c r="I3078" s="255" t="s">
        <v>812</v>
      </c>
      <c r="K3078" s="255" t="s">
        <v>162</v>
      </c>
      <c r="L3078" s="255" t="s">
        <v>2074</v>
      </c>
      <c r="M3078" s="255" t="s">
        <v>757</v>
      </c>
      <c r="N3078" s="255" t="s">
        <v>2341</v>
      </c>
      <c r="P3078" s="255" t="s">
        <v>161</v>
      </c>
      <c r="Q3078" s="255" t="s">
        <v>4664</v>
      </c>
      <c r="R3078" s="255" t="s">
        <v>2129</v>
      </c>
      <c r="S3078" s="255" t="s">
        <v>10665</v>
      </c>
    </row>
    <row r="3079" spans="1:19" x14ac:dyDescent="0.3">
      <c r="A3079" s="204"/>
      <c r="B3079" s="204"/>
      <c r="C3079" s="204"/>
      <c r="D3079" s="204"/>
      <c r="F3079" s="255" t="s">
        <v>159</v>
      </c>
      <c r="G3079" s="255" t="s">
        <v>4676</v>
      </c>
      <c r="H3079" s="255" t="s">
        <v>1994</v>
      </c>
      <c r="I3079" s="255" t="s">
        <v>10467</v>
      </c>
      <c r="K3079" s="255" t="s">
        <v>162</v>
      </c>
      <c r="L3079" s="255" t="s">
        <v>602</v>
      </c>
      <c r="M3079" s="255" t="s">
        <v>821</v>
      </c>
      <c r="N3079" s="255" t="s">
        <v>2342</v>
      </c>
      <c r="P3079" s="255" t="s">
        <v>161</v>
      </c>
      <c r="Q3079" s="255" t="s">
        <v>582</v>
      </c>
      <c r="R3079" s="255" t="s">
        <v>2416</v>
      </c>
      <c r="S3079" s="255" t="s">
        <v>3108</v>
      </c>
    </row>
    <row r="3080" spans="1:19" x14ac:dyDescent="0.3">
      <c r="A3080" s="204"/>
      <c r="B3080" s="204"/>
      <c r="C3080" s="204"/>
      <c r="D3080" s="204"/>
      <c r="F3080" s="255" t="s">
        <v>159</v>
      </c>
      <c r="G3080" s="255" t="s">
        <v>813</v>
      </c>
      <c r="H3080" s="255" t="s">
        <v>4652</v>
      </c>
      <c r="I3080" s="255" t="s">
        <v>1087</v>
      </c>
      <c r="K3080" s="255" t="s">
        <v>162</v>
      </c>
      <c r="L3080" s="255" t="s">
        <v>603</v>
      </c>
      <c r="M3080" s="255" t="s">
        <v>2421</v>
      </c>
      <c r="N3080" s="255" t="s">
        <v>2343</v>
      </c>
      <c r="P3080" s="255" t="s">
        <v>161</v>
      </c>
      <c r="Q3080" s="255" t="s">
        <v>584</v>
      </c>
      <c r="R3080" s="255" t="s">
        <v>1274</v>
      </c>
      <c r="S3080" s="255" t="s">
        <v>3109</v>
      </c>
    </row>
    <row r="3081" spans="1:19" x14ac:dyDescent="0.3">
      <c r="A3081" s="204"/>
      <c r="B3081" s="204"/>
      <c r="C3081" s="204"/>
      <c r="D3081" s="204"/>
      <c r="F3081" s="255" t="s">
        <v>159</v>
      </c>
      <c r="G3081" s="255" t="s">
        <v>815</v>
      </c>
      <c r="H3081" s="255" t="s">
        <v>565</v>
      </c>
      <c r="I3081" s="255" t="s">
        <v>565</v>
      </c>
      <c r="K3081" s="255" t="s">
        <v>162</v>
      </c>
      <c r="L3081" s="255" t="s">
        <v>586</v>
      </c>
      <c r="M3081" s="255" t="s">
        <v>2090</v>
      </c>
      <c r="N3081" s="255" t="s">
        <v>2344</v>
      </c>
      <c r="P3081" s="255" t="s">
        <v>161</v>
      </c>
      <c r="Q3081" s="255" t="s">
        <v>586</v>
      </c>
      <c r="R3081" s="255" t="s">
        <v>1773</v>
      </c>
      <c r="S3081" s="255" t="s">
        <v>3110</v>
      </c>
    </row>
    <row r="3082" spans="1:19" x14ac:dyDescent="0.3">
      <c r="A3082" s="204"/>
      <c r="B3082" s="204"/>
      <c r="C3082" s="204"/>
      <c r="D3082" s="204"/>
      <c r="F3082" s="255" t="s">
        <v>159</v>
      </c>
      <c r="G3082" s="255" t="s">
        <v>816</v>
      </c>
      <c r="H3082" s="255" t="s">
        <v>2285</v>
      </c>
      <c r="I3082" s="255" t="s">
        <v>1088</v>
      </c>
      <c r="K3082" s="255" t="s">
        <v>162</v>
      </c>
      <c r="L3082" s="255" t="s">
        <v>552</v>
      </c>
      <c r="M3082" s="255" t="s">
        <v>1220</v>
      </c>
      <c r="N3082" s="255" t="s">
        <v>3817</v>
      </c>
      <c r="P3082" s="255" t="s">
        <v>161</v>
      </c>
      <c r="Q3082" s="255" t="s">
        <v>553</v>
      </c>
      <c r="R3082" s="255" t="s">
        <v>4574</v>
      </c>
      <c r="S3082" s="255" t="s">
        <v>3111</v>
      </c>
    </row>
    <row r="3083" spans="1:19" x14ac:dyDescent="0.3">
      <c r="A3083" s="204"/>
      <c r="B3083" s="204"/>
      <c r="C3083" s="204"/>
      <c r="D3083" s="204"/>
      <c r="F3083" s="255" t="s">
        <v>159</v>
      </c>
      <c r="G3083" s="255" t="s">
        <v>818</v>
      </c>
      <c r="H3083" s="255" t="s">
        <v>906</v>
      </c>
      <c r="I3083" s="255" t="s">
        <v>1082</v>
      </c>
      <c r="K3083" s="255" t="s">
        <v>162</v>
      </c>
      <c r="L3083" s="255" t="s">
        <v>551</v>
      </c>
      <c r="M3083" s="255" t="s">
        <v>867</v>
      </c>
      <c r="N3083" s="255" t="s">
        <v>3818</v>
      </c>
      <c r="P3083" s="255" t="s">
        <v>161</v>
      </c>
      <c r="Q3083" s="255" t="s">
        <v>589</v>
      </c>
      <c r="R3083" s="255" t="s">
        <v>1671</v>
      </c>
      <c r="S3083" s="255" t="s">
        <v>2914</v>
      </c>
    </row>
    <row r="3084" spans="1:19" x14ac:dyDescent="0.3">
      <c r="A3084" s="255"/>
      <c r="B3084" s="255"/>
      <c r="C3084" s="255"/>
      <c r="D3084" s="255"/>
      <c r="F3084" s="255" t="s">
        <v>159</v>
      </c>
      <c r="G3084" s="255" t="s">
        <v>4677</v>
      </c>
      <c r="H3084" s="255" t="s">
        <v>757</v>
      </c>
      <c r="I3084" s="255" t="s">
        <v>594</v>
      </c>
      <c r="K3084" s="255" t="s">
        <v>162</v>
      </c>
      <c r="L3084" s="255" t="s">
        <v>609</v>
      </c>
      <c r="M3084" s="255" t="s">
        <v>565</v>
      </c>
      <c r="N3084" s="255" t="s">
        <v>565</v>
      </c>
      <c r="P3084" s="255" t="s">
        <v>161</v>
      </c>
      <c r="Q3084" s="255" t="s">
        <v>591</v>
      </c>
      <c r="R3084" s="255" t="s">
        <v>1332</v>
      </c>
      <c r="S3084" s="255" t="s">
        <v>3112</v>
      </c>
    </row>
    <row r="3085" spans="1:19" x14ac:dyDescent="0.3">
      <c r="A3085" s="255"/>
      <c r="B3085" s="255"/>
      <c r="C3085" s="255"/>
      <c r="D3085" s="255"/>
      <c r="F3085" s="255" t="s">
        <v>159</v>
      </c>
      <c r="G3085" s="255" t="s">
        <v>820</v>
      </c>
      <c r="H3085" s="255" t="s">
        <v>757</v>
      </c>
      <c r="I3085" s="255" t="s">
        <v>594</v>
      </c>
      <c r="K3085" s="255" t="s">
        <v>162</v>
      </c>
      <c r="L3085" s="255" t="s">
        <v>611</v>
      </c>
      <c r="M3085" s="255" t="s">
        <v>867</v>
      </c>
      <c r="N3085" s="255" t="s">
        <v>3818</v>
      </c>
      <c r="P3085" s="255" t="s">
        <v>161</v>
      </c>
      <c r="Q3085" s="255" t="s">
        <v>593</v>
      </c>
      <c r="R3085" s="255" t="s">
        <v>863</v>
      </c>
      <c r="S3085" s="255" t="s">
        <v>565</v>
      </c>
    </row>
    <row r="3086" spans="1:19" x14ac:dyDescent="0.3">
      <c r="A3086" s="255"/>
      <c r="B3086" s="255"/>
      <c r="C3086" s="255"/>
      <c r="D3086" s="255"/>
      <c r="F3086" s="255" t="s">
        <v>159</v>
      </c>
      <c r="G3086" s="255" t="s">
        <v>822</v>
      </c>
      <c r="H3086" s="255" t="s">
        <v>1864</v>
      </c>
      <c r="I3086" s="255" t="s">
        <v>1089</v>
      </c>
      <c r="K3086" s="255" t="s">
        <v>162</v>
      </c>
      <c r="L3086" s="255" t="s">
        <v>586</v>
      </c>
      <c r="M3086" s="255" t="s">
        <v>565</v>
      </c>
      <c r="N3086" s="255" t="s">
        <v>565</v>
      </c>
      <c r="P3086" s="255" t="s">
        <v>161</v>
      </c>
      <c r="Q3086" s="255" t="s">
        <v>4665</v>
      </c>
      <c r="R3086" s="255" t="s">
        <v>1498</v>
      </c>
      <c r="S3086" s="255" t="s">
        <v>3686</v>
      </c>
    </row>
    <row r="3087" spans="1:19" x14ac:dyDescent="0.3">
      <c r="A3087" s="255"/>
      <c r="B3087" s="255"/>
      <c r="C3087" s="255"/>
      <c r="D3087" s="255"/>
      <c r="F3087" s="255" t="s">
        <v>159</v>
      </c>
      <c r="G3087" s="255" t="s">
        <v>332</v>
      </c>
      <c r="H3087" s="255" t="s">
        <v>5326</v>
      </c>
      <c r="I3087" s="255" t="s">
        <v>1090</v>
      </c>
      <c r="K3087" s="255" t="s">
        <v>162</v>
      </c>
      <c r="L3087" s="255" t="s">
        <v>550</v>
      </c>
      <c r="M3087" s="255" t="s">
        <v>4333</v>
      </c>
      <c r="N3087" s="255" t="s">
        <v>2345</v>
      </c>
      <c r="P3087" s="255" t="s">
        <v>161</v>
      </c>
      <c r="Q3087" s="255" t="s">
        <v>595</v>
      </c>
      <c r="R3087" s="255" t="s">
        <v>863</v>
      </c>
      <c r="S3087" s="255" t="s">
        <v>624</v>
      </c>
    </row>
    <row r="3088" spans="1:19" x14ac:dyDescent="0.3">
      <c r="A3088" s="255"/>
      <c r="B3088" s="255"/>
      <c r="C3088" s="255"/>
      <c r="D3088" s="255"/>
      <c r="F3088" s="255" t="s">
        <v>159</v>
      </c>
      <c r="G3088" s="255" t="s">
        <v>331</v>
      </c>
      <c r="H3088" s="255" t="s">
        <v>4320</v>
      </c>
      <c r="I3088" s="255" t="s">
        <v>1091</v>
      </c>
      <c r="K3088" s="255" t="s">
        <v>162</v>
      </c>
      <c r="L3088" s="255" t="s">
        <v>617</v>
      </c>
      <c r="M3088" s="255" t="s">
        <v>565</v>
      </c>
      <c r="N3088" s="255" t="s">
        <v>565</v>
      </c>
      <c r="P3088" s="255" t="s">
        <v>161</v>
      </c>
      <c r="Q3088" s="255" t="s">
        <v>597</v>
      </c>
      <c r="R3088" s="255" t="s">
        <v>875</v>
      </c>
      <c r="S3088" s="255" t="s">
        <v>3113</v>
      </c>
    </row>
    <row r="3089" spans="1:19" x14ac:dyDescent="0.3">
      <c r="A3089" s="255"/>
      <c r="B3089" s="255"/>
      <c r="C3089" s="255"/>
      <c r="D3089" s="255"/>
      <c r="F3089" s="255" t="s">
        <v>159</v>
      </c>
      <c r="G3089" s="255" t="s">
        <v>330</v>
      </c>
      <c r="H3089" s="255" t="s">
        <v>2256</v>
      </c>
      <c r="I3089" s="255" t="s">
        <v>1092</v>
      </c>
      <c r="K3089" s="255" t="s">
        <v>162</v>
      </c>
      <c r="L3089" s="255" t="s">
        <v>618</v>
      </c>
      <c r="M3089" s="255" t="s">
        <v>4333</v>
      </c>
      <c r="N3089" s="255" t="s">
        <v>2345</v>
      </c>
      <c r="P3089" s="255" t="s">
        <v>161</v>
      </c>
      <c r="Q3089" s="255" t="s">
        <v>599</v>
      </c>
      <c r="R3089" s="255" t="s">
        <v>2384</v>
      </c>
      <c r="S3089" s="255" t="s">
        <v>3114</v>
      </c>
    </row>
    <row r="3090" spans="1:19" x14ac:dyDescent="0.3">
      <c r="A3090" s="255"/>
      <c r="B3090" s="255"/>
      <c r="C3090" s="255"/>
      <c r="D3090" s="255"/>
      <c r="F3090" s="255" t="s">
        <v>159</v>
      </c>
      <c r="G3090" s="255" t="s">
        <v>329</v>
      </c>
      <c r="H3090" s="255" t="s">
        <v>4778</v>
      </c>
      <c r="I3090" s="255" t="s">
        <v>1093</v>
      </c>
      <c r="K3090" s="255" t="s">
        <v>162</v>
      </c>
      <c r="L3090" s="255" t="s">
        <v>620</v>
      </c>
      <c r="M3090" s="255" t="s">
        <v>565</v>
      </c>
      <c r="N3090" s="255" t="s">
        <v>565</v>
      </c>
      <c r="P3090" s="255" t="s">
        <v>161</v>
      </c>
      <c r="Q3090" s="255" t="s">
        <v>4666</v>
      </c>
      <c r="R3090" s="255" t="s">
        <v>4176</v>
      </c>
      <c r="S3090" s="255" t="s">
        <v>2391</v>
      </c>
    </row>
    <row r="3091" spans="1:19" x14ac:dyDescent="0.3">
      <c r="A3091" s="255"/>
      <c r="B3091" s="255"/>
      <c r="C3091" s="255"/>
      <c r="D3091" s="255"/>
      <c r="F3091" s="255" t="s">
        <v>159</v>
      </c>
      <c r="G3091" s="255" t="s">
        <v>328</v>
      </c>
      <c r="H3091" s="255" t="s">
        <v>863</v>
      </c>
      <c r="I3091" s="255" t="s">
        <v>565</v>
      </c>
      <c r="K3091" s="255" t="s">
        <v>162</v>
      </c>
      <c r="L3091" s="255" t="s">
        <v>8645</v>
      </c>
      <c r="M3091" s="255" t="s">
        <v>565</v>
      </c>
      <c r="N3091" s="255" t="s">
        <v>565</v>
      </c>
      <c r="P3091" s="255" t="s">
        <v>161</v>
      </c>
      <c r="Q3091" s="255" t="s">
        <v>601</v>
      </c>
      <c r="R3091" s="255" t="s">
        <v>565</v>
      </c>
      <c r="S3091" s="255" t="s">
        <v>565</v>
      </c>
    </row>
    <row r="3092" spans="1:19" x14ac:dyDescent="0.3">
      <c r="A3092" s="255"/>
      <c r="B3092" s="255"/>
      <c r="C3092" s="255"/>
      <c r="D3092" s="255"/>
      <c r="F3092" s="255" t="s">
        <v>159</v>
      </c>
      <c r="G3092" s="255" t="s">
        <v>324</v>
      </c>
      <c r="H3092" s="255" t="s">
        <v>1919</v>
      </c>
      <c r="I3092" s="255" t="s">
        <v>1094</v>
      </c>
      <c r="K3092" s="255" t="s">
        <v>162</v>
      </c>
      <c r="L3092" s="255" t="s">
        <v>8646</v>
      </c>
      <c r="M3092" s="255" t="s">
        <v>565</v>
      </c>
      <c r="N3092" s="255" t="s">
        <v>565</v>
      </c>
      <c r="P3092" s="255" t="s">
        <v>161</v>
      </c>
      <c r="Q3092" s="255" t="s">
        <v>603</v>
      </c>
      <c r="R3092" s="255" t="s">
        <v>4176</v>
      </c>
      <c r="S3092" s="255" t="s">
        <v>2391</v>
      </c>
    </row>
    <row r="3093" spans="1:19" x14ac:dyDescent="0.3">
      <c r="A3093" s="255"/>
      <c r="B3093" s="255"/>
      <c r="C3093" s="255"/>
      <c r="D3093" s="255"/>
      <c r="F3093" s="255" t="s">
        <v>159</v>
      </c>
      <c r="G3093" s="255" t="s">
        <v>4678</v>
      </c>
      <c r="H3093" s="255" t="s">
        <v>3085</v>
      </c>
      <c r="I3093" s="255" t="s">
        <v>10373</v>
      </c>
      <c r="K3093" s="255" t="s">
        <v>162</v>
      </c>
      <c r="L3093" s="255" t="s">
        <v>586</v>
      </c>
      <c r="M3093" s="255" t="s">
        <v>565</v>
      </c>
      <c r="N3093" s="255" t="s">
        <v>565</v>
      </c>
      <c r="P3093" s="255" t="s">
        <v>161</v>
      </c>
      <c r="Q3093" s="255" t="s">
        <v>586</v>
      </c>
      <c r="R3093" s="255" t="s">
        <v>2455</v>
      </c>
      <c r="S3093" s="255" t="s">
        <v>2993</v>
      </c>
    </row>
    <row r="3094" spans="1:19" x14ac:dyDescent="0.3">
      <c r="A3094" s="255"/>
      <c r="B3094" s="255"/>
      <c r="C3094" s="255"/>
      <c r="D3094" s="255"/>
      <c r="F3094" s="255" t="s">
        <v>159</v>
      </c>
      <c r="G3094" s="255" t="s">
        <v>830</v>
      </c>
      <c r="H3094" s="255" t="s">
        <v>757</v>
      </c>
      <c r="I3094" s="255" t="s">
        <v>581</v>
      </c>
      <c r="K3094" s="255" t="s">
        <v>162</v>
      </c>
      <c r="L3094" s="255" t="s">
        <v>549</v>
      </c>
      <c r="M3094" s="255" t="s">
        <v>1281</v>
      </c>
      <c r="N3094" s="255" t="s">
        <v>2346</v>
      </c>
      <c r="P3094" s="255" t="s">
        <v>161</v>
      </c>
      <c r="Q3094" s="255" t="s">
        <v>552</v>
      </c>
      <c r="R3094" s="255" t="s">
        <v>4872</v>
      </c>
      <c r="S3094" s="255" t="s">
        <v>3115</v>
      </c>
    </row>
    <row r="3095" spans="1:19" x14ac:dyDescent="0.3">
      <c r="A3095" s="255"/>
      <c r="B3095" s="255"/>
      <c r="C3095" s="255"/>
      <c r="D3095" s="255"/>
      <c r="F3095" s="255" t="s">
        <v>159</v>
      </c>
      <c r="G3095" s="255" t="s">
        <v>831</v>
      </c>
      <c r="H3095" s="255" t="s">
        <v>594</v>
      </c>
      <c r="I3095" s="255" t="s">
        <v>946</v>
      </c>
      <c r="K3095" s="255" t="s">
        <v>162</v>
      </c>
      <c r="L3095" s="255" t="s">
        <v>629</v>
      </c>
      <c r="M3095" s="255" t="s">
        <v>1234</v>
      </c>
      <c r="N3095" s="255" t="s">
        <v>2347</v>
      </c>
      <c r="P3095" s="255" t="s">
        <v>161</v>
      </c>
      <c r="Q3095" s="255" t="s">
        <v>551</v>
      </c>
      <c r="R3095" s="255" t="s">
        <v>2025</v>
      </c>
      <c r="S3095" s="255" t="s">
        <v>2652</v>
      </c>
    </row>
    <row r="3096" spans="1:19" x14ac:dyDescent="0.3">
      <c r="A3096" s="255"/>
      <c r="B3096" s="255"/>
      <c r="C3096" s="255"/>
      <c r="D3096" s="255"/>
      <c r="F3096" s="255" t="s">
        <v>159</v>
      </c>
      <c r="G3096" s="255" t="s">
        <v>832</v>
      </c>
      <c r="H3096" s="255" t="s">
        <v>1739</v>
      </c>
      <c r="I3096" s="255" t="s">
        <v>1095</v>
      </c>
      <c r="K3096" s="255" t="s">
        <v>162</v>
      </c>
      <c r="L3096" s="255" t="s">
        <v>631</v>
      </c>
      <c r="M3096" s="255" t="s">
        <v>594</v>
      </c>
      <c r="N3096" s="255" t="s">
        <v>757</v>
      </c>
      <c r="P3096" s="255" t="s">
        <v>161</v>
      </c>
      <c r="Q3096" s="255" t="s">
        <v>609</v>
      </c>
      <c r="R3096" s="255" t="s">
        <v>594</v>
      </c>
      <c r="S3096" s="255" t="s">
        <v>946</v>
      </c>
    </row>
    <row r="3097" spans="1:19" x14ac:dyDescent="0.3">
      <c r="A3097" s="255"/>
      <c r="B3097" s="255"/>
      <c r="C3097" s="255"/>
      <c r="D3097" s="255"/>
      <c r="F3097" s="255" t="s">
        <v>159</v>
      </c>
      <c r="G3097" s="255" t="s">
        <v>536</v>
      </c>
      <c r="H3097" s="255" t="s">
        <v>3866</v>
      </c>
      <c r="I3097" s="255" t="s">
        <v>1096</v>
      </c>
      <c r="K3097" s="255" t="s">
        <v>162</v>
      </c>
      <c r="L3097" s="255" t="s">
        <v>633</v>
      </c>
      <c r="M3097" s="255" t="s">
        <v>565</v>
      </c>
      <c r="N3097" s="255" t="s">
        <v>885</v>
      </c>
      <c r="P3097" s="255" t="s">
        <v>161</v>
      </c>
      <c r="Q3097" s="255" t="s">
        <v>611</v>
      </c>
      <c r="R3097" s="255" t="s">
        <v>4245</v>
      </c>
      <c r="S3097" s="255" t="s">
        <v>3116</v>
      </c>
    </row>
    <row r="3098" spans="1:19" x14ac:dyDescent="0.3">
      <c r="A3098" s="255"/>
      <c r="B3098" s="255"/>
      <c r="C3098" s="255"/>
      <c r="D3098" s="255"/>
      <c r="F3098" s="255" t="s">
        <v>159</v>
      </c>
      <c r="G3098" s="255" t="s">
        <v>586</v>
      </c>
      <c r="H3098" s="255" t="s">
        <v>3866</v>
      </c>
      <c r="I3098" s="255" t="s">
        <v>1096</v>
      </c>
      <c r="K3098" s="255" t="s">
        <v>162</v>
      </c>
      <c r="L3098" s="255" t="s">
        <v>586</v>
      </c>
      <c r="M3098" s="255" t="s">
        <v>952</v>
      </c>
      <c r="N3098" s="255" t="s">
        <v>1031</v>
      </c>
      <c r="P3098" s="255" t="s">
        <v>161</v>
      </c>
      <c r="Q3098" s="255" t="s">
        <v>586</v>
      </c>
      <c r="R3098" s="255" t="s">
        <v>565</v>
      </c>
      <c r="S3098" s="255" t="s">
        <v>565</v>
      </c>
    </row>
    <row r="3099" spans="1:19" x14ac:dyDescent="0.3">
      <c r="A3099" s="255"/>
      <c r="B3099" s="255"/>
      <c r="C3099" s="255"/>
      <c r="D3099" s="255"/>
      <c r="F3099" s="255" t="s">
        <v>161</v>
      </c>
      <c r="G3099" s="255" t="s">
        <v>554</v>
      </c>
      <c r="H3099" s="255" t="s">
        <v>7219</v>
      </c>
      <c r="I3099" s="255" t="s">
        <v>1097</v>
      </c>
      <c r="K3099" s="255" t="s">
        <v>162</v>
      </c>
      <c r="L3099" s="255" t="s">
        <v>548</v>
      </c>
      <c r="M3099" s="255" t="s">
        <v>680</v>
      </c>
      <c r="N3099" s="255" t="s">
        <v>907</v>
      </c>
      <c r="P3099" s="255" t="s">
        <v>161</v>
      </c>
      <c r="Q3099" s="255" t="s">
        <v>550</v>
      </c>
      <c r="R3099" s="255" t="s">
        <v>1307</v>
      </c>
      <c r="S3099" s="255" t="s">
        <v>3117</v>
      </c>
    </row>
    <row r="3100" spans="1:19" x14ac:dyDescent="0.3">
      <c r="A3100" s="255"/>
      <c r="B3100" s="255"/>
      <c r="C3100" s="255"/>
      <c r="D3100" s="255"/>
      <c r="F3100" s="255" t="s">
        <v>161</v>
      </c>
      <c r="G3100" s="255" t="s">
        <v>564</v>
      </c>
      <c r="H3100" s="255" t="s">
        <v>565</v>
      </c>
      <c r="I3100" s="255" t="s">
        <v>565</v>
      </c>
      <c r="K3100" s="255" t="s">
        <v>162</v>
      </c>
      <c r="L3100" s="255" t="s">
        <v>637</v>
      </c>
      <c r="M3100" s="255" t="s">
        <v>594</v>
      </c>
      <c r="N3100" s="255" t="s">
        <v>661</v>
      </c>
      <c r="P3100" s="255" t="s">
        <v>161</v>
      </c>
      <c r="Q3100" s="255" t="s">
        <v>614</v>
      </c>
      <c r="R3100" s="255" t="s">
        <v>565</v>
      </c>
      <c r="S3100" s="255" t="s">
        <v>565</v>
      </c>
    </row>
    <row r="3101" spans="1:19" x14ac:dyDescent="0.3">
      <c r="A3101" s="255"/>
      <c r="B3101" s="255"/>
      <c r="C3101" s="255"/>
      <c r="D3101" s="255"/>
      <c r="F3101" s="255" t="s">
        <v>161</v>
      </c>
      <c r="G3101" s="255" t="s">
        <v>566</v>
      </c>
      <c r="H3101" s="255" t="s">
        <v>757</v>
      </c>
      <c r="I3101" s="255" t="s">
        <v>1098</v>
      </c>
      <c r="K3101" s="255" t="s">
        <v>162</v>
      </c>
      <c r="L3101" s="255" t="s">
        <v>639</v>
      </c>
      <c r="M3101" s="255" t="s">
        <v>757</v>
      </c>
      <c r="N3101" s="255" t="s">
        <v>1590</v>
      </c>
      <c r="P3101" s="255" t="s">
        <v>161</v>
      </c>
      <c r="Q3101" s="255" t="s">
        <v>615</v>
      </c>
      <c r="R3101" s="255" t="s">
        <v>1098</v>
      </c>
      <c r="S3101" s="255" t="s">
        <v>3118</v>
      </c>
    </row>
    <row r="3102" spans="1:19" x14ac:dyDescent="0.3">
      <c r="A3102" s="255"/>
      <c r="B3102" s="255"/>
      <c r="C3102" s="255"/>
      <c r="D3102" s="255"/>
      <c r="F3102" s="255" t="s">
        <v>161</v>
      </c>
      <c r="G3102" s="255" t="s">
        <v>4661</v>
      </c>
      <c r="H3102" s="255" t="s">
        <v>2505</v>
      </c>
      <c r="I3102" s="255" t="s">
        <v>10468</v>
      </c>
      <c r="K3102" s="255" t="s">
        <v>162</v>
      </c>
      <c r="L3102" s="255" t="s">
        <v>641</v>
      </c>
      <c r="M3102" s="255" t="s">
        <v>565</v>
      </c>
      <c r="N3102" s="255" t="s">
        <v>863</v>
      </c>
      <c r="P3102" s="255" t="s">
        <v>161</v>
      </c>
      <c r="Q3102" s="255" t="s">
        <v>616</v>
      </c>
      <c r="R3102" s="255" t="s">
        <v>565</v>
      </c>
      <c r="S3102" s="255" t="s">
        <v>565</v>
      </c>
    </row>
    <row r="3103" spans="1:19" x14ac:dyDescent="0.3">
      <c r="A3103" s="255"/>
      <c r="B3103" s="255"/>
      <c r="C3103" s="255"/>
      <c r="D3103" s="255"/>
      <c r="F3103" s="255" t="s">
        <v>161</v>
      </c>
      <c r="G3103" s="255" t="s">
        <v>568</v>
      </c>
      <c r="H3103" s="255" t="s">
        <v>875</v>
      </c>
      <c r="I3103" s="255" t="s">
        <v>1099</v>
      </c>
      <c r="K3103" s="255" t="s">
        <v>162</v>
      </c>
      <c r="L3103" s="255" t="s">
        <v>643</v>
      </c>
      <c r="M3103" s="255" t="s">
        <v>594</v>
      </c>
      <c r="N3103" s="255" t="s">
        <v>2090</v>
      </c>
      <c r="P3103" s="255" t="s">
        <v>161</v>
      </c>
      <c r="Q3103" s="255" t="s">
        <v>617</v>
      </c>
      <c r="R3103" s="255" t="s">
        <v>594</v>
      </c>
      <c r="S3103" s="255" t="s">
        <v>1808</v>
      </c>
    </row>
    <row r="3104" spans="1:19" x14ac:dyDescent="0.3">
      <c r="A3104" s="255"/>
      <c r="B3104" s="255"/>
      <c r="C3104" s="255"/>
      <c r="D3104" s="255"/>
      <c r="F3104" s="255" t="s">
        <v>161</v>
      </c>
      <c r="G3104" s="255" t="s">
        <v>570</v>
      </c>
      <c r="H3104" s="255" t="s">
        <v>4636</v>
      </c>
      <c r="I3104" s="255" t="s">
        <v>1100</v>
      </c>
      <c r="K3104" s="255" t="s">
        <v>162</v>
      </c>
      <c r="L3104" s="255" t="s">
        <v>586</v>
      </c>
      <c r="M3104" s="255" t="s">
        <v>1121</v>
      </c>
      <c r="N3104" s="255" t="s">
        <v>2348</v>
      </c>
      <c r="P3104" s="255" t="s">
        <v>161</v>
      </c>
      <c r="Q3104" s="255" t="s">
        <v>618</v>
      </c>
      <c r="R3104" s="255" t="s">
        <v>661</v>
      </c>
      <c r="S3104" s="255" t="s">
        <v>1886</v>
      </c>
    </row>
    <row r="3105" spans="1:19" x14ac:dyDescent="0.3">
      <c r="A3105" s="255"/>
      <c r="B3105" s="255"/>
      <c r="C3105" s="255"/>
      <c r="D3105" s="255"/>
      <c r="F3105" s="255" t="s">
        <v>161</v>
      </c>
      <c r="G3105" s="255" t="s">
        <v>572</v>
      </c>
      <c r="H3105" s="255" t="s">
        <v>1387</v>
      </c>
      <c r="I3105" s="255" t="s">
        <v>1101</v>
      </c>
      <c r="K3105" s="255" t="s">
        <v>162</v>
      </c>
      <c r="L3105" s="255" t="s">
        <v>547</v>
      </c>
      <c r="M3105" s="255" t="s">
        <v>1808</v>
      </c>
      <c r="N3105" s="255" t="s">
        <v>1420</v>
      </c>
      <c r="P3105" s="255" t="s">
        <v>161</v>
      </c>
      <c r="Q3105" s="255" t="s">
        <v>620</v>
      </c>
      <c r="R3105" s="255" t="s">
        <v>863</v>
      </c>
      <c r="S3105" s="255" t="s">
        <v>853</v>
      </c>
    </row>
    <row r="3106" spans="1:19" x14ac:dyDescent="0.3">
      <c r="A3106" s="255"/>
      <c r="B3106" s="255"/>
      <c r="C3106" s="255"/>
      <c r="D3106" s="255"/>
      <c r="F3106" s="255" t="s">
        <v>161</v>
      </c>
      <c r="G3106" s="255" t="s">
        <v>574</v>
      </c>
      <c r="H3106" s="255" t="s">
        <v>1671</v>
      </c>
      <c r="I3106" s="255" t="s">
        <v>1102</v>
      </c>
      <c r="K3106" s="255" t="s">
        <v>162</v>
      </c>
      <c r="L3106" s="255" t="s">
        <v>647</v>
      </c>
      <c r="M3106" s="255" t="s">
        <v>812</v>
      </c>
      <c r="N3106" s="255" t="s">
        <v>1013</v>
      </c>
      <c r="P3106" s="255" t="s">
        <v>161</v>
      </c>
      <c r="Q3106" s="255" t="s">
        <v>8645</v>
      </c>
      <c r="R3106" s="255" t="s">
        <v>565</v>
      </c>
      <c r="S3106" s="255" t="s">
        <v>565</v>
      </c>
    </row>
    <row r="3107" spans="1:19" x14ac:dyDescent="0.3">
      <c r="A3107" s="255"/>
      <c r="B3107" s="255"/>
      <c r="C3107" s="255"/>
      <c r="D3107" s="255"/>
      <c r="F3107" s="255" t="s">
        <v>161</v>
      </c>
      <c r="G3107" s="255" t="s">
        <v>576</v>
      </c>
      <c r="H3107" s="255" t="s">
        <v>1234</v>
      </c>
      <c r="I3107" s="255" t="s">
        <v>1103</v>
      </c>
      <c r="K3107" s="255" t="s">
        <v>162</v>
      </c>
      <c r="L3107" s="255" t="s">
        <v>649</v>
      </c>
      <c r="M3107" s="255" t="s">
        <v>861</v>
      </c>
      <c r="N3107" s="255" t="s">
        <v>594</v>
      </c>
      <c r="P3107" s="255" t="s">
        <v>161</v>
      </c>
      <c r="Q3107" s="255" t="s">
        <v>8646</v>
      </c>
      <c r="R3107" s="255" t="s">
        <v>565</v>
      </c>
      <c r="S3107" s="255" t="s">
        <v>565</v>
      </c>
    </row>
    <row r="3108" spans="1:19" x14ac:dyDescent="0.3">
      <c r="A3108" s="255"/>
      <c r="B3108" s="255"/>
      <c r="C3108" s="255"/>
      <c r="D3108" s="255"/>
      <c r="F3108" s="255" t="s">
        <v>161</v>
      </c>
      <c r="G3108" s="255" t="s">
        <v>578</v>
      </c>
      <c r="H3108" s="255" t="s">
        <v>1893</v>
      </c>
      <c r="I3108" s="255" t="s">
        <v>1104</v>
      </c>
      <c r="K3108" s="255" t="s">
        <v>162</v>
      </c>
      <c r="L3108" s="255" t="s">
        <v>651</v>
      </c>
      <c r="M3108" s="255" t="s">
        <v>565</v>
      </c>
      <c r="N3108" s="255" t="s">
        <v>565</v>
      </c>
      <c r="P3108" s="255" t="s">
        <v>161</v>
      </c>
      <c r="Q3108" s="255" t="s">
        <v>586</v>
      </c>
      <c r="R3108" s="255" t="s">
        <v>565</v>
      </c>
      <c r="S3108" s="255" t="s">
        <v>2163</v>
      </c>
    </row>
    <row r="3109" spans="1:19" x14ac:dyDescent="0.3">
      <c r="A3109" s="255"/>
      <c r="B3109" s="255"/>
      <c r="C3109" s="255"/>
      <c r="D3109" s="255"/>
      <c r="F3109" s="255" t="s">
        <v>161</v>
      </c>
      <c r="G3109" s="255" t="s">
        <v>580</v>
      </c>
      <c r="H3109" s="255" t="s">
        <v>624</v>
      </c>
      <c r="I3109" s="255" t="s">
        <v>1105</v>
      </c>
      <c r="K3109" s="255" t="s">
        <v>162</v>
      </c>
      <c r="L3109" s="255" t="s">
        <v>653</v>
      </c>
      <c r="M3109" s="255" t="s">
        <v>565</v>
      </c>
      <c r="N3109" s="255" t="s">
        <v>565</v>
      </c>
      <c r="P3109" s="255" t="s">
        <v>161</v>
      </c>
      <c r="Q3109" s="255" t="s">
        <v>549</v>
      </c>
      <c r="R3109" s="255" t="s">
        <v>1197</v>
      </c>
      <c r="S3109" s="255" t="s">
        <v>3119</v>
      </c>
    </row>
    <row r="3110" spans="1:19" x14ac:dyDescent="0.3">
      <c r="A3110" s="255"/>
      <c r="B3110" s="255"/>
      <c r="C3110" s="255"/>
      <c r="D3110" s="255"/>
      <c r="F3110" s="255" t="s">
        <v>161</v>
      </c>
      <c r="G3110" s="255" t="s">
        <v>4664</v>
      </c>
      <c r="H3110" s="255" t="s">
        <v>1020</v>
      </c>
      <c r="I3110" s="255" t="s">
        <v>4529</v>
      </c>
      <c r="K3110" s="255" t="s">
        <v>162</v>
      </c>
      <c r="L3110" s="255" t="s">
        <v>655</v>
      </c>
      <c r="M3110" s="255" t="s">
        <v>757</v>
      </c>
      <c r="N3110" s="255" t="s">
        <v>594</v>
      </c>
      <c r="P3110" s="255" t="s">
        <v>161</v>
      </c>
      <c r="Q3110" s="255" t="s">
        <v>623</v>
      </c>
      <c r="R3110" s="255" t="s">
        <v>594</v>
      </c>
      <c r="S3110" s="255" t="s">
        <v>757</v>
      </c>
    </row>
    <row r="3111" spans="1:19" x14ac:dyDescent="0.3">
      <c r="A3111" s="255"/>
      <c r="B3111" s="255"/>
      <c r="C3111" s="255"/>
      <c r="D3111" s="255"/>
      <c r="F3111" s="255" t="s">
        <v>161</v>
      </c>
      <c r="G3111" s="255" t="s">
        <v>582</v>
      </c>
      <c r="H3111" s="255" t="s">
        <v>621</v>
      </c>
      <c r="I3111" s="255" t="s">
        <v>1106</v>
      </c>
      <c r="K3111" s="255" t="s">
        <v>162</v>
      </c>
      <c r="L3111" s="255" t="s">
        <v>657</v>
      </c>
      <c r="M3111" s="255" t="s">
        <v>565</v>
      </c>
      <c r="N3111" s="255" t="s">
        <v>565</v>
      </c>
      <c r="P3111" s="255" t="s">
        <v>161</v>
      </c>
      <c r="Q3111" s="255" t="s">
        <v>625</v>
      </c>
      <c r="R3111" s="255" t="s">
        <v>946</v>
      </c>
      <c r="S3111" s="255" t="s">
        <v>1481</v>
      </c>
    </row>
    <row r="3112" spans="1:19" x14ac:dyDescent="0.3">
      <c r="A3112" s="255"/>
      <c r="B3112" s="255"/>
      <c r="C3112" s="255"/>
      <c r="D3112" s="255"/>
      <c r="F3112" s="255" t="s">
        <v>161</v>
      </c>
      <c r="G3112" s="255" t="s">
        <v>584</v>
      </c>
      <c r="H3112" s="255" t="s">
        <v>2455</v>
      </c>
      <c r="I3112" s="255" t="s">
        <v>1070</v>
      </c>
      <c r="K3112" s="255" t="s">
        <v>162</v>
      </c>
      <c r="L3112" s="255" t="s">
        <v>546</v>
      </c>
      <c r="M3112" s="255" t="s">
        <v>1010</v>
      </c>
      <c r="N3112" s="255" t="s">
        <v>2349</v>
      </c>
      <c r="P3112" s="255" t="s">
        <v>161</v>
      </c>
      <c r="Q3112" s="255" t="s">
        <v>627</v>
      </c>
      <c r="R3112" s="255" t="s">
        <v>946</v>
      </c>
      <c r="S3112" s="255" t="s">
        <v>2256</v>
      </c>
    </row>
    <row r="3113" spans="1:19" x14ac:dyDescent="0.3">
      <c r="A3113" s="255"/>
      <c r="B3113" s="255"/>
      <c r="C3113" s="255"/>
      <c r="D3113" s="255"/>
      <c r="F3113" s="255" t="s">
        <v>161</v>
      </c>
      <c r="G3113" s="255" t="s">
        <v>586</v>
      </c>
      <c r="H3113" s="255" t="s">
        <v>10469</v>
      </c>
      <c r="I3113" s="255" t="s">
        <v>1107</v>
      </c>
      <c r="K3113" s="255" t="s">
        <v>162</v>
      </c>
      <c r="L3113" s="255" t="s">
        <v>660</v>
      </c>
      <c r="M3113" s="255" t="s">
        <v>565</v>
      </c>
      <c r="N3113" s="255" t="s">
        <v>565</v>
      </c>
      <c r="P3113" s="255" t="s">
        <v>161</v>
      </c>
      <c r="Q3113" s="255" t="s">
        <v>629</v>
      </c>
      <c r="R3113" s="255" t="s">
        <v>1312</v>
      </c>
      <c r="S3113" s="255" t="s">
        <v>953</v>
      </c>
    </row>
    <row r="3114" spans="1:19" x14ac:dyDescent="0.3">
      <c r="A3114" s="255"/>
      <c r="B3114" s="255"/>
      <c r="C3114" s="255"/>
      <c r="D3114" s="255"/>
      <c r="F3114" s="255" t="s">
        <v>161</v>
      </c>
      <c r="G3114" s="255" t="s">
        <v>553</v>
      </c>
      <c r="H3114" s="255" t="s">
        <v>583</v>
      </c>
      <c r="I3114" s="255" t="s">
        <v>1108</v>
      </c>
      <c r="K3114" s="255" t="s">
        <v>162</v>
      </c>
      <c r="L3114" s="255" t="s">
        <v>662</v>
      </c>
      <c r="M3114" s="255" t="s">
        <v>565</v>
      </c>
      <c r="N3114" s="255" t="s">
        <v>565</v>
      </c>
      <c r="P3114" s="255" t="s">
        <v>161</v>
      </c>
      <c r="Q3114" s="255" t="s">
        <v>631</v>
      </c>
      <c r="R3114" s="255" t="s">
        <v>565</v>
      </c>
      <c r="S3114" s="255" t="s">
        <v>968</v>
      </c>
    </row>
    <row r="3115" spans="1:19" x14ac:dyDescent="0.3">
      <c r="A3115" s="255"/>
      <c r="B3115" s="255"/>
      <c r="C3115" s="255"/>
      <c r="D3115" s="255"/>
      <c r="F3115" s="255" t="s">
        <v>161</v>
      </c>
      <c r="G3115" s="255" t="s">
        <v>589</v>
      </c>
      <c r="H3115" s="255" t="s">
        <v>2163</v>
      </c>
      <c r="I3115" s="255" t="s">
        <v>1109</v>
      </c>
      <c r="K3115" s="255" t="s">
        <v>162</v>
      </c>
      <c r="L3115" s="255" t="s">
        <v>664</v>
      </c>
      <c r="M3115" s="255" t="s">
        <v>1010</v>
      </c>
      <c r="N3115" s="255" t="s">
        <v>2349</v>
      </c>
      <c r="P3115" s="255" t="s">
        <v>161</v>
      </c>
      <c r="Q3115" s="255" t="s">
        <v>633</v>
      </c>
      <c r="R3115" s="255" t="s">
        <v>1119</v>
      </c>
      <c r="S3115" s="255" t="s">
        <v>3120</v>
      </c>
    </row>
    <row r="3116" spans="1:19" x14ac:dyDescent="0.3">
      <c r="A3116" s="255"/>
      <c r="B3116" s="255"/>
      <c r="C3116" s="255"/>
      <c r="D3116" s="255"/>
      <c r="F3116" s="255" t="s">
        <v>161</v>
      </c>
      <c r="G3116" s="255" t="s">
        <v>591</v>
      </c>
      <c r="H3116" s="255" t="s">
        <v>2256</v>
      </c>
      <c r="I3116" s="255" t="s">
        <v>1110</v>
      </c>
      <c r="K3116" s="255" t="s">
        <v>162</v>
      </c>
      <c r="L3116" s="255" t="s">
        <v>545</v>
      </c>
      <c r="M3116" s="255" t="s">
        <v>4245</v>
      </c>
      <c r="N3116" s="255" t="s">
        <v>1221</v>
      </c>
      <c r="P3116" s="255" t="s">
        <v>161</v>
      </c>
      <c r="Q3116" s="255" t="s">
        <v>586</v>
      </c>
      <c r="R3116" s="255" t="s">
        <v>2052</v>
      </c>
      <c r="S3116" s="255" t="s">
        <v>3121</v>
      </c>
    </row>
    <row r="3117" spans="1:19" x14ac:dyDescent="0.3">
      <c r="A3117" s="255"/>
      <c r="B3117" s="255"/>
      <c r="C3117" s="255"/>
      <c r="D3117" s="255"/>
      <c r="F3117" s="255" t="s">
        <v>161</v>
      </c>
      <c r="G3117" s="255" t="s">
        <v>593</v>
      </c>
      <c r="H3117" s="255" t="s">
        <v>565</v>
      </c>
      <c r="I3117" s="255" t="s">
        <v>812</v>
      </c>
      <c r="K3117" s="255" t="s">
        <v>162</v>
      </c>
      <c r="L3117" s="255" t="s">
        <v>667</v>
      </c>
      <c r="M3117" s="255" t="s">
        <v>565</v>
      </c>
      <c r="N3117" s="255" t="s">
        <v>565</v>
      </c>
      <c r="P3117" s="255" t="s">
        <v>161</v>
      </c>
      <c r="Q3117" s="255" t="s">
        <v>548</v>
      </c>
      <c r="R3117" s="255" t="s">
        <v>687</v>
      </c>
      <c r="S3117" s="255" t="s">
        <v>3122</v>
      </c>
    </row>
    <row r="3118" spans="1:19" x14ac:dyDescent="0.3">
      <c r="A3118" s="255"/>
      <c r="B3118" s="255"/>
      <c r="C3118" s="255"/>
      <c r="D3118" s="255"/>
      <c r="F3118" s="255" t="s">
        <v>161</v>
      </c>
      <c r="G3118" s="255" t="s">
        <v>4665</v>
      </c>
      <c r="H3118" s="255" t="s">
        <v>1851</v>
      </c>
      <c r="I3118" s="255" t="s">
        <v>4298</v>
      </c>
      <c r="K3118" s="255" t="s">
        <v>162</v>
      </c>
      <c r="L3118" s="255" t="s">
        <v>668</v>
      </c>
      <c r="M3118" s="255" t="s">
        <v>565</v>
      </c>
      <c r="N3118" s="255" t="s">
        <v>565</v>
      </c>
      <c r="P3118" s="255" t="s">
        <v>161</v>
      </c>
      <c r="Q3118" s="255" t="s">
        <v>637</v>
      </c>
      <c r="R3118" s="255" t="s">
        <v>941</v>
      </c>
      <c r="S3118" s="255" t="s">
        <v>573</v>
      </c>
    </row>
    <row r="3119" spans="1:19" x14ac:dyDescent="0.3">
      <c r="A3119" s="255"/>
      <c r="B3119" s="255"/>
      <c r="C3119" s="255"/>
      <c r="D3119" s="255"/>
      <c r="F3119" s="255" t="s">
        <v>161</v>
      </c>
      <c r="G3119" s="255" t="s">
        <v>595</v>
      </c>
      <c r="H3119" s="255" t="s">
        <v>1387</v>
      </c>
      <c r="I3119" s="255" t="s">
        <v>1088</v>
      </c>
      <c r="K3119" s="255" t="s">
        <v>162</v>
      </c>
      <c r="L3119" s="255" t="s">
        <v>670</v>
      </c>
      <c r="M3119" s="255" t="s">
        <v>4245</v>
      </c>
      <c r="N3119" s="255" t="s">
        <v>1221</v>
      </c>
      <c r="P3119" s="255" t="s">
        <v>161</v>
      </c>
      <c r="Q3119" s="255" t="s">
        <v>639</v>
      </c>
      <c r="R3119" s="255" t="s">
        <v>938</v>
      </c>
      <c r="S3119" s="255" t="s">
        <v>3123</v>
      </c>
    </row>
    <row r="3120" spans="1:19" x14ac:dyDescent="0.3">
      <c r="A3120" s="255"/>
      <c r="B3120" s="255"/>
      <c r="C3120" s="255"/>
      <c r="D3120" s="255"/>
      <c r="F3120" s="255" t="s">
        <v>161</v>
      </c>
      <c r="G3120" s="255" t="s">
        <v>597</v>
      </c>
      <c r="H3120" s="255" t="s">
        <v>1145</v>
      </c>
      <c r="I3120" s="255" t="s">
        <v>1111</v>
      </c>
      <c r="K3120" s="255" t="s">
        <v>162</v>
      </c>
      <c r="L3120" s="255" t="s">
        <v>672</v>
      </c>
      <c r="M3120" s="255" t="s">
        <v>565</v>
      </c>
      <c r="N3120" s="255" t="s">
        <v>565</v>
      </c>
      <c r="P3120" s="255" t="s">
        <v>161</v>
      </c>
      <c r="Q3120" s="255" t="s">
        <v>641</v>
      </c>
      <c r="R3120" s="255" t="s">
        <v>565</v>
      </c>
      <c r="S3120" s="255" t="s">
        <v>565</v>
      </c>
    </row>
    <row r="3121" spans="1:19" x14ac:dyDescent="0.3">
      <c r="A3121" s="255"/>
      <c r="B3121" s="255"/>
      <c r="C3121" s="255"/>
      <c r="D3121" s="255"/>
      <c r="F3121" s="255" t="s">
        <v>161</v>
      </c>
      <c r="G3121" s="255" t="s">
        <v>599</v>
      </c>
      <c r="H3121" s="255" t="s">
        <v>2083</v>
      </c>
      <c r="I3121" s="255" t="s">
        <v>938</v>
      </c>
      <c r="K3121" s="255" t="s">
        <v>162</v>
      </c>
      <c r="L3121" s="255" t="s">
        <v>544</v>
      </c>
      <c r="M3121" s="255" t="s">
        <v>2416</v>
      </c>
      <c r="N3121" s="255" t="s">
        <v>2350</v>
      </c>
      <c r="P3121" s="255" t="s">
        <v>161</v>
      </c>
      <c r="Q3121" s="255" t="s">
        <v>643</v>
      </c>
      <c r="R3121" s="255" t="s">
        <v>861</v>
      </c>
      <c r="S3121" s="255" t="s">
        <v>1833</v>
      </c>
    </row>
    <row r="3122" spans="1:19" x14ac:dyDescent="0.3">
      <c r="A3122" s="255"/>
      <c r="B3122" s="255"/>
      <c r="C3122" s="255"/>
      <c r="D3122" s="255"/>
      <c r="F3122" s="255" t="s">
        <v>161</v>
      </c>
      <c r="G3122" s="255" t="s">
        <v>4666</v>
      </c>
      <c r="H3122" s="255" t="s">
        <v>1581</v>
      </c>
      <c r="I3122" s="255" t="s">
        <v>1112</v>
      </c>
      <c r="K3122" s="255" t="s">
        <v>162</v>
      </c>
      <c r="L3122" s="255" t="s">
        <v>675</v>
      </c>
      <c r="M3122" s="255" t="s">
        <v>661</v>
      </c>
      <c r="N3122" s="255" t="s">
        <v>2351</v>
      </c>
      <c r="P3122" s="255" t="s">
        <v>161</v>
      </c>
      <c r="Q3122" s="255" t="s">
        <v>586</v>
      </c>
      <c r="R3122" s="255" t="s">
        <v>806</v>
      </c>
      <c r="S3122" s="255" t="s">
        <v>3124</v>
      </c>
    </row>
    <row r="3123" spans="1:19" x14ac:dyDescent="0.3">
      <c r="A3123" s="255"/>
      <c r="B3123" s="255"/>
      <c r="C3123" s="255"/>
      <c r="D3123" s="255"/>
      <c r="F3123" s="255" t="s">
        <v>161</v>
      </c>
      <c r="G3123" s="255" t="s">
        <v>601</v>
      </c>
      <c r="H3123" s="255" t="s">
        <v>565</v>
      </c>
      <c r="I3123" s="255" t="s">
        <v>565</v>
      </c>
      <c r="K3123" s="255" t="s">
        <v>162</v>
      </c>
      <c r="L3123" s="255" t="s">
        <v>676</v>
      </c>
      <c r="M3123" s="255" t="s">
        <v>1798</v>
      </c>
      <c r="N3123" s="255" t="s">
        <v>2352</v>
      </c>
      <c r="P3123" s="255" t="s">
        <v>161</v>
      </c>
      <c r="Q3123" s="255" t="s">
        <v>547</v>
      </c>
      <c r="R3123" s="255" t="s">
        <v>600</v>
      </c>
      <c r="S3123" s="255" t="s">
        <v>3125</v>
      </c>
    </row>
    <row r="3124" spans="1:19" x14ac:dyDescent="0.3">
      <c r="A3124" s="255"/>
      <c r="B3124" s="255"/>
      <c r="C3124" s="255"/>
      <c r="D3124" s="255"/>
      <c r="F3124" s="255" t="s">
        <v>161</v>
      </c>
      <c r="G3124" s="255" t="s">
        <v>602</v>
      </c>
      <c r="H3124" s="255" t="s">
        <v>565</v>
      </c>
      <c r="I3124" s="255" t="s">
        <v>565</v>
      </c>
      <c r="K3124" s="255" t="s">
        <v>162</v>
      </c>
      <c r="L3124" s="255" t="s">
        <v>677</v>
      </c>
      <c r="M3124" s="255" t="s">
        <v>565</v>
      </c>
      <c r="N3124" s="255" t="s">
        <v>565</v>
      </c>
      <c r="P3124" s="255" t="s">
        <v>161</v>
      </c>
      <c r="Q3124" s="255" t="s">
        <v>647</v>
      </c>
      <c r="R3124" s="255" t="s">
        <v>821</v>
      </c>
      <c r="S3124" s="255" t="s">
        <v>1498</v>
      </c>
    </row>
    <row r="3125" spans="1:19" x14ac:dyDescent="0.3">
      <c r="A3125" s="255"/>
      <c r="B3125" s="255"/>
      <c r="C3125" s="255"/>
      <c r="D3125" s="255"/>
      <c r="F3125" s="255" t="s">
        <v>161</v>
      </c>
      <c r="G3125" s="255" t="s">
        <v>603</v>
      </c>
      <c r="H3125" s="255" t="s">
        <v>1581</v>
      </c>
      <c r="I3125" s="255" t="s">
        <v>1112</v>
      </c>
      <c r="K3125" s="255" t="s">
        <v>162</v>
      </c>
      <c r="L3125" s="255" t="s">
        <v>543</v>
      </c>
      <c r="M3125" s="255" t="s">
        <v>885</v>
      </c>
      <c r="N3125" s="255" t="s">
        <v>2353</v>
      </c>
      <c r="P3125" s="255" t="s">
        <v>161</v>
      </c>
      <c r="Q3125" s="255" t="s">
        <v>649</v>
      </c>
      <c r="R3125" s="255" t="s">
        <v>1121</v>
      </c>
      <c r="S3125" s="255" t="s">
        <v>1798</v>
      </c>
    </row>
    <row r="3126" spans="1:19" x14ac:dyDescent="0.3">
      <c r="A3126" s="255"/>
      <c r="B3126" s="255"/>
      <c r="C3126" s="255"/>
      <c r="D3126" s="255"/>
      <c r="F3126" s="255" t="s">
        <v>161</v>
      </c>
      <c r="G3126" s="255" t="s">
        <v>586</v>
      </c>
      <c r="H3126" s="255" t="s">
        <v>674</v>
      </c>
      <c r="I3126" s="255" t="s">
        <v>1113</v>
      </c>
      <c r="K3126" s="255" t="s">
        <v>162</v>
      </c>
      <c r="L3126" s="255" t="s">
        <v>679</v>
      </c>
      <c r="M3126" s="255" t="s">
        <v>565</v>
      </c>
      <c r="N3126" s="255" t="s">
        <v>565</v>
      </c>
      <c r="P3126" s="255" t="s">
        <v>161</v>
      </c>
      <c r="Q3126" s="255" t="s">
        <v>651</v>
      </c>
      <c r="R3126" s="255" t="s">
        <v>812</v>
      </c>
      <c r="S3126" s="255" t="s">
        <v>946</v>
      </c>
    </row>
    <row r="3127" spans="1:19" x14ac:dyDescent="0.3">
      <c r="A3127" s="255"/>
      <c r="B3127" s="255"/>
      <c r="C3127" s="255"/>
      <c r="D3127" s="255"/>
      <c r="F3127" s="255" t="s">
        <v>161</v>
      </c>
      <c r="G3127" s="255" t="s">
        <v>552</v>
      </c>
      <c r="H3127" s="255" t="s">
        <v>10470</v>
      </c>
      <c r="I3127" s="255" t="s">
        <v>1114</v>
      </c>
      <c r="K3127" s="255" t="s">
        <v>162</v>
      </c>
      <c r="L3127" s="255" t="s">
        <v>681</v>
      </c>
      <c r="M3127" s="255" t="s">
        <v>885</v>
      </c>
      <c r="N3127" s="255" t="s">
        <v>2354</v>
      </c>
      <c r="P3127" s="255" t="s">
        <v>161</v>
      </c>
      <c r="Q3127" s="255" t="s">
        <v>653</v>
      </c>
      <c r="R3127" s="255" t="s">
        <v>946</v>
      </c>
      <c r="S3127" s="255" t="s">
        <v>2689</v>
      </c>
    </row>
    <row r="3128" spans="1:19" x14ac:dyDescent="0.3">
      <c r="A3128" s="255"/>
      <c r="B3128" s="255"/>
      <c r="C3128" s="255"/>
      <c r="D3128" s="255"/>
      <c r="F3128" s="255" t="s">
        <v>161</v>
      </c>
      <c r="G3128" s="255" t="s">
        <v>551</v>
      </c>
      <c r="H3128" s="255" t="s">
        <v>2285</v>
      </c>
      <c r="I3128" s="255" t="s">
        <v>1115</v>
      </c>
      <c r="K3128" s="255" t="s">
        <v>162</v>
      </c>
      <c r="L3128" s="255" t="s">
        <v>683</v>
      </c>
      <c r="M3128" s="255" t="s">
        <v>565</v>
      </c>
      <c r="N3128" s="255" t="s">
        <v>863</v>
      </c>
      <c r="P3128" s="255" t="s">
        <v>161</v>
      </c>
      <c r="Q3128" s="255" t="s">
        <v>655</v>
      </c>
      <c r="R3128" s="255" t="s">
        <v>875</v>
      </c>
      <c r="S3128" s="255" t="s">
        <v>3126</v>
      </c>
    </row>
    <row r="3129" spans="1:19" x14ac:dyDescent="0.3">
      <c r="A3129" s="255"/>
      <c r="B3129" s="255"/>
      <c r="C3129" s="255"/>
      <c r="D3129" s="255"/>
      <c r="F3129" s="255" t="s">
        <v>161</v>
      </c>
      <c r="G3129" s="255" t="s">
        <v>609</v>
      </c>
      <c r="H3129" s="255" t="s">
        <v>863</v>
      </c>
      <c r="I3129" s="255" t="s">
        <v>1116</v>
      </c>
      <c r="K3129" s="255" t="s">
        <v>162</v>
      </c>
      <c r="L3129" s="255" t="s">
        <v>542</v>
      </c>
      <c r="M3129" s="255" t="s">
        <v>680</v>
      </c>
      <c r="N3129" s="255" t="s">
        <v>906</v>
      </c>
      <c r="P3129" s="255" t="s">
        <v>161</v>
      </c>
      <c r="Q3129" s="255" t="s">
        <v>657</v>
      </c>
      <c r="R3129" s="255" t="s">
        <v>892</v>
      </c>
      <c r="S3129" s="255" t="s">
        <v>2441</v>
      </c>
    </row>
    <row r="3130" spans="1:19" x14ac:dyDescent="0.3">
      <c r="A3130" s="255"/>
      <c r="B3130" s="255"/>
      <c r="C3130" s="255"/>
      <c r="D3130" s="255"/>
      <c r="F3130" s="255" t="s">
        <v>161</v>
      </c>
      <c r="G3130" s="255" t="s">
        <v>611</v>
      </c>
      <c r="H3130" s="255" t="s">
        <v>1119</v>
      </c>
      <c r="I3130" s="255" t="s">
        <v>1117</v>
      </c>
      <c r="K3130" s="255" t="s">
        <v>162</v>
      </c>
      <c r="L3130" s="255" t="s">
        <v>686</v>
      </c>
      <c r="M3130" s="255" t="s">
        <v>885</v>
      </c>
      <c r="N3130" s="255" t="s">
        <v>777</v>
      </c>
      <c r="P3130" s="255" t="s">
        <v>161</v>
      </c>
      <c r="Q3130" s="255" t="s">
        <v>546</v>
      </c>
      <c r="R3130" s="255" t="s">
        <v>1844</v>
      </c>
      <c r="S3130" s="255" t="s">
        <v>2815</v>
      </c>
    </row>
    <row r="3131" spans="1:19" x14ac:dyDescent="0.3">
      <c r="A3131" s="255"/>
      <c r="B3131" s="255"/>
      <c r="C3131" s="255"/>
      <c r="D3131" s="255"/>
      <c r="F3131" s="255" t="s">
        <v>161</v>
      </c>
      <c r="G3131" s="255" t="s">
        <v>586</v>
      </c>
      <c r="H3131" s="255" t="s">
        <v>565</v>
      </c>
      <c r="I3131" s="255" t="s">
        <v>565</v>
      </c>
      <c r="K3131" s="255" t="s">
        <v>162</v>
      </c>
      <c r="L3131" s="255" t="s">
        <v>688</v>
      </c>
      <c r="M3131" s="255" t="s">
        <v>594</v>
      </c>
      <c r="N3131" s="255" t="s">
        <v>565</v>
      </c>
      <c r="P3131" s="255" t="s">
        <v>161</v>
      </c>
      <c r="Q3131" s="255" t="s">
        <v>660</v>
      </c>
      <c r="R3131" s="255" t="s">
        <v>565</v>
      </c>
      <c r="S3131" s="255" t="s">
        <v>946</v>
      </c>
    </row>
    <row r="3132" spans="1:19" x14ac:dyDescent="0.3">
      <c r="A3132" s="255"/>
      <c r="B3132" s="255"/>
      <c r="C3132" s="255"/>
      <c r="D3132" s="255"/>
      <c r="F3132" s="255" t="s">
        <v>161</v>
      </c>
      <c r="G3132" s="255" t="s">
        <v>550</v>
      </c>
      <c r="H3132" s="255" t="s">
        <v>1415</v>
      </c>
      <c r="I3132" s="255" t="s">
        <v>1118</v>
      </c>
      <c r="K3132" s="255" t="s">
        <v>162</v>
      </c>
      <c r="L3132" s="255" t="s">
        <v>690</v>
      </c>
      <c r="M3132" s="255" t="s">
        <v>881</v>
      </c>
      <c r="N3132" s="255" t="s">
        <v>2193</v>
      </c>
      <c r="P3132" s="255" t="s">
        <v>161</v>
      </c>
      <c r="Q3132" s="255" t="s">
        <v>662</v>
      </c>
      <c r="R3132" s="255" t="s">
        <v>1832</v>
      </c>
      <c r="S3132" s="255" t="s">
        <v>904</v>
      </c>
    </row>
    <row r="3133" spans="1:19" x14ac:dyDescent="0.3">
      <c r="A3133" s="255"/>
      <c r="B3133" s="255"/>
      <c r="C3133" s="255"/>
      <c r="D3133" s="255"/>
      <c r="F3133" s="255" t="s">
        <v>161</v>
      </c>
      <c r="G3133" s="255" t="s">
        <v>615</v>
      </c>
      <c r="H3133" s="255" t="s">
        <v>863</v>
      </c>
      <c r="I3133" s="255" t="s">
        <v>1119</v>
      </c>
      <c r="K3133" s="255" t="s">
        <v>162</v>
      </c>
      <c r="L3133" s="255" t="s">
        <v>541</v>
      </c>
      <c r="M3133" s="255" t="s">
        <v>5144</v>
      </c>
      <c r="N3133" s="255" t="s">
        <v>2355</v>
      </c>
      <c r="P3133" s="255" t="s">
        <v>161</v>
      </c>
      <c r="Q3133" s="255" t="s">
        <v>664</v>
      </c>
      <c r="R3133" s="255" t="s">
        <v>777</v>
      </c>
      <c r="S3133" s="255" t="s">
        <v>2358</v>
      </c>
    </row>
    <row r="3134" spans="1:19" x14ac:dyDescent="0.3">
      <c r="A3134" s="255"/>
      <c r="B3134" s="255"/>
      <c r="C3134" s="255"/>
      <c r="D3134" s="255"/>
      <c r="F3134" s="255" t="s">
        <v>161</v>
      </c>
      <c r="G3134" s="255" t="s">
        <v>616</v>
      </c>
      <c r="H3134" s="255" t="s">
        <v>757</v>
      </c>
      <c r="I3134" s="255" t="s">
        <v>1120</v>
      </c>
      <c r="K3134" s="255" t="s">
        <v>162</v>
      </c>
      <c r="L3134" s="255" t="s">
        <v>693</v>
      </c>
      <c r="M3134" s="255" t="s">
        <v>669</v>
      </c>
      <c r="N3134" s="255" t="s">
        <v>2356</v>
      </c>
      <c r="P3134" s="255" t="s">
        <v>161</v>
      </c>
      <c r="Q3134" s="255" t="s">
        <v>545</v>
      </c>
      <c r="R3134" s="255" t="s">
        <v>10664</v>
      </c>
      <c r="S3134" s="255" t="s">
        <v>3127</v>
      </c>
    </row>
    <row r="3135" spans="1:19" x14ac:dyDescent="0.3">
      <c r="A3135" s="255"/>
      <c r="B3135" s="255"/>
      <c r="C3135" s="255"/>
      <c r="D3135" s="255"/>
      <c r="F3135" s="255" t="s">
        <v>161</v>
      </c>
      <c r="G3135" s="255" t="s">
        <v>617</v>
      </c>
      <c r="H3135" s="255" t="s">
        <v>594</v>
      </c>
      <c r="I3135" s="255" t="s">
        <v>1121</v>
      </c>
      <c r="K3135" s="255" t="s">
        <v>162</v>
      </c>
      <c r="L3135" s="255" t="s">
        <v>695</v>
      </c>
      <c r="M3135" s="255" t="s">
        <v>1581</v>
      </c>
      <c r="N3135" s="255" t="s">
        <v>2357</v>
      </c>
      <c r="P3135" s="255" t="s">
        <v>161</v>
      </c>
      <c r="Q3135" s="255" t="s">
        <v>667</v>
      </c>
      <c r="R3135" s="255" t="s">
        <v>565</v>
      </c>
      <c r="S3135" s="255" t="s">
        <v>946</v>
      </c>
    </row>
    <row r="3136" spans="1:19" x14ac:dyDescent="0.3">
      <c r="A3136" s="255"/>
      <c r="B3136" s="255"/>
      <c r="C3136" s="255"/>
      <c r="D3136" s="255"/>
      <c r="F3136" s="255" t="s">
        <v>161</v>
      </c>
      <c r="G3136" s="255" t="s">
        <v>618</v>
      </c>
      <c r="H3136" s="255" t="s">
        <v>2691</v>
      </c>
      <c r="I3136" s="255" t="s">
        <v>1122</v>
      </c>
      <c r="K3136" s="255" t="s">
        <v>162</v>
      </c>
      <c r="L3136" s="255" t="s">
        <v>697</v>
      </c>
      <c r="M3136" s="255" t="s">
        <v>952</v>
      </c>
      <c r="N3136" s="255" t="s">
        <v>952</v>
      </c>
      <c r="P3136" s="255" t="s">
        <v>161</v>
      </c>
      <c r="Q3136" s="255" t="s">
        <v>668</v>
      </c>
      <c r="R3136" s="255" t="s">
        <v>5220</v>
      </c>
      <c r="S3136" s="255" t="s">
        <v>3128</v>
      </c>
    </row>
    <row r="3137" spans="1:19" x14ac:dyDescent="0.3">
      <c r="A3137" s="255"/>
      <c r="B3137" s="255"/>
      <c r="C3137" s="255"/>
      <c r="D3137" s="255"/>
      <c r="F3137" s="255" t="s">
        <v>161</v>
      </c>
      <c r="G3137" s="255" t="s">
        <v>620</v>
      </c>
      <c r="H3137" s="255" t="s">
        <v>565</v>
      </c>
      <c r="I3137" s="255" t="s">
        <v>565</v>
      </c>
      <c r="K3137" s="255" t="s">
        <v>162</v>
      </c>
      <c r="L3137" s="255" t="s">
        <v>699</v>
      </c>
      <c r="M3137" s="255" t="s">
        <v>594</v>
      </c>
      <c r="N3137" s="255" t="s">
        <v>565</v>
      </c>
      <c r="P3137" s="255" t="s">
        <v>161</v>
      </c>
      <c r="Q3137" s="255" t="s">
        <v>670</v>
      </c>
      <c r="R3137" s="255" t="s">
        <v>3083</v>
      </c>
      <c r="S3137" s="255" t="s">
        <v>3129</v>
      </c>
    </row>
    <row r="3138" spans="1:19" x14ac:dyDescent="0.3">
      <c r="A3138" s="255"/>
      <c r="B3138" s="255"/>
      <c r="C3138" s="255"/>
      <c r="D3138" s="255"/>
      <c r="F3138" s="255" t="s">
        <v>161</v>
      </c>
      <c r="G3138" s="255" t="s">
        <v>8645</v>
      </c>
      <c r="H3138" s="255" t="s">
        <v>565</v>
      </c>
      <c r="I3138" s="255" t="s">
        <v>565</v>
      </c>
      <c r="K3138" s="255" t="s">
        <v>162</v>
      </c>
      <c r="L3138" s="255" t="s">
        <v>701</v>
      </c>
      <c r="M3138" s="255" t="s">
        <v>565</v>
      </c>
      <c r="N3138" s="255" t="s">
        <v>565</v>
      </c>
      <c r="P3138" s="255" t="s">
        <v>161</v>
      </c>
      <c r="Q3138" s="255" t="s">
        <v>672</v>
      </c>
      <c r="R3138" s="255" t="s">
        <v>710</v>
      </c>
      <c r="S3138" s="255" t="s">
        <v>3130</v>
      </c>
    </row>
    <row r="3139" spans="1:19" x14ac:dyDescent="0.3">
      <c r="A3139" s="255"/>
      <c r="B3139" s="255"/>
      <c r="C3139" s="255"/>
      <c r="D3139" s="255"/>
      <c r="F3139" s="255" t="s">
        <v>161</v>
      </c>
      <c r="G3139" s="255" t="s">
        <v>8646</v>
      </c>
      <c r="H3139" s="255" t="s">
        <v>565</v>
      </c>
      <c r="I3139" s="255" t="s">
        <v>565</v>
      </c>
      <c r="K3139" s="255" t="s">
        <v>162</v>
      </c>
      <c r="L3139" s="255" t="s">
        <v>702</v>
      </c>
      <c r="M3139" s="255" t="s">
        <v>565</v>
      </c>
      <c r="N3139" s="255" t="s">
        <v>565</v>
      </c>
      <c r="P3139" s="255" t="s">
        <v>161</v>
      </c>
      <c r="Q3139" s="255" t="s">
        <v>544</v>
      </c>
      <c r="R3139" s="255" t="s">
        <v>863</v>
      </c>
      <c r="S3139" s="255" t="s">
        <v>2441</v>
      </c>
    </row>
    <row r="3140" spans="1:19" x14ac:dyDescent="0.3">
      <c r="A3140" s="255"/>
      <c r="B3140" s="255"/>
      <c r="C3140" s="255"/>
      <c r="D3140" s="255"/>
      <c r="F3140" s="255" t="s">
        <v>161</v>
      </c>
      <c r="G3140" s="255" t="s">
        <v>586</v>
      </c>
      <c r="H3140" s="255" t="s">
        <v>594</v>
      </c>
      <c r="I3140" s="255" t="s">
        <v>565</v>
      </c>
      <c r="K3140" s="255" t="s">
        <v>162</v>
      </c>
      <c r="L3140" s="255" t="s">
        <v>703</v>
      </c>
      <c r="M3140" s="255" t="s">
        <v>565</v>
      </c>
      <c r="N3140" s="255" t="s">
        <v>565</v>
      </c>
      <c r="P3140" s="255" t="s">
        <v>161</v>
      </c>
      <c r="Q3140" s="255" t="s">
        <v>676</v>
      </c>
      <c r="R3140" s="255" t="s">
        <v>863</v>
      </c>
      <c r="S3140" s="255" t="s">
        <v>2441</v>
      </c>
    </row>
    <row r="3141" spans="1:19" x14ac:dyDescent="0.3">
      <c r="A3141" s="255"/>
      <c r="B3141" s="255"/>
      <c r="C3141" s="255"/>
      <c r="D3141" s="255"/>
      <c r="F3141" s="255" t="s">
        <v>161</v>
      </c>
      <c r="G3141" s="255" t="s">
        <v>549</v>
      </c>
      <c r="H3141" s="255" t="s">
        <v>4482</v>
      </c>
      <c r="I3141" s="255" t="s">
        <v>1123</v>
      </c>
      <c r="K3141" s="255" t="s">
        <v>162</v>
      </c>
      <c r="L3141" s="255" t="s">
        <v>704</v>
      </c>
      <c r="M3141" s="255" t="s">
        <v>565</v>
      </c>
      <c r="N3141" s="255" t="s">
        <v>565</v>
      </c>
      <c r="P3141" s="255" t="s">
        <v>161</v>
      </c>
      <c r="Q3141" s="255" t="s">
        <v>677</v>
      </c>
      <c r="R3141" s="255" t="s">
        <v>565</v>
      </c>
      <c r="S3141" s="255" t="s">
        <v>565</v>
      </c>
    </row>
    <row r="3142" spans="1:19" x14ac:dyDescent="0.3">
      <c r="A3142" s="255"/>
      <c r="B3142" s="255"/>
      <c r="C3142" s="255"/>
      <c r="D3142" s="255"/>
      <c r="F3142" s="255" t="s">
        <v>161</v>
      </c>
      <c r="G3142" s="255" t="s">
        <v>623</v>
      </c>
      <c r="H3142" s="255" t="s">
        <v>757</v>
      </c>
      <c r="I3142" s="255" t="s">
        <v>624</v>
      </c>
      <c r="K3142" s="255" t="s">
        <v>162</v>
      </c>
      <c r="L3142" s="255" t="s">
        <v>705</v>
      </c>
      <c r="M3142" s="255" t="s">
        <v>565</v>
      </c>
      <c r="N3142" s="255" t="s">
        <v>594</v>
      </c>
      <c r="P3142" s="255" t="s">
        <v>161</v>
      </c>
      <c r="Q3142" s="255" t="s">
        <v>543</v>
      </c>
      <c r="R3142" s="255" t="s">
        <v>1863</v>
      </c>
      <c r="S3142" s="255" t="s">
        <v>3131</v>
      </c>
    </row>
    <row r="3143" spans="1:19" x14ac:dyDescent="0.3">
      <c r="A3143" s="255"/>
      <c r="B3143" s="255"/>
      <c r="C3143" s="255"/>
      <c r="D3143" s="255"/>
      <c r="F3143" s="255" t="s">
        <v>161</v>
      </c>
      <c r="G3143" s="255" t="s">
        <v>625</v>
      </c>
      <c r="H3143" s="255" t="s">
        <v>1037</v>
      </c>
      <c r="I3143" s="255" t="s">
        <v>1124</v>
      </c>
      <c r="K3143" s="255" t="s">
        <v>162</v>
      </c>
      <c r="L3143" s="255" t="s">
        <v>707</v>
      </c>
      <c r="M3143" s="255" t="s">
        <v>1121</v>
      </c>
      <c r="N3143" s="255" t="s">
        <v>2358</v>
      </c>
      <c r="P3143" s="255" t="s">
        <v>161</v>
      </c>
      <c r="Q3143" s="255" t="s">
        <v>679</v>
      </c>
      <c r="R3143" s="255" t="s">
        <v>594</v>
      </c>
      <c r="S3143" s="255" t="s">
        <v>661</v>
      </c>
    </row>
    <row r="3144" spans="1:19" x14ac:dyDescent="0.3">
      <c r="A3144" s="255"/>
      <c r="B3144" s="255"/>
      <c r="C3144" s="255"/>
      <c r="D3144" s="255"/>
      <c r="F3144" s="255" t="s">
        <v>161</v>
      </c>
      <c r="G3144" s="255" t="s">
        <v>627</v>
      </c>
      <c r="H3144" s="255" t="s">
        <v>594</v>
      </c>
      <c r="I3144" s="255" t="s">
        <v>1125</v>
      </c>
      <c r="K3144" s="255" t="s">
        <v>162</v>
      </c>
      <c r="L3144" s="255" t="s">
        <v>709</v>
      </c>
      <c r="M3144" s="255" t="s">
        <v>565</v>
      </c>
      <c r="N3144" s="255" t="s">
        <v>565</v>
      </c>
      <c r="P3144" s="255" t="s">
        <v>161</v>
      </c>
      <c r="Q3144" s="255" t="s">
        <v>681</v>
      </c>
      <c r="R3144" s="255" t="s">
        <v>2052</v>
      </c>
      <c r="S3144" s="255" t="s">
        <v>3132</v>
      </c>
    </row>
    <row r="3145" spans="1:19" x14ac:dyDescent="0.3">
      <c r="A3145" s="255"/>
      <c r="B3145" s="255"/>
      <c r="C3145" s="255"/>
      <c r="D3145" s="255"/>
      <c r="F3145" s="255" t="s">
        <v>161</v>
      </c>
      <c r="G3145" s="255" t="s">
        <v>629</v>
      </c>
      <c r="H3145" s="255" t="s">
        <v>583</v>
      </c>
      <c r="I3145" s="255" t="s">
        <v>1126</v>
      </c>
      <c r="K3145" s="255" t="s">
        <v>162</v>
      </c>
      <c r="L3145" s="255" t="s">
        <v>586</v>
      </c>
      <c r="M3145" s="255" t="s">
        <v>1281</v>
      </c>
      <c r="N3145" s="255" t="s">
        <v>2359</v>
      </c>
      <c r="P3145" s="255" t="s">
        <v>161</v>
      </c>
      <c r="Q3145" s="255" t="s">
        <v>683</v>
      </c>
      <c r="R3145" s="255" t="s">
        <v>674</v>
      </c>
      <c r="S3145" s="255" t="s">
        <v>3133</v>
      </c>
    </row>
    <row r="3146" spans="1:19" x14ac:dyDescent="0.3">
      <c r="A3146" s="255"/>
      <c r="B3146" s="255"/>
      <c r="C3146" s="255"/>
      <c r="D3146" s="255"/>
      <c r="F3146" s="255" t="s">
        <v>161</v>
      </c>
      <c r="G3146" s="255" t="s">
        <v>631</v>
      </c>
      <c r="H3146" s="255" t="s">
        <v>865</v>
      </c>
      <c r="I3146" s="255" t="s">
        <v>989</v>
      </c>
      <c r="K3146" s="255" t="s">
        <v>162</v>
      </c>
      <c r="L3146" s="255" t="s">
        <v>540</v>
      </c>
      <c r="M3146" s="255" t="s">
        <v>10532</v>
      </c>
      <c r="N3146" s="255" t="s">
        <v>2360</v>
      </c>
      <c r="P3146" s="255" t="s">
        <v>161</v>
      </c>
      <c r="Q3146" s="255" t="s">
        <v>542</v>
      </c>
      <c r="R3146" s="255" t="s">
        <v>1393</v>
      </c>
      <c r="S3146" s="255" t="s">
        <v>3134</v>
      </c>
    </row>
    <row r="3147" spans="1:19" x14ac:dyDescent="0.3">
      <c r="A3147" s="255"/>
      <c r="B3147" s="255"/>
      <c r="C3147" s="255"/>
      <c r="D3147" s="255"/>
      <c r="F3147" s="255" t="s">
        <v>161</v>
      </c>
      <c r="G3147" s="255" t="s">
        <v>633</v>
      </c>
      <c r="H3147" s="255" t="s">
        <v>9345</v>
      </c>
      <c r="I3147" s="255" t="s">
        <v>1127</v>
      </c>
      <c r="K3147" s="255" t="s">
        <v>162</v>
      </c>
      <c r="L3147" s="255" t="s">
        <v>371</v>
      </c>
      <c r="M3147" s="255" t="s">
        <v>9151</v>
      </c>
      <c r="N3147" s="255" t="s">
        <v>376</v>
      </c>
      <c r="P3147" s="255" t="s">
        <v>161</v>
      </c>
      <c r="Q3147" s="255" t="s">
        <v>686</v>
      </c>
      <c r="R3147" s="255" t="s">
        <v>1167</v>
      </c>
      <c r="S3147" s="255" t="s">
        <v>674</v>
      </c>
    </row>
    <row r="3148" spans="1:19" x14ac:dyDescent="0.3">
      <c r="A3148" s="255"/>
      <c r="B3148" s="255"/>
      <c r="C3148" s="255"/>
      <c r="D3148" s="255"/>
      <c r="F3148" s="255" t="s">
        <v>161</v>
      </c>
      <c r="G3148" s="255" t="s">
        <v>586</v>
      </c>
      <c r="H3148" s="255" t="s">
        <v>1456</v>
      </c>
      <c r="I3148" s="255" t="s">
        <v>1128</v>
      </c>
      <c r="K3148" s="255" t="s">
        <v>162</v>
      </c>
      <c r="L3148" s="255" t="s">
        <v>714</v>
      </c>
      <c r="M3148" s="255" t="s">
        <v>565</v>
      </c>
      <c r="N3148" s="255" t="s">
        <v>565</v>
      </c>
      <c r="P3148" s="255" t="s">
        <v>161</v>
      </c>
      <c r="Q3148" s="255" t="s">
        <v>688</v>
      </c>
      <c r="R3148" s="255" t="s">
        <v>1281</v>
      </c>
      <c r="S3148" s="255" t="s">
        <v>3135</v>
      </c>
    </row>
    <row r="3149" spans="1:19" x14ac:dyDescent="0.3">
      <c r="A3149" s="255"/>
      <c r="B3149" s="255"/>
      <c r="C3149" s="255"/>
      <c r="D3149" s="255"/>
      <c r="F3149" s="255" t="s">
        <v>161</v>
      </c>
      <c r="G3149" s="255" t="s">
        <v>548</v>
      </c>
      <c r="H3149" s="255" t="s">
        <v>10471</v>
      </c>
      <c r="I3149" s="255" t="s">
        <v>1129</v>
      </c>
      <c r="K3149" s="255" t="s">
        <v>162</v>
      </c>
      <c r="L3149" s="255" t="s">
        <v>1041</v>
      </c>
      <c r="M3149" s="255" t="s">
        <v>1387</v>
      </c>
      <c r="N3149" s="255" t="s">
        <v>2361</v>
      </c>
      <c r="P3149" s="255" t="s">
        <v>161</v>
      </c>
      <c r="Q3149" s="255" t="s">
        <v>690</v>
      </c>
      <c r="R3149" s="255" t="s">
        <v>565</v>
      </c>
      <c r="S3149" s="255" t="s">
        <v>565</v>
      </c>
    </row>
    <row r="3150" spans="1:19" x14ac:dyDescent="0.3">
      <c r="A3150" s="255"/>
      <c r="B3150" s="255"/>
      <c r="C3150" s="255"/>
      <c r="D3150" s="255"/>
      <c r="F3150" s="255" t="s">
        <v>161</v>
      </c>
      <c r="G3150" s="255" t="s">
        <v>637</v>
      </c>
      <c r="H3150" s="255" t="s">
        <v>3169</v>
      </c>
      <c r="I3150" s="255" t="s">
        <v>1130</v>
      </c>
      <c r="K3150" s="255" t="s">
        <v>162</v>
      </c>
      <c r="L3150" s="255" t="s">
        <v>715</v>
      </c>
      <c r="M3150" s="255" t="s">
        <v>1781</v>
      </c>
      <c r="N3150" s="255" t="s">
        <v>2362</v>
      </c>
      <c r="P3150" s="255" t="s">
        <v>161</v>
      </c>
      <c r="Q3150" s="255" t="s">
        <v>541</v>
      </c>
      <c r="R3150" s="255" t="s">
        <v>5110</v>
      </c>
      <c r="S3150" s="255" t="s">
        <v>3136</v>
      </c>
    </row>
    <row r="3151" spans="1:19" x14ac:dyDescent="0.3">
      <c r="A3151" s="255"/>
      <c r="B3151" s="255"/>
      <c r="C3151" s="255"/>
      <c r="D3151" s="255"/>
      <c r="F3151" s="255" t="s">
        <v>161</v>
      </c>
      <c r="G3151" s="255" t="s">
        <v>639</v>
      </c>
      <c r="H3151" s="255" t="s">
        <v>2898</v>
      </c>
      <c r="I3151" s="255" t="s">
        <v>1131</v>
      </c>
      <c r="K3151" s="255" t="s">
        <v>162</v>
      </c>
      <c r="L3151" s="255" t="s">
        <v>717</v>
      </c>
      <c r="M3151" s="255" t="s">
        <v>565</v>
      </c>
      <c r="N3151" s="255" t="s">
        <v>565</v>
      </c>
      <c r="P3151" s="255" t="s">
        <v>161</v>
      </c>
      <c r="Q3151" s="255" t="s">
        <v>693</v>
      </c>
      <c r="R3151" s="255" t="s">
        <v>2011</v>
      </c>
      <c r="S3151" s="255" t="s">
        <v>3137</v>
      </c>
    </row>
    <row r="3152" spans="1:19" x14ac:dyDescent="0.3">
      <c r="A3152" s="255"/>
      <c r="B3152" s="255"/>
      <c r="C3152" s="255"/>
      <c r="D3152" s="255"/>
      <c r="F3152" s="255" t="s">
        <v>161</v>
      </c>
      <c r="G3152" s="255" t="s">
        <v>641</v>
      </c>
      <c r="H3152" s="255" t="s">
        <v>757</v>
      </c>
      <c r="I3152" s="255" t="s">
        <v>852</v>
      </c>
      <c r="K3152" s="255" t="s">
        <v>162</v>
      </c>
      <c r="L3152" s="255" t="s">
        <v>719</v>
      </c>
      <c r="M3152" s="255" t="s">
        <v>2790</v>
      </c>
      <c r="N3152" s="255" t="s">
        <v>2363</v>
      </c>
      <c r="P3152" s="255" t="s">
        <v>161</v>
      </c>
      <c r="Q3152" s="255" t="s">
        <v>695</v>
      </c>
      <c r="R3152" s="255" t="s">
        <v>3645</v>
      </c>
      <c r="S3152" s="255" t="s">
        <v>1593</v>
      </c>
    </row>
    <row r="3153" spans="1:19" x14ac:dyDescent="0.3">
      <c r="A3153" s="255"/>
      <c r="B3153" s="255"/>
      <c r="C3153" s="255"/>
      <c r="D3153" s="255"/>
      <c r="F3153" s="255" t="s">
        <v>161</v>
      </c>
      <c r="G3153" s="255" t="s">
        <v>643</v>
      </c>
      <c r="H3153" s="255" t="s">
        <v>2988</v>
      </c>
      <c r="I3153" s="255" t="s">
        <v>1132</v>
      </c>
      <c r="K3153" s="255" t="s">
        <v>162</v>
      </c>
      <c r="L3153" s="255" t="s">
        <v>720</v>
      </c>
      <c r="M3153" s="255" t="s">
        <v>757</v>
      </c>
      <c r="N3153" s="255" t="s">
        <v>1125</v>
      </c>
      <c r="P3153" s="255" t="s">
        <v>161</v>
      </c>
      <c r="Q3153" s="255" t="s">
        <v>697</v>
      </c>
      <c r="R3153" s="255" t="s">
        <v>2455</v>
      </c>
      <c r="S3153" s="255" t="s">
        <v>3138</v>
      </c>
    </row>
    <row r="3154" spans="1:19" x14ac:dyDescent="0.3">
      <c r="A3154" s="255"/>
      <c r="B3154" s="255"/>
      <c r="C3154" s="255"/>
      <c r="D3154" s="255"/>
      <c r="F3154" s="255" t="s">
        <v>161</v>
      </c>
      <c r="G3154" s="255" t="s">
        <v>586</v>
      </c>
      <c r="H3154" s="255" t="s">
        <v>6284</v>
      </c>
      <c r="I3154" s="255" t="s">
        <v>1133</v>
      </c>
      <c r="K3154" s="255" t="s">
        <v>162</v>
      </c>
      <c r="L3154" s="255" t="s">
        <v>722</v>
      </c>
      <c r="M3154" s="255" t="s">
        <v>3507</v>
      </c>
      <c r="N3154" s="255" t="s">
        <v>2364</v>
      </c>
      <c r="P3154" s="255" t="s">
        <v>161</v>
      </c>
      <c r="Q3154" s="255" t="s">
        <v>699</v>
      </c>
      <c r="R3154" s="255" t="s">
        <v>624</v>
      </c>
      <c r="S3154" s="255" t="s">
        <v>946</v>
      </c>
    </row>
    <row r="3155" spans="1:19" x14ac:dyDescent="0.3">
      <c r="A3155" s="255"/>
      <c r="B3155" s="255"/>
      <c r="C3155" s="255"/>
      <c r="D3155" s="255"/>
      <c r="F3155" s="255" t="s">
        <v>161</v>
      </c>
      <c r="G3155" s="255" t="s">
        <v>547</v>
      </c>
      <c r="H3155" s="255" t="s">
        <v>8999</v>
      </c>
      <c r="I3155" s="255" t="s">
        <v>1134</v>
      </c>
      <c r="K3155" s="255" t="s">
        <v>162</v>
      </c>
      <c r="L3155" s="255" t="s">
        <v>724</v>
      </c>
      <c r="M3155" s="255" t="s">
        <v>1931</v>
      </c>
      <c r="N3155" s="255" t="s">
        <v>2365</v>
      </c>
      <c r="P3155" s="255" t="s">
        <v>161</v>
      </c>
      <c r="Q3155" s="255" t="s">
        <v>701</v>
      </c>
      <c r="R3155" s="255" t="s">
        <v>565</v>
      </c>
      <c r="S3155" s="255" t="s">
        <v>565</v>
      </c>
    </row>
    <row r="3156" spans="1:19" x14ac:dyDescent="0.3">
      <c r="A3156" s="255"/>
      <c r="B3156" s="255"/>
      <c r="C3156" s="255"/>
      <c r="D3156" s="255"/>
      <c r="F3156" s="255" t="s">
        <v>161</v>
      </c>
      <c r="G3156" s="255" t="s">
        <v>647</v>
      </c>
      <c r="H3156" s="255" t="s">
        <v>4152</v>
      </c>
      <c r="I3156" s="255" t="s">
        <v>1135</v>
      </c>
      <c r="K3156" s="255" t="s">
        <v>162</v>
      </c>
      <c r="L3156" s="255" t="s">
        <v>726</v>
      </c>
      <c r="M3156" s="255" t="s">
        <v>9113</v>
      </c>
      <c r="N3156" s="255" t="s">
        <v>2366</v>
      </c>
      <c r="P3156" s="255" t="s">
        <v>161</v>
      </c>
      <c r="Q3156" s="255" t="s">
        <v>702</v>
      </c>
      <c r="R3156" s="255" t="s">
        <v>863</v>
      </c>
      <c r="S3156" s="255" t="s">
        <v>757</v>
      </c>
    </row>
    <row r="3157" spans="1:19" x14ac:dyDescent="0.3">
      <c r="A3157" s="255"/>
      <c r="B3157" s="255"/>
      <c r="C3157" s="255"/>
      <c r="D3157" s="255"/>
      <c r="F3157" s="255" t="s">
        <v>161</v>
      </c>
      <c r="G3157" s="255" t="s">
        <v>649</v>
      </c>
      <c r="H3157" s="255" t="s">
        <v>1668</v>
      </c>
      <c r="I3157" s="255" t="s">
        <v>1136</v>
      </c>
      <c r="K3157" s="255" t="s">
        <v>162</v>
      </c>
      <c r="L3157" s="255" t="s">
        <v>728</v>
      </c>
      <c r="M3157" s="255" t="s">
        <v>3138</v>
      </c>
      <c r="N3157" s="255" t="s">
        <v>2367</v>
      </c>
      <c r="P3157" s="255" t="s">
        <v>161</v>
      </c>
      <c r="Q3157" s="255" t="s">
        <v>703</v>
      </c>
      <c r="R3157" s="255" t="s">
        <v>565</v>
      </c>
      <c r="S3157" s="255" t="s">
        <v>565</v>
      </c>
    </row>
    <row r="3158" spans="1:19" x14ac:dyDescent="0.3">
      <c r="A3158" s="255"/>
      <c r="B3158" s="255"/>
      <c r="C3158" s="255"/>
      <c r="D3158" s="255"/>
      <c r="F3158" s="255" t="s">
        <v>161</v>
      </c>
      <c r="G3158" s="255" t="s">
        <v>651</v>
      </c>
      <c r="H3158" s="255" t="s">
        <v>2193</v>
      </c>
      <c r="I3158" s="255" t="s">
        <v>885</v>
      </c>
      <c r="K3158" s="255" t="s">
        <v>162</v>
      </c>
      <c r="L3158" s="255" t="s">
        <v>730</v>
      </c>
      <c r="M3158" s="255" t="s">
        <v>5284</v>
      </c>
      <c r="N3158" s="255" t="s">
        <v>2368</v>
      </c>
      <c r="P3158" s="255" t="s">
        <v>161</v>
      </c>
      <c r="Q3158" s="255" t="s">
        <v>704</v>
      </c>
      <c r="R3158" s="255" t="s">
        <v>565</v>
      </c>
      <c r="S3158" s="255" t="s">
        <v>594</v>
      </c>
    </row>
    <row r="3159" spans="1:19" x14ac:dyDescent="0.3">
      <c r="A3159" s="255"/>
      <c r="B3159" s="255"/>
      <c r="C3159" s="255"/>
      <c r="D3159" s="255"/>
      <c r="F3159" s="255" t="s">
        <v>161</v>
      </c>
      <c r="G3159" s="255" t="s">
        <v>653</v>
      </c>
      <c r="H3159" s="255" t="s">
        <v>1281</v>
      </c>
      <c r="I3159" s="255" t="s">
        <v>1137</v>
      </c>
      <c r="K3159" s="255" t="s">
        <v>162</v>
      </c>
      <c r="L3159" s="255" t="s">
        <v>539</v>
      </c>
      <c r="M3159" s="255" t="s">
        <v>7577</v>
      </c>
      <c r="N3159" s="255" t="s">
        <v>2369</v>
      </c>
      <c r="P3159" s="255" t="s">
        <v>161</v>
      </c>
      <c r="Q3159" s="255" t="s">
        <v>705</v>
      </c>
      <c r="R3159" s="255" t="s">
        <v>1193</v>
      </c>
      <c r="S3159" s="255" t="s">
        <v>3139</v>
      </c>
    </row>
    <row r="3160" spans="1:19" x14ac:dyDescent="0.3">
      <c r="A3160" s="255"/>
      <c r="B3160" s="255"/>
      <c r="C3160" s="255"/>
      <c r="D3160" s="255"/>
      <c r="F3160" s="255" t="s">
        <v>161</v>
      </c>
      <c r="G3160" s="255" t="s">
        <v>655</v>
      </c>
      <c r="H3160" s="255" t="s">
        <v>3107</v>
      </c>
      <c r="I3160" s="255" t="s">
        <v>1138</v>
      </c>
      <c r="K3160" s="255" t="s">
        <v>162</v>
      </c>
      <c r="L3160" s="255" t="s">
        <v>733</v>
      </c>
      <c r="M3160" s="255" t="s">
        <v>594</v>
      </c>
      <c r="N3160" s="255" t="s">
        <v>952</v>
      </c>
      <c r="P3160" s="255" t="s">
        <v>161</v>
      </c>
      <c r="Q3160" s="255" t="s">
        <v>707</v>
      </c>
      <c r="R3160" s="255" t="s">
        <v>1013</v>
      </c>
      <c r="S3160" s="255" t="s">
        <v>2018</v>
      </c>
    </row>
    <row r="3161" spans="1:19" x14ac:dyDescent="0.3">
      <c r="A3161" s="255"/>
      <c r="B3161" s="255"/>
      <c r="C3161" s="255"/>
      <c r="D3161" s="255"/>
      <c r="F3161" s="255" t="s">
        <v>161</v>
      </c>
      <c r="G3161" s="255" t="s">
        <v>657</v>
      </c>
      <c r="H3161" s="255" t="s">
        <v>1844</v>
      </c>
      <c r="I3161" s="255" t="s">
        <v>1092</v>
      </c>
      <c r="K3161" s="255" t="s">
        <v>162</v>
      </c>
      <c r="L3161" s="255" t="s">
        <v>735</v>
      </c>
      <c r="M3161" s="255" t="s">
        <v>821</v>
      </c>
      <c r="N3161" s="255" t="s">
        <v>1696</v>
      </c>
      <c r="P3161" s="255" t="s">
        <v>161</v>
      </c>
      <c r="Q3161" s="255" t="s">
        <v>709</v>
      </c>
      <c r="R3161" s="255" t="s">
        <v>594</v>
      </c>
      <c r="S3161" s="255" t="s">
        <v>952</v>
      </c>
    </row>
    <row r="3162" spans="1:19" x14ac:dyDescent="0.3">
      <c r="A3162" s="255"/>
      <c r="B3162" s="255"/>
      <c r="C3162" s="255"/>
      <c r="D3162" s="255"/>
      <c r="F3162" s="255" t="s">
        <v>161</v>
      </c>
      <c r="G3162" s="255" t="s">
        <v>546</v>
      </c>
      <c r="H3162" s="255" t="s">
        <v>1863</v>
      </c>
      <c r="I3162" s="255" t="s">
        <v>1139</v>
      </c>
      <c r="K3162" s="255" t="s">
        <v>162</v>
      </c>
      <c r="L3162" s="255" t="s">
        <v>737</v>
      </c>
      <c r="M3162" s="255" t="s">
        <v>821</v>
      </c>
      <c r="N3162" s="255" t="s">
        <v>2370</v>
      </c>
      <c r="P3162" s="255" t="s">
        <v>161</v>
      </c>
      <c r="Q3162" s="255" t="s">
        <v>586</v>
      </c>
      <c r="R3162" s="255" t="s">
        <v>4552</v>
      </c>
      <c r="S3162" s="255" t="s">
        <v>3140</v>
      </c>
    </row>
    <row r="3163" spans="1:19" x14ac:dyDescent="0.3">
      <c r="A3163" s="255"/>
      <c r="B3163" s="255"/>
      <c r="C3163" s="255"/>
      <c r="D3163" s="255"/>
      <c r="F3163" s="255" t="s">
        <v>161</v>
      </c>
      <c r="G3163" s="255" t="s">
        <v>660</v>
      </c>
      <c r="H3163" s="255" t="s">
        <v>594</v>
      </c>
      <c r="I3163" s="255" t="s">
        <v>885</v>
      </c>
      <c r="K3163" s="255" t="s">
        <v>162</v>
      </c>
      <c r="L3163" s="255" t="s">
        <v>739</v>
      </c>
      <c r="M3163" s="255" t="s">
        <v>594</v>
      </c>
      <c r="N3163" s="255" t="s">
        <v>1350</v>
      </c>
      <c r="P3163" s="255" t="s">
        <v>161</v>
      </c>
      <c r="Q3163" s="255" t="s">
        <v>540</v>
      </c>
      <c r="R3163" s="255" t="s">
        <v>10663</v>
      </c>
      <c r="S3163" s="255" t="s">
        <v>3141</v>
      </c>
    </row>
    <row r="3164" spans="1:19" x14ac:dyDescent="0.3">
      <c r="A3164" s="255"/>
      <c r="B3164" s="255"/>
      <c r="C3164" s="255"/>
      <c r="D3164" s="255"/>
      <c r="F3164" s="255" t="s">
        <v>161</v>
      </c>
      <c r="G3164" s="255" t="s">
        <v>662</v>
      </c>
      <c r="H3164" s="255" t="s">
        <v>1521</v>
      </c>
      <c r="I3164" s="255" t="s">
        <v>1083</v>
      </c>
      <c r="K3164" s="255" t="s">
        <v>162</v>
      </c>
      <c r="L3164" s="255" t="s">
        <v>741</v>
      </c>
      <c r="M3164" s="255" t="s">
        <v>565</v>
      </c>
      <c r="N3164" s="255" t="s">
        <v>565</v>
      </c>
      <c r="P3164" s="255" t="s">
        <v>161</v>
      </c>
      <c r="Q3164" s="255" t="s">
        <v>371</v>
      </c>
      <c r="R3164" s="255" t="s">
        <v>10662</v>
      </c>
      <c r="S3164" s="255" t="s">
        <v>3142</v>
      </c>
    </row>
    <row r="3165" spans="1:19" x14ac:dyDescent="0.3">
      <c r="A3165" s="255"/>
      <c r="B3165" s="255"/>
      <c r="C3165" s="255"/>
      <c r="D3165" s="255"/>
      <c r="F3165" s="255" t="s">
        <v>161</v>
      </c>
      <c r="G3165" s="255" t="s">
        <v>664</v>
      </c>
      <c r="H3165" s="255" t="s">
        <v>828</v>
      </c>
      <c r="I3165" s="255" t="s">
        <v>1140</v>
      </c>
      <c r="K3165" s="255" t="s">
        <v>162</v>
      </c>
      <c r="L3165" s="255" t="s">
        <v>743</v>
      </c>
      <c r="M3165" s="255" t="s">
        <v>2090</v>
      </c>
      <c r="N3165" s="255" t="s">
        <v>2371</v>
      </c>
      <c r="P3165" s="255" t="s">
        <v>161</v>
      </c>
      <c r="Q3165" s="255" t="s">
        <v>715</v>
      </c>
      <c r="R3165" s="255" t="s">
        <v>2413</v>
      </c>
      <c r="S3165" s="255" t="s">
        <v>3143</v>
      </c>
    </row>
    <row r="3166" spans="1:19" x14ac:dyDescent="0.3">
      <c r="A3166" s="255"/>
      <c r="B3166" s="255"/>
      <c r="C3166" s="255"/>
      <c r="D3166" s="255"/>
      <c r="F3166" s="255" t="s">
        <v>161</v>
      </c>
      <c r="G3166" s="255" t="s">
        <v>545</v>
      </c>
      <c r="H3166" s="255" t="s">
        <v>2014</v>
      </c>
      <c r="I3166" s="255" t="s">
        <v>1141</v>
      </c>
      <c r="K3166" s="255" t="s">
        <v>162</v>
      </c>
      <c r="L3166" s="255" t="s">
        <v>745</v>
      </c>
      <c r="M3166" s="255" t="s">
        <v>821</v>
      </c>
      <c r="N3166" s="255" t="s">
        <v>2372</v>
      </c>
      <c r="P3166" s="255" t="s">
        <v>161</v>
      </c>
      <c r="Q3166" s="255" t="s">
        <v>717</v>
      </c>
      <c r="R3166" s="255" t="s">
        <v>1234</v>
      </c>
      <c r="S3166" s="255" t="s">
        <v>3144</v>
      </c>
    </row>
    <row r="3167" spans="1:19" x14ac:dyDescent="0.3">
      <c r="A3167" s="255"/>
      <c r="B3167" s="255"/>
      <c r="C3167" s="255"/>
      <c r="D3167" s="255"/>
      <c r="F3167" s="255" t="s">
        <v>161</v>
      </c>
      <c r="G3167" s="255" t="s">
        <v>667</v>
      </c>
      <c r="H3167" s="255" t="s">
        <v>565</v>
      </c>
      <c r="I3167" s="255" t="s">
        <v>594</v>
      </c>
      <c r="K3167" s="255" t="s">
        <v>162</v>
      </c>
      <c r="L3167" s="255" t="s">
        <v>747</v>
      </c>
      <c r="M3167" s="255" t="s">
        <v>4354</v>
      </c>
      <c r="N3167" s="255" t="s">
        <v>2373</v>
      </c>
      <c r="P3167" s="255" t="s">
        <v>161</v>
      </c>
      <c r="Q3167" s="255" t="s">
        <v>719</v>
      </c>
      <c r="R3167" s="255" t="s">
        <v>594</v>
      </c>
      <c r="S3167" s="255" t="s">
        <v>952</v>
      </c>
    </row>
    <row r="3168" spans="1:19" x14ac:dyDescent="0.3">
      <c r="A3168" s="255"/>
      <c r="B3168" s="255"/>
      <c r="C3168" s="255"/>
      <c r="D3168" s="255"/>
      <c r="F3168" s="255" t="s">
        <v>161</v>
      </c>
      <c r="G3168" s="255" t="s">
        <v>668</v>
      </c>
      <c r="H3168" s="255" t="s">
        <v>2515</v>
      </c>
      <c r="I3168" s="255" t="s">
        <v>1142</v>
      </c>
      <c r="K3168" s="255" t="s">
        <v>162</v>
      </c>
      <c r="L3168" s="255" t="s">
        <v>749</v>
      </c>
      <c r="M3168" s="255" t="s">
        <v>1539</v>
      </c>
      <c r="N3168" s="255" t="s">
        <v>2374</v>
      </c>
      <c r="P3168" s="255" t="s">
        <v>161</v>
      </c>
      <c r="Q3168" s="255" t="s">
        <v>720</v>
      </c>
      <c r="R3168" s="255" t="s">
        <v>1121</v>
      </c>
      <c r="S3168" s="255" t="s">
        <v>860</v>
      </c>
    </row>
    <row r="3169" spans="1:19" x14ac:dyDescent="0.3">
      <c r="A3169" s="255"/>
      <c r="B3169" s="255"/>
      <c r="C3169" s="255"/>
      <c r="D3169" s="255"/>
      <c r="F3169" s="255" t="s">
        <v>161</v>
      </c>
      <c r="G3169" s="255" t="s">
        <v>670</v>
      </c>
      <c r="H3169" s="255" t="s">
        <v>3454</v>
      </c>
      <c r="I3169" s="255" t="s">
        <v>1143</v>
      </c>
      <c r="K3169" s="255" t="s">
        <v>162</v>
      </c>
      <c r="L3169" s="255" t="s">
        <v>751</v>
      </c>
      <c r="M3169" s="255" t="s">
        <v>1238</v>
      </c>
      <c r="N3169" s="255" t="s">
        <v>2375</v>
      </c>
      <c r="P3169" s="255" t="s">
        <v>161</v>
      </c>
      <c r="Q3169" s="255" t="s">
        <v>722</v>
      </c>
      <c r="R3169" s="255" t="s">
        <v>1539</v>
      </c>
      <c r="S3169" s="255" t="s">
        <v>3145</v>
      </c>
    </row>
    <row r="3170" spans="1:19" x14ac:dyDescent="0.3">
      <c r="A3170" s="255"/>
      <c r="B3170" s="255"/>
      <c r="C3170" s="255"/>
      <c r="D3170" s="255"/>
      <c r="F3170" s="255" t="s">
        <v>161</v>
      </c>
      <c r="G3170" s="255" t="s">
        <v>672</v>
      </c>
      <c r="H3170" s="255" t="s">
        <v>10472</v>
      </c>
      <c r="I3170" s="255" t="s">
        <v>1144</v>
      </c>
      <c r="K3170" s="255" t="s">
        <v>162</v>
      </c>
      <c r="L3170" s="255" t="s">
        <v>753</v>
      </c>
      <c r="M3170" s="255" t="s">
        <v>684</v>
      </c>
      <c r="N3170" s="255" t="s">
        <v>2376</v>
      </c>
      <c r="P3170" s="255" t="s">
        <v>161</v>
      </c>
      <c r="Q3170" s="255" t="s">
        <v>724</v>
      </c>
      <c r="R3170" s="255" t="s">
        <v>1860</v>
      </c>
      <c r="S3170" s="255" t="s">
        <v>3146</v>
      </c>
    </row>
    <row r="3171" spans="1:19" x14ac:dyDescent="0.3">
      <c r="A3171" s="255"/>
      <c r="B3171" s="255"/>
      <c r="C3171" s="255"/>
      <c r="D3171" s="255"/>
      <c r="F3171" s="255" t="s">
        <v>161</v>
      </c>
      <c r="G3171" s="255" t="s">
        <v>544</v>
      </c>
      <c r="H3171" s="255" t="s">
        <v>594</v>
      </c>
      <c r="I3171" s="255" t="s">
        <v>1145</v>
      </c>
      <c r="K3171" s="255" t="s">
        <v>162</v>
      </c>
      <c r="L3171" s="255" t="s">
        <v>538</v>
      </c>
      <c r="M3171" s="255" t="s">
        <v>984</v>
      </c>
      <c r="N3171" s="255" t="s">
        <v>2377</v>
      </c>
      <c r="P3171" s="255" t="s">
        <v>161</v>
      </c>
      <c r="Q3171" s="255" t="s">
        <v>726</v>
      </c>
      <c r="R3171" s="255" t="s">
        <v>1473</v>
      </c>
      <c r="S3171" s="255" t="s">
        <v>3147</v>
      </c>
    </row>
    <row r="3172" spans="1:19" x14ac:dyDescent="0.3">
      <c r="A3172" s="255"/>
      <c r="B3172" s="255"/>
      <c r="C3172" s="255"/>
      <c r="D3172" s="255"/>
      <c r="F3172" s="255" t="s">
        <v>161</v>
      </c>
      <c r="G3172" s="255" t="s">
        <v>675</v>
      </c>
      <c r="H3172" s="255" t="s">
        <v>565</v>
      </c>
      <c r="I3172" s="255" t="s">
        <v>565</v>
      </c>
      <c r="K3172" s="255" t="s">
        <v>162</v>
      </c>
      <c r="L3172" s="255" t="s">
        <v>756</v>
      </c>
      <c r="M3172" s="255" t="s">
        <v>565</v>
      </c>
      <c r="N3172" s="255" t="s">
        <v>565</v>
      </c>
      <c r="P3172" s="255" t="s">
        <v>161</v>
      </c>
      <c r="Q3172" s="255" t="s">
        <v>728</v>
      </c>
      <c r="R3172" s="255" t="s">
        <v>944</v>
      </c>
      <c r="S3172" s="255" t="s">
        <v>3148</v>
      </c>
    </row>
    <row r="3173" spans="1:19" x14ac:dyDescent="0.3">
      <c r="A3173" s="255"/>
      <c r="B3173" s="255"/>
      <c r="C3173" s="255"/>
      <c r="D3173" s="255"/>
      <c r="F3173" s="255" t="s">
        <v>161</v>
      </c>
      <c r="G3173" s="255" t="s">
        <v>676</v>
      </c>
      <c r="H3173" s="255" t="s">
        <v>594</v>
      </c>
      <c r="I3173" s="255" t="s">
        <v>1145</v>
      </c>
      <c r="K3173" s="255" t="s">
        <v>162</v>
      </c>
      <c r="L3173" s="255" t="s">
        <v>758</v>
      </c>
      <c r="M3173" s="255" t="s">
        <v>1183</v>
      </c>
      <c r="N3173" s="255" t="s">
        <v>2378</v>
      </c>
      <c r="P3173" s="255" t="s">
        <v>161</v>
      </c>
      <c r="Q3173" s="255" t="s">
        <v>730</v>
      </c>
      <c r="R3173" s="255" t="s">
        <v>1505</v>
      </c>
      <c r="S3173" s="255" t="s">
        <v>3149</v>
      </c>
    </row>
    <row r="3174" spans="1:19" x14ac:dyDescent="0.3">
      <c r="A3174" s="255"/>
      <c r="B3174" s="255"/>
      <c r="C3174" s="255"/>
      <c r="D3174" s="255"/>
      <c r="F3174" s="255" t="s">
        <v>161</v>
      </c>
      <c r="G3174" s="255" t="s">
        <v>893</v>
      </c>
      <c r="H3174" s="255" t="s">
        <v>565</v>
      </c>
      <c r="I3174" s="255" t="s">
        <v>565</v>
      </c>
      <c r="K3174" s="255" t="s">
        <v>162</v>
      </c>
      <c r="L3174" s="255" t="s">
        <v>760</v>
      </c>
      <c r="M3174" s="255" t="s">
        <v>2920</v>
      </c>
      <c r="N3174" s="255" t="s">
        <v>2379</v>
      </c>
      <c r="P3174" s="255" t="s">
        <v>161</v>
      </c>
      <c r="Q3174" s="255" t="s">
        <v>539</v>
      </c>
      <c r="R3174" s="255" t="s">
        <v>5042</v>
      </c>
      <c r="S3174" s="255" t="s">
        <v>3150</v>
      </c>
    </row>
    <row r="3175" spans="1:19" x14ac:dyDescent="0.3">
      <c r="A3175" s="255"/>
      <c r="B3175" s="255"/>
      <c r="C3175" s="255"/>
      <c r="D3175" s="255"/>
      <c r="F3175" s="255" t="s">
        <v>161</v>
      </c>
      <c r="G3175" s="255" t="s">
        <v>677</v>
      </c>
      <c r="H3175" s="255" t="s">
        <v>565</v>
      </c>
      <c r="I3175" s="255" t="s">
        <v>565</v>
      </c>
      <c r="K3175" s="255" t="s">
        <v>162</v>
      </c>
      <c r="L3175" s="255" t="s">
        <v>762</v>
      </c>
      <c r="M3175" s="255" t="s">
        <v>1498</v>
      </c>
      <c r="N3175" s="255" t="s">
        <v>2380</v>
      </c>
      <c r="P3175" s="255" t="s">
        <v>161</v>
      </c>
      <c r="Q3175" s="255" t="s">
        <v>733</v>
      </c>
      <c r="R3175" s="255" t="s">
        <v>952</v>
      </c>
      <c r="S3175" s="255" t="s">
        <v>3151</v>
      </c>
    </row>
    <row r="3176" spans="1:19" x14ac:dyDescent="0.3">
      <c r="A3176" s="255"/>
      <c r="B3176" s="255"/>
      <c r="C3176" s="255"/>
      <c r="D3176" s="255"/>
      <c r="F3176" s="255" t="s">
        <v>161</v>
      </c>
      <c r="G3176" s="255" t="s">
        <v>543</v>
      </c>
      <c r="H3176" s="255" t="s">
        <v>3214</v>
      </c>
      <c r="I3176" s="255" t="s">
        <v>1146</v>
      </c>
      <c r="K3176" s="255" t="s">
        <v>162</v>
      </c>
      <c r="L3176" s="255" t="s">
        <v>764</v>
      </c>
      <c r="M3176" s="255" t="s">
        <v>1498</v>
      </c>
      <c r="N3176" s="255" t="s">
        <v>2381</v>
      </c>
      <c r="P3176" s="255" t="s">
        <v>161</v>
      </c>
      <c r="Q3176" s="255" t="s">
        <v>735</v>
      </c>
      <c r="R3176" s="255" t="s">
        <v>982</v>
      </c>
      <c r="S3176" s="255" t="s">
        <v>3152</v>
      </c>
    </row>
    <row r="3177" spans="1:19" x14ac:dyDescent="0.3">
      <c r="A3177" s="255"/>
      <c r="B3177" s="255"/>
      <c r="C3177" s="255"/>
      <c r="D3177" s="255"/>
      <c r="F3177" s="255" t="s">
        <v>161</v>
      </c>
      <c r="G3177" s="255" t="s">
        <v>679</v>
      </c>
      <c r="H3177" s="255" t="s">
        <v>624</v>
      </c>
      <c r="I3177" s="255" t="s">
        <v>992</v>
      </c>
      <c r="K3177" s="255" t="s">
        <v>162</v>
      </c>
      <c r="L3177" s="255" t="s">
        <v>766</v>
      </c>
      <c r="M3177" s="255" t="s">
        <v>946</v>
      </c>
      <c r="N3177" s="255" t="s">
        <v>992</v>
      </c>
      <c r="P3177" s="255" t="s">
        <v>161</v>
      </c>
      <c r="Q3177" s="255" t="s">
        <v>737</v>
      </c>
      <c r="R3177" s="255" t="s">
        <v>875</v>
      </c>
      <c r="S3177" s="255" t="s">
        <v>2588</v>
      </c>
    </row>
    <row r="3178" spans="1:19" x14ac:dyDescent="0.3">
      <c r="A3178" s="255"/>
      <c r="B3178" s="255"/>
      <c r="C3178" s="255"/>
      <c r="D3178" s="255"/>
      <c r="F3178" s="255" t="s">
        <v>161</v>
      </c>
      <c r="G3178" s="255" t="s">
        <v>681</v>
      </c>
      <c r="H3178" s="255" t="s">
        <v>2689</v>
      </c>
      <c r="I3178" s="255" t="s">
        <v>1147</v>
      </c>
      <c r="K3178" s="255" t="s">
        <v>162</v>
      </c>
      <c r="L3178" s="255" t="s">
        <v>4672</v>
      </c>
      <c r="M3178" s="255" t="s">
        <v>946</v>
      </c>
      <c r="N3178" s="255" t="s">
        <v>1844</v>
      </c>
      <c r="P3178" s="255" t="s">
        <v>161</v>
      </c>
      <c r="Q3178" s="255" t="s">
        <v>739</v>
      </c>
      <c r="R3178" s="255" t="s">
        <v>3536</v>
      </c>
      <c r="S3178" s="255" t="s">
        <v>3153</v>
      </c>
    </row>
    <row r="3179" spans="1:19" x14ac:dyDescent="0.3">
      <c r="A3179" s="255"/>
      <c r="B3179" s="255"/>
      <c r="C3179" s="255"/>
      <c r="D3179" s="255"/>
      <c r="F3179" s="255" t="s">
        <v>161</v>
      </c>
      <c r="G3179" s="255" t="s">
        <v>683</v>
      </c>
      <c r="H3179" s="255" t="s">
        <v>2193</v>
      </c>
      <c r="I3179" s="255" t="s">
        <v>1148</v>
      </c>
      <c r="K3179" s="255" t="s">
        <v>162</v>
      </c>
      <c r="L3179" s="255" t="s">
        <v>769</v>
      </c>
      <c r="M3179" s="255" t="s">
        <v>946</v>
      </c>
      <c r="N3179" s="255" t="s">
        <v>1844</v>
      </c>
      <c r="P3179" s="255" t="s">
        <v>161</v>
      </c>
      <c r="Q3179" s="255" t="s">
        <v>741</v>
      </c>
      <c r="R3179" s="255" t="s">
        <v>2416</v>
      </c>
      <c r="S3179" s="255" t="s">
        <v>3154</v>
      </c>
    </row>
    <row r="3180" spans="1:19" x14ac:dyDescent="0.3">
      <c r="A3180" s="255"/>
      <c r="B3180" s="255"/>
      <c r="C3180" s="255"/>
      <c r="D3180" s="255"/>
      <c r="F3180" s="255" t="s">
        <v>161</v>
      </c>
      <c r="G3180" s="255" t="s">
        <v>542</v>
      </c>
      <c r="H3180" s="255" t="s">
        <v>3904</v>
      </c>
      <c r="I3180" s="255" t="s">
        <v>1149</v>
      </c>
      <c r="K3180" s="255" t="s">
        <v>162</v>
      </c>
      <c r="L3180" s="255" t="s">
        <v>771</v>
      </c>
      <c r="M3180" s="255" t="s">
        <v>565</v>
      </c>
      <c r="N3180" s="255" t="s">
        <v>565</v>
      </c>
      <c r="P3180" s="255" t="s">
        <v>161</v>
      </c>
      <c r="Q3180" s="255" t="s">
        <v>743</v>
      </c>
      <c r="R3180" s="255" t="s">
        <v>1264</v>
      </c>
      <c r="S3180" s="255" t="s">
        <v>3155</v>
      </c>
    </row>
    <row r="3181" spans="1:19" x14ac:dyDescent="0.3">
      <c r="A3181" s="255"/>
      <c r="B3181" s="255"/>
      <c r="C3181" s="255"/>
      <c r="D3181" s="255"/>
      <c r="F3181" s="255" t="s">
        <v>161</v>
      </c>
      <c r="G3181" s="255" t="s">
        <v>686</v>
      </c>
      <c r="H3181" s="255" t="s">
        <v>4456</v>
      </c>
      <c r="I3181" s="255" t="s">
        <v>1150</v>
      </c>
      <c r="K3181" s="255" t="s">
        <v>162</v>
      </c>
      <c r="L3181" s="255" t="s">
        <v>537</v>
      </c>
      <c r="M3181" s="255" t="s">
        <v>10531</v>
      </c>
      <c r="N3181" s="255" t="s">
        <v>2382</v>
      </c>
      <c r="P3181" s="255" t="s">
        <v>161</v>
      </c>
      <c r="Q3181" s="255" t="s">
        <v>745</v>
      </c>
      <c r="R3181" s="255" t="s">
        <v>567</v>
      </c>
      <c r="S3181" s="255" t="s">
        <v>3156</v>
      </c>
    </row>
    <row r="3182" spans="1:19" x14ac:dyDescent="0.3">
      <c r="A3182" s="255"/>
      <c r="B3182" s="255"/>
      <c r="C3182" s="255"/>
      <c r="D3182" s="255"/>
      <c r="F3182" s="255" t="s">
        <v>161</v>
      </c>
      <c r="G3182" s="255" t="s">
        <v>688</v>
      </c>
      <c r="H3182" s="255" t="s">
        <v>1893</v>
      </c>
      <c r="I3182" s="255" t="s">
        <v>1151</v>
      </c>
      <c r="K3182" s="255" t="s">
        <v>162</v>
      </c>
      <c r="L3182" s="255" t="s">
        <v>4673</v>
      </c>
      <c r="M3182" s="255" t="s">
        <v>1808</v>
      </c>
      <c r="N3182" s="255" t="s">
        <v>3562</v>
      </c>
      <c r="P3182" s="255" t="s">
        <v>161</v>
      </c>
      <c r="Q3182" s="255" t="s">
        <v>747</v>
      </c>
      <c r="R3182" s="255" t="s">
        <v>3682</v>
      </c>
      <c r="S3182" s="255" t="s">
        <v>3157</v>
      </c>
    </row>
    <row r="3183" spans="1:19" x14ac:dyDescent="0.3">
      <c r="A3183" s="255"/>
      <c r="B3183" s="255"/>
      <c r="C3183" s="255"/>
      <c r="D3183" s="255"/>
      <c r="F3183" s="255" t="s">
        <v>161</v>
      </c>
      <c r="G3183" s="255" t="s">
        <v>690</v>
      </c>
      <c r="H3183" s="255" t="s">
        <v>1193</v>
      </c>
      <c r="I3183" s="255" t="s">
        <v>1075</v>
      </c>
      <c r="K3183" s="255" t="s">
        <v>162</v>
      </c>
      <c r="L3183" s="255" t="s">
        <v>774</v>
      </c>
      <c r="M3183" s="255" t="s">
        <v>565</v>
      </c>
      <c r="N3183" s="255" t="s">
        <v>565</v>
      </c>
      <c r="P3183" s="255" t="s">
        <v>161</v>
      </c>
      <c r="Q3183" s="255" t="s">
        <v>749</v>
      </c>
      <c r="R3183" s="255" t="s">
        <v>1492</v>
      </c>
      <c r="S3183" s="255" t="s">
        <v>3158</v>
      </c>
    </row>
    <row r="3184" spans="1:19" x14ac:dyDescent="0.3">
      <c r="A3184" s="255"/>
      <c r="B3184" s="255"/>
      <c r="C3184" s="255"/>
      <c r="D3184" s="255"/>
      <c r="F3184" s="255" t="s">
        <v>161</v>
      </c>
      <c r="G3184" s="255" t="s">
        <v>541</v>
      </c>
      <c r="H3184" s="255" t="s">
        <v>10473</v>
      </c>
      <c r="I3184" s="255" t="s">
        <v>1152</v>
      </c>
      <c r="K3184" s="255" t="s">
        <v>162</v>
      </c>
      <c r="L3184" s="255" t="s">
        <v>776</v>
      </c>
      <c r="M3184" s="255" t="s">
        <v>565</v>
      </c>
      <c r="N3184" s="255" t="s">
        <v>565</v>
      </c>
      <c r="P3184" s="255" t="s">
        <v>161</v>
      </c>
      <c r="Q3184" s="255" t="s">
        <v>751</v>
      </c>
      <c r="R3184" s="255" t="s">
        <v>1369</v>
      </c>
      <c r="S3184" s="255" t="s">
        <v>3159</v>
      </c>
    </row>
    <row r="3185" spans="1:19" x14ac:dyDescent="0.3">
      <c r="A3185" s="255"/>
      <c r="B3185" s="255"/>
      <c r="C3185" s="255"/>
      <c r="D3185" s="255"/>
      <c r="F3185" s="255" t="s">
        <v>161</v>
      </c>
      <c r="G3185" s="255" t="s">
        <v>693</v>
      </c>
      <c r="H3185" s="255" t="s">
        <v>1270</v>
      </c>
      <c r="I3185" s="255" t="s">
        <v>1153</v>
      </c>
      <c r="K3185" s="255" t="s">
        <v>162</v>
      </c>
      <c r="L3185" s="255" t="s">
        <v>778</v>
      </c>
      <c r="M3185" s="255" t="s">
        <v>565</v>
      </c>
      <c r="N3185" s="255" t="s">
        <v>757</v>
      </c>
      <c r="P3185" s="255" t="s">
        <v>161</v>
      </c>
      <c r="Q3185" s="255" t="s">
        <v>753</v>
      </c>
      <c r="R3185" s="255" t="s">
        <v>8092</v>
      </c>
      <c r="S3185" s="255" t="s">
        <v>3160</v>
      </c>
    </row>
    <row r="3186" spans="1:19" x14ac:dyDescent="0.3">
      <c r="A3186" s="255"/>
      <c r="B3186" s="255"/>
      <c r="C3186" s="255"/>
      <c r="D3186" s="255"/>
      <c r="F3186" s="255" t="s">
        <v>161</v>
      </c>
      <c r="G3186" s="255" t="s">
        <v>695</v>
      </c>
      <c r="H3186" s="255" t="s">
        <v>976</v>
      </c>
      <c r="I3186" s="255" t="s">
        <v>1154</v>
      </c>
      <c r="K3186" s="255" t="s">
        <v>162</v>
      </c>
      <c r="L3186" s="255" t="s">
        <v>780</v>
      </c>
      <c r="M3186" s="255" t="s">
        <v>594</v>
      </c>
      <c r="N3186" s="255" t="s">
        <v>594</v>
      </c>
      <c r="P3186" s="255" t="s">
        <v>161</v>
      </c>
      <c r="Q3186" s="255" t="s">
        <v>538</v>
      </c>
      <c r="R3186" s="255" t="s">
        <v>2782</v>
      </c>
      <c r="S3186" s="255" t="s">
        <v>3161</v>
      </c>
    </row>
    <row r="3187" spans="1:19" x14ac:dyDescent="0.3">
      <c r="A3187" s="255"/>
      <c r="B3187" s="255"/>
      <c r="C3187" s="255"/>
      <c r="D3187" s="255"/>
      <c r="F3187" s="255" t="s">
        <v>161</v>
      </c>
      <c r="G3187" s="255" t="s">
        <v>697</v>
      </c>
      <c r="H3187" s="255" t="s">
        <v>9214</v>
      </c>
      <c r="I3187" s="255" t="s">
        <v>1155</v>
      </c>
      <c r="K3187" s="255" t="s">
        <v>162</v>
      </c>
      <c r="L3187" s="255" t="s">
        <v>782</v>
      </c>
      <c r="M3187" s="255" t="s">
        <v>565</v>
      </c>
      <c r="N3187" s="255" t="s">
        <v>565</v>
      </c>
      <c r="P3187" s="255" t="s">
        <v>161</v>
      </c>
      <c r="Q3187" s="255" t="s">
        <v>756</v>
      </c>
      <c r="R3187" s="255" t="s">
        <v>624</v>
      </c>
      <c r="S3187" s="255" t="s">
        <v>2515</v>
      </c>
    </row>
    <row r="3188" spans="1:19" x14ac:dyDescent="0.3">
      <c r="A3188" s="255"/>
      <c r="B3188" s="255"/>
      <c r="C3188" s="255"/>
      <c r="D3188" s="255"/>
      <c r="F3188" s="255" t="s">
        <v>161</v>
      </c>
      <c r="G3188" s="255" t="s">
        <v>699</v>
      </c>
      <c r="H3188" s="255" t="s">
        <v>3613</v>
      </c>
      <c r="I3188" s="255" t="s">
        <v>1156</v>
      </c>
      <c r="K3188" s="255" t="s">
        <v>162</v>
      </c>
      <c r="L3188" s="255" t="s">
        <v>783</v>
      </c>
      <c r="M3188" s="255" t="s">
        <v>565</v>
      </c>
      <c r="N3188" s="255" t="s">
        <v>565</v>
      </c>
      <c r="P3188" s="255" t="s">
        <v>161</v>
      </c>
      <c r="Q3188" s="255" t="s">
        <v>758</v>
      </c>
      <c r="R3188" s="255" t="s">
        <v>8940</v>
      </c>
      <c r="S3188" s="255" t="s">
        <v>3162</v>
      </c>
    </row>
    <row r="3189" spans="1:19" x14ac:dyDescent="0.3">
      <c r="A3189" s="255"/>
      <c r="B3189" s="255"/>
      <c r="C3189" s="255"/>
      <c r="D3189" s="255"/>
      <c r="F3189" s="255" t="s">
        <v>161</v>
      </c>
      <c r="G3189" s="255" t="s">
        <v>701</v>
      </c>
      <c r="H3189" s="255" t="s">
        <v>661</v>
      </c>
      <c r="I3189" s="255" t="s">
        <v>1157</v>
      </c>
      <c r="K3189" s="255" t="s">
        <v>162</v>
      </c>
      <c r="L3189" s="255" t="s">
        <v>784</v>
      </c>
      <c r="M3189" s="255" t="s">
        <v>861</v>
      </c>
      <c r="N3189" s="255" t="s">
        <v>1626</v>
      </c>
      <c r="P3189" s="255" t="s">
        <v>161</v>
      </c>
      <c r="Q3189" s="255" t="s">
        <v>760</v>
      </c>
      <c r="R3189" s="255" t="s">
        <v>10661</v>
      </c>
      <c r="S3189" s="255" t="s">
        <v>3163</v>
      </c>
    </row>
    <row r="3190" spans="1:19" x14ac:dyDescent="0.3">
      <c r="A3190" s="255"/>
      <c r="B3190" s="255"/>
      <c r="C3190" s="255"/>
      <c r="D3190" s="255"/>
      <c r="F3190" s="255" t="s">
        <v>161</v>
      </c>
      <c r="G3190" s="255" t="s">
        <v>702</v>
      </c>
      <c r="H3190" s="255" t="s">
        <v>565</v>
      </c>
      <c r="I3190" s="255" t="s">
        <v>624</v>
      </c>
      <c r="K3190" s="255" t="s">
        <v>162</v>
      </c>
      <c r="L3190" s="255" t="s">
        <v>786</v>
      </c>
      <c r="M3190" s="255" t="s">
        <v>661</v>
      </c>
      <c r="N3190" s="255" t="s">
        <v>2383</v>
      </c>
      <c r="P3190" s="255" t="s">
        <v>161</v>
      </c>
      <c r="Q3190" s="255" t="s">
        <v>762</v>
      </c>
      <c r="R3190" s="255" t="s">
        <v>2023</v>
      </c>
      <c r="S3190" s="255" t="s">
        <v>3164</v>
      </c>
    </row>
    <row r="3191" spans="1:19" x14ac:dyDescent="0.3">
      <c r="A3191" s="255"/>
      <c r="B3191" s="255"/>
      <c r="C3191" s="255"/>
      <c r="D3191" s="255"/>
      <c r="F3191" s="255" t="s">
        <v>161</v>
      </c>
      <c r="G3191" s="255" t="s">
        <v>703</v>
      </c>
      <c r="H3191" s="255" t="s">
        <v>565</v>
      </c>
      <c r="I3191" s="255" t="s">
        <v>565</v>
      </c>
      <c r="K3191" s="255" t="s">
        <v>162</v>
      </c>
      <c r="L3191" s="255" t="s">
        <v>4674</v>
      </c>
      <c r="M3191" s="255" t="s">
        <v>5350</v>
      </c>
      <c r="N3191" s="255" t="s">
        <v>1850</v>
      </c>
      <c r="P3191" s="255" t="s">
        <v>161</v>
      </c>
      <c r="Q3191" s="255" t="s">
        <v>764</v>
      </c>
      <c r="R3191" s="255" t="s">
        <v>721</v>
      </c>
      <c r="S3191" s="255" t="s">
        <v>3165</v>
      </c>
    </row>
    <row r="3192" spans="1:19" x14ac:dyDescent="0.3">
      <c r="A3192" s="255"/>
      <c r="B3192" s="255"/>
      <c r="C3192" s="255"/>
      <c r="D3192" s="255"/>
      <c r="F3192" s="255" t="s">
        <v>161</v>
      </c>
      <c r="G3192" s="255" t="s">
        <v>704</v>
      </c>
      <c r="H3192" s="255" t="s">
        <v>1798</v>
      </c>
      <c r="I3192" s="255" t="s">
        <v>1158</v>
      </c>
      <c r="K3192" s="255" t="s">
        <v>162</v>
      </c>
      <c r="L3192" s="255" t="s">
        <v>788</v>
      </c>
      <c r="M3192" s="255" t="s">
        <v>757</v>
      </c>
      <c r="N3192" s="255" t="s">
        <v>1212</v>
      </c>
      <c r="P3192" s="255" t="s">
        <v>161</v>
      </c>
      <c r="Q3192" s="255" t="s">
        <v>766</v>
      </c>
      <c r="R3192" s="255" t="s">
        <v>863</v>
      </c>
      <c r="S3192" s="255" t="s">
        <v>680</v>
      </c>
    </row>
    <row r="3193" spans="1:19" x14ac:dyDescent="0.3">
      <c r="A3193" s="255"/>
      <c r="B3193" s="255"/>
      <c r="C3193" s="255"/>
      <c r="D3193" s="255"/>
      <c r="F3193" s="255" t="s">
        <v>161</v>
      </c>
      <c r="G3193" s="255" t="s">
        <v>705</v>
      </c>
      <c r="H3193" s="255" t="s">
        <v>900</v>
      </c>
      <c r="I3193" s="255" t="s">
        <v>1159</v>
      </c>
      <c r="K3193" s="255" t="s">
        <v>162</v>
      </c>
      <c r="L3193" s="255" t="s">
        <v>790</v>
      </c>
      <c r="M3193" s="255" t="s">
        <v>2900</v>
      </c>
      <c r="N3193" s="255" t="s">
        <v>1119</v>
      </c>
      <c r="P3193" s="255" t="s">
        <v>161</v>
      </c>
      <c r="Q3193" s="255" t="s">
        <v>4672</v>
      </c>
      <c r="R3193" s="255" t="s">
        <v>881</v>
      </c>
      <c r="S3193" s="255" t="s">
        <v>1886</v>
      </c>
    </row>
    <row r="3194" spans="1:19" x14ac:dyDescent="0.3">
      <c r="A3194" s="255"/>
      <c r="B3194" s="255"/>
      <c r="C3194" s="255"/>
      <c r="D3194" s="255"/>
      <c r="F3194" s="255" t="s">
        <v>161</v>
      </c>
      <c r="G3194" s="255" t="s">
        <v>707</v>
      </c>
      <c r="H3194" s="255" t="s">
        <v>1399</v>
      </c>
      <c r="I3194" s="255" t="s">
        <v>1160</v>
      </c>
      <c r="K3194" s="255" t="s">
        <v>162</v>
      </c>
      <c r="L3194" s="255" t="s">
        <v>792</v>
      </c>
      <c r="M3194" s="255" t="s">
        <v>1121</v>
      </c>
      <c r="N3194" s="255" t="s">
        <v>734</v>
      </c>
      <c r="P3194" s="255" t="s">
        <v>161</v>
      </c>
      <c r="Q3194" s="255" t="s">
        <v>767</v>
      </c>
      <c r="R3194" s="255" t="s">
        <v>594</v>
      </c>
      <c r="S3194" s="255" t="s">
        <v>885</v>
      </c>
    </row>
    <row r="3195" spans="1:19" x14ac:dyDescent="0.3">
      <c r="A3195" s="255"/>
      <c r="B3195" s="255"/>
      <c r="C3195" s="255"/>
      <c r="D3195" s="255"/>
      <c r="F3195" s="255" t="s">
        <v>161</v>
      </c>
      <c r="G3195" s="255" t="s">
        <v>709</v>
      </c>
      <c r="H3195" s="255" t="s">
        <v>2090</v>
      </c>
      <c r="I3195" s="255" t="s">
        <v>1161</v>
      </c>
      <c r="K3195" s="255" t="s">
        <v>162</v>
      </c>
      <c r="L3195" s="255" t="s">
        <v>794</v>
      </c>
      <c r="M3195" s="255" t="s">
        <v>594</v>
      </c>
      <c r="N3195" s="255" t="s">
        <v>2384</v>
      </c>
      <c r="P3195" s="255" t="s">
        <v>161</v>
      </c>
      <c r="Q3195" s="255" t="s">
        <v>769</v>
      </c>
      <c r="R3195" s="255" t="s">
        <v>952</v>
      </c>
      <c r="S3195" s="255" t="s">
        <v>1594</v>
      </c>
    </row>
    <row r="3196" spans="1:19" x14ac:dyDescent="0.3">
      <c r="A3196" s="255"/>
      <c r="B3196" s="255"/>
      <c r="C3196" s="255"/>
      <c r="D3196" s="255"/>
      <c r="F3196" s="255" t="s">
        <v>161</v>
      </c>
      <c r="G3196" s="255" t="s">
        <v>586</v>
      </c>
      <c r="H3196" s="255" t="s">
        <v>3485</v>
      </c>
      <c r="I3196" s="255" t="s">
        <v>1162</v>
      </c>
      <c r="K3196" s="255" t="s">
        <v>162</v>
      </c>
      <c r="L3196" s="255" t="s">
        <v>796</v>
      </c>
      <c r="M3196" s="255" t="s">
        <v>881</v>
      </c>
      <c r="N3196" s="255" t="s">
        <v>2385</v>
      </c>
      <c r="P3196" s="255" t="s">
        <v>161</v>
      </c>
      <c r="Q3196" s="255" t="s">
        <v>537</v>
      </c>
      <c r="R3196" s="255" t="s">
        <v>10660</v>
      </c>
      <c r="S3196" s="255" t="s">
        <v>3166</v>
      </c>
    </row>
    <row r="3197" spans="1:19" x14ac:dyDescent="0.3">
      <c r="A3197" s="255"/>
      <c r="B3197" s="255"/>
      <c r="C3197" s="255"/>
      <c r="D3197" s="255"/>
      <c r="F3197" s="255" t="s">
        <v>161</v>
      </c>
      <c r="G3197" s="255" t="s">
        <v>540</v>
      </c>
      <c r="H3197" s="255" t="s">
        <v>10474</v>
      </c>
      <c r="I3197" s="255" t="s">
        <v>1163</v>
      </c>
      <c r="K3197" s="255" t="s">
        <v>162</v>
      </c>
      <c r="L3197" s="255" t="s">
        <v>4675</v>
      </c>
      <c r="M3197" s="255" t="s">
        <v>861</v>
      </c>
      <c r="N3197" s="255" t="s">
        <v>6773</v>
      </c>
      <c r="P3197" s="255" t="s">
        <v>161</v>
      </c>
      <c r="Q3197" s="255" t="s">
        <v>4673</v>
      </c>
      <c r="R3197" s="255" t="s">
        <v>1875</v>
      </c>
      <c r="S3197" s="255" t="s">
        <v>10659</v>
      </c>
    </row>
    <row r="3198" spans="1:19" x14ac:dyDescent="0.3">
      <c r="A3198" s="255"/>
      <c r="B3198" s="255"/>
      <c r="C3198" s="255"/>
      <c r="D3198" s="255"/>
      <c r="F3198" s="255" t="s">
        <v>161</v>
      </c>
      <c r="G3198" s="255" t="s">
        <v>371</v>
      </c>
      <c r="H3198" s="255" t="s">
        <v>7297</v>
      </c>
      <c r="I3198" s="255" t="s">
        <v>1164</v>
      </c>
      <c r="K3198" s="255" t="s">
        <v>162</v>
      </c>
      <c r="L3198" s="255" t="s">
        <v>798</v>
      </c>
      <c r="M3198" s="255" t="s">
        <v>594</v>
      </c>
      <c r="N3198" s="255" t="s">
        <v>2386</v>
      </c>
      <c r="P3198" s="255" t="s">
        <v>161</v>
      </c>
      <c r="Q3198" s="255" t="s">
        <v>774</v>
      </c>
      <c r="R3198" s="255" t="s">
        <v>565</v>
      </c>
      <c r="S3198" s="255" t="s">
        <v>594</v>
      </c>
    </row>
    <row r="3199" spans="1:19" x14ac:dyDescent="0.3">
      <c r="A3199" s="255"/>
      <c r="B3199" s="255"/>
      <c r="C3199" s="255"/>
      <c r="D3199" s="255"/>
      <c r="F3199" s="255" t="s">
        <v>161</v>
      </c>
      <c r="G3199" s="255" t="s">
        <v>714</v>
      </c>
      <c r="H3199" s="255" t="s">
        <v>565</v>
      </c>
      <c r="I3199" s="255" t="s">
        <v>946</v>
      </c>
      <c r="K3199" s="255" t="s">
        <v>162</v>
      </c>
      <c r="L3199" s="255" t="s">
        <v>800</v>
      </c>
      <c r="M3199" s="255" t="s">
        <v>594</v>
      </c>
      <c r="N3199" s="255" t="s">
        <v>2387</v>
      </c>
      <c r="P3199" s="255" t="s">
        <v>161</v>
      </c>
      <c r="Q3199" s="255" t="s">
        <v>776</v>
      </c>
      <c r="R3199" s="255" t="s">
        <v>863</v>
      </c>
      <c r="S3199" s="255" t="s">
        <v>594</v>
      </c>
    </row>
    <row r="3200" spans="1:19" x14ac:dyDescent="0.3">
      <c r="A3200" s="255"/>
      <c r="B3200" s="255"/>
      <c r="C3200" s="255"/>
      <c r="D3200" s="255"/>
      <c r="F3200" s="255" t="s">
        <v>161</v>
      </c>
      <c r="G3200" s="255" t="s">
        <v>715</v>
      </c>
      <c r="H3200" s="255" t="s">
        <v>1337</v>
      </c>
      <c r="I3200" s="255" t="s">
        <v>1165</v>
      </c>
      <c r="K3200" s="255" t="s">
        <v>162</v>
      </c>
      <c r="L3200" s="255" t="s">
        <v>802</v>
      </c>
      <c r="M3200" s="255" t="s">
        <v>565</v>
      </c>
      <c r="N3200" s="255" t="s">
        <v>565</v>
      </c>
      <c r="P3200" s="255" t="s">
        <v>161</v>
      </c>
      <c r="Q3200" s="255" t="s">
        <v>778</v>
      </c>
      <c r="R3200" s="255" t="s">
        <v>6152</v>
      </c>
      <c r="S3200" s="255" t="s">
        <v>3167</v>
      </c>
    </row>
    <row r="3201" spans="1:19" x14ac:dyDescent="0.3">
      <c r="A3201" s="255"/>
      <c r="B3201" s="255"/>
      <c r="C3201" s="255"/>
      <c r="D3201" s="255"/>
      <c r="F3201" s="255" t="s">
        <v>161</v>
      </c>
      <c r="G3201" s="255" t="s">
        <v>717</v>
      </c>
      <c r="H3201" s="255" t="s">
        <v>1167</v>
      </c>
      <c r="I3201" s="255" t="s">
        <v>1166</v>
      </c>
      <c r="K3201" s="255" t="s">
        <v>162</v>
      </c>
      <c r="L3201" s="255" t="s">
        <v>803</v>
      </c>
      <c r="M3201" s="255" t="s">
        <v>946</v>
      </c>
      <c r="N3201" s="255" t="s">
        <v>2388</v>
      </c>
      <c r="P3201" s="255" t="s">
        <v>161</v>
      </c>
      <c r="Q3201" s="255" t="s">
        <v>780</v>
      </c>
      <c r="R3201" s="255" t="s">
        <v>1232</v>
      </c>
      <c r="S3201" s="255" t="s">
        <v>3168</v>
      </c>
    </row>
    <row r="3202" spans="1:19" x14ac:dyDescent="0.3">
      <c r="A3202" s="255"/>
      <c r="B3202" s="255"/>
      <c r="C3202" s="255"/>
      <c r="D3202" s="255"/>
      <c r="F3202" s="255" t="s">
        <v>161</v>
      </c>
      <c r="G3202" s="255" t="s">
        <v>719</v>
      </c>
      <c r="H3202" s="255" t="s">
        <v>594</v>
      </c>
      <c r="I3202" s="255" t="s">
        <v>1121</v>
      </c>
      <c r="K3202" s="255" t="s">
        <v>162</v>
      </c>
      <c r="L3202" s="255" t="s">
        <v>805</v>
      </c>
      <c r="M3202" s="255" t="s">
        <v>565</v>
      </c>
      <c r="N3202" s="255" t="s">
        <v>1121</v>
      </c>
      <c r="P3202" s="255" t="s">
        <v>161</v>
      </c>
      <c r="Q3202" s="255" t="s">
        <v>782</v>
      </c>
      <c r="R3202" s="255" t="s">
        <v>565</v>
      </c>
      <c r="S3202" s="255" t="s">
        <v>565</v>
      </c>
    </row>
    <row r="3203" spans="1:19" x14ac:dyDescent="0.3">
      <c r="A3203" s="255"/>
      <c r="B3203" s="255"/>
      <c r="C3203" s="255"/>
      <c r="D3203" s="255"/>
      <c r="F3203" s="255" t="s">
        <v>161</v>
      </c>
      <c r="G3203" s="255" t="s">
        <v>720</v>
      </c>
      <c r="H3203" s="255" t="s">
        <v>821</v>
      </c>
      <c r="I3203" s="255" t="s">
        <v>944</v>
      </c>
      <c r="K3203" s="255" t="s">
        <v>162</v>
      </c>
      <c r="L3203" s="255" t="s">
        <v>807</v>
      </c>
      <c r="M3203" s="255" t="s">
        <v>565</v>
      </c>
      <c r="N3203" s="255" t="s">
        <v>2163</v>
      </c>
      <c r="P3203" s="255" t="s">
        <v>161</v>
      </c>
      <c r="Q3203" s="255" t="s">
        <v>783</v>
      </c>
      <c r="R3203" s="255" t="s">
        <v>881</v>
      </c>
      <c r="S3203" s="255" t="s">
        <v>3169</v>
      </c>
    </row>
    <row r="3204" spans="1:19" x14ac:dyDescent="0.3">
      <c r="A3204" s="255"/>
      <c r="B3204" s="255"/>
      <c r="C3204" s="255"/>
      <c r="D3204" s="255"/>
      <c r="F3204" s="255" t="s">
        <v>161</v>
      </c>
      <c r="G3204" s="255" t="s">
        <v>722</v>
      </c>
      <c r="H3204" s="255" t="s">
        <v>594</v>
      </c>
      <c r="I3204" s="255" t="s">
        <v>1167</v>
      </c>
      <c r="K3204" s="255" t="s">
        <v>162</v>
      </c>
      <c r="L3204" s="255" t="s">
        <v>809</v>
      </c>
      <c r="M3204" s="255" t="s">
        <v>952</v>
      </c>
      <c r="N3204" s="255" t="s">
        <v>1070</v>
      </c>
      <c r="P3204" s="255" t="s">
        <v>161</v>
      </c>
      <c r="Q3204" s="255" t="s">
        <v>784</v>
      </c>
      <c r="R3204" s="255" t="s">
        <v>1860</v>
      </c>
      <c r="S3204" s="255" t="s">
        <v>3170</v>
      </c>
    </row>
    <row r="3205" spans="1:19" x14ac:dyDescent="0.3">
      <c r="A3205" s="255"/>
      <c r="B3205" s="255"/>
      <c r="C3205" s="255"/>
      <c r="D3205" s="255"/>
      <c r="F3205" s="255" t="s">
        <v>161</v>
      </c>
      <c r="G3205" s="255" t="s">
        <v>724</v>
      </c>
      <c r="H3205" s="255" t="s">
        <v>1481</v>
      </c>
      <c r="I3205" s="255" t="s">
        <v>1168</v>
      </c>
      <c r="K3205" s="255" t="s">
        <v>162</v>
      </c>
      <c r="L3205" s="255" t="s">
        <v>811</v>
      </c>
      <c r="M3205" s="255" t="s">
        <v>565</v>
      </c>
      <c r="N3205" s="255" t="s">
        <v>565</v>
      </c>
      <c r="P3205" s="255" t="s">
        <v>161</v>
      </c>
      <c r="Q3205" s="255" t="s">
        <v>786</v>
      </c>
      <c r="R3205" s="255" t="s">
        <v>10658</v>
      </c>
      <c r="S3205" s="255" t="s">
        <v>3171</v>
      </c>
    </row>
    <row r="3206" spans="1:19" x14ac:dyDescent="0.3">
      <c r="A3206" s="255"/>
      <c r="B3206" s="255"/>
      <c r="C3206" s="255"/>
      <c r="D3206" s="255"/>
      <c r="F3206" s="255" t="s">
        <v>161</v>
      </c>
      <c r="G3206" s="255" t="s">
        <v>726</v>
      </c>
      <c r="H3206" s="255" t="s">
        <v>1272</v>
      </c>
      <c r="I3206" s="255" t="s">
        <v>1169</v>
      </c>
      <c r="K3206" s="255" t="s">
        <v>162</v>
      </c>
      <c r="L3206" s="255" t="s">
        <v>4676</v>
      </c>
      <c r="M3206" s="255" t="s">
        <v>3223</v>
      </c>
      <c r="N3206" s="255" t="s">
        <v>10530</v>
      </c>
      <c r="P3206" s="255" t="s">
        <v>161</v>
      </c>
      <c r="Q3206" s="255" t="s">
        <v>4674</v>
      </c>
      <c r="R3206" s="255" t="s">
        <v>4118</v>
      </c>
      <c r="S3206" s="255" t="s">
        <v>10657</v>
      </c>
    </row>
    <row r="3207" spans="1:19" x14ac:dyDescent="0.3">
      <c r="A3207" s="255"/>
      <c r="B3207" s="255"/>
      <c r="C3207" s="255"/>
      <c r="D3207" s="255"/>
      <c r="F3207" s="255" t="s">
        <v>161</v>
      </c>
      <c r="G3207" s="255" t="s">
        <v>728</v>
      </c>
      <c r="H3207" s="255" t="s">
        <v>1834</v>
      </c>
      <c r="I3207" s="255" t="s">
        <v>1170</v>
      </c>
      <c r="K3207" s="255" t="s">
        <v>162</v>
      </c>
      <c r="L3207" s="255" t="s">
        <v>813</v>
      </c>
      <c r="M3207" s="255" t="s">
        <v>2004</v>
      </c>
      <c r="N3207" s="255" t="s">
        <v>2389</v>
      </c>
      <c r="P3207" s="255" t="s">
        <v>161</v>
      </c>
      <c r="Q3207" s="255" t="s">
        <v>788</v>
      </c>
      <c r="R3207" s="255" t="s">
        <v>946</v>
      </c>
      <c r="S3207" s="255" t="s">
        <v>949</v>
      </c>
    </row>
    <row r="3208" spans="1:19" x14ac:dyDescent="0.3">
      <c r="A3208" s="255"/>
      <c r="B3208" s="255"/>
      <c r="C3208" s="255"/>
      <c r="D3208" s="255"/>
      <c r="F3208" s="255" t="s">
        <v>161</v>
      </c>
      <c r="G3208" s="255" t="s">
        <v>730</v>
      </c>
      <c r="H3208" s="255" t="s">
        <v>1579</v>
      </c>
      <c r="I3208" s="255" t="s">
        <v>1171</v>
      </c>
      <c r="K3208" s="255" t="s">
        <v>162</v>
      </c>
      <c r="L3208" s="255" t="s">
        <v>815</v>
      </c>
      <c r="M3208" s="255" t="s">
        <v>565</v>
      </c>
      <c r="N3208" s="255" t="s">
        <v>565</v>
      </c>
      <c r="P3208" s="255" t="s">
        <v>161</v>
      </c>
      <c r="Q3208" s="255" t="s">
        <v>790</v>
      </c>
      <c r="R3208" s="255" t="s">
        <v>2154</v>
      </c>
      <c r="S3208" s="255" t="s">
        <v>3172</v>
      </c>
    </row>
    <row r="3209" spans="1:19" x14ac:dyDescent="0.3">
      <c r="A3209" s="255"/>
      <c r="B3209" s="255"/>
      <c r="C3209" s="255"/>
      <c r="D3209" s="255"/>
      <c r="F3209" s="255" t="s">
        <v>161</v>
      </c>
      <c r="G3209" s="255" t="s">
        <v>539</v>
      </c>
      <c r="H3209" s="255" t="s">
        <v>10475</v>
      </c>
      <c r="I3209" s="255" t="s">
        <v>1172</v>
      </c>
      <c r="K3209" s="255" t="s">
        <v>162</v>
      </c>
      <c r="L3209" s="255" t="s">
        <v>816</v>
      </c>
      <c r="M3209" s="255" t="s">
        <v>1742</v>
      </c>
      <c r="N3209" s="255" t="s">
        <v>2390</v>
      </c>
      <c r="P3209" s="255" t="s">
        <v>161</v>
      </c>
      <c r="Q3209" s="255" t="s">
        <v>792</v>
      </c>
      <c r="R3209" s="255" t="s">
        <v>1121</v>
      </c>
      <c r="S3209" s="255" t="s">
        <v>1473</v>
      </c>
    </row>
    <row r="3210" spans="1:19" x14ac:dyDescent="0.3">
      <c r="A3210" s="255"/>
      <c r="B3210" s="255"/>
      <c r="C3210" s="255"/>
      <c r="D3210" s="255"/>
      <c r="F3210" s="255" t="s">
        <v>161</v>
      </c>
      <c r="G3210" s="255" t="s">
        <v>733</v>
      </c>
      <c r="H3210" s="255" t="s">
        <v>881</v>
      </c>
      <c r="I3210" s="255" t="s">
        <v>1140</v>
      </c>
      <c r="K3210" s="255" t="s">
        <v>162</v>
      </c>
      <c r="L3210" s="255" t="s">
        <v>818</v>
      </c>
      <c r="M3210" s="255" t="s">
        <v>863</v>
      </c>
      <c r="N3210" s="255" t="s">
        <v>978</v>
      </c>
      <c r="P3210" s="255" t="s">
        <v>161</v>
      </c>
      <c r="Q3210" s="255" t="s">
        <v>794</v>
      </c>
      <c r="R3210" s="255" t="s">
        <v>680</v>
      </c>
      <c r="S3210" s="255" t="s">
        <v>1611</v>
      </c>
    </row>
    <row r="3211" spans="1:19" x14ac:dyDescent="0.3">
      <c r="A3211" s="255"/>
      <c r="B3211" s="255"/>
      <c r="C3211" s="255"/>
      <c r="D3211" s="255"/>
      <c r="F3211" s="255" t="s">
        <v>161</v>
      </c>
      <c r="G3211" s="255" t="s">
        <v>735</v>
      </c>
      <c r="H3211" s="255" t="s">
        <v>1539</v>
      </c>
      <c r="I3211" s="255" t="s">
        <v>1173</v>
      </c>
      <c r="K3211" s="255" t="s">
        <v>162</v>
      </c>
      <c r="L3211" s="255" t="s">
        <v>4677</v>
      </c>
      <c r="M3211" s="255" t="s">
        <v>565</v>
      </c>
      <c r="N3211" s="255" t="s">
        <v>565</v>
      </c>
      <c r="P3211" s="255" t="s">
        <v>161</v>
      </c>
      <c r="Q3211" s="255" t="s">
        <v>796</v>
      </c>
      <c r="R3211" s="255" t="s">
        <v>3368</v>
      </c>
      <c r="S3211" s="255" t="s">
        <v>3173</v>
      </c>
    </row>
    <row r="3212" spans="1:19" x14ac:dyDescent="0.3">
      <c r="A3212" s="255"/>
      <c r="B3212" s="255"/>
      <c r="C3212" s="255"/>
      <c r="D3212" s="255"/>
      <c r="F3212" s="255" t="s">
        <v>161</v>
      </c>
      <c r="G3212" s="255" t="s">
        <v>737</v>
      </c>
      <c r="H3212" s="255" t="s">
        <v>674</v>
      </c>
      <c r="I3212" s="255" t="s">
        <v>1174</v>
      </c>
      <c r="K3212" s="255" t="s">
        <v>162</v>
      </c>
      <c r="L3212" s="255" t="s">
        <v>820</v>
      </c>
      <c r="M3212" s="255" t="s">
        <v>565</v>
      </c>
      <c r="N3212" s="255" t="s">
        <v>565</v>
      </c>
      <c r="P3212" s="255" t="s">
        <v>161</v>
      </c>
      <c r="Q3212" s="255" t="s">
        <v>4675</v>
      </c>
      <c r="R3212" s="255" t="s">
        <v>1326</v>
      </c>
      <c r="S3212" s="255" t="s">
        <v>10656</v>
      </c>
    </row>
    <row r="3213" spans="1:19" x14ac:dyDescent="0.3">
      <c r="A3213" s="255"/>
      <c r="B3213" s="255"/>
      <c r="C3213" s="255"/>
      <c r="D3213" s="255"/>
      <c r="F3213" s="255" t="s">
        <v>161</v>
      </c>
      <c r="G3213" s="255" t="s">
        <v>739</v>
      </c>
      <c r="H3213" s="255" t="s">
        <v>4321</v>
      </c>
      <c r="I3213" s="255" t="s">
        <v>1175</v>
      </c>
      <c r="K3213" s="255" t="s">
        <v>162</v>
      </c>
      <c r="L3213" s="255" t="s">
        <v>961</v>
      </c>
      <c r="M3213" s="255" t="s">
        <v>565</v>
      </c>
      <c r="N3213" s="255" t="s">
        <v>565</v>
      </c>
      <c r="P3213" s="255" t="s">
        <v>161</v>
      </c>
      <c r="Q3213" s="255" t="s">
        <v>798</v>
      </c>
      <c r="R3213" s="255" t="s">
        <v>757</v>
      </c>
      <c r="S3213" s="255" t="s">
        <v>2900</v>
      </c>
    </row>
    <row r="3214" spans="1:19" x14ac:dyDescent="0.3">
      <c r="A3214" s="255"/>
      <c r="B3214" s="255"/>
      <c r="C3214" s="255"/>
      <c r="D3214" s="255"/>
      <c r="F3214" s="255" t="s">
        <v>161</v>
      </c>
      <c r="G3214" s="255" t="s">
        <v>741</v>
      </c>
      <c r="H3214" s="255" t="s">
        <v>828</v>
      </c>
      <c r="I3214" s="255" t="s">
        <v>1176</v>
      </c>
      <c r="K3214" s="255" t="s">
        <v>162</v>
      </c>
      <c r="L3214" s="255" t="s">
        <v>822</v>
      </c>
      <c r="M3214" s="255" t="s">
        <v>3514</v>
      </c>
      <c r="N3214" s="255" t="s">
        <v>2391</v>
      </c>
      <c r="P3214" s="255" t="s">
        <v>161</v>
      </c>
      <c r="Q3214" s="255" t="s">
        <v>800</v>
      </c>
      <c r="R3214" s="255" t="s">
        <v>1808</v>
      </c>
      <c r="S3214" s="255" t="s">
        <v>1799</v>
      </c>
    </row>
    <row r="3215" spans="1:19" x14ac:dyDescent="0.3">
      <c r="A3215" s="255"/>
      <c r="B3215" s="255"/>
      <c r="C3215" s="255"/>
      <c r="D3215" s="255"/>
      <c r="F3215" s="255" t="s">
        <v>161</v>
      </c>
      <c r="G3215" s="255" t="s">
        <v>743</v>
      </c>
      <c r="H3215" s="255" t="s">
        <v>5248</v>
      </c>
      <c r="I3215" s="255" t="s">
        <v>1177</v>
      </c>
      <c r="K3215" s="255" t="s">
        <v>162</v>
      </c>
      <c r="L3215" s="255" t="s">
        <v>332</v>
      </c>
      <c r="M3215" s="255" t="s">
        <v>10529</v>
      </c>
      <c r="N3215" s="255" t="s">
        <v>2392</v>
      </c>
      <c r="P3215" s="255" t="s">
        <v>161</v>
      </c>
      <c r="Q3215" s="255" t="s">
        <v>802</v>
      </c>
      <c r="R3215" s="255" t="s">
        <v>565</v>
      </c>
      <c r="S3215" s="255" t="s">
        <v>565</v>
      </c>
    </row>
    <row r="3216" spans="1:19" x14ac:dyDescent="0.3">
      <c r="A3216" s="255"/>
      <c r="B3216" s="255"/>
      <c r="C3216" s="255"/>
      <c r="D3216" s="255"/>
      <c r="F3216" s="255" t="s">
        <v>161</v>
      </c>
      <c r="G3216" s="255" t="s">
        <v>745</v>
      </c>
      <c r="H3216" s="255" t="s">
        <v>1807</v>
      </c>
      <c r="I3216" s="255" t="s">
        <v>1021</v>
      </c>
      <c r="K3216" s="255" t="s">
        <v>162</v>
      </c>
      <c r="L3216" s="255" t="s">
        <v>331</v>
      </c>
      <c r="M3216" s="255" t="s">
        <v>5702</v>
      </c>
      <c r="N3216" s="255" t="s">
        <v>2393</v>
      </c>
      <c r="P3216" s="255" t="s">
        <v>161</v>
      </c>
      <c r="Q3216" s="255" t="s">
        <v>803</v>
      </c>
      <c r="R3216" s="255" t="s">
        <v>4378</v>
      </c>
      <c r="S3216" s="255" t="s">
        <v>3174</v>
      </c>
    </row>
    <row r="3217" spans="1:19" x14ac:dyDescent="0.3">
      <c r="A3217" s="255"/>
      <c r="B3217" s="255"/>
      <c r="C3217" s="255"/>
      <c r="D3217" s="255"/>
      <c r="F3217" s="255" t="s">
        <v>161</v>
      </c>
      <c r="G3217" s="255" t="s">
        <v>747</v>
      </c>
      <c r="H3217" s="255" t="s">
        <v>1446</v>
      </c>
      <c r="I3217" s="255" t="s">
        <v>1178</v>
      </c>
      <c r="K3217" s="255" t="s">
        <v>162</v>
      </c>
      <c r="L3217" s="255" t="s">
        <v>330</v>
      </c>
      <c r="M3217" s="255" t="s">
        <v>2017</v>
      </c>
      <c r="N3217" s="255" t="s">
        <v>2394</v>
      </c>
      <c r="P3217" s="255" t="s">
        <v>161</v>
      </c>
      <c r="Q3217" s="255" t="s">
        <v>805</v>
      </c>
      <c r="R3217" s="255" t="s">
        <v>812</v>
      </c>
      <c r="S3217" s="255" t="s">
        <v>1067</v>
      </c>
    </row>
    <row r="3218" spans="1:19" x14ac:dyDescent="0.3">
      <c r="A3218" s="255"/>
      <c r="B3218" s="255"/>
      <c r="C3218" s="255"/>
      <c r="D3218" s="255"/>
      <c r="F3218" s="255" t="s">
        <v>161</v>
      </c>
      <c r="G3218" s="255" t="s">
        <v>749</v>
      </c>
      <c r="H3218" s="255" t="s">
        <v>4546</v>
      </c>
      <c r="I3218" s="255" t="s">
        <v>1179</v>
      </c>
      <c r="K3218" s="255" t="s">
        <v>162</v>
      </c>
      <c r="L3218" s="255" t="s">
        <v>329</v>
      </c>
      <c r="M3218" s="255" t="s">
        <v>10528</v>
      </c>
      <c r="N3218" s="255" t="s">
        <v>2395</v>
      </c>
      <c r="P3218" s="255" t="s">
        <v>161</v>
      </c>
      <c r="Q3218" s="255" t="s">
        <v>807</v>
      </c>
      <c r="R3218" s="255" t="s">
        <v>680</v>
      </c>
      <c r="S3218" s="255" t="s">
        <v>1261</v>
      </c>
    </row>
    <row r="3219" spans="1:19" x14ac:dyDescent="0.3">
      <c r="A3219" s="255"/>
      <c r="B3219" s="255"/>
      <c r="C3219" s="255"/>
      <c r="D3219" s="255"/>
      <c r="F3219" s="255" t="s">
        <v>161</v>
      </c>
      <c r="G3219" s="255" t="s">
        <v>751</v>
      </c>
      <c r="H3219" s="255" t="s">
        <v>2870</v>
      </c>
      <c r="I3219" s="255" t="s">
        <v>1180</v>
      </c>
      <c r="K3219" s="255" t="s">
        <v>162</v>
      </c>
      <c r="L3219" s="255" t="s">
        <v>328</v>
      </c>
      <c r="M3219" s="255" t="s">
        <v>594</v>
      </c>
      <c r="N3219" s="255" t="s">
        <v>946</v>
      </c>
      <c r="P3219" s="255" t="s">
        <v>161</v>
      </c>
      <c r="Q3219" s="255" t="s">
        <v>809</v>
      </c>
      <c r="R3219" s="255" t="s">
        <v>2086</v>
      </c>
      <c r="S3219" s="255" t="s">
        <v>3175</v>
      </c>
    </row>
    <row r="3220" spans="1:19" x14ac:dyDescent="0.3">
      <c r="A3220" s="255"/>
      <c r="B3220" s="255"/>
      <c r="C3220" s="255"/>
      <c r="D3220" s="255"/>
      <c r="F3220" s="255" t="s">
        <v>161</v>
      </c>
      <c r="G3220" s="255" t="s">
        <v>753</v>
      </c>
      <c r="H3220" s="255" t="s">
        <v>10476</v>
      </c>
      <c r="I3220" s="255" t="s">
        <v>1181</v>
      </c>
      <c r="K3220" s="255" t="s">
        <v>162</v>
      </c>
      <c r="L3220" s="255" t="s">
        <v>324</v>
      </c>
      <c r="M3220" s="255" t="s">
        <v>2806</v>
      </c>
      <c r="N3220" s="255" t="s">
        <v>2396</v>
      </c>
      <c r="P3220" s="255" t="s">
        <v>161</v>
      </c>
      <c r="Q3220" s="255" t="s">
        <v>811</v>
      </c>
      <c r="R3220" s="255" t="s">
        <v>565</v>
      </c>
      <c r="S3220" s="255" t="s">
        <v>565</v>
      </c>
    </row>
    <row r="3221" spans="1:19" x14ac:dyDescent="0.3">
      <c r="A3221" s="255"/>
      <c r="B3221" s="255"/>
      <c r="C3221" s="255"/>
      <c r="D3221" s="255"/>
      <c r="F3221" s="255" t="s">
        <v>161</v>
      </c>
      <c r="G3221" s="255" t="s">
        <v>538</v>
      </c>
      <c r="H3221" s="255" t="s">
        <v>10477</v>
      </c>
      <c r="I3221" s="255" t="s">
        <v>1182</v>
      </c>
      <c r="K3221" s="255" t="s">
        <v>162</v>
      </c>
      <c r="L3221" s="255" t="s">
        <v>4678</v>
      </c>
      <c r="M3221" s="255" t="s">
        <v>881</v>
      </c>
      <c r="N3221" s="255" t="s">
        <v>1085</v>
      </c>
      <c r="P3221" s="255" t="s">
        <v>161</v>
      </c>
      <c r="Q3221" s="255" t="s">
        <v>4676</v>
      </c>
      <c r="R3221" s="255" t="s">
        <v>6316</v>
      </c>
      <c r="S3221" s="255" t="s">
        <v>10655</v>
      </c>
    </row>
    <row r="3222" spans="1:19" x14ac:dyDescent="0.3">
      <c r="A3222" s="255"/>
      <c r="B3222" s="255"/>
      <c r="C3222" s="255"/>
      <c r="D3222" s="255"/>
      <c r="F3222" s="255" t="s">
        <v>161</v>
      </c>
      <c r="G3222" s="255" t="s">
        <v>756</v>
      </c>
      <c r="H3222" s="255" t="s">
        <v>594</v>
      </c>
      <c r="I3222" s="255" t="s">
        <v>1183</v>
      </c>
      <c r="K3222" s="255" t="s">
        <v>162</v>
      </c>
      <c r="L3222" s="255" t="s">
        <v>830</v>
      </c>
      <c r="M3222" s="255" t="s">
        <v>757</v>
      </c>
      <c r="N3222" s="255" t="s">
        <v>2397</v>
      </c>
      <c r="P3222" s="255" t="s">
        <v>161</v>
      </c>
      <c r="Q3222" s="255" t="s">
        <v>813</v>
      </c>
      <c r="R3222" s="255" t="s">
        <v>1870</v>
      </c>
      <c r="S3222" s="255" t="s">
        <v>3176</v>
      </c>
    </row>
    <row r="3223" spans="1:19" x14ac:dyDescent="0.3">
      <c r="A3223" s="255"/>
      <c r="B3223" s="255"/>
      <c r="C3223" s="255"/>
      <c r="D3223" s="255"/>
      <c r="F3223" s="255" t="s">
        <v>161</v>
      </c>
      <c r="G3223" s="255" t="s">
        <v>758</v>
      </c>
      <c r="H3223" s="255" t="s">
        <v>1232</v>
      </c>
      <c r="I3223" s="255" t="s">
        <v>1184</v>
      </c>
      <c r="K3223" s="255" t="s">
        <v>162</v>
      </c>
      <c r="L3223" s="255" t="s">
        <v>831</v>
      </c>
      <c r="M3223" s="255" t="s">
        <v>594</v>
      </c>
      <c r="N3223" s="255" t="s">
        <v>952</v>
      </c>
      <c r="P3223" s="255" t="s">
        <v>161</v>
      </c>
      <c r="Q3223" s="255" t="s">
        <v>815</v>
      </c>
      <c r="R3223" s="255" t="s">
        <v>565</v>
      </c>
      <c r="S3223" s="255" t="s">
        <v>881</v>
      </c>
    </row>
    <row r="3224" spans="1:19" x14ac:dyDescent="0.3">
      <c r="A3224" s="255"/>
      <c r="B3224" s="255"/>
      <c r="C3224" s="255"/>
      <c r="D3224" s="255"/>
      <c r="F3224" s="255" t="s">
        <v>161</v>
      </c>
      <c r="G3224" s="255" t="s">
        <v>760</v>
      </c>
      <c r="H3224" s="255" t="s">
        <v>10478</v>
      </c>
      <c r="I3224" s="255" t="s">
        <v>1185</v>
      </c>
      <c r="K3224" s="255" t="s">
        <v>162</v>
      </c>
      <c r="L3224" s="255" t="s">
        <v>832</v>
      </c>
      <c r="M3224" s="255" t="s">
        <v>624</v>
      </c>
      <c r="N3224" s="255" t="s">
        <v>1312</v>
      </c>
      <c r="P3224" s="255" t="s">
        <v>161</v>
      </c>
      <c r="Q3224" s="255" t="s">
        <v>816</v>
      </c>
      <c r="R3224" s="255" t="s">
        <v>3257</v>
      </c>
      <c r="S3224" s="255" t="s">
        <v>3177</v>
      </c>
    </row>
    <row r="3225" spans="1:19" x14ac:dyDescent="0.3">
      <c r="A3225" s="255"/>
      <c r="B3225" s="255"/>
      <c r="C3225" s="255"/>
      <c r="D3225" s="255"/>
      <c r="F3225" s="255" t="s">
        <v>161</v>
      </c>
      <c r="G3225" s="255" t="s">
        <v>762</v>
      </c>
      <c r="H3225" s="255" t="s">
        <v>896</v>
      </c>
      <c r="I3225" s="255" t="s">
        <v>1186</v>
      </c>
      <c r="K3225" s="255" t="s">
        <v>162</v>
      </c>
      <c r="L3225" s="255" t="s">
        <v>536</v>
      </c>
      <c r="M3225" s="255" t="s">
        <v>1915</v>
      </c>
      <c r="N3225" s="255" t="s">
        <v>1103</v>
      </c>
      <c r="P3225" s="255" t="s">
        <v>161</v>
      </c>
      <c r="Q3225" s="255" t="s">
        <v>818</v>
      </c>
      <c r="R3225" s="255" t="s">
        <v>2580</v>
      </c>
      <c r="S3225" s="255" t="s">
        <v>3178</v>
      </c>
    </row>
    <row r="3226" spans="1:19" x14ac:dyDescent="0.3">
      <c r="A3226" s="255"/>
      <c r="B3226" s="255"/>
      <c r="C3226" s="255"/>
      <c r="D3226" s="255"/>
      <c r="F3226" s="255" t="s">
        <v>161</v>
      </c>
      <c r="G3226" s="255" t="s">
        <v>764</v>
      </c>
      <c r="H3226" s="255" t="s">
        <v>4033</v>
      </c>
      <c r="I3226" s="255" t="s">
        <v>1187</v>
      </c>
      <c r="K3226" s="255" t="s">
        <v>162</v>
      </c>
      <c r="L3226" s="255" t="s">
        <v>586</v>
      </c>
      <c r="M3226" s="255" t="s">
        <v>1915</v>
      </c>
      <c r="N3226" s="255" t="s">
        <v>1103</v>
      </c>
      <c r="P3226" s="255" t="s">
        <v>161</v>
      </c>
      <c r="Q3226" s="255" t="s">
        <v>4677</v>
      </c>
      <c r="R3226" s="255" t="s">
        <v>565</v>
      </c>
      <c r="S3226" s="255" t="s">
        <v>812</v>
      </c>
    </row>
    <row r="3227" spans="1:19" x14ac:dyDescent="0.3">
      <c r="A3227" s="255"/>
      <c r="B3227" s="255"/>
      <c r="C3227" s="255"/>
      <c r="D3227" s="255"/>
      <c r="F3227" s="255" t="s">
        <v>161</v>
      </c>
      <c r="G3227" s="255" t="s">
        <v>766</v>
      </c>
      <c r="H3227" s="255" t="s">
        <v>777</v>
      </c>
      <c r="I3227" s="255" t="s">
        <v>991</v>
      </c>
      <c r="K3227" s="255" t="s">
        <v>166</v>
      </c>
      <c r="L3227" s="255" t="s">
        <v>554</v>
      </c>
      <c r="M3227" s="255" t="s">
        <v>4407</v>
      </c>
      <c r="N3227" s="255" t="s">
        <v>2398</v>
      </c>
      <c r="P3227" s="255" t="s">
        <v>161</v>
      </c>
      <c r="Q3227" s="255" t="s">
        <v>820</v>
      </c>
      <c r="R3227" s="255" t="s">
        <v>565</v>
      </c>
      <c r="S3227" s="255" t="s">
        <v>812</v>
      </c>
    </row>
    <row r="3228" spans="1:19" x14ac:dyDescent="0.3">
      <c r="A3228" s="255"/>
      <c r="B3228" s="255"/>
      <c r="C3228" s="255"/>
      <c r="D3228" s="255"/>
      <c r="F3228" s="255" t="s">
        <v>161</v>
      </c>
      <c r="G3228" s="255" t="s">
        <v>4672</v>
      </c>
      <c r="H3228" s="255" t="s">
        <v>1446</v>
      </c>
      <c r="I3228" s="255" t="s">
        <v>10479</v>
      </c>
      <c r="K3228" s="255" t="s">
        <v>166</v>
      </c>
      <c r="L3228" s="255" t="s">
        <v>566</v>
      </c>
      <c r="M3228" s="255" t="s">
        <v>565</v>
      </c>
      <c r="N3228" s="255" t="s">
        <v>565</v>
      </c>
      <c r="P3228" s="255" t="s">
        <v>161</v>
      </c>
      <c r="Q3228" s="255" t="s">
        <v>961</v>
      </c>
      <c r="R3228" s="255" t="s">
        <v>565</v>
      </c>
      <c r="S3228" s="255" t="s">
        <v>565</v>
      </c>
    </row>
    <row r="3229" spans="1:19" x14ac:dyDescent="0.3">
      <c r="A3229" s="255"/>
      <c r="B3229" s="255"/>
      <c r="C3229" s="255"/>
      <c r="D3229" s="255"/>
      <c r="F3229" s="255" t="s">
        <v>161</v>
      </c>
      <c r="G3229" s="255" t="s">
        <v>767</v>
      </c>
      <c r="H3229" s="255" t="s">
        <v>1626</v>
      </c>
      <c r="I3229" s="255" t="s">
        <v>1188</v>
      </c>
      <c r="K3229" s="255" t="s">
        <v>166</v>
      </c>
      <c r="L3229" s="255" t="s">
        <v>4661</v>
      </c>
      <c r="M3229" s="255" t="s">
        <v>594</v>
      </c>
      <c r="N3229" s="255" t="s">
        <v>594</v>
      </c>
      <c r="P3229" s="255" t="s">
        <v>161</v>
      </c>
      <c r="Q3229" s="255" t="s">
        <v>822</v>
      </c>
      <c r="R3229" s="255" t="s">
        <v>3307</v>
      </c>
      <c r="S3229" s="255" t="s">
        <v>3179</v>
      </c>
    </row>
    <row r="3230" spans="1:19" x14ac:dyDescent="0.3">
      <c r="A3230" s="255"/>
      <c r="B3230" s="255"/>
      <c r="C3230" s="255"/>
      <c r="D3230" s="255"/>
      <c r="F3230" s="255" t="s">
        <v>161</v>
      </c>
      <c r="G3230" s="255" t="s">
        <v>769</v>
      </c>
      <c r="H3230" s="255" t="s">
        <v>852</v>
      </c>
      <c r="I3230" s="255" t="s">
        <v>1189</v>
      </c>
      <c r="K3230" s="255" t="s">
        <v>166</v>
      </c>
      <c r="L3230" s="255" t="s">
        <v>570</v>
      </c>
      <c r="M3230" s="255" t="s">
        <v>565</v>
      </c>
      <c r="N3230" s="255" t="s">
        <v>565</v>
      </c>
      <c r="P3230" s="255" t="s">
        <v>161</v>
      </c>
      <c r="Q3230" s="255" t="s">
        <v>332</v>
      </c>
      <c r="R3230" s="255" t="s">
        <v>4872</v>
      </c>
      <c r="S3230" s="255" t="s">
        <v>3180</v>
      </c>
    </row>
    <row r="3231" spans="1:19" x14ac:dyDescent="0.3">
      <c r="A3231" s="255"/>
      <c r="B3231" s="255"/>
      <c r="C3231" s="255"/>
      <c r="D3231" s="255"/>
      <c r="F3231" s="255" t="s">
        <v>161</v>
      </c>
      <c r="G3231" s="255" t="s">
        <v>771</v>
      </c>
      <c r="H3231" s="255" t="s">
        <v>1832</v>
      </c>
      <c r="I3231" s="255" t="s">
        <v>1079</v>
      </c>
      <c r="K3231" s="255" t="s">
        <v>166</v>
      </c>
      <c r="L3231" s="255" t="s">
        <v>572</v>
      </c>
      <c r="M3231" s="255" t="s">
        <v>565</v>
      </c>
      <c r="N3231" s="255" t="s">
        <v>565</v>
      </c>
      <c r="P3231" s="255" t="s">
        <v>161</v>
      </c>
      <c r="Q3231" s="255" t="s">
        <v>331</v>
      </c>
      <c r="R3231" s="255" t="s">
        <v>1270</v>
      </c>
      <c r="S3231" s="255" t="s">
        <v>3181</v>
      </c>
    </row>
    <row r="3232" spans="1:19" x14ac:dyDescent="0.3">
      <c r="A3232" s="255"/>
      <c r="B3232" s="255"/>
      <c r="C3232" s="255"/>
      <c r="D3232" s="255"/>
      <c r="F3232" s="255" t="s">
        <v>161</v>
      </c>
      <c r="G3232" s="255" t="s">
        <v>537</v>
      </c>
      <c r="H3232" s="255" t="s">
        <v>10480</v>
      </c>
      <c r="I3232" s="255" t="s">
        <v>1190</v>
      </c>
      <c r="K3232" s="255" t="s">
        <v>166</v>
      </c>
      <c r="L3232" s="255" t="s">
        <v>574</v>
      </c>
      <c r="M3232" s="255" t="s">
        <v>594</v>
      </c>
      <c r="N3232" s="255" t="s">
        <v>594</v>
      </c>
      <c r="P3232" s="255" t="s">
        <v>161</v>
      </c>
      <c r="Q3232" s="255" t="s">
        <v>330</v>
      </c>
      <c r="R3232" s="255" t="s">
        <v>4251</v>
      </c>
      <c r="S3232" s="255" t="s">
        <v>3182</v>
      </c>
    </row>
    <row r="3233" spans="1:19" x14ac:dyDescent="0.3">
      <c r="A3233" s="255"/>
      <c r="B3233" s="255"/>
      <c r="C3233" s="255"/>
      <c r="D3233" s="255"/>
      <c r="F3233" s="255" t="s">
        <v>161</v>
      </c>
      <c r="G3233" s="255" t="s">
        <v>4673</v>
      </c>
      <c r="H3233" s="255" t="s">
        <v>4925</v>
      </c>
      <c r="I3233" s="255" t="s">
        <v>10481</v>
      </c>
      <c r="K3233" s="255" t="s">
        <v>166</v>
      </c>
      <c r="L3233" s="255" t="s">
        <v>576</v>
      </c>
      <c r="M3233" s="255" t="s">
        <v>565</v>
      </c>
      <c r="N3233" s="255" t="s">
        <v>565</v>
      </c>
      <c r="P3233" s="255" t="s">
        <v>161</v>
      </c>
      <c r="Q3233" s="255" t="s">
        <v>329</v>
      </c>
      <c r="R3233" s="255" t="s">
        <v>4623</v>
      </c>
      <c r="S3233" s="255" t="s">
        <v>3183</v>
      </c>
    </row>
    <row r="3234" spans="1:19" x14ac:dyDescent="0.3">
      <c r="A3234" s="255"/>
      <c r="B3234" s="255"/>
      <c r="C3234" s="255"/>
      <c r="D3234" s="255"/>
      <c r="F3234" s="255" t="s">
        <v>161</v>
      </c>
      <c r="G3234" s="255" t="s">
        <v>774</v>
      </c>
      <c r="H3234" s="255" t="s">
        <v>1121</v>
      </c>
      <c r="I3234" s="255" t="s">
        <v>1191</v>
      </c>
      <c r="K3234" s="255" t="s">
        <v>166</v>
      </c>
      <c r="L3234" s="255" t="s">
        <v>578</v>
      </c>
      <c r="M3234" s="255" t="s">
        <v>594</v>
      </c>
      <c r="N3234" s="255" t="s">
        <v>624</v>
      </c>
      <c r="P3234" s="255" t="s">
        <v>161</v>
      </c>
      <c r="Q3234" s="255" t="s">
        <v>328</v>
      </c>
      <c r="R3234" s="255" t="s">
        <v>1234</v>
      </c>
      <c r="S3234" s="255" t="s">
        <v>3184</v>
      </c>
    </row>
    <row r="3235" spans="1:19" x14ac:dyDescent="0.3">
      <c r="A3235" s="255"/>
      <c r="B3235" s="255"/>
      <c r="C3235" s="255"/>
      <c r="D3235" s="255"/>
      <c r="F3235" s="255" t="s">
        <v>161</v>
      </c>
      <c r="G3235" s="255" t="s">
        <v>776</v>
      </c>
      <c r="H3235" s="255" t="s">
        <v>946</v>
      </c>
      <c r="I3235" s="255" t="s">
        <v>624</v>
      </c>
      <c r="K3235" s="255" t="s">
        <v>166</v>
      </c>
      <c r="L3235" s="255" t="s">
        <v>580</v>
      </c>
      <c r="M3235" s="255" t="s">
        <v>1074</v>
      </c>
      <c r="N3235" s="255" t="s">
        <v>2399</v>
      </c>
      <c r="P3235" s="255" t="s">
        <v>161</v>
      </c>
      <c r="Q3235" s="255" t="s">
        <v>324</v>
      </c>
      <c r="R3235" s="255" t="s">
        <v>4552</v>
      </c>
      <c r="S3235" s="255" t="s">
        <v>3185</v>
      </c>
    </row>
    <row r="3236" spans="1:19" x14ac:dyDescent="0.3">
      <c r="A3236" s="255"/>
      <c r="B3236" s="255"/>
      <c r="C3236" s="255"/>
      <c r="D3236" s="255"/>
      <c r="F3236" s="255" t="s">
        <v>161</v>
      </c>
      <c r="G3236" s="255" t="s">
        <v>778</v>
      </c>
      <c r="H3236" s="255" t="s">
        <v>2790</v>
      </c>
      <c r="I3236" s="255" t="s">
        <v>1192</v>
      </c>
      <c r="K3236" s="255" t="s">
        <v>166</v>
      </c>
      <c r="L3236" s="255" t="s">
        <v>4664</v>
      </c>
      <c r="M3236" s="255" t="s">
        <v>1013</v>
      </c>
      <c r="N3236" s="255" t="s">
        <v>1195</v>
      </c>
      <c r="P3236" s="255" t="s">
        <v>161</v>
      </c>
      <c r="Q3236" s="255" t="s">
        <v>4678</v>
      </c>
      <c r="R3236" s="255" t="s">
        <v>4097</v>
      </c>
      <c r="S3236" s="255" t="s">
        <v>10654</v>
      </c>
    </row>
    <row r="3237" spans="1:19" x14ac:dyDescent="0.3">
      <c r="A3237" s="255"/>
      <c r="B3237" s="255"/>
      <c r="C3237" s="255"/>
      <c r="D3237" s="255"/>
      <c r="F3237" s="255" t="s">
        <v>161</v>
      </c>
      <c r="G3237" s="255" t="s">
        <v>780</v>
      </c>
      <c r="H3237" s="255" t="s">
        <v>757</v>
      </c>
      <c r="I3237" s="255" t="s">
        <v>1193</v>
      </c>
      <c r="K3237" s="255" t="s">
        <v>166</v>
      </c>
      <c r="L3237" s="255" t="s">
        <v>582</v>
      </c>
      <c r="M3237" s="255" t="s">
        <v>594</v>
      </c>
      <c r="N3237" s="255" t="s">
        <v>565</v>
      </c>
      <c r="P3237" s="255" t="s">
        <v>161</v>
      </c>
      <c r="Q3237" s="255" t="s">
        <v>830</v>
      </c>
      <c r="R3237" s="255" t="s">
        <v>680</v>
      </c>
      <c r="S3237" s="255" t="s">
        <v>3186</v>
      </c>
    </row>
    <row r="3238" spans="1:19" x14ac:dyDescent="0.3">
      <c r="A3238" s="255"/>
      <c r="B3238" s="255"/>
      <c r="C3238" s="255"/>
      <c r="D3238" s="255"/>
      <c r="F3238" s="255" t="s">
        <v>161</v>
      </c>
      <c r="G3238" s="255" t="s">
        <v>782</v>
      </c>
      <c r="H3238" s="255" t="s">
        <v>565</v>
      </c>
      <c r="I3238" s="255" t="s">
        <v>565</v>
      </c>
      <c r="K3238" s="255" t="s">
        <v>166</v>
      </c>
      <c r="L3238" s="255" t="s">
        <v>584</v>
      </c>
      <c r="M3238" s="255" t="s">
        <v>861</v>
      </c>
      <c r="N3238" s="255" t="s">
        <v>1195</v>
      </c>
      <c r="P3238" s="255" t="s">
        <v>161</v>
      </c>
      <c r="Q3238" s="255" t="s">
        <v>831</v>
      </c>
      <c r="R3238" s="255" t="s">
        <v>565</v>
      </c>
      <c r="S3238" s="255" t="s">
        <v>594</v>
      </c>
    </row>
    <row r="3239" spans="1:19" x14ac:dyDescent="0.3">
      <c r="A3239" s="255"/>
      <c r="B3239" s="255"/>
      <c r="C3239" s="255"/>
      <c r="D3239" s="255"/>
      <c r="F3239" s="255" t="s">
        <v>161</v>
      </c>
      <c r="G3239" s="255" t="s">
        <v>783</v>
      </c>
      <c r="H3239" s="255" t="s">
        <v>565</v>
      </c>
      <c r="I3239" s="255" t="s">
        <v>565</v>
      </c>
      <c r="K3239" s="255" t="s">
        <v>166</v>
      </c>
      <c r="L3239" s="255" t="s">
        <v>586</v>
      </c>
      <c r="M3239" s="255" t="s">
        <v>1307</v>
      </c>
      <c r="N3239" s="255" t="s">
        <v>2400</v>
      </c>
      <c r="P3239" s="255" t="s">
        <v>161</v>
      </c>
      <c r="Q3239" s="255" t="s">
        <v>832</v>
      </c>
      <c r="R3239" s="255" t="s">
        <v>3318</v>
      </c>
      <c r="S3239" s="255" t="s">
        <v>3187</v>
      </c>
    </row>
    <row r="3240" spans="1:19" x14ac:dyDescent="0.3">
      <c r="A3240" s="255"/>
      <c r="B3240" s="255"/>
      <c r="C3240" s="255"/>
      <c r="D3240" s="255"/>
      <c r="F3240" s="255" t="s">
        <v>161</v>
      </c>
      <c r="G3240" s="255" t="s">
        <v>784</v>
      </c>
      <c r="H3240" s="255" t="s">
        <v>2840</v>
      </c>
      <c r="I3240" s="255" t="s">
        <v>1194</v>
      </c>
      <c r="K3240" s="255" t="s">
        <v>166</v>
      </c>
      <c r="L3240" s="255" t="s">
        <v>553</v>
      </c>
      <c r="M3240" s="255" t="s">
        <v>5138</v>
      </c>
      <c r="N3240" s="255" t="s">
        <v>2401</v>
      </c>
      <c r="P3240" s="255" t="s">
        <v>161</v>
      </c>
      <c r="Q3240" s="255" t="s">
        <v>536</v>
      </c>
      <c r="R3240" s="255" t="s">
        <v>1160</v>
      </c>
      <c r="S3240" s="255" t="s">
        <v>3188</v>
      </c>
    </row>
    <row r="3241" spans="1:19" x14ac:dyDescent="0.3">
      <c r="A3241" s="255"/>
      <c r="B3241" s="255"/>
      <c r="C3241" s="255"/>
      <c r="D3241" s="255"/>
      <c r="F3241" s="255" t="s">
        <v>161</v>
      </c>
      <c r="G3241" s="255" t="s">
        <v>786</v>
      </c>
      <c r="H3241" s="255" t="s">
        <v>4211</v>
      </c>
      <c r="I3241" s="255" t="s">
        <v>1195</v>
      </c>
      <c r="K3241" s="255" t="s">
        <v>166</v>
      </c>
      <c r="L3241" s="255" t="s">
        <v>589</v>
      </c>
      <c r="M3241" s="255" t="s">
        <v>2113</v>
      </c>
      <c r="N3241" s="255" t="s">
        <v>2402</v>
      </c>
      <c r="P3241" s="255" t="s">
        <v>161</v>
      </c>
      <c r="Q3241" s="255" t="s">
        <v>586</v>
      </c>
      <c r="R3241" s="255" t="s">
        <v>1160</v>
      </c>
      <c r="S3241" s="255" t="s">
        <v>3188</v>
      </c>
    </row>
    <row r="3242" spans="1:19" x14ac:dyDescent="0.3">
      <c r="A3242" s="255"/>
      <c r="B3242" s="255"/>
      <c r="C3242" s="255"/>
      <c r="D3242" s="255"/>
      <c r="F3242" s="255" t="s">
        <v>161</v>
      </c>
      <c r="G3242" s="255" t="s">
        <v>4674</v>
      </c>
      <c r="H3242" s="255" t="s">
        <v>2050</v>
      </c>
      <c r="I3242" s="255" t="s">
        <v>10482</v>
      </c>
      <c r="K3242" s="255" t="s">
        <v>166</v>
      </c>
      <c r="L3242" s="255" t="s">
        <v>591</v>
      </c>
      <c r="M3242" s="255" t="s">
        <v>642</v>
      </c>
      <c r="N3242" s="255" t="s">
        <v>2403</v>
      </c>
      <c r="P3242" s="255" t="s">
        <v>162</v>
      </c>
      <c r="Q3242" s="255" t="s">
        <v>554</v>
      </c>
      <c r="R3242" s="255" t="s">
        <v>10653</v>
      </c>
      <c r="S3242" s="255" t="s">
        <v>3189</v>
      </c>
    </row>
    <row r="3243" spans="1:19" x14ac:dyDescent="0.3">
      <c r="A3243" s="255"/>
      <c r="B3243" s="255"/>
      <c r="C3243" s="255"/>
      <c r="D3243" s="255"/>
      <c r="F3243" s="255" t="s">
        <v>161</v>
      </c>
      <c r="G3243" s="255" t="s">
        <v>788</v>
      </c>
      <c r="H3243" s="255" t="s">
        <v>949</v>
      </c>
      <c r="I3243" s="255" t="s">
        <v>1067</v>
      </c>
      <c r="K3243" s="255" t="s">
        <v>166</v>
      </c>
      <c r="L3243" s="255" t="s">
        <v>593</v>
      </c>
      <c r="M3243" s="255" t="s">
        <v>565</v>
      </c>
      <c r="N3243" s="255" t="s">
        <v>565</v>
      </c>
      <c r="P3243" s="255" t="s">
        <v>162</v>
      </c>
      <c r="Q3243" s="255" t="s">
        <v>564</v>
      </c>
      <c r="R3243" s="255" t="s">
        <v>594</v>
      </c>
      <c r="S3243" s="255" t="s">
        <v>1521</v>
      </c>
    </row>
    <row r="3244" spans="1:19" x14ac:dyDescent="0.3">
      <c r="A3244" s="255"/>
      <c r="B3244" s="255"/>
      <c r="C3244" s="255"/>
      <c r="D3244" s="255"/>
      <c r="F3244" s="255" t="s">
        <v>161</v>
      </c>
      <c r="G3244" s="255" t="s">
        <v>790</v>
      </c>
      <c r="H3244" s="255" t="s">
        <v>2988</v>
      </c>
      <c r="I3244" s="255" t="s">
        <v>1196</v>
      </c>
      <c r="K3244" s="255" t="s">
        <v>166</v>
      </c>
      <c r="L3244" s="255" t="s">
        <v>599</v>
      </c>
      <c r="M3244" s="255" t="s">
        <v>863</v>
      </c>
      <c r="N3244" s="255" t="s">
        <v>1079</v>
      </c>
      <c r="P3244" s="255" t="s">
        <v>162</v>
      </c>
      <c r="Q3244" s="255" t="s">
        <v>566</v>
      </c>
      <c r="R3244" s="255" t="s">
        <v>1844</v>
      </c>
      <c r="S3244" s="255" t="s">
        <v>3190</v>
      </c>
    </row>
    <row r="3245" spans="1:19" x14ac:dyDescent="0.3">
      <c r="A3245" s="255"/>
      <c r="B3245" s="255"/>
      <c r="C3245" s="255"/>
      <c r="D3245" s="255"/>
      <c r="F3245" s="255" t="s">
        <v>161</v>
      </c>
      <c r="G3245" s="255" t="s">
        <v>792</v>
      </c>
      <c r="H3245" s="255" t="s">
        <v>652</v>
      </c>
      <c r="I3245" s="255" t="s">
        <v>598</v>
      </c>
      <c r="K3245" s="255" t="s">
        <v>166</v>
      </c>
      <c r="L3245" s="255" t="s">
        <v>4666</v>
      </c>
      <c r="M3245" s="255" t="s">
        <v>4213</v>
      </c>
      <c r="N3245" s="255" t="s">
        <v>10527</v>
      </c>
      <c r="P3245" s="255" t="s">
        <v>162</v>
      </c>
      <c r="Q3245" s="255" t="s">
        <v>4661</v>
      </c>
      <c r="R3245" s="255" t="s">
        <v>795</v>
      </c>
      <c r="S3245" s="255" t="s">
        <v>10652</v>
      </c>
    </row>
    <row r="3246" spans="1:19" x14ac:dyDescent="0.3">
      <c r="A3246" s="255"/>
      <c r="B3246" s="255"/>
      <c r="C3246" s="255"/>
      <c r="D3246" s="255"/>
      <c r="F3246" s="255" t="s">
        <v>161</v>
      </c>
      <c r="G3246" s="255" t="s">
        <v>794</v>
      </c>
      <c r="H3246" s="255" t="s">
        <v>1393</v>
      </c>
      <c r="I3246" s="255" t="s">
        <v>1197</v>
      </c>
      <c r="K3246" s="255" t="s">
        <v>166</v>
      </c>
      <c r="L3246" s="255" t="s">
        <v>601</v>
      </c>
      <c r="M3246" s="255" t="s">
        <v>1808</v>
      </c>
      <c r="N3246" s="255" t="s">
        <v>2404</v>
      </c>
      <c r="P3246" s="255" t="s">
        <v>162</v>
      </c>
      <c r="Q3246" s="255" t="s">
        <v>570</v>
      </c>
      <c r="R3246" s="255" t="s">
        <v>665</v>
      </c>
      <c r="S3246" s="255" t="s">
        <v>3191</v>
      </c>
    </row>
    <row r="3247" spans="1:19" x14ac:dyDescent="0.3">
      <c r="A3247" s="255"/>
      <c r="B3247" s="255"/>
      <c r="C3247" s="255"/>
      <c r="D3247" s="255"/>
      <c r="F3247" s="255" t="s">
        <v>161</v>
      </c>
      <c r="G3247" s="255" t="s">
        <v>796</v>
      </c>
      <c r="H3247" s="255" t="s">
        <v>1826</v>
      </c>
      <c r="I3247" s="255" t="s">
        <v>1198</v>
      </c>
      <c r="K3247" s="255" t="s">
        <v>166</v>
      </c>
      <c r="L3247" s="255" t="s">
        <v>2074</v>
      </c>
      <c r="M3247" s="255" t="s">
        <v>946</v>
      </c>
      <c r="N3247" s="255" t="s">
        <v>2405</v>
      </c>
      <c r="P3247" s="255" t="s">
        <v>162</v>
      </c>
      <c r="Q3247" s="255" t="s">
        <v>572</v>
      </c>
      <c r="R3247" s="255" t="s">
        <v>1498</v>
      </c>
      <c r="S3247" s="255" t="s">
        <v>909</v>
      </c>
    </row>
    <row r="3248" spans="1:19" x14ac:dyDescent="0.3">
      <c r="A3248" s="255"/>
      <c r="B3248" s="255"/>
      <c r="C3248" s="255"/>
      <c r="D3248" s="255"/>
      <c r="F3248" s="255" t="s">
        <v>161</v>
      </c>
      <c r="G3248" s="255" t="s">
        <v>4675</v>
      </c>
      <c r="H3248" s="255" t="s">
        <v>1795</v>
      </c>
      <c r="I3248" s="255" t="s">
        <v>3795</v>
      </c>
      <c r="K3248" s="255" t="s">
        <v>166</v>
      </c>
      <c r="L3248" s="255" t="s">
        <v>602</v>
      </c>
      <c r="M3248" s="255" t="s">
        <v>757</v>
      </c>
      <c r="N3248" s="255" t="s">
        <v>2406</v>
      </c>
      <c r="P3248" s="255" t="s">
        <v>162</v>
      </c>
      <c r="Q3248" s="255" t="s">
        <v>574</v>
      </c>
      <c r="R3248" s="255" t="s">
        <v>1851</v>
      </c>
      <c r="S3248" s="255" t="s">
        <v>3192</v>
      </c>
    </row>
    <row r="3249" spans="1:19" x14ac:dyDescent="0.3">
      <c r="A3249" s="255"/>
      <c r="B3249" s="255"/>
      <c r="C3249" s="255"/>
      <c r="D3249" s="255"/>
      <c r="F3249" s="255" t="s">
        <v>161</v>
      </c>
      <c r="G3249" s="255" t="s">
        <v>798</v>
      </c>
      <c r="H3249" s="255" t="s">
        <v>565</v>
      </c>
      <c r="I3249" s="255" t="s">
        <v>594</v>
      </c>
      <c r="K3249" s="255" t="s">
        <v>166</v>
      </c>
      <c r="L3249" s="255" t="s">
        <v>603</v>
      </c>
      <c r="M3249" s="255" t="s">
        <v>2748</v>
      </c>
      <c r="N3249" s="255" t="s">
        <v>2407</v>
      </c>
      <c r="P3249" s="255" t="s">
        <v>162</v>
      </c>
      <c r="Q3249" s="255" t="s">
        <v>576</v>
      </c>
      <c r="R3249" s="255" t="s">
        <v>2515</v>
      </c>
      <c r="S3249" s="255" t="s">
        <v>3193</v>
      </c>
    </row>
    <row r="3250" spans="1:19" x14ac:dyDescent="0.3">
      <c r="A3250" s="255"/>
      <c r="B3250" s="255"/>
      <c r="C3250" s="255"/>
      <c r="D3250" s="255"/>
      <c r="F3250" s="255" t="s">
        <v>161</v>
      </c>
      <c r="G3250" s="255" t="s">
        <v>800</v>
      </c>
      <c r="H3250" s="255" t="s">
        <v>2515</v>
      </c>
      <c r="I3250" s="255" t="s">
        <v>1199</v>
      </c>
      <c r="K3250" s="255" t="s">
        <v>166</v>
      </c>
      <c r="L3250" s="255" t="s">
        <v>586</v>
      </c>
      <c r="M3250" s="255" t="s">
        <v>994</v>
      </c>
      <c r="N3250" s="255" t="s">
        <v>2408</v>
      </c>
      <c r="P3250" s="255" t="s">
        <v>162</v>
      </c>
      <c r="Q3250" s="255" t="s">
        <v>578</v>
      </c>
      <c r="R3250" s="255" t="s">
        <v>1851</v>
      </c>
      <c r="S3250" s="255" t="s">
        <v>3194</v>
      </c>
    </row>
    <row r="3251" spans="1:19" x14ac:dyDescent="0.3">
      <c r="A3251" s="255"/>
      <c r="B3251" s="255"/>
      <c r="C3251" s="255"/>
      <c r="D3251" s="255"/>
      <c r="F3251" s="255" t="s">
        <v>161</v>
      </c>
      <c r="G3251" s="255" t="s">
        <v>802</v>
      </c>
      <c r="H3251" s="255" t="s">
        <v>594</v>
      </c>
      <c r="I3251" s="255" t="s">
        <v>624</v>
      </c>
      <c r="K3251" s="255" t="s">
        <v>166</v>
      </c>
      <c r="L3251" s="255" t="s">
        <v>552</v>
      </c>
      <c r="M3251" s="255" t="s">
        <v>1557</v>
      </c>
      <c r="N3251" s="255" t="s">
        <v>3820</v>
      </c>
      <c r="P3251" s="255" t="s">
        <v>162</v>
      </c>
      <c r="Q3251" s="255" t="s">
        <v>580</v>
      </c>
      <c r="R3251" s="255" t="s">
        <v>624</v>
      </c>
      <c r="S3251" s="255" t="s">
        <v>1183</v>
      </c>
    </row>
    <row r="3252" spans="1:19" x14ac:dyDescent="0.3">
      <c r="A3252" s="255"/>
      <c r="B3252" s="255"/>
      <c r="C3252" s="255"/>
      <c r="D3252" s="255"/>
      <c r="F3252" s="255" t="s">
        <v>161</v>
      </c>
      <c r="G3252" s="255" t="s">
        <v>803</v>
      </c>
      <c r="H3252" s="255" t="s">
        <v>600</v>
      </c>
      <c r="I3252" s="255" t="s">
        <v>1200</v>
      </c>
      <c r="K3252" s="255" t="s">
        <v>166</v>
      </c>
      <c r="L3252" s="255" t="s">
        <v>551</v>
      </c>
      <c r="M3252" s="255" t="s">
        <v>1446</v>
      </c>
      <c r="N3252" s="255" t="s">
        <v>3821</v>
      </c>
      <c r="P3252" s="255" t="s">
        <v>162</v>
      </c>
      <c r="Q3252" s="255" t="s">
        <v>2829</v>
      </c>
      <c r="R3252" s="255" t="s">
        <v>863</v>
      </c>
      <c r="S3252" s="255" t="s">
        <v>2603</v>
      </c>
    </row>
    <row r="3253" spans="1:19" x14ac:dyDescent="0.3">
      <c r="A3253" s="255"/>
      <c r="B3253" s="255"/>
      <c r="C3253" s="255"/>
      <c r="D3253" s="255"/>
      <c r="F3253" s="255" t="s">
        <v>161</v>
      </c>
      <c r="G3253" s="255" t="s">
        <v>805</v>
      </c>
      <c r="H3253" s="255" t="s">
        <v>1420</v>
      </c>
      <c r="I3253" s="255" t="s">
        <v>1201</v>
      </c>
      <c r="K3253" s="255" t="s">
        <v>166</v>
      </c>
      <c r="L3253" s="255" t="s">
        <v>611</v>
      </c>
      <c r="M3253" s="255" t="s">
        <v>1446</v>
      </c>
      <c r="N3253" s="255" t="s">
        <v>3821</v>
      </c>
      <c r="P3253" s="255" t="s">
        <v>162</v>
      </c>
      <c r="Q3253" s="255" t="s">
        <v>4664</v>
      </c>
      <c r="R3253" s="255" t="s">
        <v>836</v>
      </c>
      <c r="S3253" s="255" t="s">
        <v>10651</v>
      </c>
    </row>
    <row r="3254" spans="1:19" x14ac:dyDescent="0.3">
      <c r="A3254" s="255"/>
      <c r="B3254" s="255"/>
      <c r="C3254" s="255"/>
      <c r="D3254" s="255"/>
      <c r="F3254" s="255" t="s">
        <v>161</v>
      </c>
      <c r="G3254" s="255" t="s">
        <v>807</v>
      </c>
      <c r="H3254" s="255" t="s">
        <v>821</v>
      </c>
      <c r="I3254" s="255" t="s">
        <v>579</v>
      </c>
      <c r="K3254" s="255" t="s">
        <v>166</v>
      </c>
      <c r="L3254" s="255" t="s">
        <v>586</v>
      </c>
      <c r="M3254" s="255" t="s">
        <v>565</v>
      </c>
      <c r="N3254" s="255" t="s">
        <v>565</v>
      </c>
      <c r="P3254" s="255" t="s">
        <v>162</v>
      </c>
      <c r="Q3254" s="255" t="s">
        <v>582</v>
      </c>
      <c r="R3254" s="255" t="s">
        <v>1635</v>
      </c>
      <c r="S3254" s="255" t="s">
        <v>3195</v>
      </c>
    </row>
    <row r="3255" spans="1:19" x14ac:dyDescent="0.3">
      <c r="A3255" s="255"/>
      <c r="B3255" s="255"/>
      <c r="C3255" s="255"/>
      <c r="D3255" s="255"/>
      <c r="F3255" s="255" t="s">
        <v>161</v>
      </c>
      <c r="G3255" s="255" t="s">
        <v>809</v>
      </c>
      <c r="H3255" s="255" t="s">
        <v>652</v>
      </c>
      <c r="I3255" s="255" t="s">
        <v>1202</v>
      </c>
      <c r="K3255" s="255" t="s">
        <v>166</v>
      </c>
      <c r="L3255" s="255" t="s">
        <v>550</v>
      </c>
      <c r="M3255" s="255" t="s">
        <v>989</v>
      </c>
      <c r="N3255" s="255" t="s">
        <v>2409</v>
      </c>
      <c r="P3255" s="255" t="s">
        <v>162</v>
      </c>
      <c r="Q3255" s="255" t="s">
        <v>584</v>
      </c>
      <c r="R3255" s="255" t="s">
        <v>1310</v>
      </c>
      <c r="S3255" s="255" t="s">
        <v>3196</v>
      </c>
    </row>
    <row r="3256" spans="1:19" x14ac:dyDescent="0.3">
      <c r="A3256" s="255"/>
      <c r="B3256" s="255"/>
      <c r="C3256" s="255"/>
      <c r="D3256" s="255"/>
      <c r="F3256" s="255" t="s">
        <v>161</v>
      </c>
      <c r="G3256" s="255" t="s">
        <v>811</v>
      </c>
      <c r="H3256" s="255" t="s">
        <v>565</v>
      </c>
      <c r="I3256" s="255" t="s">
        <v>812</v>
      </c>
      <c r="K3256" s="255" t="s">
        <v>166</v>
      </c>
      <c r="L3256" s="255" t="s">
        <v>617</v>
      </c>
      <c r="M3256" s="255" t="s">
        <v>565</v>
      </c>
      <c r="N3256" s="255" t="s">
        <v>565</v>
      </c>
      <c r="P3256" s="255" t="s">
        <v>162</v>
      </c>
      <c r="Q3256" s="255" t="s">
        <v>586</v>
      </c>
      <c r="R3256" s="255" t="s">
        <v>656</v>
      </c>
      <c r="S3256" s="255" t="s">
        <v>3197</v>
      </c>
    </row>
    <row r="3257" spans="1:19" x14ac:dyDescent="0.3">
      <c r="A3257" s="255"/>
      <c r="B3257" s="255"/>
      <c r="C3257" s="255"/>
      <c r="D3257" s="255"/>
      <c r="F3257" s="255" t="s">
        <v>161</v>
      </c>
      <c r="G3257" s="255" t="s">
        <v>4676</v>
      </c>
      <c r="H3257" s="255" t="s">
        <v>6875</v>
      </c>
      <c r="I3257" s="255" t="s">
        <v>10483</v>
      </c>
      <c r="K3257" s="255" t="s">
        <v>166</v>
      </c>
      <c r="L3257" s="255" t="s">
        <v>618</v>
      </c>
      <c r="M3257" s="255" t="s">
        <v>989</v>
      </c>
      <c r="N3257" s="255" t="s">
        <v>2410</v>
      </c>
      <c r="P3257" s="255" t="s">
        <v>162</v>
      </c>
      <c r="Q3257" s="255" t="s">
        <v>553</v>
      </c>
      <c r="R3257" s="255" t="s">
        <v>4302</v>
      </c>
      <c r="S3257" s="255" t="s">
        <v>3198</v>
      </c>
    </row>
    <row r="3258" spans="1:19" x14ac:dyDescent="0.3">
      <c r="A3258" s="255"/>
      <c r="B3258" s="255"/>
      <c r="C3258" s="255"/>
      <c r="D3258" s="255"/>
      <c r="F3258" s="255" t="s">
        <v>161</v>
      </c>
      <c r="G3258" s="255" t="s">
        <v>813</v>
      </c>
      <c r="H3258" s="255" t="s">
        <v>1806</v>
      </c>
      <c r="I3258" s="255" t="s">
        <v>1203</v>
      </c>
      <c r="K3258" s="255" t="s">
        <v>166</v>
      </c>
      <c r="L3258" s="255" t="s">
        <v>8645</v>
      </c>
      <c r="M3258" s="255" t="s">
        <v>565</v>
      </c>
      <c r="N3258" s="255" t="s">
        <v>565</v>
      </c>
      <c r="P3258" s="255" t="s">
        <v>162</v>
      </c>
      <c r="Q3258" s="255" t="s">
        <v>589</v>
      </c>
      <c r="R3258" s="255" t="s">
        <v>2154</v>
      </c>
      <c r="S3258" s="255" t="s">
        <v>2748</v>
      </c>
    </row>
    <row r="3259" spans="1:19" x14ac:dyDescent="0.3">
      <c r="A3259" s="255"/>
      <c r="B3259" s="255"/>
      <c r="C3259" s="255"/>
      <c r="D3259" s="255"/>
      <c r="F3259" s="255" t="s">
        <v>161</v>
      </c>
      <c r="G3259" s="255" t="s">
        <v>815</v>
      </c>
      <c r="H3259" s="255" t="s">
        <v>565</v>
      </c>
      <c r="I3259" s="255" t="s">
        <v>565</v>
      </c>
      <c r="K3259" s="255" t="s">
        <v>166</v>
      </c>
      <c r="L3259" s="255" t="s">
        <v>8646</v>
      </c>
      <c r="M3259" s="255" t="s">
        <v>565</v>
      </c>
      <c r="N3259" s="255" t="s">
        <v>565</v>
      </c>
      <c r="P3259" s="255" t="s">
        <v>162</v>
      </c>
      <c r="Q3259" s="255" t="s">
        <v>591</v>
      </c>
      <c r="R3259" s="255" t="s">
        <v>1399</v>
      </c>
      <c r="S3259" s="255" t="s">
        <v>3199</v>
      </c>
    </row>
    <row r="3260" spans="1:19" x14ac:dyDescent="0.3">
      <c r="A3260" s="255"/>
      <c r="B3260" s="255"/>
      <c r="C3260" s="255"/>
      <c r="D3260" s="255"/>
      <c r="F3260" s="255" t="s">
        <v>161</v>
      </c>
      <c r="G3260" s="255" t="s">
        <v>816</v>
      </c>
      <c r="H3260" s="255" t="s">
        <v>828</v>
      </c>
      <c r="I3260" s="255" t="s">
        <v>1204</v>
      </c>
      <c r="K3260" s="255" t="s">
        <v>166</v>
      </c>
      <c r="L3260" s="255" t="s">
        <v>586</v>
      </c>
      <c r="M3260" s="255" t="s">
        <v>565</v>
      </c>
      <c r="N3260" s="255" t="s">
        <v>946</v>
      </c>
      <c r="P3260" s="255" t="s">
        <v>162</v>
      </c>
      <c r="Q3260" s="255" t="s">
        <v>593</v>
      </c>
      <c r="R3260" s="255" t="s">
        <v>594</v>
      </c>
      <c r="S3260" s="255" t="s">
        <v>565</v>
      </c>
    </row>
    <row r="3261" spans="1:19" x14ac:dyDescent="0.3">
      <c r="A3261" s="255"/>
      <c r="B3261" s="255"/>
      <c r="C3261" s="255"/>
      <c r="D3261" s="255"/>
      <c r="F3261" s="255" t="s">
        <v>161</v>
      </c>
      <c r="G3261" s="255" t="s">
        <v>818</v>
      </c>
      <c r="H3261" s="255" t="s">
        <v>621</v>
      </c>
      <c r="I3261" s="255" t="s">
        <v>1205</v>
      </c>
      <c r="K3261" s="255" t="s">
        <v>166</v>
      </c>
      <c r="L3261" s="255" t="s">
        <v>549</v>
      </c>
      <c r="M3261" s="255" t="s">
        <v>1234</v>
      </c>
      <c r="N3261" s="255" t="s">
        <v>2411</v>
      </c>
      <c r="P3261" s="255" t="s">
        <v>162</v>
      </c>
      <c r="Q3261" s="255" t="s">
        <v>4665</v>
      </c>
      <c r="R3261" s="255" t="s">
        <v>1671</v>
      </c>
      <c r="S3261" s="255" t="s">
        <v>4368</v>
      </c>
    </row>
    <row r="3262" spans="1:19" x14ac:dyDescent="0.3">
      <c r="A3262" s="255"/>
      <c r="B3262" s="255"/>
      <c r="C3262" s="255"/>
      <c r="D3262" s="255"/>
      <c r="F3262" s="255" t="s">
        <v>161</v>
      </c>
      <c r="G3262" s="255" t="s">
        <v>4677</v>
      </c>
      <c r="H3262" s="255" t="s">
        <v>594</v>
      </c>
      <c r="I3262" s="255" t="s">
        <v>565</v>
      </c>
      <c r="K3262" s="255" t="s">
        <v>166</v>
      </c>
      <c r="L3262" s="255" t="s">
        <v>625</v>
      </c>
      <c r="M3262" s="255" t="s">
        <v>565</v>
      </c>
      <c r="N3262" s="255" t="s">
        <v>565</v>
      </c>
      <c r="P3262" s="255" t="s">
        <v>162</v>
      </c>
      <c r="Q3262" s="255" t="s">
        <v>595</v>
      </c>
      <c r="R3262" s="255" t="s">
        <v>946</v>
      </c>
      <c r="S3262" s="255" t="s">
        <v>1074</v>
      </c>
    </row>
    <row r="3263" spans="1:19" x14ac:dyDescent="0.3">
      <c r="A3263" s="255"/>
      <c r="B3263" s="255"/>
      <c r="C3263" s="255"/>
      <c r="D3263" s="255"/>
      <c r="F3263" s="255" t="s">
        <v>161</v>
      </c>
      <c r="G3263" s="255" t="s">
        <v>820</v>
      </c>
      <c r="H3263" s="255" t="s">
        <v>594</v>
      </c>
      <c r="I3263" s="255" t="s">
        <v>565</v>
      </c>
      <c r="K3263" s="255" t="s">
        <v>166</v>
      </c>
      <c r="L3263" s="255" t="s">
        <v>627</v>
      </c>
      <c r="M3263" s="255" t="s">
        <v>565</v>
      </c>
      <c r="N3263" s="255" t="s">
        <v>565</v>
      </c>
      <c r="P3263" s="255" t="s">
        <v>162</v>
      </c>
      <c r="Q3263" s="255" t="s">
        <v>597</v>
      </c>
      <c r="R3263" s="255" t="s">
        <v>2154</v>
      </c>
      <c r="S3263" s="255" t="s">
        <v>1158</v>
      </c>
    </row>
    <row r="3264" spans="1:19" x14ac:dyDescent="0.3">
      <c r="A3264" s="255"/>
      <c r="B3264" s="255"/>
      <c r="C3264" s="255"/>
      <c r="D3264" s="255"/>
      <c r="F3264" s="255" t="s">
        <v>161</v>
      </c>
      <c r="G3264" s="255" t="s">
        <v>961</v>
      </c>
      <c r="H3264" s="255" t="s">
        <v>565</v>
      </c>
      <c r="I3264" s="255" t="s">
        <v>565</v>
      </c>
      <c r="K3264" s="255" t="s">
        <v>166</v>
      </c>
      <c r="L3264" s="255" t="s">
        <v>629</v>
      </c>
      <c r="M3264" s="255" t="s">
        <v>674</v>
      </c>
      <c r="N3264" s="255" t="s">
        <v>2412</v>
      </c>
      <c r="P3264" s="255" t="s">
        <v>162</v>
      </c>
      <c r="Q3264" s="255" t="s">
        <v>599</v>
      </c>
      <c r="R3264" s="255" t="s">
        <v>1010</v>
      </c>
      <c r="S3264" s="255" t="s">
        <v>3200</v>
      </c>
    </row>
    <row r="3265" spans="1:19" x14ac:dyDescent="0.3">
      <c r="A3265" s="288"/>
      <c r="B3265" s="288"/>
      <c r="C3265" s="288"/>
      <c r="D3265" s="288"/>
      <c r="F3265" s="255" t="s">
        <v>161</v>
      </c>
      <c r="G3265" s="255" t="s">
        <v>822</v>
      </c>
      <c r="H3265" s="255" t="s">
        <v>7844</v>
      </c>
      <c r="I3265" s="255" t="s">
        <v>1206</v>
      </c>
      <c r="K3265" s="255" t="s">
        <v>166</v>
      </c>
      <c r="L3265" s="255" t="s">
        <v>633</v>
      </c>
      <c r="M3265" s="255" t="s">
        <v>565</v>
      </c>
      <c r="N3265" s="255" t="s">
        <v>828</v>
      </c>
      <c r="P3265" s="255" t="s">
        <v>162</v>
      </c>
      <c r="Q3265" s="255" t="s">
        <v>4666</v>
      </c>
      <c r="R3265" s="255" t="s">
        <v>1227</v>
      </c>
      <c r="S3265" s="255" t="s">
        <v>3201</v>
      </c>
    </row>
    <row r="3266" spans="1:19" x14ac:dyDescent="0.3">
      <c r="A3266" s="288"/>
      <c r="B3266" s="288"/>
      <c r="C3266" s="288"/>
      <c r="D3266" s="288"/>
      <c r="F3266" s="255" t="s">
        <v>161</v>
      </c>
      <c r="G3266" s="255" t="s">
        <v>332</v>
      </c>
      <c r="H3266" s="255" t="s">
        <v>4592</v>
      </c>
      <c r="I3266" s="255" t="s">
        <v>1207</v>
      </c>
      <c r="K3266" s="255" t="s">
        <v>166</v>
      </c>
      <c r="L3266" s="255" t="s">
        <v>586</v>
      </c>
      <c r="M3266" s="255" t="s">
        <v>885</v>
      </c>
      <c r="N3266" s="255" t="s">
        <v>1392</v>
      </c>
      <c r="P3266" s="255" t="s">
        <v>162</v>
      </c>
      <c r="Q3266" s="255" t="s">
        <v>601</v>
      </c>
      <c r="R3266" s="255" t="s">
        <v>565</v>
      </c>
      <c r="S3266" s="255" t="s">
        <v>565</v>
      </c>
    </row>
    <row r="3267" spans="1:19" x14ac:dyDescent="0.3">
      <c r="A3267" s="288"/>
      <c r="B3267" s="288"/>
      <c r="C3267" s="288"/>
      <c r="D3267" s="288"/>
      <c r="F3267" s="255" t="s">
        <v>161</v>
      </c>
      <c r="G3267" s="255" t="s">
        <v>331</v>
      </c>
      <c r="H3267" s="255" t="s">
        <v>2353</v>
      </c>
      <c r="I3267" s="255" t="s">
        <v>1208</v>
      </c>
      <c r="K3267" s="255" t="s">
        <v>166</v>
      </c>
      <c r="L3267" s="255" t="s">
        <v>548</v>
      </c>
      <c r="M3267" s="255" t="s">
        <v>2515</v>
      </c>
      <c r="N3267" s="255" t="s">
        <v>1202</v>
      </c>
      <c r="P3267" s="255" t="s">
        <v>162</v>
      </c>
      <c r="Q3267" s="255" t="s">
        <v>603</v>
      </c>
      <c r="R3267" s="255" t="s">
        <v>1227</v>
      </c>
      <c r="S3267" s="255" t="s">
        <v>3201</v>
      </c>
    </row>
    <row r="3268" spans="1:19" x14ac:dyDescent="0.3">
      <c r="A3268" s="288"/>
      <c r="B3268" s="288"/>
      <c r="C3268" s="288"/>
      <c r="D3268" s="288"/>
      <c r="F3268" s="255" t="s">
        <v>161</v>
      </c>
      <c r="G3268" s="255" t="s">
        <v>330</v>
      </c>
      <c r="H3268" s="255" t="s">
        <v>2812</v>
      </c>
      <c r="I3268" s="255" t="s">
        <v>1209</v>
      </c>
      <c r="K3268" s="255" t="s">
        <v>166</v>
      </c>
      <c r="L3268" s="255" t="s">
        <v>637</v>
      </c>
      <c r="M3268" s="255" t="s">
        <v>624</v>
      </c>
      <c r="N3268" s="255" t="s">
        <v>875</v>
      </c>
      <c r="P3268" s="255" t="s">
        <v>162</v>
      </c>
      <c r="Q3268" s="255" t="s">
        <v>586</v>
      </c>
      <c r="R3268" s="255" t="s">
        <v>865</v>
      </c>
      <c r="S3268" s="255" t="s">
        <v>2541</v>
      </c>
    </row>
    <row r="3269" spans="1:19" x14ac:dyDescent="0.3">
      <c r="A3269" s="288"/>
      <c r="B3269" s="288"/>
      <c r="C3269" s="288"/>
      <c r="D3269" s="288"/>
      <c r="F3269" s="255" t="s">
        <v>161</v>
      </c>
      <c r="G3269" s="255" t="s">
        <v>329</v>
      </c>
      <c r="H3269" s="255" t="s">
        <v>3213</v>
      </c>
      <c r="I3269" s="255" t="s">
        <v>1210</v>
      </c>
      <c r="K3269" s="255" t="s">
        <v>166</v>
      </c>
      <c r="L3269" s="255" t="s">
        <v>639</v>
      </c>
      <c r="M3269" s="255" t="s">
        <v>863</v>
      </c>
      <c r="N3269" s="255" t="s">
        <v>661</v>
      </c>
      <c r="P3269" s="255" t="s">
        <v>162</v>
      </c>
      <c r="Q3269" s="255" t="s">
        <v>552</v>
      </c>
      <c r="R3269" s="255" t="s">
        <v>10650</v>
      </c>
      <c r="S3269" s="255" t="s">
        <v>3872</v>
      </c>
    </row>
    <row r="3270" spans="1:19" x14ac:dyDescent="0.3">
      <c r="A3270" s="288"/>
      <c r="B3270" s="288"/>
      <c r="C3270" s="288"/>
      <c r="D3270" s="288"/>
      <c r="F3270" s="255" t="s">
        <v>161</v>
      </c>
      <c r="G3270" s="255" t="s">
        <v>328</v>
      </c>
      <c r="H3270" s="255" t="s">
        <v>863</v>
      </c>
      <c r="I3270" s="255" t="s">
        <v>1121</v>
      </c>
      <c r="K3270" s="255" t="s">
        <v>166</v>
      </c>
      <c r="L3270" s="255" t="s">
        <v>641</v>
      </c>
      <c r="M3270" s="255" t="s">
        <v>565</v>
      </c>
      <c r="N3270" s="255" t="s">
        <v>757</v>
      </c>
      <c r="P3270" s="255" t="s">
        <v>162</v>
      </c>
      <c r="Q3270" s="255" t="s">
        <v>551</v>
      </c>
      <c r="R3270" s="255" t="s">
        <v>2025</v>
      </c>
      <c r="S3270" s="255" t="s">
        <v>3873</v>
      </c>
    </row>
    <row r="3271" spans="1:19" x14ac:dyDescent="0.3">
      <c r="A3271" s="288"/>
      <c r="B3271" s="288"/>
      <c r="C3271" s="288"/>
      <c r="D3271" s="288"/>
      <c r="F3271" s="255" t="s">
        <v>161</v>
      </c>
      <c r="G3271" s="255" t="s">
        <v>324</v>
      </c>
      <c r="H3271" s="255" t="s">
        <v>2943</v>
      </c>
      <c r="I3271" s="255" t="s">
        <v>1211</v>
      </c>
      <c r="K3271" s="255" t="s">
        <v>166</v>
      </c>
      <c r="L3271" s="255" t="s">
        <v>643</v>
      </c>
      <c r="M3271" s="255" t="s">
        <v>946</v>
      </c>
      <c r="N3271" s="255" t="s">
        <v>1232</v>
      </c>
      <c r="P3271" s="255" t="s">
        <v>162</v>
      </c>
      <c r="Q3271" s="255" t="s">
        <v>609</v>
      </c>
      <c r="R3271" s="255" t="s">
        <v>863</v>
      </c>
      <c r="S3271" s="255" t="s">
        <v>1807</v>
      </c>
    </row>
    <row r="3272" spans="1:19" x14ac:dyDescent="0.3">
      <c r="A3272" s="288"/>
      <c r="B3272" s="288"/>
      <c r="C3272" s="288"/>
      <c r="D3272" s="288"/>
      <c r="F3272" s="255" t="s">
        <v>161</v>
      </c>
      <c r="G3272" s="255" t="s">
        <v>4678</v>
      </c>
      <c r="H3272" s="255" t="s">
        <v>898</v>
      </c>
      <c r="I3272" s="255" t="s">
        <v>10484</v>
      </c>
      <c r="K3272" s="255" t="s">
        <v>166</v>
      </c>
      <c r="L3272" s="255" t="s">
        <v>586</v>
      </c>
      <c r="M3272" s="255" t="s">
        <v>1121</v>
      </c>
      <c r="N3272" s="255" t="s">
        <v>1684</v>
      </c>
      <c r="P3272" s="255" t="s">
        <v>162</v>
      </c>
      <c r="Q3272" s="255" t="s">
        <v>611</v>
      </c>
      <c r="R3272" s="255" t="s">
        <v>1312</v>
      </c>
      <c r="S3272" s="255" t="s">
        <v>3874</v>
      </c>
    </row>
    <row r="3273" spans="1:19" x14ac:dyDescent="0.3">
      <c r="A3273" s="288"/>
      <c r="B3273" s="288"/>
      <c r="C3273" s="288"/>
      <c r="D3273" s="288"/>
      <c r="F3273" s="255" t="s">
        <v>161</v>
      </c>
      <c r="G3273" s="255" t="s">
        <v>830</v>
      </c>
      <c r="H3273" s="255" t="s">
        <v>757</v>
      </c>
      <c r="I3273" s="255" t="s">
        <v>1212</v>
      </c>
      <c r="K3273" s="255" t="s">
        <v>166</v>
      </c>
      <c r="L3273" s="255" t="s">
        <v>547</v>
      </c>
      <c r="M3273" s="255" t="s">
        <v>1851</v>
      </c>
      <c r="N3273" s="255" t="s">
        <v>734</v>
      </c>
      <c r="P3273" s="255" t="s">
        <v>162</v>
      </c>
      <c r="Q3273" s="255" t="s">
        <v>586</v>
      </c>
      <c r="R3273" s="255" t="s">
        <v>565</v>
      </c>
      <c r="S3273" s="255" t="s">
        <v>565</v>
      </c>
    </row>
    <row r="3274" spans="1:19" x14ac:dyDescent="0.3">
      <c r="A3274" s="288"/>
      <c r="B3274" s="288"/>
      <c r="C3274" s="288"/>
      <c r="D3274" s="288"/>
      <c r="F3274" s="255" t="s">
        <v>161</v>
      </c>
      <c r="G3274" s="255" t="s">
        <v>831</v>
      </c>
      <c r="H3274" s="255" t="s">
        <v>565</v>
      </c>
      <c r="I3274" s="255" t="s">
        <v>565</v>
      </c>
      <c r="K3274" s="255" t="s">
        <v>166</v>
      </c>
      <c r="L3274" s="255" t="s">
        <v>647</v>
      </c>
      <c r="M3274" s="255" t="s">
        <v>2163</v>
      </c>
      <c r="N3274" s="255" t="s">
        <v>1661</v>
      </c>
      <c r="P3274" s="255" t="s">
        <v>162</v>
      </c>
      <c r="Q3274" s="255" t="s">
        <v>550</v>
      </c>
      <c r="R3274" s="255" t="s">
        <v>1626</v>
      </c>
      <c r="S3274" s="255" t="s">
        <v>3082</v>
      </c>
    </row>
    <row r="3275" spans="1:19" x14ac:dyDescent="0.3">
      <c r="A3275" s="288"/>
      <c r="B3275" s="288"/>
      <c r="C3275" s="288"/>
      <c r="D3275" s="288"/>
      <c r="F3275" s="255" t="s">
        <v>161</v>
      </c>
      <c r="G3275" s="255" t="s">
        <v>832</v>
      </c>
      <c r="H3275" s="255" t="s">
        <v>663</v>
      </c>
      <c r="I3275" s="255" t="s">
        <v>1213</v>
      </c>
      <c r="K3275" s="255" t="s">
        <v>166</v>
      </c>
      <c r="L3275" s="255" t="s">
        <v>649</v>
      </c>
      <c r="M3275" s="255" t="s">
        <v>1893</v>
      </c>
      <c r="N3275" s="255" t="s">
        <v>821</v>
      </c>
      <c r="P3275" s="255" t="s">
        <v>162</v>
      </c>
      <c r="Q3275" s="255" t="s">
        <v>614</v>
      </c>
      <c r="R3275" s="255" t="s">
        <v>565</v>
      </c>
      <c r="S3275" s="255" t="s">
        <v>565</v>
      </c>
    </row>
    <row r="3276" spans="1:19" x14ac:dyDescent="0.3">
      <c r="A3276" s="288"/>
      <c r="B3276" s="288"/>
      <c r="C3276" s="288"/>
      <c r="D3276" s="288"/>
      <c r="F3276" s="255" t="s">
        <v>161</v>
      </c>
      <c r="G3276" s="255" t="s">
        <v>536</v>
      </c>
      <c r="H3276" s="255" t="s">
        <v>5922</v>
      </c>
      <c r="I3276" s="255" t="s">
        <v>1214</v>
      </c>
      <c r="K3276" s="255" t="s">
        <v>166</v>
      </c>
      <c r="L3276" s="255" t="s">
        <v>651</v>
      </c>
      <c r="M3276" s="255" t="s">
        <v>565</v>
      </c>
      <c r="N3276" s="255" t="s">
        <v>565</v>
      </c>
      <c r="P3276" s="255" t="s">
        <v>162</v>
      </c>
      <c r="Q3276" s="255" t="s">
        <v>615</v>
      </c>
      <c r="R3276" s="255" t="s">
        <v>2090</v>
      </c>
      <c r="S3276" s="255" t="s">
        <v>3203</v>
      </c>
    </row>
    <row r="3277" spans="1:19" x14ac:dyDescent="0.3">
      <c r="A3277" s="288"/>
      <c r="B3277" s="288"/>
      <c r="C3277" s="288"/>
      <c r="D3277" s="288"/>
      <c r="F3277" s="255" t="s">
        <v>161</v>
      </c>
      <c r="G3277" s="255" t="s">
        <v>586</v>
      </c>
      <c r="H3277" s="255" t="s">
        <v>5922</v>
      </c>
      <c r="I3277" s="255" t="s">
        <v>1214</v>
      </c>
      <c r="K3277" s="255" t="s">
        <v>166</v>
      </c>
      <c r="L3277" s="255" t="s">
        <v>653</v>
      </c>
      <c r="M3277" s="255" t="s">
        <v>594</v>
      </c>
      <c r="N3277" s="255" t="s">
        <v>2413</v>
      </c>
      <c r="P3277" s="255" t="s">
        <v>162</v>
      </c>
      <c r="Q3277" s="255" t="s">
        <v>616</v>
      </c>
      <c r="R3277" s="255" t="s">
        <v>565</v>
      </c>
      <c r="S3277" s="255" t="s">
        <v>565</v>
      </c>
    </row>
    <row r="3278" spans="1:19" x14ac:dyDescent="0.3">
      <c r="A3278" s="288"/>
      <c r="B3278" s="288"/>
      <c r="C3278" s="288"/>
      <c r="D3278" s="288"/>
      <c r="F3278" s="255" t="s">
        <v>162</v>
      </c>
      <c r="G3278" s="255" t="s">
        <v>554</v>
      </c>
      <c r="H3278" s="255" t="s">
        <v>2039</v>
      </c>
      <c r="I3278" s="255" t="s">
        <v>1215</v>
      </c>
      <c r="K3278" s="255" t="s">
        <v>166</v>
      </c>
      <c r="L3278" s="255" t="s">
        <v>655</v>
      </c>
      <c r="M3278" s="255" t="s">
        <v>757</v>
      </c>
      <c r="N3278" s="255" t="s">
        <v>1807</v>
      </c>
      <c r="P3278" s="255" t="s">
        <v>162</v>
      </c>
      <c r="Q3278" s="255" t="s">
        <v>617</v>
      </c>
      <c r="R3278" s="255" t="s">
        <v>565</v>
      </c>
      <c r="S3278" s="255" t="s">
        <v>565</v>
      </c>
    </row>
    <row r="3279" spans="1:19" x14ac:dyDescent="0.3">
      <c r="A3279" s="288"/>
      <c r="B3279" s="288"/>
      <c r="C3279" s="288"/>
      <c r="D3279" s="288"/>
      <c r="F3279" s="255" t="s">
        <v>162</v>
      </c>
      <c r="G3279" s="255" t="s">
        <v>564</v>
      </c>
      <c r="H3279" s="255" t="s">
        <v>565</v>
      </c>
      <c r="I3279" s="255" t="s">
        <v>565</v>
      </c>
      <c r="K3279" s="255" t="s">
        <v>166</v>
      </c>
      <c r="L3279" s="255" t="s">
        <v>657</v>
      </c>
      <c r="M3279" s="255" t="s">
        <v>565</v>
      </c>
      <c r="N3279" s="255" t="s">
        <v>565</v>
      </c>
      <c r="P3279" s="255" t="s">
        <v>162</v>
      </c>
      <c r="Q3279" s="255" t="s">
        <v>618</v>
      </c>
      <c r="R3279" s="255" t="s">
        <v>1145</v>
      </c>
      <c r="S3279" s="255" t="s">
        <v>3204</v>
      </c>
    </row>
    <row r="3280" spans="1:19" x14ac:dyDescent="0.3">
      <c r="A3280" s="288"/>
      <c r="B3280" s="288"/>
      <c r="C3280" s="288"/>
      <c r="D3280" s="288"/>
      <c r="F3280" s="255" t="s">
        <v>162</v>
      </c>
      <c r="G3280" s="255" t="s">
        <v>566</v>
      </c>
      <c r="H3280" s="255" t="s">
        <v>881</v>
      </c>
      <c r="I3280" s="255" t="s">
        <v>1216</v>
      </c>
      <c r="K3280" s="255" t="s">
        <v>166</v>
      </c>
      <c r="L3280" s="255" t="s">
        <v>546</v>
      </c>
      <c r="M3280" s="255" t="s">
        <v>1119</v>
      </c>
      <c r="N3280" s="255" t="s">
        <v>2414</v>
      </c>
      <c r="P3280" s="255" t="s">
        <v>162</v>
      </c>
      <c r="Q3280" s="255" t="s">
        <v>620</v>
      </c>
      <c r="R3280" s="255" t="s">
        <v>565</v>
      </c>
      <c r="S3280" s="255" t="s">
        <v>565</v>
      </c>
    </row>
    <row r="3281" spans="1:19" x14ac:dyDescent="0.3">
      <c r="A3281" s="288"/>
      <c r="B3281" s="288"/>
      <c r="C3281" s="288"/>
      <c r="D3281" s="288"/>
      <c r="F3281" s="255" t="s">
        <v>162</v>
      </c>
      <c r="G3281" s="255" t="s">
        <v>4661</v>
      </c>
      <c r="H3281" s="255" t="s">
        <v>4506</v>
      </c>
      <c r="I3281" s="255" t="s">
        <v>10485</v>
      </c>
      <c r="K3281" s="255" t="s">
        <v>166</v>
      </c>
      <c r="L3281" s="255" t="s">
        <v>660</v>
      </c>
      <c r="M3281" s="255" t="s">
        <v>565</v>
      </c>
      <c r="N3281" s="255" t="s">
        <v>565</v>
      </c>
      <c r="P3281" s="255" t="s">
        <v>162</v>
      </c>
      <c r="Q3281" s="255" t="s">
        <v>8645</v>
      </c>
      <c r="R3281" s="255" t="s">
        <v>565</v>
      </c>
      <c r="S3281" s="255" t="s">
        <v>565</v>
      </c>
    </row>
    <row r="3282" spans="1:19" x14ac:dyDescent="0.3">
      <c r="A3282" s="288"/>
      <c r="B3282" s="288"/>
      <c r="C3282" s="288"/>
      <c r="D3282" s="288"/>
      <c r="F3282" s="255" t="s">
        <v>162</v>
      </c>
      <c r="G3282" s="255" t="s">
        <v>568</v>
      </c>
      <c r="H3282" s="255" t="s">
        <v>892</v>
      </c>
      <c r="I3282" s="255" t="s">
        <v>1217</v>
      </c>
      <c r="K3282" s="255" t="s">
        <v>166</v>
      </c>
      <c r="L3282" s="255" t="s">
        <v>662</v>
      </c>
      <c r="M3282" s="255" t="s">
        <v>565</v>
      </c>
      <c r="N3282" s="255" t="s">
        <v>565</v>
      </c>
      <c r="P3282" s="255" t="s">
        <v>162</v>
      </c>
      <c r="Q3282" s="255" t="s">
        <v>8646</v>
      </c>
      <c r="R3282" s="255" t="s">
        <v>565</v>
      </c>
      <c r="S3282" s="255" t="s">
        <v>565</v>
      </c>
    </row>
    <row r="3283" spans="1:19" x14ac:dyDescent="0.3">
      <c r="A3283" s="288"/>
      <c r="B3283" s="288"/>
      <c r="C3283" s="288"/>
      <c r="D3283" s="288"/>
      <c r="F3283" s="255" t="s">
        <v>162</v>
      </c>
      <c r="G3283" s="255" t="s">
        <v>570</v>
      </c>
      <c r="H3283" s="255" t="s">
        <v>659</v>
      </c>
      <c r="I3283" s="255" t="s">
        <v>1218</v>
      </c>
      <c r="K3283" s="255" t="s">
        <v>166</v>
      </c>
      <c r="L3283" s="255" t="s">
        <v>664</v>
      </c>
      <c r="M3283" s="255" t="s">
        <v>1119</v>
      </c>
      <c r="N3283" s="255" t="s">
        <v>2414</v>
      </c>
      <c r="P3283" s="255" t="s">
        <v>162</v>
      </c>
      <c r="Q3283" s="255" t="s">
        <v>586</v>
      </c>
      <c r="R3283" s="255" t="s">
        <v>624</v>
      </c>
      <c r="S3283" s="255" t="s">
        <v>2515</v>
      </c>
    </row>
    <row r="3284" spans="1:19" x14ac:dyDescent="0.3">
      <c r="A3284" s="288"/>
      <c r="B3284" s="288"/>
      <c r="C3284" s="288"/>
      <c r="D3284" s="288"/>
      <c r="F3284" s="255" t="s">
        <v>162</v>
      </c>
      <c r="G3284" s="255" t="s">
        <v>572</v>
      </c>
      <c r="H3284" s="255" t="s">
        <v>2603</v>
      </c>
      <c r="I3284" s="255" t="s">
        <v>1219</v>
      </c>
      <c r="K3284" s="255" t="s">
        <v>166</v>
      </c>
      <c r="L3284" s="255" t="s">
        <v>545</v>
      </c>
      <c r="M3284" s="255" t="s">
        <v>1860</v>
      </c>
      <c r="N3284" s="255" t="s">
        <v>2415</v>
      </c>
      <c r="P3284" s="255" t="s">
        <v>162</v>
      </c>
      <c r="Q3284" s="255" t="s">
        <v>549</v>
      </c>
      <c r="R3284" s="255" t="s">
        <v>1560</v>
      </c>
      <c r="S3284" s="255" t="s">
        <v>3205</v>
      </c>
    </row>
    <row r="3285" spans="1:19" x14ac:dyDescent="0.3">
      <c r="A3285" s="288"/>
      <c r="B3285" s="288"/>
      <c r="C3285" s="288"/>
      <c r="D3285" s="288"/>
      <c r="F3285" s="255" t="s">
        <v>162</v>
      </c>
      <c r="G3285" s="255" t="s">
        <v>574</v>
      </c>
      <c r="H3285" s="255" t="s">
        <v>865</v>
      </c>
      <c r="I3285" s="255" t="s">
        <v>1220</v>
      </c>
      <c r="K3285" s="255" t="s">
        <v>166</v>
      </c>
      <c r="L3285" s="255" t="s">
        <v>667</v>
      </c>
      <c r="M3285" s="255" t="s">
        <v>565</v>
      </c>
      <c r="N3285" s="255" t="s">
        <v>565</v>
      </c>
      <c r="P3285" s="255" t="s">
        <v>162</v>
      </c>
      <c r="Q3285" s="255" t="s">
        <v>623</v>
      </c>
      <c r="R3285" s="255" t="s">
        <v>863</v>
      </c>
      <c r="S3285" s="255" t="s">
        <v>885</v>
      </c>
    </row>
    <row r="3286" spans="1:19" x14ac:dyDescent="0.3">
      <c r="A3286" s="288"/>
      <c r="B3286" s="288"/>
      <c r="C3286" s="288"/>
      <c r="D3286" s="288"/>
      <c r="F3286" s="255" t="s">
        <v>162</v>
      </c>
      <c r="G3286" s="255" t="s">
        <v>576</v>
      </c>
      <c r="H3286" s="255" t="s">
        <v>1350</v>
      </c>
      <c r="I3286" s="255" t="s">
        <v>1221</v>
      </c>
      <c r="K3286" s="255" t="s">
        <v>166</v>
      </c>
      <c r="L3286" s="255" t="s">
        <v>668</v>
      </c>
      <c r="M3286" s="255" t="s">
        <v>863</v>
      </c>
      <c r="N3286" s="255" t="s">
        <v>2416</v>
      </c>
      <c r="P3286" s="255" t="s">
        <v>162</v>
      </c>
      <c r="Q3286" s="255" t="s">
        <v>625</v>
      </c>
      <c r="R3286" s="255" t="s">
        <v>863</v>
      </c>
      <c r="S3286" s="255" t="s">
        <v>661</v>
      </c>
    </row>
    <row r="3287" spans="1:19" x14ac:dyDescent="0.3">
      <c r="A3287" s="288"/>
      <c r="B3287" s="288"/>
      <c r="C3287" s="288"/>
      <c r="D3287" s="288"/>
      <c r="F3287" s="255" t="s">
        <v>162</v>
      </c>
      <c r="G3287" s="255" t="s">
        <v>578</v>
      </c>
      <c r="H3287" s="255" t="s">
        <v>900</v>
      </c>
      <c r="I3287" s="255" t="s">
        <v>857</v>
      </c>
      <c r="K3287" s="255" t="s">
        <v>166</v>
      </c>
      <c r="L3287" s="255" t="s">
        <v>670</v>
      </c>
      <c r="M3287" s="255" t="s">
        <v>1303</v>
      </c>
      <c r="N3287" s="255" t="s">
        <v>2417</v>
      </c>
      <c r="P3287" s="255" t="s">
        <v>162</v>
      </c>
      <c r="Q3287" s="255" t="s">
        <v>1237</v>
      </c>
      <c r="R3287" s="255" t="s">
        <v>594</v>
      </c>
      <c r="S3287" s="255" t="s">
        <v>757</v>
      </c>
    </row>
    <row r="3288" spans="1:19" x14ac:dyDescent="0.3">
      <c r="A3288" s="288"/>
      <c r="B3288" s="288"/>
      <c r="C3288" s="288"/>
      <c r="D3288" s="288"/>
      <c r="F3288" s="255" t="s">
        <v>162</v>
      </c>
      <c r="G3288" s="255" t="s">
        <v>580</v>
      </c>
      <c r="H3288" s="255" t="s">
        <v>952</v>
      </c>
      <c r="I3288" s="255" t="s">
        <v>642</v>
      </c>
      <c r="K3288" s="255" t="s">
        <v>166</v>
      </c>
      <c r="L3288" s="255" t="s">
        <v>672</v>
      </c>
      <c r="M3288" s="255" t="s">
        <v>1832</v>
      </c>
      <c r="N3288" s="255" t="s">
        <v>1539</v>
      </c>
      <c r="P3288" s="255" t="s">
        <v>162</v>
      </c>
      <c r="Q3288" s="255" t="s">
        <v>627</v>
      </c>
      <c r="R3288" s="255" t="s">
        <v>821</v>
      </c>
      <c r="S3288" s="255" t="s">
        <v>2018</v>
      </c>
    </row>
    <row r="3289" spans="1:19" x14ac:dyDescent="0.3">
      <c r="A3289" s="288"/>
      <c r="B3289" s="288"/>
      <c r="C3289" s="288"/>
      <c r="D3289" s="288"/>
      <c r="F3289" s="255" t="s">
        <v>162</v>
      </c>
      <c r="G3289" s="255" t="s">
        <v>4664</v>
      </c>
      <c r="H3289" s="255" t="s">
        <v>1119</v>
      </c>
      <c r="I3289" s="255" t="s">
        <v>4252</v>
      </c>
      <c r="K3289" s="255" t="s">
        <v>166</v>
      </c>
      <c r="L3289" s="255" t="s">
        <v>544</v>
      </c>
      <c r="M3289" s="255" t="s">
        <v>1067</v>
      </c>
      <c r="N3289" s="255" t="s">
        <v>2418</v>
      </c>
      <c r="P3289" s="255" t="s">
        <v>162</v>
      </c>
      <c r="Q3289" s="255" t="s">
        <v>629</v>
      </c>
      <c r="R3289" s="255" t="s">
        <v>1521</v>
      </c>
      <c r="S3289" s="255" t="s">
        <v>3206</v>
      </c>
    </row>
    <row r="3290" spans="1:19" x14ac:dyDescent="0.3">
      <c r="A3290" s="288"/>
      <c r="B3290" s="288"/>
      <c r="C3290" s="288"/>
      <c r="D3290" s="288"/>
      <c r="F3290" s="255" t="s">
        <v>162</v>
      </c>
      <c r="G3290" s="255" t="s">
        <v>582</v>
      </c>
      <c r="H3290" s="255" t="s">
        <v>1498</v>
      </c>
      <c r="I3290" s="255" t="s">
        <v>1222</v>
      </c>
      <c r="K3290" s="255" t="s">
        <v>166</v>
      </c>
      <c r="L3290" s="255" t="s">
        <v>675</v>
      </c>
      <c r="M3290" s="255" t="s">
        <v>661</v>
      </c>
      <c r="N3290" s="255" t="s">
        <v>2419</v>
      </c>
      <c r="P3290" s="255" t="s">
        <v>162</v>
      </c>
      <c r="Q3290" s="255" t="s">
        <v>631</v>
      </c>
      <c r="R3290" s="255" t="s">
        <v>565</v>
      </c>
      <c r="S3290" s="255" t="s">
        <v>853</v>
      </c>
    </row>
    <row r="3291" spans="1:19" x14ac:dyDescent="0.3">
      <c r="A3291" s="288"/>
      <c r="B3291" s="288"/>
      <c r="C3291" s="288"/>
      <c r="D3291" s="288"/>
      <c r="F3291" s="255" t="s">
        <v>162</v>
      </c>
      <c r="G3291" s="255" t="s">
        <v>584</v>
      </c>
      <c r="H3291" s="255" t="s">
        <v>1808</v>
      </c>
      <c r="I3291" s="255" t="s">
        <v>869</v>
      </c>
      <c r="K3291" s="255" t="s">
        <v>166</v>
      </c>
      <c r="L3291" s="255" t="s">
        <v>676</v>
      </c>
      <c r="M3291" s="255" t="s">
        <v>1939</v>
      </c>
      <c r="N3291" s="255" t="s">
        <v>2420</v>
      </c>
      <c r="P3291" s="255" t="s">
        <v>162</v>
      </c>
      <c r="Q3291" s="255" t="s">
        <v>633</v>
      </c>
      <c r="R3291" s="255" t="s">
        <v>1074</v>
      </c>
      <c r="S3291" s="255" t="s">
        <v>3207</v>
      </c>
    </row>
    <row r="3292" spans="1:19" x14ac:dyDescent="0.3">
      <c r="A3292" s="288"/>
      <c r="B3292" s="288"/>
      <c r="C3292" s="288"/>
      <c r="D3292" s="288"/>
      <c r="F3292" s="255" t="s">
        <v>162</v>
      </c>
      <c r="G3292" s="255" t="s">
        <v>586</v>
      </c>
      <c r="H3292" s="255" t="s">
        <v>2687</v>
      </c>
      <c r="I3292" s="255" t="s">
        <v>1223</v>
      </c>
      <c r="K3292" s="255" t="s">
        <v>166</v>
      </c>
      <c r="L3292" s="255" t="s">
        <v>677</v>
      </c>
      <c r="M3292" s="255" t="s">
        <v>565</v>
      </c>
      <c r="N3292" s="255" t="s">
        <v>565</v>
      </c>
      <c r="P3292" s="255" t="s">
        <v>162</v>
      </c>
      <c r="Q3292" s="255" t="s">
        <v>586</v>
      </c>
      <c r="R3292" s="255" t="s">
        <v>2285</v>
      </c>
      <c r="S3292" s="255" t="s">
        <v>3208</v>
      </c>
    </row>
    <row r="3293" spans="1:19" x14ac:dyDescent="0.3">
      <c r="A3293" s="288"/>
      <c r="B3293" s="288"/>
      <c r="C3293" s="288"/>
      <c r="D3293" s="288"/>
      <c r="F3293" s="255" t="s">
        <v>162</v>
      </c>
      <c r="G3293" s="255" t="s">
        <v>553</v>
      </c>
      <c r="H3293" s="255" t="s">
        <v>1996</v>
      </c>
      <c r="I3293" s="255" t="s">
        <v>1224</v>
      </c>
      <c r="K3293" s="255" t="s">
        <v>166</v>
      </c>
      <c r="L3293" s="255" t="s">
        <v>543</v>
      </c>
      <c r="M3293" s="255" t="s">
        <v>1420</v>
      </c>
      <c r="N3293" s="255" t="s">
        <v>2421</v>
      </c>
      <c r="P3293" s="255" t="s">
        <v>162</v>
      </c>
      <c r="Q3293" s="255" t="s">
        <v>548</v>
      </c>
      <c r="R3293" s="255" t="s">
        <v>1194</v>
      </c>
      <c r="S3293" s="255" t="s">
        <v>3209</v>
      </c>
    </row>
    <row r="3294" spans="1:19" x14ac:dyDescent="0.3">
      <c r="A3294" s="288"/>
      <c r="B3294" s="288"/>
      <c r="C3294" s="288"/>
      <c r="D3294" s="288"/>
      <c r="F3294" s="255" t="s">
        <v>162</v>
      </c>
      <c r="G3294" s="255" t="s">
        <v>589</v>
      </c>
      <c r="H3294" s="255" t="s">
        <v>1420</v>
      </c>
      <c r="I3294" s="255" t="s">
        <v>1084</v>
      </c>
      <c r="K3294" s="255" t="s">
        <v>166</v>
      </c>
      <c r="L3294" s="255" t="s">
        <v>679</v>
      </c>
      <c r="M3294" s="255" t="s">
        <v>565</v>
      </c>
      <c r="N3294" s="255" t="s">
        <v>565</v>
      </c>
      <c r="P3294" s="255" t="s">
        <v>162</v>
      </c>
      <c r="Q3294" s="255" t="s">
        <v>637</v>
      </c>
      <c r="R3294" s="255" t="s">
        <v>1067</v>
      </c>
      <c r="S3294" s="255" t="s">
        <v>3210</v>
      </c>
    </row>
    <row r="3295" spans="1:19" x14ac:dyDescent="0.3">
      <c r="A3295" s="288"/>
      <c r="B3295" s="288"/>
      <c r="C3295" s="288"/>
      <c r="D3295" s="288"/>
      <c r="F3295" s="255" t="s">
        <v>162</v>
      </c>
      <c r="G3295" s="255" t="s">
        <v>591</v>
      </c>
      <c r="H3295" s="255" t="s">
        <v>1521</v>
      </c>
      <c r="I3295" s="255" t="s">
        <v>1225</v>
      </c>
      <c r="K3295" s="255" t="s">
        <v>166</v>
      </c>
      <c r="L3295" s="255" t="s">
        <v>681</v>
      </c>
      <c r="M3295" s="255" t="s">
        <v>661</v>
      </c>
      <c r="N3295" s="255" t="s">
        <v>1106</v>
      </c>
      <c r="P3295" s="255" t="s">
        <v>162</v>
      </c>
      <c r="Q3295" s="255" t="s">
        <v>639</v>
      </c>
      <c r="R3295" s="255" t="s">
        <v>2384</v>
      </c>
      <c r="S3295" s="255" t="s">
        <v>3211</v>
      </c>
    </row>
    <row r="3296" spans="1:19" x14ac:dyDescent="0.3">
      <c r="A3296" s="288"/>
      <c r="B3296" s="288"/>
      <c r="C3296" s="288"/>
      <c r="D3296" s="288"/>
      <c r="F3296" s="255" t="s">
        <v>162</v>
      </c>
      <c r="G3296" s="255" t="s">
        <v>593</v>
      </c>
      <c r="H3296" s="255" t="s">
        <v>863</v>
      </c>
      <c r="I3296" s="255" t="s">
        <v>594</v>
      </c>
      <c r="K3296" s="255" t="s">
        <v>166</v>
      </c>
      <c r="L3296" s="255" t="s">
        <v>683</v>
      </c>
      <c r="M3296" s="255" t="s">
        <v>757</v>
      </c>
      <c r="N3296" s="255" t="s">
        <v>1350</v>
      </c>
      <c r="P3296" s="255" t="s">
        <v>162</v>
      </c>
      <c r="Q3296" s="255" t="s">
        <v>641</v>
      </c>
      <c r="R3296" s="255" t="s">
        <v>565</v>
      </c>
      <c r="S3296" s="255" t="s">
        <v>594</v>
      </c>
    </row>
    <row r="3297" spans="1:19" x14ac:dyDescent="0.3">
      <c r="A3297" s="288"/>
      <c r="B3297" s="288"/>
      <c r="C3297" s="288"/>
      <c r="D3297" s="288"/>
      <c r="F3297" s="255" t="s">
        <v>162</v>
      </c>
      <c r="G3297" s="255" t="s">
        <v>4665</v>
      </c>
      <c r="H3297" s="255" t="s">
        <v>1521</v>
      </c>
      <c r="I3297" s="255" t="s">
        <v>3998</v>
      </c>
      <c r="K3297" s="255" t="s">
        <v>166</v>
      </c>
      <c r="L3297" s="255" t="s">
        <v>542</v>
      </c>
      <c r="M3297" s="255" t="s">
        <v>861</v>
      </c>
      <c r="N3297" s="255" t="s">
        <v>1539</v>
      </c>
      <c r="P3297" s="255" t="s">
        <v>162</v>
      </c>
      <c r="Q3297" s="255" t="s">
        <v>643</v>
      </c>
      <c r="R3297" s="255" t="s">
        <v>885</v>
      </c>
      <c r="S3297" s="255" t="s">
        <v>1077</v>
      </c>
    </row>
    <row r="3298" spans="1:19" x14ac:dyDescent="0.3">
      <c r="A3298" s="288"/>
      <c r="B3298" s="288"/>
      <c r="C3298" s="288"/>
      <c r="D3298" s="288"/>
      <c r="F3298" s="255" t="s">
        <v>162</v>
      </c>
      <c r="G3298" s="255" t="s">
        <v>595</v>
      </c>
      <c r="H3298" s="255" t="s">
        <v>994</v>
      </c>
      <c r="I3298" s="255" t="s">
        <v>1226</v>
      </c>
      <c r="K3298" s="255" t="s">
        <v>166</v>
      </c>
      <c r="L3298" s="255" t="s">
        <v>686</v>
      </c>
      <c r="M3298" s="255" t="s">
        <v>952</v>
      </c>
      <c r="N3298" s="255" t="s">
        <v>952</v>
      </c>
      <c r="P3298" s="255" t="s">
        <v>162</v>
      </c>
      <c r="Q3298" s="255" t="s">
        <v>586</v>
      </c>
      <c r="R3298" s="255" t="s">
        <v>1766</v>
      </c>
      <c r="S3298" s="255" t="s">
        <v>3212</v>
      </c>
    </row>
    <row r="3299" spans="1:19" x14ac:dyDescent="0.3">
      <c r="A3299" s="288"/>
      <c r="B3299" s="288"/>
      <c r="C3299" s="288"/>
      <c r="D3299" s="288"/>
      <c r="F3299" s="255" t="s">
        <v>162</v>
      </c>
      <c r="G3299" s="255" t="s">
        <v>597</v>
      </c>
      <c r="H3299" s="255" t="s">
        <v>952</v>
      </c>
      <c r="I3299" s="255" t="s">
        <v>1227</v>
      </c>
      <c r="K3299" s="255" t="s">
        <v>166</v>
      </c>
      <c r="L3299" s="255" t="s">
        <v>688</v>
      </c>
      <c r="M3299" s="255" t="s">
        <v>594</v>
      </c>
      <c r="N3299" s="255" t="s">
        <v>565</v>
      </c>
      <c r="P3299" s="255" t="s">
        <v>162</v>
      </c>
      <c r="Q3299" s="255" t="s">
        <v>547</v>
      </c>
      <c r="R3299" s="255" t="s">
        <v>2284</v>
      </c>
      <c r="S3299" s="255" t="s">
        <v>3213</v>
      </c>
    </row>
    <row r="3300" spans="1:19" x14ac:dyDescent="0.3">
      <c r="A3300" s="288"/>
      <c r="B3300" s="288"/>
      <c r="C3300" s="288"/>
      <c r="D3300" s="288"/>
      <c r="F3300" s="255" t="s">
        <v>162</v>
      </c>
      <c r="G3300" s="255" t="s">
        <v>599</v>
      </c>
      <c r="H3300" s="255" t="s">
        <v>1844</v>
      </c>
      <c r="I3300" s="255" t="s">
        <v>1228</v>
      </c>
      <c r="K3300" s="255" t="s">
        <v>166</v>
      </c>
      <c r="L3300" s="255" t="s">
        <v>690</v>
      </c>
      <c r="M3300" s="255" t="s">
        <v>821</v>
      </c>
      <c r="N3300" s="255" t="s">
        <v>892</v>
      </c>
      <c r="P3300" s="255" t="s">
        <v>162</v>
      </c>
      <c r="Q3300" s="255" t="s">
        <v>647</v>
      </c>
      <c r="R3300" s="255" t="s">
        <v>821</v>
      </c>
      <c r="S3300" s="255" t="s">
        <v>1481</v>
      </c>
    </row>
    <row r="3301" spans="1:19" x14ac:dyDescent="0.3">
      <c r="A3301" s="288"/>
      <c r="B3301" s="288"/>
      <c r="C3301" s="288"/>
      <c r="D3301" s="288"/>
      <c r="F3301" s="255" t="s">
        <v>162</v>
      </c>
      <c r="G3301" s="255" t="s">
        <v>4666</v>
      </c>
      <c r="H3301" s="255" t="s">
        <v>1337</v>
      </c>
      <c r="I3301" s="255" t="s">
        <v>1229</v>
      </c>
      <c r="K3301" s="255" t="s">
        <v>166</v>
      </c>
      <c r="L3301" s="255" t="s">
        <v>541</v>
      </c>
      <c r="M3301" s="255" t="s">
        <v>4365</v>
      </c>
      <c r="N3301" s="255" t="s">
        <v>2422</v>
      </c>
      <c r="P3301" s="255" t="s">
        <v>162</v>
      </c>
      <c r="Q3301" s="255" t="s">
        <v>649</v>
      </c>
      <c r="R3301" s="255" t="s">
        <v>2163</v>
      </c>
      <c r="S3301" s="255" t="s">
        <v>3214</v>
      </c>
    </row>
    <row r="3302" spans="1:19" x14ac:dyDescent="0.3">
      <c r="A3302" s="288"/>
      <c r="B3302" s="288"/>
      <c r="C3302" s="288"/>
      <c r="D3302" s="288"/>
      <c r="F3302" s="255" t="s">
        <v>162</v>
      </c>
      <c r="G3302" s="255" t="s">
        <v>601</v>
      </c>
      <c r="H3302" s="255" t="s">
        <v>565</v>
      </c>
      <c r="I3302" s="255" t="s">
        <v>565</v>
      </c>
      <c r="K3302" s="255" t="s">
        <v>166</v>
      </c>
      <c r="L3302" s="255" t="s">
        <v>693</v>
      </c>
      <c r="M3302" s="255" t="s">
        <v>1269</v>
      </c>
      <c r="N3302" s="255" t="s">
        <v>2423</v>
      </c>
      <c r="P3302" s="255" t="s">
        <v>162</v>
      </c>
      <c r="Q3302" s="255" t="s">
        <v>651</v>
      </c>
      <c r="R3302" s="255" t="s">
        <v>565</v>
      </c>
      <c r="S3302" s="255" t="s">
        <v>565</v>
      </c>
    </row>
    <row r="3303" spans="1:19" x14ac:dyDescent="0.3">
      <c r="A3303" s="288"/>
      <c r="B3303" s="288"/>
      <c r="C3303" s="288"/>
      <c r="D3303" s="288"/>
      <c r="F3303" s="255" t="s">
        <v>162</v>
      </c>
      <c r="G3303" s="255" t="s">
        <v>602</v>
      </c>
      <c r="H3303" s="255" t="s">
        <v>565</v>
      </c>
      <c r="I3303" s="255" t="s">
        <v>565</v>
      </c>
      <c r="K3303" s="255" t="s">
        <v>166</v>
      </c>
      <c r="L3303" s="255" t="s">
        <v>695</v>
      </c>
      <c r="M3303" s="255" t="s">
        <v>2348</v>
      </c>
      <c r="N3303" s="255" t="s">
        <v>2424</v>
      </c>
      <c r="P3303" s="255" t="s">
        <v>162</v>
      </c>
      <c r="Q3303" s="255" t="s">
        <v>653</v>
      </c>
      <c r="R3303" s="255" t="s">
        <v>821</v>
      </c>
      <c r="S3303" s="255" t="s">
        <v>1307</v>
      </c>
    </row>
    <row r="3304" spans="1:19" x14ac:dyDescent="0.3">
      <c r="A3304" s="288"/>
      <c r="B3304" s="288"/>
      <c r="C3304" s="288"/>
      <c r="D3304" s="288"/>
      <c r="F3304" s="255" t="s">
        <v>162</v>
      </c>
      <c r="G3304" s="255" t="s">
        <v>603</v>
      </c>
      <c r="H3304" s="255" t="s">
        <v>1337</v>
      </c>
      <c r="I3304" s="255" t="s">
        <v>1229</v>
      </c>
      <c r="K3304" s="255" t="s">
        <v>166</v>
      </c>
      <c r="L3304" s="255" t="s">
        <v>697</v>
      </c>
      <c r="M3304" s="255" t="s">
        <v>863</v>
      </c>
      <c r="N3304" s="255" t="s">
        <v>565</v>
      </c>
      <c r="P3304" s="255" t="s">
        <v>162</v>
      </c>
      <c r="Q3304" s="255" t="s">
        <v>655</v>
      </c>
      <c r="R3304" s="255" t="s">
        <v>2163</v>
      </c>
      <c r="S3304" s="255" t="s">
        <v>3215</v>
      </c>
    </row>
    <row r="3305" spans="1:19" x14ac:dyDescent="0.3">
      <c r="A3305" s="288"/>
      <c r="B3305" s="288"/>
      <c r="C3305" s="288"/>
      <c r="D3305" s="288"/>
      <c r="F3305" s="255" t="s">
        <v>162</v>
      </c>
      <c r="G3305" s="255" t="s">
        <v>586</v>
      </c>
      <c r="H3305" s="255" t="s">
        <v>949</v>
      </c>
      <c r="I3305" s="255" t="s">
        <v>689</v>
      </c>
      <c r="K3305" s="255" t="s">
        <v>166</v>
      </c>
      <c r="L3305" s="255" t="s">
        <v>699</v>
      </c>
      <c r="M3305" s="255" t="s">
        <v>624</v>
      </c>
      <c r="N3305" s="255" t="s">
        <v>2425</v>
      </c>
      <c r="P3305" s="255" t="s">
        <v>162</v>
      </c>
      <c r="Q3305" s="255" t="s">
        <v>657</v>
      </c>
      <c r="R3305" s="255" t="s">
        <v>952</v>
      </c>
      <c r="S3305" s="255" t="s">
        <v>2840</v>
      </c>
    </row>
    <row r="3306" spans="1:19" x14ac:dyDescent="0.3">
      <c r="A3306" s="288"/>
      <c r="B3306" s="288"/>
      <c r="C3306" s="288"/>
      <c r="D3306" s="288"/>
      <c r="F3306" s="255" t="s">
        <v>162</v>
      </c>
      <c r="G3306" s="255" t="s">
        <v>552</v>
      </c>
      <c r="H3306" s="255" t="s">
        <v>6120</v>
      </c>
      <c r="I3306" s="255" t="s">
        <v>3758</v>
      </c>
      <c r="K3306" s="255" t="s">
        <v>166</v>
      </c>
      <c r="L3306" s="255" t="s">
        <v>701</v>
      </c>
      <c r="M3306" s="255" t="s">
        <v>594</v>
      </c>
      <c r="N3306" s="255" t="s">
        <v>863</v>
      </c>
      <c r="P3306" s="255" t="s">
        <v>162</v>
      </c>
      <c r="Q3306" s="255" t="s">
        <v>546</v>
      </c>
      <c r="R3306" s="255" t="s">
        <v>1671</v>
      </c>
      <c r="S3306" s="255" t="s">
        <v>1335</v>
      </c>
    </row>
    <row r="3307" spans="1:19" x14ac:dyDescent="0.3">
      <c r="A3307" s="288"/>
      <c r="B3307" s="288"/>
      <c r="C3307" s="288"/>
      <c r="D3307" s="288"/>
      <c r="F3307" s="255" t="s">
        <v>162</v>
      </c>
      <c r="G3307" s="255" t="s">
        <v>551</v>
      </c>
      <c r="H3307" s="255" t="s">
        <v>1893</v>
      </c>
      <c r="I3307" s="255" t="s">
        <v>1979</v>
      </c>
      <c r="K3307" s="255" t="s">
        <v>166</v>
      </c>
      <c r="L3307" s="255" t="s">
        <v>702</v>
      </c>
      <c r="M3307" s="255" t="s">
        <v>565</v>
      </c>
      <c r="N3307" s="255" t="s">
        <v>565</v>
      </c>
      <c r="P3307" s="255" t="s">
        <v>162</v>
      </c>
      <c r="Q3307" s="255" t="s">
        <v>660</v>
      </c>
      <c r="R3307" s="255" t="s">
        <v>594</v>
      </c>
      <c r="S3307" s="255" t="s">
        <v>1013</v>
      </c>
    </row>
    <row r="3308" spans="1:19" x14ac:dyDescent="0.3">
      <c r="A3308" s="288"/>
      <c r="B3308" s="288"/>
      <c r="C3308" s="288"/>
      <c r="D3308" s="288"/>
      <c r="F3308" s="255" t="s">
        <v>162</v>
      </c>
      <c r="G3308" s="255" t="s">
        <v>609</v>
      </c>
      <c r="H3308" s="255" t="s">
        <v>624</v>
      </c>
      <c r="I3308" s="255" t="s">
        <v>1230</v>
      </c>
      <c r="K3308" s="255" t="s">
        <v>166</v>
      </c>
      <c r="L3308" s="255" t="s">
        <v>703</v>
      </c>
      <c r="M3308" s="255" t="s">
        <v>565</v>
      </c>
      <c r="N3308" s="255" t="s">
        <v>565</v>
      </c>
      <c r="P3308" s="255" t="s">
        <v>162</v>
      </c>
      <c r="Q3308" s="255" t="s">
        <v>662</v>
      </c>
      <c r="R3308" s="255" t="s">
        <v>1420</v>
      </c>
      <c r="S3308" s="255" t="s">
        <v>2036</v>
      </c>
    </row>
    <row r="3309" spans="1:19" x14ac:dyDescent="0.3">
      <c r="A3309" s="288"/>
      <c r="B3309" s="288"/>
      <c r="C3309" s="288"/>
      <c r="D3309" s="288"/>
      <c r="F3309" s="255" t="s">
        <v>162</v>
      </c>
      <c r="G3309" s="255" t="s">
        <v>611</v>
      </c>
      <c r="H3309" s="255" t="s">
        <v>853</v>
      </c>
      <c r="I3309" s="255" t="s">
        <v>1036</v>
      </c>
      <c r="K3309" s="255" t="s">
        <v>166</v>
      </c>
      <c r="L3309" s="255" t="s">
        <v>704</v>
      </c>
      <c r="M3309" s="255" t="s">
        <v>565</v>
      </c>
      <c r="N3309" s="255" t="s">
        <v>565</v>
      </c>
      <c r="P3309" s="255" t="s">
        <v>162</v>
      </c>
      <c r="Q3309" s="255" t="s">
        <v>664</v>
      </c>
      <c r="R3309" s="255" t="s">
        <v>2515</v>
      </c>
      <c r="S3309" s="255" t="s">
        <v>1447</v>
      </c>
    </row>
    <row r="3310" spans="1:19" x14ac:dyDescent="0.3">
      <c r="A3310" s="288"/>
      <c r="B3310" s="288"/>
      <c r="C3310" s="288"/>
      <c r="D3310" s="288"/>
      <c r="F3310" s="255" t="s">
        <v>162</v>
      </c>
      <c r="G3310" s="255" t="s">
        <v>586</v>
      </c>
      <c r="H3310" s="255" t="s">
        <v>565</v>
      </c>
      <c r="I3310" s="255" t="s">
        <v>565</v>
      </c>
      <c r="K3310" s="255" t="s">
        <v>166</v>
      </c>
      <c r="L3310" s="255" t="s">
        <v>705</v>
      </c>
      <c r="M3310" s="255" t="s">
        <v>565</v>
      </c>
      <c r="N3310" s="255" t="s">
        <v>565</v>
      </c>
      <c r="P3310" s="255" t="s">
        <v>162</v>
      </c>
      <c r="Q3310" s="255" t="s">
        <v>545</v>
      </c>
      <c r="R3310" s="255" t="s">
        <v>5124</v>
      </c>
      <c r="S3310" s="255" t="s">
        <v>3216</v>
      </c>
    </row>
    <row r="3311" spans="1:19" x14ac:dyDescent="0.3">
      <c r="A3311" s="288"/>
      <c r="B3311" s="288"/>
      <c r="C3311" s="288"/>
      <c r="D3311" s="288"/>
      <c r="F3311" s="255" t="s">
        <v>162</v>
      </c>
      <c r="G3311" s="255" t="s">
        <v>550</v>
      </c>
      <c r="H3311" s="255" t="s">
        <v>691</v>
      </c>
      <c r="I3311" s="255" t="s">
        <v>1231</v>
      </c>
      <c r="K3311" s="255" t="s">
        <v>166</v>
      </c>
      <c r="L3311" s="255" t="s">
        <v>707</v>
      </c>
      <c r="M3311" s="255" t="s">
        <v>777</v>
      </c>
      <c r="N3311" s="255" t="s">
        <v>1505</v>
      </c>
      <c r="P3311" s="255" t="s">
        <v>162</v>
      </c>
      <c r="Q3311" s="255" t="s">
        <v>667</v>
      </c>
      <c r="R3311" s="255" t="s">
        <v>565</v>
      </c>
      <c r="S3311" s="255" t="s">
        <v>863</v>
      </c>
    </row>
    <row r="3312" spans="1:19" x14ac:dyDescent="0.3">
      <c r="A3312" s="288"/>
      <c r="B3312" s="288"/>
      <c r="C3312" s="288"/>
      <c r="D3312" s="288"/>
      <c r="F3312" s="255" t="s">
        <v>162</v>
      </c>
      <c r="G3312" s="255" t="s">
        <v>614</v>
      </c>
      <c r="H3312" s="255" t="s">
        <v>565</v>
      </c>
      <c r="I3312" s="255" t="s">
        <v>565</v>
      </c>
      <c r="K3312" s="255" t="s">
        <v>166</v>
      </c>
      <c r="L3312" s="255" t="s">
        <v>709</v>
      </c>
      <c r="M3312" s="255" t="s">
        <v>594</v>
      </c>
      <c r="N3312" s="255" t="s">
        <v>565</v>
      </c>
      <c r="P3312" s="255" t="s">
        <v>162</v>
      </c>
      <c r="Q3312" s="255" t="s">
        <v>668</v>
      </c>
      <c r="R3312" s="255" t="s">
        <v>5747</v>
      </c>
      <c r="S3312" s="255" t="s">
        <v>3217</v>
      </c>
    </row>
    <row r="3313" spans="1:19" x14ac:dyDescent="0.3">
      <c r="A3313" s="288"/>
      <c r="B3313" s="288"/>
      <c r="C3313" s="288"/>
      <c r="D3313" s="288"/>
      <c r="F3313" s="255" t="s">
        <v>162</v>
      </c>
      <c r="G3313" s="255" t="s">
        <v>615</v>
      </c>
      <c r="H3313" s="255" t="s">
        <v>594</v>
      </c>
      <c r="I3313" s="255" t="s">
        <v>946</v>
      </c>
      <c r="K3313" s="255" t="s">
        <v>166</v>
      </c>
      <c r="L3313" s="255" t="s">
        <v>586</v>
      </c>
      <c r="M3313" s="255" t="s">
        <v>852</v>
      </c>
      <c r="N3313" s="255" t="s">
        <v>2426</v>
      </c>
      <c r="P3313" s="255" t="s">
        <v>162</v>
      </c>
      <c r="Q3313" s="255" t="s">
        <v>670</v>
      </c>
      <c r="R3313" s="255" t="s">
        <v>4555</v>
      </c>
      <c r="S3313" s="255" t="s">
        <v>3218</v>
      </c>
    </row>
    <row r="3314" spans="1:19" x14ac:dyDescent="0.3">
      <c r="A3314" s="288"/>
      <c r="B3314" s="288"/>
      <c r="C3314" s="288"/>
      <c r="D3314" s="288"/>
      <c r="F3314" s="255" t="s">
        <v>162</v>
      </c>
      <c r="G3314" s="255" t="s">
        <v>616</v>
      </c>
      <c r="H3314" s="255" t="s">
        <v>624</v>
      </c>
      <c r="I3314" s="255" t="s">
        <v>1232</v>
      </c>
      <c r="K3314" s="255" t="s">
        <v>166</v>
      </c>
      <c r="L3314" s="255" t="s">
        <v>540</v>
      </c>
      <c r="M3314" s="255" t="s">
        <v>10526</v>
      </c>
      <c r="N3314" s="255" t="s">
        <v>2427</v>
      </c>
      <c r="P3314" s="255" t="s">
        <v>162</v>
      </c>
      <c r="Q3314" s="255" t="s">
        <v>672</v>
      </c>
      <c r="R3314" s="255" t="s">
        <v>972</v>
      </c>
      <c r="S3314" s="255" t="s">
        <v>3219</v>
      </c>
    </row>
    <row r="3315" spans="1:19" x14ac:dyDescent="0.3">
      <c r="A3315" s="288"/>
      <c r="B3315" s="288"/>
      <c r="C3315" s="288"/>
      <c r="D3315" s="288"/>
      <c r="F3315" s="255" t="s">
        <v>162</v>
      </c>
      <c r="G3315" s="255" t="s">
        <v>617</v>
      </c>
      <c r="H3315" s="255" t="s">
        <v>863</v>
      </c>
      <c r="I3315" s="255" t="s">
        <v>594</v>
      </c>
      <c r="K3315" s="255" t="s">
        <v>166</v>
      </c>
      <c r="L3315" s="255" t="s">
        <v>371</v>
      </c>
      <c r="M3315" s="255" t="s">
        <v>10525</v>
      </c>
      <c r="N3315" s="255" t="s">
        <v>375</v>
      </c>
      <c r="P3315" s="255" t="s">
        <v>162</v>
      </c>
      <c r="Q3315" s="255" t="s">
        <v>544</v>
      </c>
      <c r="R3315" s="255" t="s">
        <v>863</v>
      </c>
      <c r="S3315" s="255" t="s">
        <v>2000</v>
      </c>
    </row>
    <row r="3316" spans="1:19" x14ac:dyDescent="0.3">
      <c r="A3316" s="288"/>
      <c r="B3316" s="288"/>
      <c r="C3316" s="288"/>
      <c r="D3316" s="288"/>
      <c r="F3316" s="255" t="s">
        <v>162</v>
      </c>
      <c r="G3316" s="255" t="s">
        <v>618</v>
      </c>
      <c r="H3316" s="255" t="s">
        <v>1387</v>
      </c>
      <c r="I3316" s="255" t="s">
        <v>1233</v>
      </c>
      <c r="K3316" s="255" t="s">
        <v>166</v>
      </c>
      <c r="L3316" s="255" t="s">
        <v>714</v>
      </c>
      <c r="M3316" s="255" t="s">
        <v>565</v>
      </c>
      <c r="N3316" s="255" t="s">
        <v>565</v>
      </c>
      <c r="P3316" s="255" t="s">
        <v>162</v>
      </c>
      <c r="Q3316" s="255" t="s">
        <v>676</v>
      </c>
      <c r="R3316" s="255" t="s">
        <v>594</v>
      </c>
      <c r="S3316" s="255" t="s">
        <v>1487</v>
      </c>
    </row>
    <row r="3317" spans="1:19" x14ac:dyDescent="0.3">
      <c r="A3317" s="288"/>
      <c r="B3317" s="288"/>
      <c r="C3317" s="288"/>
      <c r="D3317" s="288"/>
      <c r="F3317" s="255" t="s">
        <v>162</v>
      </c>
      <c r="G3317" s="255" t="s">
        <v>620</v>
      </c>
      <c r="H3317" s="255" t="s">
        <v>594</v>
      </c>
      <c r="I3317" s="255" t="s">
        <v>952</v>
      </c>
      <c r="K3317" s="255" t="s">
        <v>166</v>
      </c>
      <c r="L3317" s="255" t="s">
        <v>1041</v>
      </c>
      <c r="M3317" s="255" t="s">
        <v>2603</v>
      </c>
      <c r="N3317" s="255" t="s">
        <v>2428</v>
      </c>
      <c r="P3317" s="255" t="s">
        <v>162</v>
      </c>
      <c r="Q3317" s="255" t="s">
        <v>677</v>
      </c>
      <c r="R3317" s="255" t="s">
        <v>594</v>
      </c>
      <c r="S3317" s="255" t="s">
        <v>900</v>
      </c>
    </row>
    <row r="3318" spans="1:19" x14ac:dyDescent="0.3">
      <c r="A3318" s="288"/>
      <c r="B3318" s="288"/>
      <c r="C3318" s="288"/>
      <c r="D3318" s="288"/>
      <c r="F3318" s="255" t="s">
        <v>162</v>
      </c>
      <c r="G3318" s="255" t="s">
        <v>8645</v>
      </c>
      <c r="H3318" s="255" t="s">
        <v>565</v>
      </c>
      <c r="I3318" s="255" t="s">
        <v>565</v>
      </c>
      <c r="K3318" s="255" t="s">
        <v>166</v>
      </c>
      <c r="L3318" s="255" t="s">
        <v>715</v>
      </c>
      <c r="M3318" s="255" t="s">
        <v>10524</v>
      </c>
      <c r="N3318" s="255" t="s">
        <v>2429</v>
      </c>
      <c r="P3318" s="255" t="s">
        <v>162</v>
      </c>
      <c r="Q3318" s="255" t="s">
        <v>543</v>
      </c>
      <c r="R3318" s="255" t="s">
        <v>1067</v>
      </c>
      <c r="S3318" s="255" t="s">
        <v>3220</v>
      </c>
    </row>
    <row r="3319" spans="1:19" x14ac:dyDescent="0.3">
      <c r="A3319" s="288"/>
      <c r="B3319" s="288"/>
      <c r="C3319" s="288"/>
      <c r="D3319" s="288"/>
      <c r="F3319" s="255" t="s">
        <v>162</v>
      </c>
      <c r="G3319" s="255" t="s">
        <v>8646</v>
      </c>
      <c r="H3319" s="255" t="s">
        <v>565</v>
      </c>
      <c r="I3319" s="255" t="s">
        <v>565</v>
      </c>
      <c r="K3319" s="255" t="s">
        <v>166</v>
      </c>
      <c r="L3319" s="255" t="s">
        <v>717</v>
      </c>
      <c r="M3319" s="255" t="s">
        <v>863</v>
      </c>
      <c r="N3319" s="255" t="s">
        <v>652</v>
      </c>
      <c r="P3319" s="255" t="s">
        <v>162</v>
      </c>
      <c r="Q3319" s="255" t="s">
        <v>679</v>
      </c>
      <c r="R3319" s="255" t="s">
        <v>594</v>
      </c>
      <c r="S3319" s="255" t="s">
        <v>861</v>
      </c>
    </row>
    <row r="3320" spans="1:19" x14ac:dyDescent="0.3">
      <c r="A3320" s="288"/>
      <c r="B3320" s="288"/>
      <c r="C3320" s="288"/>
      <c r="D3320" s="288"/>
      <c r="F3320" s="255" t="s">
        <v>162</v>
      </c>
      <c r="G3320" s="255" t="s">
        <v>586</v>
      </c>
      <c r="H3320" s="255" t="s">
        <v>624</v>
      </c>
      <c r="I3320" s="255" t="s">
        <v>1234</v>
      </c>
      <c r="K3320" s="255" t="s">
        <v>166</v>
      </c>
      <c r="L3320" s="255" t="s">
        <v>719</v>
      </c>
      <c r="M3320" s="255" t="s">
        <v>906</v>
      </c>
      <c r="N3320" s="255" t="s">
        <v>2430</v>
      </c>
      <c r="P3320" s="255" t="s">
        <v>162</v>
      </c>
      <c r="Q3320" s="255" t="s">
        <v>681</v>
      </c>
      <c r="R3320" s="255" t="s">
        <v>3107</v>
      </c>
      <c r="S3320" s="255" t="s">
        <v>3221</v>
      </c>
    </row>
    <row r="3321" spans="1:19" x14ac:dyDescent="0.3">
      <c r="A3321" s="288"/>
      <c r="B3321" s="288"/>
      <c r="C3321" s="288"/>
      <c r="D3321" s="288"/>
      <c r="F3321" s="255" t="s">
        <v>162</v>
      </c>
      <c r="G3321" s="255" t="s">
        <v>549</v>
      </c>
      <c r="H3321" s="255" t="s">
        <v>10450</v>
      </c>
      <c r="I3321" s="255" t="s">
        <v>1235</v>
      </c>
      <c r="K3321" s="255" t="s">
        <v>166</v>
      </c>
      <c r="L3321" s="255" t="s">
        <v>720</v>
      </c>
      <c r="M3321" s="255" t="s">
        <v>1420</v>
      </c>
      <c r="N3321" s="255" t="s">
        <v>2431</v>
      </c>
      <c r="P3321" s="255" t="s">
        <v>162</v>
      </c>
      <c r="Q3321" s="255" t="s">
        <v>683</v>
      </c>
      <c r="R3321" s="255" t="s">
        <v>1234</v>
      </c>
      <c r="S3321" s="255" t="s">
        <v>3211</v>
      </c>
    </row>
    <row r="3322" spans="1:19" x14ac:dyDescent="0.3">
      <c r="A3322" s="288"/>
      <c r="B3322" s="288"/>
      <c r="C3322" s="288"/>
      <c r="D3322" s="288"/>
      <c r="F3322" s="255" t="s">
        <v>162</v>
      </c>
      <c r="G3322" s="255" t="s">
        <v>623</v>
      </c>
      <c r="H3322" s="255" t="s">
        <v>594</v>
      </c>
      <c r="I3322" s="255" t="s">
        <v>863</v>
      </c>
      <c r="K3322" s="255" t="s">
        <v>166</v>
      </c>
      <c r="L3322" s="255" t="s">
        <v>722</v>
      </c>
      <c r="M3322" s="255" t="s">
        <v>1799</v>
      </c>
      <c r="N3322" s="255" t="s">
        <v>2432</v>
      </c>
      <c r="P3322" s="255" t="s">
        <v>162</v>
      </c>
      <c r="Q3322" s="255" t="s">
        <v>542</v>
      </c>
      <c r="R3322" s="255" t="s">
        <v>1893</v>
      </c>
      <c r="S3322" s="255" t="s">
        <v>3222</v>
      </c>
    </row>
    <row r="3323" spans="1:19" x14ac:dyDescent="0.3">
      <c r="A3323" s="288"/>
      <c r="B3323" s="288"/>
      <c r="C3323" s="288"/>
      <c r="D3323" s="288"/>
      <c r="F3323" s="255" t="s">
        <v>162</v>
      </c>
      <c r="G3323" s="255" t="s">
        <v>625</v>
      </c>
      <c r="H3323" s="255" t="s">
        <v>3986</v>
      </c>
      <c r="I3323" s="255" t="s">
        <v>1236</v>
      </c>
      <c r="K3323" s="255" t="s">
        <v>166</v>
      </c>
      <c r="L3323" s="255" t="s">
        <v>724</v>
      </c>
      <c r="M3323" s="255" t="s">
        <v>1611</v>
      </c>
      <c r="N3323" s="255" t="s">
        <v>2433</v>
      </c>
      <c r="P3323" s="255" t="s">
        <v>162</v>
      </c>
      <c r="Q3323" s="255" t="s">
        <v>686</v>
      </c>
      <c r="R3323" s="255" t="s">
        <v>881</v>
      </c>
      <c r="S3323" s="255" t="s">
        <v>652</v>
      </c>
    </row>
    <row r="3324" spans="1:19" x14ac:dyDescent="0.3">
      <c r="A3324" s="288"/>
      <c r="B3324" s="288"/>
      <c r="C3324" s="288"/>
      <c r="D3324" s="288"/>
      <c r="F3324" s="255" t="s">
        <v>162</v>
      </c>
      <c r="G3324" s="255" t="s">
        <v>1237</v>
      </c>
      <c r="H3324" s="255" t="s">
        <v>594</v>
      </c>
      <c r="I3324" s="255" t="s">
        <v>1238</v>
      </c>
      <c r="K3324" s="255" t="s">
        <v>166</v>
      </c>
      <c r="L3324" s="255" t="s">
        <v>726</v>
      </c>
      <c r="M3324" s="255" t="s">
        <v>5128</v>
      </c>
      <c r="N3324" s="255" t="s">
        <v>2434</v>
      </c>
      <c r="P3324" s="255" t="s">
        <v>162</v>
      </c>
      <c r="Q3324" s="255" t="s">
        <v>688</v>
      </c>
      <c r="R3324" s="255" t="s">
        <v>906</v>
      </c>
      <c r="S3324" s="255" t="s">
        <v>3223</v>
      </c>
    </row>
    <row r="3325" spans="1:19" x14ac:dyDescent="0.3">
      <c r="A3325" s="288"/>
      <c r="B3325" s="288"/>
      <c r="C3325" s="288"/>
      <c r="D3325" s="288"/>
      <c r="F3325" s="255" t="s">
        <v>162</v>
      </c>
      <c r="G3325" s="255" t="s">
        <v>627</v>
      </c>
      <c r="H3325" s="255" t="s">
        <v>757</v>
      </c>
      <c r="I3325" s="255" t="s">
        <v>821</v>
      </c>
      <c r="K3325" s="255" t="s">
        <v>166</v>
      </c>
      <c r="L3325" s="255" t="s">
        <v>728</v>
      </c>
      <c r="M3325" s="255" t="s">
        <v>3138</v>
      </c>
      <c r="N3325" s="255" t="s">
        <v>2435</v>
      </c>
      <c r="P3325" s="255" t="s">
        <v>162</v>
      </c>
      <c r="Q3325" s="255" t="s">
        <v>690</v>
      </c>
      <c r="R3325" s="255" t="s">
        <v>565</v>
      </c>
      <c r="S3325" s="255" t="s">
        <v>565</v>
      </c>
    </row>
    <row r="3326" spans="1:19" x14ac:dyDescent="0.3">
      <c r="A3326" s="288"/>
      <c r="B3326" s="288"/>
      <c r="C3326" s="288"/>
      <c r="D3326" s="288"/>
      <c r="F3326" s="255" t="s">
        <v>162</v>
      </c>
      <c r="G3326" s="255" t="s">
        <v>629</v>
      </c>
      <c r="H3326" s="255" t="s">
        <v>1240</v>
      </c>
      <c r="I3326" s="255" t="s">
        <v>1239</v>
      </c>
      <c r="K3326" s="255" t="s">
        <v>166</v>
      </c>
      <c r="L3326" s="255" t="s">
        <v>730</v>
      </c>
      <c r="M3326" s="255" t="s">
        <v>3526</v>
      </c>
      <c r="N3326" s="255" t="s">
        <v>2436</v>
      </c>
      <c r="P3326" s="255" t="s">
        <v>162</v>
      </c>
      <c r="Q3326" s="255" t="s">
        <v>541</v>
      </c>
      <c r="R3326" s="255" t="s">
        <v>1557</v>
      </c>
      <c r="S3326" s="255" t="s">
        <v>3224</v>
      </c>
    </row>
    <row r="3327" spans="1:19" x14ac:dyDescent="0.3">
      <c r="A3327" s="288"/>
      <c r="B3327" s="288"/>
      <c r="C3327" s="288"/>
      <c r="D3327" s="288"/>
      <c r="F3327" s="255" t="s">
        <v>162</v>
      </c>
      <c r="G3327" s="255" t="s">
        <v>631</v>
      </c>
      <c r="H3327" s="255" t="s">
        <v>1844</v>
      </c>
      <c r="I3327" s="255" t="s">
        <v>1240</v>
      </c>
      <c r="K3327" s="255" t="s">
        <v>166</v>
      </c>
      <c r="L3327" s="255" t="s">
        <v>539</v>
      </c>
      <c r="M3327" s="255" t="s">
        <v>10523</v>
      </c>
      <c r="N3327" s="255" t="s">
        <v>2437</v>
      </c>
      <c r="P3327" s="255" t="s">
        <v>162</v>
      </c>
      <c r="Q3327" s="255" t="s">
        <v>693</v>
      </c>
      <c r="R3327" s="255" t="s">
        <v>5144</v>
      </c>
      <c r="S3327" s="255" t="s">
        <v>3225</v>
      </c>
    </row>
    <row r="3328" spans="1:19" x14ac:dyDescent="0.3">
      <c r="A3328" s="288"/>
      <c r="B3328" s="288"/>
      <c r="C3328" s="288"/>
      <c r="D3328" s="288"/>
      <c r="F3328" s="255" t="s">
        <v>162</v>
      </c>
      <c r="G3328" s="255" t="s">
        <v>633</v>
      </c>
      <c r="H3328" s="255" t="s">
        <v>10486</v>
      </c>
      <c r="I3328" s="255" t="s">
        <v>1241</v>
      </c>
      <c r="K3328" s="255" t="s">
        <v>166</v>
      </c>
      <c r="L3328" s="255" t="s">
        <v>733</v>
      </c>
      <c r="M3328" s="255" t="s">
        <v>565</v>
      </c>
      <c r="N3328" s="255" t="s">
        <v>863</v>
      </c>
      <c r="P3328" s="255" t="s">
        <v>162</v>
      </c>
      <c r="Q3328" s="255" t="s">
        <v>695</v>
      </c>
      <c r="R3328" s="255" t="s">
        <v>1032</v>
      </c>
      <c r="S3328" s="255" t="s">
        <v>3226</v>
      </c>
    </row>
    <row r="3329" spans="1:19" x14ac:dyDescent="0.3">
      <c r="A3329" s="288"/>
      <c r="B3329" s="288"/>
      <c r="C3329" s="288"/>
      <c r="D3329" s="288"/>
      <c r="F3329" s="255" t="s">
        <v>162</v>
      </c>
      <c r="G3329" s="255" t="s">
        <v>586</v>
      </c>
      <c r="H3329" s="255" t="s">
        <v>3512</v>
      </c>
      <c r="I3329" s="255" t="s">
        <v>1242</v>
      </c>
      <c r="K3329" s="255" t="s">
        <v>166</v>
      </c>
      <c r="L3329" s="255" t="s">
        <v>735</v>
      </c>
      <c r="M3329" s="255" t="s">
        <v>594</v>
      </c>
      <c r="N3329" s="255" t="s">
        <v>2438</v>
      </c>
      <c r="P3329" s="255" t="s">
        <v>162</v>
      </c>
      <c r="Q3329" s="255" t="s">
        <v>697</v>
      </c>
      <c r="R3329" s="255" t="s">
        <v>1145</v>
      </c>
      <c r="S3329" s="255" t="s">
        <v>2641</v>
      </c>
    </row>
    <row r="3330" spans="1:19" x14ac:dyDescent="0.3">
      <c r="A3330" s="288"/>
      <c r="B3330" s="288"/>
      <c r="C3330" s="288"/>
      <c r="D3330" s="288"/>
      <c r="F3330" s="255" t="s">
        <v>162</v>
      </c>
      <c r="G3330" s="255" t="s">
        <v>548</v>
      </c>
      <c r="H3330" s="255" t="s">
        <v>10487</v>
      </c>
      <c r="I3330" s="255" t="s">
        <v>1243</v>
      </c>
      <c r="K3330" s="255" t="s">
        <v>166</v>
      </c>
      <c r="L3330" s="255" t="s">
        <v>737</v>
      </c>
      <c r="M3330" s="255" t="s">
        <v>952</v>
      </c>
      <c r="N3330" s="255" t="s">
        <v>2439</v>
      </c>
      <c r="P3330" s="255" t="s">
        <v>162</v>
      </c>
      <c r="Q3330" s="255" t="s">
        <v>699</v>
      </c>
      <c r="R3330" s="255" t="s">
        <v>757</v>
      </c>
      <c r="S3330" s="255" t="s">
        <v>863</v>
      </c>
    </row>
    <row r="3331" spans="1:19" x14ac:dyDescent="0.3">
      <c r="A3331" s="288"/>
      <c r="B3331" s="288"/>
      <c r="C3331" s="288"/>
      <c r="D3331" s="288"/>
      <c r="F3331" s="255" t="s">
        <v>162</v>
      </c>
      <c r="G3331" s="255" t="s">
        <v>637</v>
      </c>
      <c r="H3331" s="255" t="s">
        <v>4192</v>
      </c>
      <c r="I3331" s="255" t="s">
        <v>1244</v>
      </c>
      <c r="K3331" s="255" t="s">
        <v>166</v>
      </c>
      <c r="L3331" s="255" t="s">
        <v>739</v>
      </c>
      <c r="M3331" s="255" t="s">
        <v>624</v>
      </c>
      <c r="N3331" s="255" t="s">
        <v>2284</v>
      </c>
      <c r="P3331" s="255" t="s">
        <v>162</v>
      </c>
      <c r="Q3331" s="255" t="s">
        <v>701</v>
      </c>
      <c r="R3331" s="255" t="s">
        <v>594</v>
      </c>
      <c r="S3331" s="255" t="s">
        <v>594</v>
      </c>
    </row>
    <row r="3332" spans="1:19" x14ac:dyDescent="0.3">
      <c r="A3332" s="288"/>
      <c r="B3332" s="288"/>
      <c r="C3332" s="288"/>
      <c r="D3332" s="288"/>
      <c r="F3332" s="255" t="s">
        <v>162</v>
      </c>
      <c r="G3332" s="255" t="s">
        <v>639</v>
      </c>
      <c r="H3332" s="255" t="s">
        <v>1740</v>
      </c>
      <c r="I3332" s="255" t="s">
        <v>1245</v>
      </c>
      <c r="K3332" s="255" t="s">
        <v>166</v>
      </c>
      <c r="L3332" s="255" t="s">
        <v>743</v>
      </c>
      <c r="M3332" s="255" t="s">
        <v>3107</v>
      </c>
      <c r="N3332" s="255" t="s">
        <v>2440</v>
      </c>
      <c r="P3332" s="255" t="s">
        <v>162</v>
      </c>
      <c r="Q3332" s="255" t="s">
        <v>702</v>
      </c>
      <c r="R3332" s="255" t="s">
        <v>565</v>
      </c>
      <c r="S3332" s="255" t="s">
        <v>565</v>
      </c>
    </row>
    <row r="3333" spans="1:19" x14ac:dyDescent="0.3">
      <c r="A3333" s="288"/>
      <c r="B3333" s="288"/>
      <c r="C3333" s="288"/>
      <c r="D3333" s="288"/>
      <c r="F3333" s="255" t="s">
        <v>162</v>
      </c>
      <c r="G3333" s="255" t="s">
        <v>641</v>
      </c>
      <c r="H3333" s="255" t="s">
        <v>863</v>
      </c>
      <c r="I3333" s="255" t="s">
        <v>1121</v>
      </c>
      <c r="K3333" s="255" t="s">
        <v>166</v>
      </c>
      <c r="L3333" s="255" t="s">
        <v>745</v>
      </c>
      <c r="M3333" s="255" t="s">
        <v>624</v>
      </c>
      <c r="N3333" s="255" t="s">
        <v>2441</v>
      </c>
      <c r="P3333" s="255" t="s">
        <v>162</v>
      </c>
      <c r="Q3333" s="255" t="s">
        <v>703</v>
      </c>
      <c r="R3333" s="255" t="s">
        <v>565</v>
      </c>
      <c r="S3333" s="255" t="s">
        <v>565</v>
      </c>
    </row>
    <row r="3334" spans="1:19" x14ac:dyDescent="0.3">
      <c r="A3334" s="288"/>
      <c r="B3334" s="288"/>
      <c r="C3334" s="288"/>
      <c r="D3334" s="288"/>
      <c r="F3334" s="255" t="s">
        <v>162</v>
      </c>
      <c r="G3334" s="255" t="s">
        <v>643</v>
      </c>
      <c r="H3334" s="255" t="s">
        <v>1379</v>
      </c>
      <c r="I3334" s="255" t="s">
        <v>1246</v>
      </c>
      <c r="K3334" s="255" t="s">
        <v>166</v>
      </c>
      <c r="L3334" s="255" t="s">
        <v>747</v>
      </c>
      <c r="M3334" s="255" t="s">
        <v>1315</v>
      </c>
      <c r="N3334" s="255" t="s">
        <v>2442</v>
      </c>
      <c r="P3334" s="255" t="s">
        <v>162</v>
      </c>
      <c r="Q3334" s="255" t="s">
        <v>704</v>
      </c>
      <c r="R3334" s="255" t="s">
        <v>565</v>
      </c>
      <c r="S3334" s="255" t="s">
        <v>565</v>
      </c>
    </row>
    <row r="3335" spans="1:19" x14ac:dyDescent="0.3">
      <c r="A3335" s="288"/>
      <c r="B3335" s="288"/>
      <c r="C3335" s="288"/>
      <c r="D3335" s="288"/>
      <c r="F3335" s="255" t="s">
        <v>162</v>
      </c>
      <c r="G3335" s="255" t="s">
        <v>586</v>
      </c>
      <c r="H3335" s="255" t="s">
        <v>8194</v>
      </c>
      <c r="I3335" s="255" t="s">
        <v>1247</v>
      </c>
      <c r="K3335" s="255" t="s">
        <v>166</v>
      </c>
      <c r="L3335" s="255" t="s">
        <v>749</v>
      </c>
      <c r="M3335" s="255" t="s">
        <v>1844</v>
      </c>
      <c r="N3335" s="255" t="s">
        <v>2443</v>
      </c>
      <c r="P3335" s="255" t="s">
        <v>162</v>
      </c>
      <c r="Q3335" s="255" t="s">
        <v>705</v>
      </c>
      <c r="R3335" s="255" t="s">
        <v>642</v>
      </c>
      <c r="S3335" s="255" t="s">
        <v>3227</v>
      </c>
    </row>
    <row r="3336" spans="1:19" x14ac:dyDescent="0.3">
      <c r="A3336" s="288"/>
      <c r="B3336" s="288"/>
      <c r="C3336" s="288"/>
      <c r="D3336" s="288"/>
      <c r="F3336" s="255" t="s">
        <v>162</v>
      </c>
      <c r="G3336" s="255" t="s">
        <v>547</v>
      </c>
      <c r="H3336" s="255" t="s">
        <v>10488</v>
      </c>
      <c r="I3336" s="255" t="s">
        <v>1248</v>
      </c>
      <c r="K3336" s="255" t="s">
        <v>166</v>
      </c>
      <c r="L3336" s="255" t="s">
        <v>751</v>
      </c>
      <c r="M3336" s="255" t="s">
        <v>3214</v>
      </c>
      <c r="N3336" s="255" t="s">
        <v>2444</v>
      </c>
      <c r="P3336" s="255" t="s">
        <v>162</v>
      </c>
      <c r="Q3336" s="255" t="s">
        <v>707</v>
      </c>
      <c r="R3336" s="255" t="s">
        <v>1420</v>
      </c>
      <c r="S3336" s="255" t="s">
        <v>3228</v>
      </c>
    </row>
    <row r="3337" spans="1:19" x14ac:dyDescent="0.3">
      <c r="A3337" s="288"/>
      <c r="B3337" s="288"/>
      <c r="C3337" s="288"/>
      <c r="D3337" s="288"/>
      <c r="F3337" s="255" t="s">
        <v>162</v>
      </c>
      <c r="G3337" s="255" t="s">
        <v>647</v>
      </c>
      <c r="H3337" s="255" t="s">
        <v>4442</v>
      </c>
      <c r="I3337" s="255" t="s">
        <v>1249</v>
      </c>
      <c r="K3337" s="255" t="s">
        <v>166</v>
      </c>
      <c r="L3337" s="255" t="s">
        <v>753</v>
      </c>
      <c r="M3337" s="255" t="s">
        <v>1274</v>
      </c>
      <c r="N3337" s="255" t="s">
        <v>2445</v>
      </c>
      <c r="P3337" s="255" t="s">
        <v>162</v>
      </c>
      <c r="Q3337" s="255" t="s">
        <v>709</v>
      </c>
      <c r="R3337" s="255" t="s">
        <v>565</v>
      </c>
      <c r="S3337" s="255" t="s">
        <v>821</v>
      </c>
    </row>
    <row r="3338" spans="1:19" x14ac:dyDescent="0.3">
      <c r="A3338" s="288"/>
      <c r="B3338" s="288"/>
      <c r="C3338" s="288"/>
      <c r="D3338" s="288"/>
      <c r="F3338" s="255" t="s">
        <v>162</v>
      </c>
      <c r="G3338" s="255" t="s">
        <v>649</v>
      </c>
      <c r="H3338" s="255" t="s">
        <v>10489</v>
      </c>
      <c r="I3338" s="255" t="s">
        <v>1250</v>
      </c>
      <c r="K3338" s="255" t="s">
        <v>166</v>
      </c>
      <c r="L3338" s="255" t="s">
        <v>538</v>
      </c>
      <c r="M3338" s="255" t="s">
        <v>3685</v>
      </c>
      <c r="N3338" s="255" t="s">
        <v>2446</v>
      </c>
      <c r="P3338" s="255" t="s">
        <v>162</v>
      </c>
      <c r="Q3338" s="255" t="s">
        <v>586</v>
      </c>
      <c r="R3338" s="255" t="s">
        <v>1197</v>
      </c>
      <c r="S3338" s="255" t="s">
        <v>3229</v>
      </c>
    </row>
    <row r="3339" spans="1:19" x14ac:dyDescent="0.3">
      <c r="A3339" s="288"/>
      <c r="B3339" s="288"/>
      <c r="C3339" s="288"/>
      <c r="D3339" s="288"/>
      <c r="F3339" s="255" t="s">
        <v>162</v>
      </c>
      <c r="G3339" s="255" t="s">
        <v>651</v>
      </c>
      <c r="H3339" s="255" t="s">
        <v>680</v>
      </c>
      <c r="I3339" s="255" t="s">
        <v>652</v>
      </c>
      <c r="K3339" s="255" t="s">
        <v>166</v>
      </c>
      <c r="L3339" s="255" t="s">
        <v>756</v>
      </c>
      <c r="M3339" s="255" t="s">
        <v>565</v>
      </c>
      <c r="N3339" s="255" t="s">
        <v>565</v>
      </c>
      <c r="P3339" s="255" t="s">
        <v>162</v>
      </c>
      <c r="Q3339" s="255" t="s">
        <v>540</v>
      </c>
      <c r="R3339" s="255" t="s">
        <v>10649</v>
      </c>
      <c r="S3339" s="255" t="s">
        <v>3230</v>
      </c>
    </row>
    <row r="3340" spans="1:19" x14ac:dyDescent="0.3">
      <c r="A3340" s="288"/>
      <c r="B3340" s="288"/>
      <c r="C3340" s="288"/>
      <c r="D3340" s="288"/>
      <c r="F3340" s="255" t="s">
        <v>162</v>
      </c>
      <c r="G3340" s="255" t="s">
        <v>653</v>
      </c>
      <c r="H3340" s="255" t="s">
        <v>992</v>
      </c>
      <c r="I3340" s="255" t="s">
        <v>1251</v>
      </c>
      <c r="K3340" s="255" t="s">
        <v>166</v>
      </c>
      <c r="L3340" s="255" t="s">
        <v>758</v>
      </c>
      <c r="M3340" s="255" t="s">
        <v>1145</v>
      </c>
      <c r="N3340" s="255" t="s">
        <v>2447</v>
      </c>
      <c r="P3340" s="255" t="s">
        <v>162</v>
      </c>
      <c r="Q3340" s="255" t="s">
        <v>371</v>
      </c>
      <c r="R3340" s="255" t="s">
        <v>2591</v>
      </c>
      <c r="S3340" s="255" t="s">
        <v>3231</v>
      </c>
    </row>
    <row r="3341" spans="1:19" x14ac:dyDescent="0.3">
      <c r="A3341" s="288"/>
      <c r="B3341" s="288"/>
      <c r="C3341" s="288"/>
      <c r="D3341" s="288"/>
      <c r="F3341" s="255" t="s">
        <v>162</v>
      </c>
      <c r="G3341" s="255" t="s">
        <v>655</v>
      </c>
      <c r="H3341" s="255" t="s">
        <v>1020</v>
      </c>
      <c r="I3341" s="255" t="s">
        <v>1252</v>
      </c>
      <c r="K3341" s="255" t="s">
        <v>166</v>
      </c>
      <c r="L3341" s="255" t="s">
        <v>760</v>
      </c>
      <c r="M3341" s="255" t="s">
        <v>1790</v>
      </c>
      <c r="N3341" s="255" t="s">
        <v>2448</v>
      </c>
      <c r="P3341" s="255" t="s">
        <v>162</v>
      </c>
      <c r="Q3341" s="255" t="s">
        <v>715</v>
      </c>
      <c r="R3341" s="255" t="s">
        <v>1161</v>
      </c>
      <c r="S3341" s="255" t="s">
        <v>3043</v>
      </c>
    </row>
    <row r="3342" spans="1:19" x14ac:dyDescent="0.3">
      <c r="A3342" s="288"/>
      <c r="B3342" s="288"/>
      <c r="C3342" s="288"/>
      <c r="D3342" s="288"/>
      <c r="F3342" s="255" t="s">
        <v>162</v>
      </c>
      <c r="G3342" s="255" t="s">
        <v>657</v>
      </c>
      <c r="H3342" s="255" t="s">
        <v>1350</v>
      </c>
      <c r="I3342" s="255" t="s">
        <v>1253</v>
      </c>
      <c r="K3342" s="255" t="s">
        <v>166</v>
      </c>
      <c r="L3342" s="255" t="s">
        <v>762</v>
      </c>
      <c r="M3342" s="255" t="s">
        <v>1808</v>
      </c>
      <c r="N3342" s="255" t="s">
        <v>2449</v>
      </c>
      <c r="P3342" s="255" t="s">
        <v>162</v>
      </c>
      <c r="Q3342" s="255" t="s">
        <v>717</v>
      </c>
      <c r="R3342" s="255" t="s">
        <v>2083</v>
      </c>
      <c r="S3342" s="255" t="s">
        <v>2869</v>
      </c>
    </row>
    <row r="3343" spans="1:19" x14ac:dyDescent="0.3">
      <c r="A3343" s="288"/>
      <c r="B3343" s="288"/>
      <c r="C3343" s="288"/>
      <c r="D3343" s="288"/>
      <c r="F3343" s="255" t="s">
        <v>162</v>
      </c>
      <c r="G3343" s="255" t="s">
        <v>546</v>
      </c>
      <c r="H3343" s="255" t="s">
        <v>2603</v>
      </c>
      <c r="I3343" s="255" t="s">
        <v>1254</v>
      </c>
      <c r="K3343" s="255" t="s">
        <v>166</v>
      </c>
      <c r="L3343" s="255" t="s">
        <v>764</v>
      </c>
      <c r="M3343" s="255" t="s">
        <v>674</v>
      </c>
      <c r="N3343" s="255" t="s">
        <v>2450</v>
      </c>
      <c r="P3343" s="255" t="s">
        <v>162</v>
      </c>
      <c r="Q3343" s="255" t="s">
        <v>719</v>
      </c>
      <c r="R3343" s="255" t="s">
        <v>594</v>
      </c>
      <c r="S3343" s="255" t="s">
        <v>861</v>
      </c>
    </row>
    <row r="3344" spans="1:19" x14ac:dyDescent="0.3">
      <c r="A3344" s="288"/>
      <c r="B3344" s="288"/>
      <c r="C3344" s="288"/>
      <c r="D3344" s="288"/>
      <c r="F3344" s="255" t="s">
        <v>162</v>
      </c>
      <c r="G3344" s="255" t="s">
        <v>660</v>
      </c>
      <c r="H3344" s="255" t="s">
        <v>594</v>
      </c>
      <c r="I3344" s="255" t="s">
        <v>691</v>
      </c>
      <c r="K3344" s="255" t="s">
        <v>166</v>
      </c>
      <c r="L3344" s="255" t="s">
        <v>766</v>
      </c>
      <c r="M3344" s="255" t="s">
        <v>565</v>
      </c>
      <c r="N3344" s="255" t="s">
        <v>565</v>
      </c>
      <c r="P3344" s="255" t="s">
        <v>162</v>
      </c>
      <c r="Q3344" s="255" t="s">
        <v>720</v>
      </c>
      <c r="R3344" s="255" t="s">
        <v>946</v>
      </c>
      <c r="S3344" s="255" t="s">
        <v>3169</v>
      </c>
    </row>
    <row r="3345" spans="1:19" x14ac:dyDescent="0.3">
      <c r="A3345" s="288"/>
      <c r="B3345" s="288"/>
      <c r="C3345" s="288"/>
      <c r="D3345" s="288"/>
      <c r="F3345" s="255" t="s">
        <v>162</v>
      </c>
      <c r="G3345" s="255" t="s">
        <v>662</v>
      </c>
      <c r="H3345" s="255" t="s">
        <v>1350</v>
      </c>
      <c r="I3345" s="255" t="s">
        <v>1253</v>
      </c>
      <c r="K3345" s="255" t="s">
        <v>166</v>
      </c>
      <c r="L3345" s="255" t="s">
        <v>4672</v>
      </c>
      <c r="M3345" s="255" t="s">
        <v>565</v>
      </c>
      <c r="N3345" s="255" t="s">
        <v>565</v>
      </c>
      <c r="P3345" s="255" t="s">
        <v>162</v>
      </c>
      <c r="Q3345" s="255" t="s">
        <v>722</v>
      </c>
      <c r="R3345" s="255" t="s">
        <v>2515</v>
      </c>
      <c r="S3345" s="255" t="s">
        <v>3232</v>
      </c>
    </row>
    <row r="3346" spans="1:19" x14ac:dyDescent="0.3">
      <c r="A3346" s="288"/>
      <c r="B3346" s="288"/>
      <c r="C3346" s="288"/>
      <c r="D3346" s="288"/>
      <c r="F3346" s="255" t="s">
        <v>162</v>
      </c>
      <c r="G3346" s="255" t="s">
        <v>664</v>
      </c>
      <c r="H3346" s="255" t="s">
        <v>2515</v>
      </c>
      <c r="I3346" s="255" t="s">
        <v>857</v>
      </c>
      <c r="K3346" s="255" t="s">
        <v>166</v>
      </c>
      <c r="L3346" s="255" t="s">
        <v>767</v>
      </c>
      <c r="M3346" s="255" t="s">
        <v>565</v>
      </c>
      <c r="N3346" s="255" t="s">
        <v>565</v>
      </c>
      <c r="P3346" s="255" t="s">
        <v>162</v>
      </c>
      <c r="Q3346" s="255" t="s">
        <v>724</v>
      </c>
      <c r="R3346" s="255" t="s">
        <v>900</v>
      </c>
      <c r="S3346" s="255" t="s">
        <v>3233</v>
      </c>
    </row>
    <row r="3347" spans="1:19" x14ac:dyDescent="0.3">
      <c r="A3347" s="288"/>
      <c r="B3347" s="288"/>
      <c r="C3347" s="288"/>
      <c r="D3347" s="288"/>
      <c r="F3347" s="255" t="s">
        <v>162</v>
      </c>
      <c r="G3347" s="255" t="s">
        <v>545</v>
      </c>
      <c r="H3347" s="255" t="s">
        <v>5260</v>
      </c>
      <c r="I3347" s="255" t="s">
        <v>1255</v>
      </c>
      <c r="K3347" s="255" t="s">
        <v>166</v>
      </c>
      <c r="L3347" s="255" t="s">
        <v>771</v>
      </c>
      <c r="M3347" s="255" t="s">
        <v>565</v>
      </c>
      <c r="N3347" s="255" t="s">
        <v>565</v>
      </c>
      <c r="P3347" s="255" t="s">
        <v>162</v>
      </c>
      <c r="Q3347" s="255" t="s">
        <v>726</v>
      </c>
      <c r="R3347" s="255" t="s">
        <v>4570</v>
      </c>
      <c r="S3347" s="255" t="s">
        <v>3234</v>
      </c>
    </row>
    <row r="3348" spans="1:19" x14ac:dyDescent="0.3">
      <c r="A3348" s="288"/>
      <c r="B3348" s="288"/>
      <c r="C3348" s="288"/>
      <c r="D3348" s="288"/>
      <c r="F3348" s="255" t="s">
        <v>162</v>
      </c>
      <c r="G3348" s="255" t="s">
        <v>667</v>
      </c>
      <c r="H3348" s="255" t="s">
        <v>863</v>
      </c>
      <c r="I3348" s="255" t="s">
        <v>594</v>
      </c>
      <c r="K3348" s="255" t="s">
        <v>166</v>
      </c>
      <c r="L3348" s="255" t="s">
        <v>537</v>
      </c>
      <c r="M3348" s="255" t="s">
        <v>3379</v>
      </c>
      <c r="N3348" s="255" t="s">
        <v>2451</v>
      </c>
      <c r="P3348" s="255" t="s">
        <v>162</v>
      </c>
      <c r="Q3348" s="255" t="s">
        <v>728</v>
      </c>
      <c r="R3348" s="255" t="s">
        <v>684</v>
      </c>
      <c r="S3348" s="255" t="s">
        <v>3235</v>
      </c>
    </row>
    <row r="3349" spans="1:19" x14ac:dyDescent="0.3">
      <c r="A3349" s="288"/>
      <c r="B3349" s="288"/>
      <c r="C3349" s="288"/>
      <c r="D3349" s="288"/>
      <c r="F3349" s="255" t="s">
        <v>162</v>
      </c>
      <c r="G3349" s="255" t="s">
        <v>668</v>
      </c>
      <c r="H3349" s="255" t="s">
        <v>1539</v>
      </c>
      <c r="I3349" s="255" t="s">
        <v>1256</v>
      </c>
      <c r="K3349" s="255" t="s">
        <v>166</v>
      </c>
      <c r="L3349" s="255" t="s">
        <v>4673</v>
      </c>
      <c r="M3349" s="255" t="s">
        <v>621</v>
      </c>
      <c r="N3349" s="255" t="s">
        <v>4558</v>
      </c>
      <c r="P3349" s="255" t="s">
        <v>162</v>
      </c>
      <c r="Q3349" s="255" t="s">
        <v>730</v>
      </c>
      <c r="R3349" s="255" t="s">
        <v>1270</v>
      </c>
      <c r="S3349" s="255" t="s">
        <v>3236</v>
      </c>
    </row>
    <row r="3350" spans="1:19" x14ac:dyDescent="0.3">
      <c r="A3350" s="288"/>
      <c r="B3350" s="288"/>
      <c r="C3350" s="288"/>
      <c r="D3350" s="288"/>
      <c r="F3350" s="255" t="s">
        <v>162</v>
      </c>
      <c r="G3350" s="255" t="s">
        <v>670</v>
      </c>
      <c r="H3350" s="255" t="s">
        <v>916</v>
      </c>
      <c r="I3350" s="255" t="s">
        <v>1257</v>
      </c>
      <c r="K3350" s="255" t="s">
        <v>166</v>
      </c>
      <c r="L3350" s="255" t="s">
        <v>774</v>
      </c>
      <c r="M3350" s="255" t="s">
        <v>565</v>
      </c>
      <c r="N3350" s="255" t="s">
        <v>565</v>
      </c>
      <c r="P3350" s="255" t="s">
        <v>162</v>
      </c>
      <c r="Q3350" s="255" t="s">
        <v>539</v>
      </c>
      <c r="R3350" s="255" t="s">
        <v>7567</v>
      </c>
      <c r="S3350" s="255" t="s">
        <v>3237</v>
      </c>
    </row>
    <row r="3351" spans="1:19" x14ac:dyDescent="0.3">
      <c r="A3351" s="288"/>
      <c r="B3351" s="288"/>
      <c r="C3351" s="288"/>
      <c r="D3351" s="288"/>
      <c r="F3351" s="255" t="s">
        <v>162</v>
      </c>
      <c r="G3351" s="255" t="s">
        <v>672</v>
      </c>
      <c r="H3351" s="255" t="s">
        <v>1504</v>
      </c>
      <c r="I3351" s="255" t="s">
        <v>1258</v>
      </c>
      <c r="K3351" s="255" t="s">
        <v>166</v>
      </c>
      <c r="L3351" s="255" t="s">
        <v>776</v>
      </c>
      <c r="M3351" s="255" t="s">
        <v>565</v>
      </c>
      <c r="N3351" s="255" t="s">
        <v>565</v>
      </c>
      <c r="P3351" s="255" t="s">
        <v>162</v>
      </c>
      <c r="Q3351" s="255" t="s">
        <v>733</v>
      </c>
      <c r="R3351" s="255" t="s">
        <v>946</v>
      </c>
      <c r="S3351" s="255" t="s">
        <v>3238</v>
      </c>
    </row>
    <row r="3352" spans="1:19" x14ac:dyDescent="0.3">
      <c r="A3352" s="288"/>
      <c r="B3352" s="288"/>
      <c r="C3352" s="288"/>
      <c r="D3352" s="288"/>
      <c r="F3352" s="255" t="s">
        <v>162</v>
      </c>
      <c r="G3352" s="255" t="s">
        <v>544</v>
      </c>
      <c r="H3352" s="255" t="s">
        <v>565</v>
      </c>
      <c r="I3352" s="255" t="s">
        <v>680</v>
      </c>
      <c r="K3352" s="255" t="s">
        <v>166</v>
      </c>
      <c r="L3352" s="255" t="s">
        <v>778</v>
      </c>
      <c r="M3352" s="255" t="s">
        <v>565</v>
      </c>
      <c r="N3352" s="255" t="s">
        <v>565</v>
      </c>
      <c r="P3352" s="255" t="s">
        <v>162</v>
      </c>
      <c r="Q3352" s="255" t="s">
        <v>735</v>
      </c>
      <c r="R3352" s="255" t="s">
        <v>1098</v>
      </c>
      <c r="S3352" s="255" t="s">
        <v>3239</v>
      </c>
    </row>
    <row r="3353" spans="1:19" x14ac:dyDescent="0.3">
      <c r="A3353" s="288"/>
      <c r="B3353" s="288"/>
      <c r="C3353" s="288"/>
      <c r="D3353" s="288"/>
      <c r="F3353" s="255" t="s">
        <v>162</v>
      </c>
      <c r="G3353" s="255" t="s">
        <v>675</v>
      </c>
      <c r="H3353" s="255" t="s">
        <v>565</v>
      </c>
      <c r="I3353" s="255" t="s">
        <v>565</v>
      </c>
      <c r="K3353" s="255" t="s">
        <v>166</v>
      </c>
      <c r="L3353" s="255" t="s">
        <v>780</v>
      </c>
      <c r="M3353" s="255" t="s">
        <v>594</v>
      </c>
      <c r="N3353" s="255" t="s">
        <v>565</v>
      </c>
      <c r="P3353" s="255" t="s">
        <v>162</v>
      </c>
      <c r="Q3353" s="255" t="s">
        <v>737</v>
      </c>
      <c r="R3353" s="255" t="s">
        <v>680</v>
      </c>
      <c r="S3353" s="255" t="s">
        <v>3240</v>
      </c>
    </row>
    <row r="3354" spans="1:19" x14ac:dyDescent="0.3">
      <c r="A3354" s="288"/>
      <c r="B3354" s="288"/>
      <c r="C3354" s="288"/>
      <c r="D3354" s="288"/>
      <c r="F3354" s="255" t="s">
        <v>162</v>
      </c>
      <c r="G3354" s="255" t="s">
        <v>676</v>
      </c>
      <c r="H3354" s="255" t="s">
        <v>565</v>
      </c>
      <c r="I3354" s="255" t="s">
        <v>680</v>
      </c>
      <c r="K3354" s="255" t="s">
        <v>166</v>
      </c>
      <c r="L3354" s="255" t="s">
        <v>782</v>
      </c>
      <c r="M3354" s="255" t="s">
        <v>565</v>
      </c>
      <c r="N3354" s="255" t="s">
        <v>565</v>
      </c>
      <c r="P3354" s="255" t="s">
        <v>162</v>
      </c>
      <c r="Q3354" s="255" t="s">
        <v>739</v>
      </c>
      <c r="R3354" s="255" t="s">
        <v>2576</v>
      </c>
      <c r="S3354" s="255" t="s">
        <v>3241</v>
      </c>
    </row>
    <row r="3355" spans="1:19" x14ac:dyDescent="0.3">
      <c r="A3355" s="288"/>
      <c r="B3355" s="288"/>
      <c r="C3355" s="288"/>
      <c r="D3355" s="288"/>
      <c r="F3355" s="255" t="s">
        <v>162</v>
      </c>
      <c r="G3355" s="255" t="s">
        <v>893</v>
      </c>
      <c r="H3355" s="255" t="s">
        <v>565</v>
      </c>
      <c r="I3355" s="255" t="s">
        <v>565</v>
      </c>
      <c r="K3355" s="255" t="s">
        <v>166</v>
      </c>
      <c r="L3355" s="255" t="s">
        <v>784</v>
      </c>
      <c r="M3355" s="255" t="s">
        <v>861</v>
      </c>
      <c r="N3355" s="255" t="s">
        <v>1916</v>
      </c>
      <c r="P3355" s="255" t="s">
        <v>162</v>
      </c>
      <c r="Q3355" s="255" t="s">
        <v>741</v>
      </c>
      <c r="R3355" s="255" t="s">
        <v>2651</v>
      </c>
      <c r="S3355" s="255" t="s">
        <v>3242</v>
      </c>
    </row>
    <row r="3356" spans="1:19" x14ac:dyDescent="0.3">
      <c r="A3356" s="288"/>
      <c r="B3356" s="288"/>
      <c r="C3356" s="288"/>
      <c r="D3356" s="288"/>
      <c r="F3356" s="255" t="s">
        <v>162</v>
      </c>
      <c r="G3356" s="255" t="s">
        <v>677</v>
      </c>
      <c r="H3356" s="255" t="s">
        <v>565</v>
      </c>
      <c r="I3356" s="255" t="s">
        <v>565</v>
      </c>
      <c r="K3356" s="255" t="s">
        <v>166</v>
      </c>
      <c r="L3356" s="255" t="s">
        <v>786</v>
      </c>
      <c r="M3356" s="255" t="s">
        <v>1832</v>
      </c>
      <c r="N3356" s="255" t="s">
        <v>2452</v>
      </c>
      <c r="P3356" s="255" t="s">
        <v>162</v>
      </c>
      <c r="Q3356" s="255" t="s">
        <v>743</v>
      </c>
      <c r="R3356" s="255" t="s">
        <v>1932</v>
      </c>
      <c r="S3356" s="255" t="s">
        <v>3243</v>
      </c>
    </row>
    <row r="3357" spans="1:19" x14ac:dyDescent="0.3">
      <c r="A3357" s="288"/>
      <c r="B3357" s="288"/>
      <c r="C3357" s="288"/>
      <c r="D3357" s="288"/>
      <c r="F3357" s="255" t="s">
        <v>162</v>
      </c>
      <c r="G3357" s="255" t="s">
        <v>543</v>
      </c>
      <c r="H3357" s="255" t="s">
        <v>1718</v>
      </c>
      <c r="I3357" s="255" t="s">
        <v>1259</v>
      </c>
      <c r="K3357" s="255" t="s">
        <v>166</v>
      </c>
      <c r="L3357" s="255" t="s">
        <v>4674</v>
      </c>
      <c r="M3357" s="255" t="s">
        <v>1367</v>
      </c>
      <c r="N3357" s="255" t="s">
        <v>1604</v>
      </c>
      <c r="P3357" s="255" t="s">
        <v>162</v>
      </c>
      <c r="Q3357" s="255" t="s">
        <v>745</v>
      </c>
      <c r="R3357" s="255" t="s">
        <v>1599</v>
      </c>
      <c r="S3357" s="255" t="s">
        <v>3244</v>
      </c>
    </row>
    <row r="3358" spans="1:19" x14ac:dyDescent="0.3">
      <c r="A3358" s="288"/>
      <c r="B3358" s="288"/>
      <c r="C3358" s="288"/>
      <c r="D3358" s="288"/>
      <c r="F3358" s="255" t="s">
        <v>162</v>
      </c>
      <c r="G3358" s="255" t="s">
        <v>679</v>
      </c>
      <c r="H3358" s="255" t="s">
        <v>565</v>
      </c>
      <c r="I3358" s="255" t="s">
        <v>565</v>
      </c>
      <c r="K3358" s="255" t="s">
        <v>166</v>
      </c>
      <c r="L3358" s="255" t="s">
        <v>788</v>
      </c>
      <c r="M3358" s="255" t="s">
        <v>565</v>
      </c>
      <c r="N3358" s="255" t="s">
        <v>565</v>
      </c>
      <c r="P3358" s="255" t="s">
        <v>162</v>
      </c>
      <c r="Q3358" s="255" t="s">
        <v>747</v>
      </c>
      <c r="R3358" s="255" t="s">
        <v>2778</v>
      </c>
      <c r="S3358" s="255" t="s">
        <v>3245</v>
      </c>
    </row>
    <row r="3359" spans="1:19" x14ac:dyDescent="0.3">
      <c r="A3359" s="288"/>
      <c r="B3359" s="288"/>
      <c r="C3359" s="288"/>
      <c r="D3359" s="288"/>
      <c r="F3359" s="255" t="s">
        <v>162</v>
      </c>
      <c r="G3359" s="255" t="s">
        <v>681</v>
      </c>
      <c r="H3359" s="255" t="s">
        <v>2806</v>
      </c>
      <c r="I3359" s="255" t="s">
        <v>1260</v>
      </c>
      <c r="K3359" s="255" t="s">
        <v>166</v>
      </c>
      <c r="L3359" s="255" t="s">
        <v>790</v>
      </c>
      <c r="M3359" s="255" t="s">
        <v>4356</v>
      </c>
      <c r="N3359" s="255" t="s">
        <v>1145</v>
      </c>
      <c r="P3359" s="255" t="s">
        <v>162</v>
      </c>
      <c r="Q3359" s="255" t="s">
        <v>749</v>
      </c>
      <c r="R3359" s="255" t="s">
        <v>1972</v>
      </c>
      <c r="S3359" s="255" t="s">
        <v>3246</v>
      </c>
    </row>
    <row r="3360" spans="1:19" x14ac:dyDescent="0.3">
      <c r="A3360" s="288"/>
      <c r="B3360" s="288"/>
      <c r="C3360" s="288"/>
      <c r="D3360" s="288"/>
      <c r="F3360" s="255" t="s">
        <v>162</v>
      </c>
      <c r="G3360" s="255" t="s">
        <v>683</v>
      </c>
      <c r="H3360" s="255" t="s">
        <v>680</v>
      </c>
      <c r="I3360" s="255" t="s">
        <v>1261</v>
      </c>
      <c r="K3360" s="255" t="s">
        <v>166</v>
      </c>
      <c r="L3360" s="255" t="s">
        <v>792</v>
      </c>
      <c r="M3360" s="255" t="s">
        <v>861</v>
      </c>
      <c r="N3360" s="255" t="s">
        <v>1679</v>
      </c>
      <c r="P3360" s="255" t="s">
        <v>162</v>
      </c>
      <c r="Q3360" s="255" t="s">
        <v>751</v>
      </c>
      <c r="R3360" s="255" t="s">
        <v>4324</v>
      </c>
      <c r="S3360" s="255" t="s">
        <v>3247</v>
      </c>
    </row>
    <row r="3361" spans="1:19" x14ac:dyDescent="0.3">
      <c r="A3361" s="288"/>
      <c r="B3361" s="288"/>
      <c r="C3361" s="288"/>
      <c r="D3361" s="288"/>
      <c r="F3361" s="255" t="s">
        <v>162</v>
      </c>
      <c r="G3361" s="255" t="s">
        <v>542</v>
      </c>
      <c r="H3361" s="255" t="s">
        <v>1945</v>
      </c>
      <c r="I3361" s="255" t="s">
        <v>1262</v>
      </c>
      <c r="K3361" s="255" t="s">
        <v>166</v>
      </c>
      <c r="L3361" s="255" t="s">
        <v>794</v>
      </c>
      <c r="M3361" s="255" t="s">
        <v>624</v>
      </c>
      <c r="N3361" s="255" t="s">
        <v>812</v>
      </c>
      <c r="P3361" s="255" t="s">
        <v>162</v>
      </c>
      <c r="Q3361" s="255" t="s">
        <v>753</v>
      </c>
      <c r="R3361" s="255" t="s">
        <v>3118</v>
      </c>
      <c r="S3361" s="255" t="s">
        <v>3248</v>
      </c>
    </row>
    <row r="3362" spans="1:19" x14ac:dyDescent="0.3">
      <c r="A3362" s="288"/>
      <c r="B3362" s="288"/>
      <c r="C3362" s="288"/>
      <c r="D3362" s="288"/>
      <c r="F3362" s="255" t="s">
        <v>162</v>
      </c>
      <c r="G3362" s="255" t="s">
        <v>686</v>
      </c>
      <c r="H3362" s="255" t="s">
        <v>3082</v>
      </c>
      <c r="I3362" s="255" t="s">
        <v>1263</v>
      </c>
      <c r="K3362" s="255" t="s">
        <v>166</v>
      </c>
      <c r="L3362" s="255" t="s">
        <v>796</v>
      </c>
      <c r="M3362" s="255" t="s">
        <v>952</v>
      </c>
      <c r="N3362" s="255" t="s">
        <v>1492</v>
      </c>
      <c r="P3362" s="255" t="s">
        <v>162</v>
      </c>
      <c r="Q3362" s="255" t="s">
        <v>538</v>
      </c>
      <c r="R3362" s="255" t="s">
        <v>10648</v>
      </c>
      <c r="S3362" s="255" t="s">
        <v>3249</v>
      </c>
    </row>
    <row r="3363" spans="1:19" x14ac:dyDescent="0.3">
      <c r="A3363" s="288"/>
      <c r="B3363" s="288"/>
      <c r="C3363" s="288"/>
      <c r="D3363" s="288"/>
      <c r="F3363" s="255" t="s">
        <v>162</v>
      </c>
      <c r="G3363" s="255" t="s">
        <v>688</v>
      </c>
      <c r="H3363" s="255" t="s">
        <v>2603</v>
      </c>
      <c r="I3363" s="255" t="s">
        <v>1264</v>
      </c>
      <c r="K3363" s="255" t="s">
        <v>166</v>
      </c>
      <c r="L3363" s="255" t="s">
        <v>4675</v>
      </c>
      <c r="M3363" s="255" t="s">
        <v>1832</v>
      </c>
      <c r="N3363" s="255" t="s">
        <v>4774</v>
      </c>
      <c r="P3363" s="255" t="s">
        <v>162</v>
      </c>
      <c r="Q3363" s="255" t="s">
        <v>756</v>
      </c>
      <c r="R3363" s="255" t="s">
        <v>594</v>
      </c>
      <c r="S3363" s="255" t="s">
        <v>680</v>
      </c>
    </row>
    <row r="3364" spans="1:19" x14ac:dyDescent="0.3">
      <c r="A3364" s="288"/>
      <c r="B3364" s="288"/>
      <c r="C3364" s="288"/>
      <c r="D3364" s="288"/>
      <c r="F3364" s="255" t="s">
        <v>162</v>
      </c>
      <c r="G3364" s="255" t="s">
        <v>690</v>
      </c>
      <c r="H3364" s="255" t="s">
        <v>900</v>
      </c>
      <c r="I3364" s="255" t="s">
        <v>1265</v>
      </c>
      <c r="K3364" s="255" t="s">
        <v>166</v>
      </c>
      <c r="L3364" s="255" t="s">
        <v>798</v>
      </c>
      <c r="M3364" s="255" t="s">
        <v>594</v>
      </c>
      <c r="N3364" s="255" t="s">
        <v>2163</v>
      </c>
      <c r="P3364" s="255" t="s">
        <v>162</v>
      </c>
      <c r="Q3364" s="255" t="s">
        <v>758</v>
      </c>
      <c r="R3364" s="255" t="s">
        <v>5880</v>
      </c>
      <c r="S3364" s="255" t="s">
        <v>3250</v>
      </c>
    </row>
    <row r="3365" spans="1:19" x14ac:dyDescent="0.3">
      <c r="A3365" s="288"/>
      <c r="B3365" s="288"/>
      <c r="C3365" s="288"/>
      <c r="D3365" s="288"/>
      <c r="F3365" s="255" t="s">
        <v>162</v>
      </c>
      <c r="G3365" s="255" t="s">
        <v>541</v>
      </c>
      <c r="H3365" s="255" t="s">
        <v>7352</v>
      </c>
      <c r="I3365" s="255" t="s">
        <v>1266</v>
      </c>
      <c r="K3365" s="255" t="s">
        <v>166</v>
      </c>
      <c r="L3365" s="255" t="s">
        <v>800</v>
      </c>
      <c r="M3365" s="255" t="s">
        <v>863</v>
      </c>
      <c r="N3365" s="255" t="s">
        <v>2453</v>
      </c>
      <c r="P3365" s="255" t="s">
        <v>162</v>
      </c>
      <c r="Q3365" s="255" t="s">
        <v>760</v>
      </c>
      <c r="R3365" s="255" t="s">
        <v>10647</v>
      </c>
      <c r="S3365" s="255" t="s">
        <v>3251</v>
      </c>
    </row>
    <row r="3366" spans="1:19" x14ac:dyDescent="0.3">
      <c r="A3366" s="288"/>
      <c r="B3366" s="288"/>
      <c r="C3366" s="288"/>
      <c r="D3366" s="288"/>
      <c r="F3366" s="255" t="s">
        <v>162</v>
      </c>
      <c r="G3366" s="255" t="s">
        <v>693</v>
      </c>
      <c r="H3366" s="255" t="s">
        <v>1427</v>
      </c>
      <c r="I3366" s="255" t="s">
        <v>1267</v>
      </c>
      <c r="K3366" s="255" t="s">
        <v>166</v>
      </c>
      <c r="L3366" s="255" t="s">
        <v>803</v>
      </c>
      <c r="M3366" s="255" t="s">
        <v>946</v>
      </c>
      <c r="N3366" s="255" t="s">
        <v>2388</v>
      </c>
      <c r="P3366" s="255" t="s">
        <v>162</v>
      </c>
      <c r="Q3366" s="255" t="s">
        <v>762</v>
      </c>
      <c r="R3366" s="255" t="s">
        <v>4367</v>
      </c>
      <c r="S3366" s="255" t="s">
        <v>3252</v>
      </c>
    </row>
    <row r="3367" spans="1:19" x14ac:dyDescent="0.3">
      <c r="A3367" s="288"/>
      <c r="B3367" s="288"/>
      <c r="C3367" s="288"/>
      <c r="D3367" s="288"/>
      <c r="F3367" s="255" t="s">
        <v>162</v>
      </c>
      <c r="G3367" s="255" t="s">
        <v>695</v>
      </c>
      <c r="H3367" s="255" t="s">
        <v>1003</v>
      </c>
      <c r="I3367" s="255" t="s">
        <v>1268</v>
      </c>
      <c r="K3367" s="255" t="s">
        <v>166</v>
      </c>
      <c r="L3367" s="255" t="s">
        <v>805</v>
      </c>
      <c r="M3367" s="255" t="s">
        <v>565</v>
      </c>
      <c r="N3367" s="255" t="s">
        <v>757</v>
      </c>
      <c r="P3367" s="255" t="s">
        <v>162</v>
      </c>
      <c r="Q3367" s="255" t="s">
        <v>764</v>
      </c>
      <c r="R3367" s="255" t="s">
        <v>1764</v>
      </c>
      <c r="S3367" s="255" t="s">
        <v>3253</v>
      </c>
    </row>
    <row r="3368" spans="1:19" x14ac:dyDescent="0.3">
      <c r="A3368" s="288"/>
      <c r="B3368" s="288"/>
      <c r="C3368" s="288"/>
      <c r="D3368" s="288"/>
      <c r="F3368" s="255" t="s">
        <v>162</v>
      </c>
      <c r="G3368" s="255" t="s">
        <v>697</v>
      </c>
      <c r="H3368" s="255" t="s">
        <v>9102</v>
      </c>
      <c r="I3368" s="255" t="s">
        <v>1269</v>
      </c>
      <c r="K3368" s="255" t="s">
        <v>166</v>
      </c>
      <c r="L3368" s="255" t="s">
        <v>807</v>
      </c>
      <c r="M3368" s="255" t="s">
        <v>565</v>
      </c>
      <c r="N3368" s="255" t="s">
        <v>1539</v>
      </c>
      <c r="P3368" s="255" t="s">
        <v>162</v>
      </c>
      <c r="Q3368" s="255" t="s">
        <v>766</v>
      </c>
      <c r="R3368" s="255" t="s">
        <v>624</v>
      </c>
      <c r="S3368" s="255" t="s">
        <v>1539</v>
      </c>
    </row>
    <row r="3369" spans="1:19" x14ac:dyDescent="0.3">
      <c r="A3369" s="288"/>
      <c r="B3369" s="288"/>
      <c r="C3369" s="288"/>
      <c r="D3369" s="288"/>
      <c r="F3369" s="255" t="s">
        <v>162</v>
      </c>
      <c r="G3369" s="255" t="s">
        <v>699</v>
      </c>
      <c r="H3369" s="255" t="s">
        <v>1594</v>
      </c>
      <c r="I3369" s="255" t="s">
        <v>1270</v>
      </c>
      <c r="K3369" s="255" t="s">
        <v>166</v>
      </c>
      <c r="L3369" s="255" t="s">
        <v>809</v>
      </c>
      <c r="M3369" s="255" t="s">
        <v>624</v>
      </c>
      <c r="N3369" s="255" t="s">
        <v>1337</v>
      </c>
      <c r="P3369" s="255" t="s">
        <v>162</v>
      </c>
      <c r="Q3369" s="255" t="s">
        <v>4672</v>
      </c>
      <c r="R3369" s="255" t="s">
        <v>861</v>
      </c>
      <c r="S3369" s="255" t="s">
        <v>3726</v>
      </c>
    </row>
    <row r="3370" spans="1:19" x14ac:dyDescent="0.3">
      <c r="A3370" s="288"/>
      <c r="B3370" s="288"/>
      <c r="C3370" s="288"/>
      <c r="D3370" s="288"/>
      <c r="F3370" s="255" t="s">
        <v>162</v>
      </c>
      <c r="G3370" s="255" t="s">
        <v>701</v>
      </c>
      <c r="H3370" s="255" t="s">
        <v>892</v>
      </c>
      <c r="I3370" s="255" t="s">
        <v>1044</v>
      </c>
      <c r="K3370" s="255" t="s">
        <v>166</v>
      </c>
      <c r="L3370" s="255" t="s">
        <v>811</v>
      </c>
      <c r="M3370" s="255" t="s">
        <v>565</v>
      </c>
      <c r="N3370" s="255" t="s">
        <v>565</v>
      </c>
      <c r="P3370" s="255" t="s">
        <v>162</v>
      </c>
      <c r="Q3370" s="255" t="s">
        <v>767</v>
      </c>
      <c r="R3370" s="255" t="s">
        <v>881</v>
      </c>
      <c r="S3370" s="255" t="s">
        <v>3254</v>
      </c>
    </row>
    <row r="3371" spans="1:19" x14ac:dyDescent="0.3">
      <c r="A3371" s="288"/>
      <c r="B3371" s="288"/>
      <c r="C3371" s="288"/>
      <c r="D3371" s="288"/>
      <c r="F3371" s="255" t="s">
        <v>162</v>
      </c>
      <c r="G3371" s="255" t="s">
        <v>702</v>
      </c>
      <c r="H3371" s="255" t="s">
        <v>565</v>
      </c>
      <c r="I3371" s="255" t="s">
        <v>594</v>
      </c>
      <c r="K3371" s="255" t="s">
        <v>166</v>
      </c>
      <c r="L3371" s="255" t="s">
        <v>4676</v>
      </c>
      <c r="M3371" s="255" t="s">
        <v>659</v>
      </c>
      <c r="N3371" s="255" t="s">
        <v>10522</v>
      </c>
      <c r="P3371" s="255" t="s">
        <v>162</v>
      </c>
      <c r="Q3371" s="255" t="s">
        <v>769</v>
      </c>
      <c r="R3371" s="255" t="s">
        <v>821</v>
      </c>
      <c r="S3371" s="255" t="s">
        <v>1044</v>
      </c>
    </row>
    <row r="3372" spans="1:19" x14ac:dyDescent="0.3">
      <c r="A3372" s="288"/>
      <c r="B3372" s="288"/>
      <c r="C3372" s="288"/>
      <c r="D3372" s="288"/>
      <c r="F3372" s="255" t="s">
        <v>162</v>
      </c>
      <c r="G3372" s="255" t="s">
        <v>703</v>
      </c>
      <c r="H3372" s="255" t="s">
        <v>565</v>
      </c>
      <c r="I3372" s="255" t="s">
        <v>565</v>
      </c>
      <c r="K3372" s="255" t="s">
        <v>166</v>
      </c>
      <c r="L3372" s="255" t="s">
        <v>813</v>
      </c>
      <c r="M3372" s="255" t="s">
        <v>2615</v>
      </c>
      <c r="N3372" s="255" t="s">
        <v>2454</v>
      </c>
      <c r="P3372" s="255" t="s">
        <v>162</v>
      </c>
      <c r="Q3372" s="255" t="s">
        <v>771</v>
      </c>
      <c r="R3372" s="255" t="s">
        <v>565</v>
      </c>
      <c r="S3372" s="255" t="s">
        <v>565</v>
      </c>
    </row>
    <row r="3373" spans="1:19" x14ac:dyDescent="0.3">
      <c r="A3373" s="288"/>
      <c r="B3373" s="288"/>
      <c r="C3373" s="288"/>
      <c r="D3373" s="288"/>
      <c r="F3373" s="255" t="s">
        <v>162</v>
      </c>
      <c r="G3373" s="255" t="s">
        <v>704</v>
      </c>
      <c r="H3373" s="255" t="s">
        <v>1067</v>
      </c>
      <c r="I3373" s="255" t="s">
        <v>1271</v>
      </c>
      <c r="K3373" s="255" t="s">
        <v>166</v>
      </c>
      <c r="L3373" s="255" t="s">
        <v>815</v>
      </c>
      <c r="M3373" s="255" t="s">
        <v>565</v>
      </c>
      <c r="N3373" s="255" t="s">
        <v>2455</v>
      </c>
      <c r="P3373" s="255" t="s">
        <v>162</v>
      </c>
      <c r="Q3373" s="255" t="s">
        <v>537</v>
      </c>
      <c r="R3373" s="255" t="s">
        <v>10646</v>
      </c>
      <c r="S3373" s="255" t="s">
        <v>3255</v>
      </c>
    </row>
    <row r="3374" spans="1:19" x14ac:dyDescent="0.3">
      <c r="A3374" s="288"/>
      <c r="B3374" s="288"/>
      <c r="C3374" s="288"/>
      <c r="D3374" s="288"/>
      <c r="F3374" s="255" t="s">
        <v>162</v>
      </c>
      <c r="G3374" s="255" t="s">
        <v>705</v>
      </c>
      <c r="H3374" s="255" t="s">
        <v>1992</v>
      </c>
      <c r="I3374" s="255" t="s">
        <v>1272</v>
      </c>
      <c r="K3374" s="255" t="s">
        <v>166</v>
      </c>
      <c r="L3374" s="255" t="s">
        <v>816</v>
      </c>
      <c r="M3374" s="255" t="s">
        <v>3074</v>
      </c>
      <c r="N3374" s="255" t="s">
        <v>223</v>
      </c>
      <c r="P3374" s="255" t="s">
        <v>162</v>
      </c>
      <c r="Q3374" s="255" t="s">
        <v>4673</v>
      </c>
      <c r="R3374" s="255" t="s">
        <v>10645</v>
      </c>
      <c r="S3374" s="255" t="s">
        <v>10644</v>
      </c>
    </row>
    <row r="3375" spans="1:19" x14ac:dyDescent="0.3">
      <c r="A3375" s="288"/>
      <c r="B3375" s="288"/>
      <c r="C3375" s="288"/>
      <c r="D3375" s="288"/>
      <c r="F3375" s="255" t="s">
        <v>162</v>
      </c>
      <c r="G3375" s="255" t="s">
        <v>707</v>
      </c>
      <c r="H3375" s="255" t="s">
        <v>2045</v>
      </c>
      <c r="I3375" s="255" t="s">
        <v>1273</v>
      </c>
      <c r="K3375" s="255" t="s">
        <v>166</v>
      </c>
      <c r="L3375" s="255" t="s">
        <v>818</v>
      </c>
      <c r="M3375" s="255" t="s">
        <v>946</v>
      </c>
      <c r="N3375" s="255" t="s">
        <v>2456</v>
      </c>
      <c r="P3375" s="255" t="s">
        <v>162</v>
      </c>
      <c r="Q3375" s="255" t="s">
        <v>774</v>
      </c>
      <c r="R3375" s="255" t="s">
        <v>565</v>
      </c>
      <c r="S3375" s="255" t="s">
        <v>565</v>
      </c>
    </row>
    <row r="3376" spans="1:19" x14ac:dyDescent="0.3">
      <c r="A3376" s="288"/>
      <c r="B3376" s="288"/>
      <c r="C3376" s="288"/>
      <c r="D3376" s="288"/>
      <c r="F3376" s="255" t="s">
        <v>162</v>
      </c>
      <c r="G3376" s="255" t="s">
        <v>709</v>
      </c>
      <c r="H3376" s="255" t="s">
        <v>2045</v>
      </c>
      <c r="I3376" s="255" t="s">
        <v>1274</v>
      </c>
      <c r="K3376" s="255" t="s">
        <v>166</v>
      </c>
      <c r="L3376" s="255" t="s">
        <v>4677</v>
      </c>
      <c r="M3376" s="255" t="s">
        <v>594</v>
      </c>
      <c r="N3376" s="255" t="s">
        <v>865</v>
      </c>
      <c r="P3376" s="255" t="s">
        <v>162</v>
      </c>
      <c r="Q3376" s="255" t="s">
        <v>776</v>
      </c>
      <c r="R3376" s="255" t="s">
        <v>565</v>
      </c>
      <c r="S3376" s="255" t="s">
        <v>565</v>
      </c>
    </row>
    <row r="3377" spans="1:19" x14ac:dyDescent="0.3">
      <c r="A3377" s="288"/>
      <c r="B3377" s="288"/>
      <c r="C3377" s="288"/>
      <c r="D3377" s="288"/>
      <c r="F3377" s="255" t="s">
        <v>162</v>
      </c>
      <c r="G3377" s="255" t="s">
        <v>586</v>
      </c>
      <c r="H3377" s="255" t="s">
        <v>5301</v>
      </c>
      <c r="I3377" s="255" t="s">
        <v>1275</v>
      </c>
      <c r="K3377" s="255" t="s">
        <v>166</v>
      </c>
      <c r="L3377" s="255" t="s">
        <v>820</v>
      </c>
      <c r="M3377" s="255" t="s">
        <v>594</v>
      </c>
      <c r="N3377" s="255" t="s">
        <v>865</v>
      </c>
      <c r="P3377" s="255" t="s">
        <v>162</v>
      </c>
      <c r="Q3377" s="255" t="s">
        <v>778</v>
      </c>
      <c r="R3377" s="255" t="s">
        <v>4548</v>
      </c>
      <c r="S3377" s="255" t="s">
        <v>3256</v>
      </c>
    </row>
    <row r="3378" spans="1:19" x14ac:dyDescent="0.3">
      <c r="A3378" s="288"/>
      <c r="B3378" s="288"/>
      <c r="C3378" s="288"/>
      <c r="D3378" s="288"/>
      <c r="F3378" s="255" t="s">
        <v>162</v>
      </c>
      <c r="G3378" s="255" t="s">
        <v>540</v>
      </c>
      <c r="H3378" s="255" t="s">
        <v>10490</v>
      </c>
      <c r="I3378" s="255" t="s">
        <v>1276</v>
      </c>
      <c r="K3378" s="255" t="s">
        <v>166</v>
      </c>
      <c r="L3378" s="255" t="s">
        <v>961</v>
      </c>
      <c r="M3378" s="255" t="s">
        <v>565</v>
      </c>
      <c r="N3378" s="255" t="s">
        <v>565</v>
      </c>
      <c r="P3378" s="255" t="s">
        <v>162</v>
      </c>
      <c r="Q3378" s="255" t="s">
        <v>780</v>
      </c>
      <c r="R3378" s="255" t="s">
        <v>1999</v>
      </c>
      <c r="S3378" s="255" t="s">
        <v>3257</v>
      </c>
    </row>
    <row r="3379" spans="1:19" x14ac:dyDescent="0.3">
      <c r="A3379" s="288"/>
      <c r="B3379" s="288"/>
      <c r="C3379" s="288"/>
      <c r="D3379" s="288"/>
      <c r="F3379" s="255" t="s">
        <v>162</v>
      </c>
      <c r="G3379" s="255" t="s">
        <v>371</v>
      </c>
      <c r="H3379" s="255" t="s">
        <v>5348</v>
      </c>
      <c r="I3379" s="255" t="s">
        <v>1277</v>
      </c>
      <c r="K3379" s="255" t="s">
        <v>166</v>
      </c>
      <c r="L3379" s="255" t="s">
        <v>822</v>
      </c>
      <c r="M3379" s="255" t="s">
        <v>2113</v>
      </c>
      <c r="N3379" s="255" t="s">
        <v>2457</v>
      </c>
      <c r="P3379" s="255" t="s">
        <v>162</v>
      </c>
      <c r="Q3379" s="255" t="s">
        <v>782</v>
      </c>
      <c r="R3379" s="255" t="s">
        <v>565</v>
      </c>
      <c r="S3379" s="255" t="s">
        <v>565</v>
      </c>
    </row>
    <row r="3380" spans="1:19" x14ac:dyDescent="0.3">
      <c r="A3380" s="288"/>
      <c r="B3380" s="288"/>
      <c r="C3380" s="288"/>
      <c r="D3380" s="288"/>
      <c r="F3380" s="255" t="s">
        <v>162</v>
      </c>
      <c r="G3380" s="255" t="s">
        <v>714</v>
      </c>
      <c r="H3380" s="255" t="s">
        <v>565</v>
      </c>
      <c r="I3380" s="255" t="s">
        <v>863</v>
      </c>
      <c r="K3380" s="255" t="s">
        <v>166</v>
      </c>
      <c r="L3380" s="255" t="s">
        <v>332</v>
      </c>
      <c r="M3380" s="255" t="s">
        <v>2931</v>
      </c>
      <c r="N3380" s="255" t="s">
        <v>2458</v>
      </c>
      <c r="P3380" s="255" t="s">
        <v>162</v>
      </c>
      <c r="Q3380" s="255" t="s">
        <v>783</v>
      </c>
      <c r="R3380" s="255" t="s">
        <v>1145</v>
      </c>
      <c r="S3380" s="255" t="s">
        <v>1487</v>
      </c>
    </row>
    <row r="3381" spans="1:19" x14ac:dyDescent="0.3">
      <c r="A3381" s="288"/>
      <c r="B3381" s="288"/>
      <c r="C3381" s="288"/>
      <c r="D3381" s="288"/>
      <c r="F3381" s="255" t="s">
        <v>162</v>
      </c>
      <c r="G3381" s="255" t="s">
        <v>715</v>
      </c>
      <c r="H3381" s="255" t="s">
        <v>3479</v>
      </c>
      <c r="I3381" s="255" t="s">
        <v>1278</v>
      </c>
      <c r="K3381" s="255" t="s">
        <v>166</v>
      </c>
      <c r="L3381" s="255" t="s">
        <v>331</v>
      </c>
      <c r="M3381" s="255" t="s">
        <v>4360</v>
      </c>
      <c r="N3381" s="255" t="s">
        <v>2459</v>
      </c>
      <c r="P3381" s="255" t="s">
        <v>162</v>
      </c>
      <c r="Q3381" s="255" t="s">
        <v>784</v>
      </c>
      <c r="R3381" s="255" t="s">
        <v>1238</v>
      </c>
      <c r="S3381" s="255" t="s">
        <v>3258</v>
      </c>
    </row>
    <row r="3382" spans="1:19" x14ac:dyDescent="0.3">
      <c r="A3382" s="288"/>
      <c r="B3382" s="288"/>
      <c r="C3382" s="288"/>
      <c r="D3382" s="288"/>
      <c r="F3382" s="255" t="s">
        <v>162</v>
      </c>
      <c r="G3382" s="255" t="s">
        <v>717</v>
      </c>
      <c r="H3382" s="255" t="s">
        <v>1350</v>
      </c>
      <c r="I3382" s="255" t="s">
        <v>1279</v>
      </c>
      <c r="K3382" s="255" t="s">
        <v>166</v>
      </c>
      <c r="L3382" s="255" t="s">
        <v>330</v>
      </c>
      <c r="M3382" s="255" t="s">
        <v>2525</v>
      </c>
      <c r="N3382" s="255" t="s">
        <v>2460</v>
      </c>
      <c r="P3382" s="255" t="s">
        <v>162</v>
      </c>
      <c r="Q3382" s="255" t="s">
        <v>786</v>
      </c>
      <c r="R3382" s="255" t="s">
        <v>4289</v>
      </c>
      <c r="S3382" s="255" t="s">
        <v>3259</v>
      </c>
    </row>
    <row r="3383" spans="1:19" x14ac:dyDescent="0.3">
      <c r="A3383" s="288"/>
      <c r="B3383" s="288"/>
      <c r="C3383" s="288"/>
      <c r="D3383" s="288"/>
      <c r="F3383" s="255" t="s">
        <v>162</v>
      </c>
      <c r="G3383" s="255" t="s">
        <v>719</v>
      </c>
      <c r="H3383" s="255" t="s">
        <v>565</v>
      </c>
      <c r="I3383" s="255" t="s">
        <v>624</v>
      </c>
      <c r="K3383" s="255" t="s">
        <v>166</v>
      </c>
      <c r="L3383" s="255" t="s">
        <v>329</v>
      </c>
      <c r="M3383" s="255" t="s">
        <v>10521</v>
      </c>
      <c r="N3383" s="255" t="s">
        <v>2461</v>
      </c>
      <c r="P3383" s="255" t="s">
        <v>162</v>
      </c>
      <c r="Q3383" s="255" t="s">
        <v>4674</v>
      </c>
      <c r="R3383" s="255" t="s">
        <v>1105</v>
      </c>
      <c r="S3383" s="255" t="s">
        <v>10643</v>
      </c>
    </row>
    <row r="3384" spans="1:19" x14ac:dyDescent="0.3">
      <c r="A3384" s="288"/>
      <c r="B3384" s="288"/>
      <c r="C3384" s="288"/>
      <c r="D3384" s="288"/>
      <c r="F3384" s="255" t="s">
        <v>162</v>
      </c>
      <c r="G3384" s="255" t="s">
        <v>720</v>
      </c>
      <c r="H3384" s="255" t="s">
        <v>757</v>
      </c>
      <c r="I3384" s="255" t="s">
        <v>1280</v>
      </c>
      <c r="K3384" s="255" t="s">
        <v>166</v>
      </c>
      <c r="L3384" s="255" t="s">
        <v>328</v>
      </c>
      <c r="M3384" s="255" t="s">
        <v>594</v>
      </c>
      <c r="N3384" s="255" t="s">
        <v>565</v>
      </c>
      <c r="P3384" s="255" t="s">
        <v>162</v>
      </c>
      <c r="Q3384" s="255" t="s">
        <v>788</v>
      </c>
      <c r="R3384" s="255" t="s">
        <v>757</v>
      </c>
      <c r="S3384" s="255" t="s">
        <v>1893</v>
      </c>
    </row>
    <row r="3385" spans="1:19" x14ac:dyDescent="0.3">
      <c r="A3385" s="288"/>
      <c r="B3385" s="288"/>
      <c r="C3385" s="288"/>
      <c r="D3385" s="288"/>
      <c r="F3385" s="255" t="s">
        <v>162</v>
      </c>
      <c r="G3385" s="255" t="s">
        <v>722</v>
      </c>
      <c r="H3385" s="255" t="s">
        <v>946</v>
      </c>
      <c r="I3385" s="255" t="s">
        <v>1281</v>
      </c>
      <c r="K3385" s="255" t="s">
        <v>166</v>
      </c>
      <c r="L3385" s="255" t="s">
        <v>324</v>
      </c>
      <c r="M3385" s="255" t="s">
        <v>1906</v>
      </c>
      <c r="N3385" s="255" t="s">
        <v>2462</v>
      </c>
      <c r="P3385" s="255" t="s">
        <v>162</v>
      </c>
      <c r="Q3385" s="255" t="s">
        <v>790</v>
      </c>
      <c r="R3385" s="255" t="s">
        <v>1539</v>
      </c>
      <c r="S3385" s="255" t="s">
        <v>3260</v>
      </c>
    </row>
    <row r="3386" spans="1:19" x14ac:dyDescent="0.3">
      <c r="A3386" s="288"/>
      <c r="B3386" s="288"/>
      <c r="C3386" s="288"/>
      <c r="D3386" s="288"/>
      <c r="F3386" s="255" t="s">
        <v>162</v>
      </c>
      <c r="G3386" s="255" t="s">
        <v>724</v>
      </c>
      <c r="H3386" s="255" t="s">
        <v>1498</v>
      </c>
      <c r="I3386" s="255" t="s">
        <v>1282</v>
      </c>
      <c r="K3386" s="255" t="s">
        <v>166</v>
      </c>
      <c r="L3386" s="255" t="s">
        <v>4678</v>
      </c>
      <c r="M3386" s="255" t="s">
        <v>661</v>
      </c>
      <c r="N3386" s="255" t="s">
        <v>4969</v>
      </c>
      <c r="P3386" s="255" t="s">
        <v>162</v>
      </c>
      <c r="Q3386" s="255" t="s">
        <v>792</v>
      </c>
      <c r="R3386" s="255" t="s">
        <v>1121</v>
      </c>
      <c r="S3386" s="255" t="s">
        <v>3261</v>
      </c>
    </row>
    <row r="3387" spans="1:19" x14ac:dyDescent="0.3">
      <c r="A3387" s="288"/>
      <c r="B3387" s="288"/>
      <c r="C3387" s="288"/>
      <c r="D3387" s="288"/>
      <c r="F3387" s="255" t="s">
        <v>162</v>
      </c>
      <c r="G3387" s="255" t="s">
        <v>726</v>
      </c>
      <c r="H3387" s="255" t="s">
        <v>1749</v>
      </c>
      <c r="I3387" s="255" t="s">
        <v>1283</v>
      </c>
      <c r="K3387" s="255" t="s">
        <v>166</v>
      </c>
      <c r="L3387" s="255" t="s">
        <v>830</v>
      </c>
      <c r="M3387" s="255" t="s">
        <v>812</v>
      </c>
      <c r="N3387" s="255" t="s">
        <v>1862</v>
      </c>
      <c r="P3387" s="255" t="s">
        <v>162</v>
      </c>
      <c r="Q3387" s="255" t="s">
        <v>794</v>
      </c>
      <c r="R3387" s="255" t="s">
        <v>821</v>
      </c>
      <c r="S3387" s="255" t="s">
        <v>1230</v>
      </c>
    </row>
    <row r="3388" spans="1:19" x14ac:dyDescent="0.3">
      <c r="A3388" s="288"/>
      <c r="B3388" s="288"/>
      <c r="C3388" s="288"/>
      <c r="D3388" s="288"/>
      <c r="F3388" s="255" t="s">
        <v>162</v>
      </c>
      <c r="G3388" s="255" t="s">
        <v>728</v>
      </c>
      <c r="H3388" s="255" t="s">
        <v>3542</v>
      </c>
      <c r="I3388" s="255" t="s">
        <v>1284</v>
      </c>
      <c r="K3388" s="255" t="s">
        <v>166</v>
      </c>
      <c r="L3388" s="255" t="s">
        <v>831</v>
      </c>
      <c r="M3388" s="255" t="s">
        <v>565</v>
      </c>
      <c r="N3388" s="255" t="s">
        <v>565</v>
      </c>
      <c r="P3388" s="255" t="s">
        <v>162</v>
      </c>
      <c r="Q3388" s="255" t="s">
        <v>796</v>
      </c>
      <c r="R3388" s="255" t="s">
        <v>2691</v>
      </c>
      <c r="S3388" s="255" t="s">
        <v>3262</v>
      </c>
    </row>
    <row r="3389" spans="1:19" x14ac:dyDescent="0.3">
      <c r="A3389" s="288"/>
      <c r="B3389" s="288"/>
      <c r="C3389" s="288"/>
      <c r="D3389" s="288"/>
      <c r="F3389" s="255" t="s">
        <v>162</v>
      </c>
      <c r="G3389" s="255" t="s">
        <v>730</v>
      </c>
      <c r="H3389" s="255" t="s">
        <v>3538</v>
      </c>
      <c r="I3389" s="255" t="s">
        <v>1285</v>
      </c>
      <c r="K3389" s="255" t="s">
        <v>166</v>
      </c>
      <c r="L3389" s="255" t="s">
        <v>832</v>
      </c>
      <c r="M3389" s="255" t="s">
        <v>624</v>
      </c>
      <c r="N3389" s="255" t="s">
        <v>1037</v>
      </c>
      <c r="P3389" s="255" t="s">
        <v>162</v>
      </c>
      <c r="Q3389" s="255" t="s">
        <v>4675</v>
      </c>
      <c r="R3389" s="255" t="s">
        <v>4313</v>
      </c>
      <c r="S3389" s="255" t="s">
        <v>10642</v>
      </c>
    </row>
    <row r="3390" spans="1:19" x14ac:dyDescent="0.3">
      <c r="A3390" s="288"/>
      <c r="B3390" s="288"/>
      <c r="C3390" s="288"/>
      <c r="D3390" s="288"/>
      <c r="F3390" s="255" t="s">
        <v>162</v>
      </c>
      <c r="G3390" s="255" t="s">
        <v>539</v>
      </c>
      <c r="H3390" s="255" t="s">
        <v>10491</v>
      </c>
      <c r="I3390" s="255" t="s">
        <v>1286</v>
      </c>
      <c r="K3390" s="255" t="s">
        <v>166</v>
      </c>
      <c r="L3390" s="255" t="s">
        <v>536</v>
      </c>
      <c r="M3390" s="255" t="s">
        <v>4192</v>
      </c>
      <c r="N3390" s="255" t="s">
        <v>2463</v>
      </c>
      <c r="P3390" s="255" t="s">
        <v>162</v>
      </c>
      <c r="Q3390" s="255" t="s">
        <v>798</v>
      </c>
      <c r="R3390" s="255" t="s">
        <v>946</v>
      </c>
      <c r="S3390" s="255" t="s">
        <v>2044</v>
      </c>
    </row>
    <row r="3391" spans="1:19" x14ac:dyDescent="0.3">
      <c r="A3391" s="288"/>
      <c r="B3391" s="288"/>
      <c r="C3391" s="288"/>
      <c r="D3391" s="288"/>
      <c r="F3391" s="255" t="s">
        <v>162</v>
      </c>
      <c r="G3391" s="255" t="s">
        <v>733</v>
      </c>
      <c r="H3391" s="255" t="s">
        <v>946</v>
      </c>
      <c r="I3391" s="255" t="s">
        <v>581</v>
      </c>
      <c r="K3391" s="255" t="s">
        <v>166</v>
      </c>
      <c r="L3391" s="255" t="s">
        <v>586</v>
      </c>
      <c r="M3391" s="255" t="s">
        <v>4192</v>
      </c>
      <c r="N3391" s="255" t="s">
        <v>2463</v>
      </c>
      <c r="P3391" s="255" t="s">
        <v>162</v>
      </c>
      <c r="Q3391" s="255" t="s">
        <v>800</v>
      </c>
      <c r="R3391" s="255" t="s">
        <v>621</v>
      </c>
      <c r="S3391" s="255" t="s">
        <v>3263</v>
      </c>
    </row>
    <row r="3392" spans="1:19" x14ac:dyDescent="0.3">
      <c r="A3392" s="288"/>
      <c r="B3392" s="288"/>
      <c r="C3392" s="288"/>
      <c r="D3392" s="288"/>
      <c r="F3392" s="255" t="s">
        <v>162</v>
      </c>
      <c r="G3392" s="255" t="s">
        <v>735</v>
      </c>
      <c r="H3392" s="255" t="s">
        <v>621</v>
      </c>
      <c r="I3392" s="255" t="s">
        <v>1287</v>
      </c>
      <c r="K3392" s="255" t="s">
        <v>167</v>
      </c>
      <c r="L3392" s="255" t="s">
        <v>554</v>
      </c>
      <c r="M3392" s="255" t="s">
        <v>989</v>
      </c>
      <c r="N3392" s="255" t="s">
        <v>2464</v>
      </c>
      <c r="P3392" s="255" t="s">
        <v>162</v>
      </c>
      <c r="Q3392" s="255" t="s">
        <v>802</v>
      </c>
      <c r="R3392" s="255" t="s">
        <v>565</v>
      </c>
      <c r="S3392" s="255" t="s">
        <v>565</v>
      </c>
    </row>
    <row r="3393" spans="1:19" x14ac:dyDescent="0.3">
      <c r="A3393" s="288"/>
      <c r="B3393" s="288"/>
      <c r="C3393" s="288"/>
      <c r="D3393" s="288"/>
      <c r="F3393" s="255" t="s">
        <v>162</v>
      </c>
      <c r="G3393" s="255" t="s">
        <v>737</v>
      </c>
      <c r="H3393" s="255" t="s">
        <v>1539</v>
      </c>
      <c r="I3393" s="255" t="s">
        <v>1288</v>
      </c>
      <c r="K3393" s="255" t="s">
        <v>167</v>
      </c>
      <c r="L3393" s="255" t="s">
        <v>566</v>
      </c>
      <c r="M3393" s="255" t="s">
        <v>565</v>
      </c>
      <c r="N3393" s="255" t="s">
        <v>565</v>
      </c>
      <c r="P3393" s="255" t="s">
        <v>162</v>
      </c>
      <c r="Q3393" s="255" t="s">
        <v>803</v>
      </c>
      <c r="R3393" s="255" t="s">
        <v>1852</v>
      </c>
      <c r="S3393" s="255" t="s">
        <v>3264</v>
      </c>
    </row>
    <row r="3394" spans="1:19" x14ac:dyDescent="0.3">
      <c r="A3394" s="288"/>
      <c r="B3394" s="288"/>
      <c r="C3394" s="288"/>
      <c r="D3394" s="288"/>
      <c r="F3394" s="255" t="s">
        <v>162</v>
      </c>
      <c r="G3394" s="255" t="s">
        <v>739</v>
      </c>
      <c r="H3394" s="255" t="s">
        <v>808</v>
      </c>
      <c r="I3394" s="255" t="s">
        <v>1289</v>
      </c>
      <c r="K3394" s="255" t="s">
        <v>167</v>
      </c>
      <c r="L3394" s="255" t="s">
        <v>4661</v>
      </c>
      <c r="M3394" s="255" t="s">
        <v>863</v>
      </c>
      <c r="N3394" s="255" t="s">
        <v>2163</v>
      </c>
      <c r="P3394" s="255" t="s">
        <v>162</v>
      </c>
      <c r="Q3394" s="255" t="s">
        <v>805</v>
      </c>
      <c r="R3394" s="255" t="s">
        <v>881</v>
      </c>
      <c r="S3394" s="255" t="s">
        <v>3265</v>
      </c>
    </row>
    <row r="3395" spans="1:19" x14ac:dyDescent="0.3">
      <c r="A3395" s="255"/>
      <c r="B3395" s="255"/>
      <c r="C3395" s="255"/>
      <c r="D3395" s="255"/>
      <c r="F3395" s="255" t="s">
        <v>162</v>
      </c>
      <c r="G3395" s="255" t="s">
        <v>741</v>
      </c>
      <c r="H3395" s="255" t="s">
        <v>906</v>
      </c>
      <c r="I3395" s="255" t="s">
        <v>1290</v>
      </c>
      <c r="K3395" s="255" t="s">
        <v>167</v>
      </c>
      <c r="L3395" s="255" t="s">
        <v>570</v>
      </c>
      <c r="M3395" s="255" t="s">
        <v>565</v>
      </c>
      <c r="N3395" s="255" t="s">
        <v>565</v>
      </c>
      <c r="P3395" s="255" t="s">
        <v>162</v>
      </c>
      <c r="Q3395" s="255" t="s">
        <v>807</v>
      </c>
      <c r="R3395" s="255" t="s">
        <v>1013</v>
      </c>
      <c r="S3395" s="255" t="s">
        <v>2037</v>
      </c>
    </row>
    <row r="3396" spans="1:19" x14ac:dyDescent="0.3">
      <c r="A3396" s="255"/>
      <c r="B3396" s="255"/>
      <c r="C3396" s="255"/>
      <c r="D3396" s="255"/>
      <c r="F3396" s="255" t="s">
        <v>162</v>
      </c>
      <c r="G3396" s="255" t="s">
        <v>743</v>
      </c>
      <c r="H3396" s="255" t="s">
        <v>4180</v>
      </c>
      <c r="I3396" s="255" t="s">
        <v>1291</v>
      </c>
      <c r="K3396" s="255" t="s">
        <v>167</v>
      </c>
      <c r="L3396" s="255" t="s">
        <v>572</v>
      </c>
      <c r="M3396" s="255" t="s">
        <v>565</v>
      </c>
      <c r="N3396" s="255" t="s">
        <v>565</v>
      </c>
      <c r="P3396" s="255" t="s">
        <v>162</v>
      </c>
      <c r="Q3396" s="255" t="s">
        <v>809</v>
      </c>
      <c r="R3396" s="255" t="s">
        <v>2086</v>
      </c>
      <c r="S3396" s="255" t="s">
        <v>3266</v>
      </c>
    </row>
    <row r="3397" spans="1:19" x14ac:dyDescent="0.3">
      <c r="A3397" s="255"/>
      <c r="B3397" s="255"/>
      <c r="C3397" s="255"/>
      <c r="D3397" s="255"/>
      <c r="F3397" s="255" t="s">
        <v>162</v>
      </c>
      <c r="G3397" s="255" t="s">
        <v>745</v>
      </c>
      <c r="H3397" s="255" t="s">
        <v>2790</v>
      </c>
      <c r="I3397" s="255" t="s">
        <v>1189</v>
      </c>
      <c r="K3397" s="255" t="s">
        <v>167</v>
      </c>
      <c r="L3397" s="255" t="s">
        <v>574</v>
      </c>
      <c r="M3397" s="255" t="s">
        <v>863</v>
      </c>
      <c r="N3397" s="255" t="s">
        <v>2163</v>
      </c>
      <c r="P3397" s="255" t="s">
        <v>162</v>
      </c>
      <c r="Q3397" s="255" t="s">
        <v>4676</v>
      </c>
      <c r="R3397" s="255" t="s">
        <v>1820</v>
      </c>
      <c r="S3397" s="255" t="s">
        <v>10641</v>
      </c>
    </row>
    <row r="3398" spans="1:19" x14ac:dyDescent="0.3">
      <c r="A3398" s="255"/>
      <c r="B3398" s="255"/>
      <c r="C3398" s="255"/>
      <c r="D3398" s="255"/>
      <c r="F3398" s="255" t="s">
        <v>162</v>
      </c>
      <c r="G3398" s="255" t="s">
        <v>747</v>
      </c>
      <c r="H3398" s="255" t="s">
        <v>1798</v>
      </c>
      <c r="I3398" s="255" t="s">
        <v>1292</v>
      </c>
      <c r="K3398" s="255" t="s">
        <v>167</v>
      </c>
      <c r="L3398" s="255" t="s">
        <v>576</v>
      </c>
      <c r="M3398" s="255" t="s">
        <v>565</v>
      </c>
      <c r="N3398" s="255" t="s">
        <v>565</v>
      </c>
      <c r="P3398" s="255" t="s">
        <v>162</v>
      </c>
      <c r="Q3398" s="255" t="s">
        <v>813</v>
      </c>
      <c r="R3398" s="255" t="s">
        <v>4571</v>
      </c>
      <c r="S3398" s="255" t="s">
        <v>3267</v>
      </c>
    </row>
    <row r="3399" spans="1:19" x14ac:dyDescent="0.3">
      <c r="A3399" s="255"/>
      <c r="B3399" s="255"/>
      <c r="C3399" s="255"/>
      <c r="D3399" s="255"/>
      <c r="F3399" s="255" t="s">
        <v>162</v>
      </c>
      <c r="G3399" s="255" t="s">
        <v>749</v>
      </c>
      <c r="H3399" s="255" t="s">
        <v>4257</v>
      </c>
      <c r="I3399" s="255" t="s">
        <v>1293</v>
      </c>
      <c r="K3399" s="255" t="s">
        <v>167</v>
      </c>
      <c r="L3399" s="255" t="s">
        <v>578</v>
      </c>
      <c r="M3399" s="255" t="s">
        <v>565</v>
      </c>
      <c r="N3399" s="255" t="s">
        <v>565</v>
      </c>
      <c r="P3399" s="255" t="s">
        <v>162</v>
      </c>
      <c r="Q3399" s="255" t="s">
        <v>815</v>
      </c>
      <c r="R3399" s="255" t="s">
        <v>565</v>
      </c>
      <c r="S3399" s="255" t="s">
        <v>674</v>
      </c>
    </row>
    <row r="3400" spans="1:19" x14ac:dyDescent="0.3">
      <c r="A3400" s="255"/>
      <c r="B3400" s="255"/>
      <c r="C3400" s="255"/>
      <c r="D3400" s="255"/>
      <c r="F3400" s="255" t="s">
        <v>162</v>
      </c>
      <c r="G3400" s="255" t="s">
        <v>751</v>
      </c>
      <c r="H3400" s="255" t="s">
        <v>2016</v>
      </c>
      <c r="I3400" s="255" t="s">
        <v>1294</v>
      </c>
      <c r="K3400" s="255" t="s">
        <v>167</v>
      </c>
      <c r="L3400" s="255" t="s">
        <v>580</v>
      </c>
      <c r="M3400" s="255" t="s">
        <v>1157</v>
      </c>
      <c r="N3400" s="255" t="s">
        <v>2465</v>
      </c>
      <c r="P3400" s="255" t="s">
        <v>162</v>
      </c>
      <c r="Q3400" s="255" t="s">
        <v>816</v>
      </c>
      <c r="R3400" s="255" t="s">
        <v>5131</v>
      </c>
      <c r="S3400" s="255" t="s">
        <v>3268</v>
      </c>
    </row>
    <row r="3401" spans="1:19" x14ac:dyDescent="0.3">
      <c r="A3401" s="255"/>
      <c r="B3401" s="255"/>
      <c r="C3401" s="255"/>
      <c r="D3401" s="255"/>
      <c r="F3401" s="255" t="s">
        <v>162</v>
      </c>
      <c r="G3401" s="255" t="s">
        <v>753</v>
      </c>
      <c r="H3401" s="255" t="s">
        <v>5091</v>
      </c>
      <c r="I3401" s="255" t="s">
        <v>1295</v>
      </c>
      <c r="K3401" s="255" t="s">
        <v>167</v>
      </c>
      <c r="L3401" s="255" t="s">
        <v>4664</v>
      </c>
      <c r="M3401" s="255" t="s">
        <v>881</v>
      </c>
      <c r="N3401" s="255" t="s">
        <v>2466</v>
      </c>
      <c r="P3401" s="255" t="s">
        <v>162</v>
      </c>
      <c r="Q3401" s="255" t="s">
        <v>818</v>
      </c>
      <c r="R3401" s="255" t="s">
        <v>1594</v>
      </c>
      <c r="S3401" s="255" t="s">
        <v>3269</v>
      </c>
    </row>
    <row r="3402" spans="1:19" x14ac:dyDescent="0.3">
      <c r="A3402" s="255"/>
      <c r="B3402" s="255"/>
      <c r="C3402" s="255"/>
      <c r="D3402" s="255"/>
      <c r="F3402" s="255" t="s">
        <v>162</v>
      </c>
      <c r="G3402" s="255" t="s">
        <v>538</v>
      </c>
      <c r="H3402" s="255" t="s">
        <v>10492</v>
      </c>
      <c r="I3402" s="255" t="s">
        <v>1296</v>
      </c>
      <c r="K3402" s="255" t="s">
        <v>167</v>
      </c>
      <c r="L3402" s="255" t="s">
        <v>582</v>
      </c>
      <c r="M3402" s="255" t="s">
        <v>594</v>
      </c>
      <c r="N3402" s="255" t="s">
        <v>565</v>
      </c>
      <c r="P3402" s="255" t="s">
        <v>162</v>
      </c>
      <c r="Q3402" s="255" t="s">
        <v>4677</v>
      </c>
      <c r="R3402" s="255" t="s">
        <v>565</v>
      </c>
      <c r="S3402" s="255" t="s">
        <v>594</v>
      </c>
    </row>
    <row r="3403" spans="1:19" x14ac:dyDescent="0.3">
      <c r="A3403" s="255"/>
      <c r="B3403" s="255"/>
      <c r="C3403" s="255"/>
      <c r="D3403" s="255"/>
      <c r="F3403" s="255" t="s">
        <v>162</v>
      </c>
      <c r="G3403" s="255" t="s">
        <v>756</v>
      </c>
      <c r="H3403" s="255" t="s">
        <v>863</v>
      </c>
      <c r="I3403" s="255" t="s">
        <v>565</v>
      </c>
      <c r="K3403" s="255" t="s">
        <v>167</v>
      </c>
      <c r="L3403" s="255" t="s">
        <v>584</v>
      </c>
      <c r="M3403" s="255" t="s">
        <v>952</v>
      </c>
      <c r="N3403" s="255" t="s">
        <v>2466</v>
      </c>
      <c r="P3403" s="255" t="s">
        <v>162</v>
      </c>
      <c r="Q3403" s="255" t="s">
        <v>820</v>
      </c>
      <c r="R3403" s="255" t="s">
        <v>565</v>
      </c>
      <c r="S3403" s="255" t="s">
        <v>565</v>
      </c>
    </row>
    <row r="3404" spans="1:19" x14ac:dyDescent="0.3">
      <c r="A3404" s="255"/>
      <c r="B3404" s="255"/>
      <c r="C3404" s="255"/>
      <c r="D3404" s="255"/>
      <c r="F3404" s="255" t="s">
        <v>162</v>
      </c>
      <c r="G3404" s="255" t="s">
        <v>758</v>
      </c>
      <c r="H3404" s="255" t="s">
        <v>1446</v>
      </c>
      <c r="I3404" s="255" t="s">
        <v>1297</v>
      </c>
      <c r="K3404" s="255" t="s">
        <v>167</v>
      </c>
      <c r="L3404" s="255" t="s">
        <v>586</v>
      </c>
      <c r="M3404" s="255" t="s">
        <v>867</v>
      </c>
      <c r="N3404" s="255" t="s">
        <v>1134</v>
      </c>
      <c r="P3404" s="255" t="s">
        <v>162</v>
      </c>
      <c r="Q3404" s="255" t="s">
        <v>961</v>
      </c>
      <c r="R3404" s="255" t="s">
        <v>565</v>
      </c>
      <c r="S3404" s="255" t="s">
        <v>594</v>
      </c>
    </row>
    <row r="3405" spans="1:19" x14ac:dyDescent="0.3">
      <c r="A3405" s="255"/>
      <c r="B3405" s="255"/>
      <c r="C3405" s="255"/>
      <c r="D3405" s="255"/>
      <c r="F3405" s="255" t="s">
        <v>162</v>
      </c>
      <c r="G3405" s="255" t="s">
        <v>760</v>
      </c>
      <c r="H3405" s="255" t="s">
        <v>10493</v>
      </c>
      <c r="I3405" s="255" t="s">
        <v>1298</v>
      </c>
      <c r="K3405" s="255" t="s">
        <v>167</v>
      </c>
      <c r="L3405" s="255" t="s">
        <v>553</v>
      </c>
      <c r="M3405" s="255" t="s">
        <v>3019</v>
      </c>
      <c r="N3405" s="255" t="s">
        <v>2467</v>
      </c>
      <c r="P3405" s="255" t="s">
        <v>162</v>
      </c>
      <c r="Q3405" s="255" t="s">
        <v>822</v>
      </c>
      <c r="R3405" s="255" t="s">
        <v>3595</v>
      </c>
      <c r="S3405" s="255" t="s">
        <v>3270</v>
      </c>
    </row>
    <row r="3406" spans="1:19" x14ac:dyDescent="0.3">
      <c r="A3406" s="255"/>
      <c r="B3406" s="255"/>
      <c r="C3406" s="255"/>
      <c r="D3406" s="255"/>
      <c r="F3406" s="255" t="s">
        <v>162</v>
      </c>
      <c r="G3406" s="255" t="s">
        <v>762</v>
      </c>
      <c r="H3406" s="255" t="s">
        <v>2749</v>
      </c>
      <c r="I3406" s="255" t="s">
        <v>1299</v>
      </c>
      <c r="K3406" s="255" t="s">
        <v>167</v>
      </c>
      <c r="L3406" s="255" t="s">
        <v>589</v>
      </c>
      <c r="M3406" s="255" t="s">
        <v>3514</v>
      </c>
      <c r="N3406" s="255" t="s">
        <v>2468</v>
      </c>
      <c r="P3406" s="255" t="s">
        <v>162</v>
      </c>
      <c r="Q3406" s="255" t="s">
        <v>332</v>
      </c>
      <c r="R3406" s="255" t="s">
        <v>10640</v>
      </c>
      <c r="S3406" s="255" t="s">
        <v>3271</v>
      </c>
    </row>
    <row r="3407" spans="1:19" x14ac:dyDescent="0.3">
      <c r="A3407" s="255"/>
      <c r="B3407" s="255"/>
      <c r="C3407" s="255"/>
      <c r="D3407" s="255"/>
      <c r="F3407" s="255" t="s">
        <v>162</v>
      </c>
      <c r="G3407" s="255" t="s">
        <v>764</v>
      </c>
      <c r="H3407" s="255" t="s">
        <v>583</v>
      </c>
      <c r="I3407" s="255" t="s">
        <v>1300</v>
      </c>
      <c r="K3407" s="255" t="s">
        <v>167</v>
      </c>
      <c r="L3407" s="255" t="s">
        <v>591</v>
      </c>
      <c r="M3407" s="255" t="s">
        <v>1626</v>
      </c>
      <c r="N3407" s="255" t="s">
        <v>2469</v>
      </c>
      <c r="P3407" s="255" t="s">
        <v>162</v>
      </c>
      <c r="Q3407" s="255" t="s">
        <v>331</v>
      </c>
      <c r="R3407" s="255" t="s">
        <v>2060</v>
      </c>
      <c r="S3407" s="255" t="s">
        <v>3272</v>
      </c>
    </row>
    <row r="3408" spans="1:19" x14ac:dyDescent="0.3">
      <c r="A3408" s="255"/>
      <c r="B3408" s="255"/>
      <c r="C3408" s="255"/>
      <c r="D3408" s="255"/>
      <c r="F3408" s="255" t="s">
        <v>162</v>
      </c>
      <c r="G3408" s="255" t="s">
        <v>766</v>
      </c>
      <c r="H3408" s="255" t="s">
        <v>661</v>
      </c>
      <c r="I3408" s="255" t="s">
        <v>642</v>
      </c>
      <c r="K3408" s="255" t="s">
        <v>167</v>
      </c>
      <c r="L3408" s="255" t="s">
        <v>593</v>
      </c>
      <c r="M3408" s="255" t="s">
        <v>565</v>
      </c>
      <c r="N3408" s="255" t="s">
        <v>565</v>
      </c>
      <c r="P3408" s="255" t="s">
        <v>162</v>
      </c>
      <c r="Q3408" s="255" t="s">
        <v>330</v>
      </c>
      <c r="R3408" s="255" t="s">
        <v>4281</v>
      </c>
      <c r="S3408" s="255" t="s">
        <v>3273</v>
      </c>
    </row>
    <row r="3409" spans="1:19" x14ac:dyDescent="0.3">
      <c r="A3409" s="255"/>
      <c r="B3409" s="255"/>
      <c r="C3409" s="255"/>
      <c r="D3409" s="255"/>
      <c r="F3409" s="255" t="s">
        <v>162</v>
      </c>
      <c r="G3409" s="255" t="s">
        <v>4672</v>
      </c>
      <c r="H3409" s="255" t="s">
        <v>4192</v>
      </c>
      <c r="I3409" s="255" t="s">
        <v>2920</v>
      </c>
      <c r="K3409" s="255" t="s">
        <v>167</v>
      </c>
      <c r="L3409" s="255" t="s">
        <v>4665</v>
      </c>
      <c r="M3409" s="255" t="s">
        <v>565</v>
      </c>
      <c r="N3409" s="255" t="s">
        <v>565</v>
      </c>
      <c r="P3409" s="255" t="s">
        <v>162</v>
      </c>
      <c r="Q3409" s="255" t="s">
        <v>329</v>
      </c>
      <c r="R3409" s="255" t="s">
        <v>1117</v>
      </c>
      <c r="S3409" s="255" t="s">
        <v>3274</v>
      </c>
    </row>
    <row r="3410" spans="1:19" x14ac:dyDescent="0.3">
      <c r="A3410" s="255"/>
      <c r="B3410" s="255"/>
      <c r="C3410" s="255"/>
      <c r="D3410" s="255"/>
      <c r="F3410" s="255" t="s">
        <v>162</v>
      </c>
      <c r="G3410" s="255" t="s">
        <v>767</v>
      </c>
      <c r="H3410" s="255" t="s">
        <v>2157</v>
      </c>
      <c r="I3410" s="255" t="s">
        <v>1301</v>
      </c>
      <c r="K3410" s="255" t="s">
        <v>167</v>
      </c>
      <c r="L3410" s="255" t="s">
        <v>595</v>
      </c>
      <c r="M3410" s="255" t="s">
        <v>565</v>
      </c>
      <c r="N3410" s="255" t="s">
        <v>565</v>
      </c>
      <c r="P3410" s="255" t="s">
        <v>162</v>
      </c>
      <c r="Q3410" s="255" t="s">
        <v>328</v>
      </c>
      <c r="R3410" s="255" t="s">
        <v>1539</v>
      </c>
      <c r="S3410" s="255" t="s">
        <v>3275</v>
      </c>
    </row>
    <row r="3411" spans="1:19" x14ac:dyDescent="0.3">
      <c r="A3411" s="255"/>
      <c r="B3411" s="255"/>
      <c r="C3411" s="255"/>
      <c r="D3411" s="255"/>
      <c r="F3411" s="255" t="s">
        <v>162</v>
      </c>
      <c r="G3411" s="255" t="s">
        <v>769</v>
      </c>
      <c r="H3411" s="255" t="s">
        <v>2154</v>
      </c>
      <c r="I3411" s="255" t="s">
        <v>1302</v>
      </c>
      <c r="K3411" s="255" t="s">
        <v>167</v>
      </c>
      <c r="L3411" s="255" t="s">
        <v>599</v>
      </c>
      <c r="M3411" s="255" t="s">
        <v>565</v>
      </c>
      <c r="N3411" s="255" t="s">
        <v>565</v>
      </c>
      <c r="P3411" s="255" t="s">
        <v>162</v>
      </c>
      <c r="Q3411" s="255" t="s">
        <v>324</v>
      </c>
      <c r="R3411" s="255" t="s">
        <v>665</v>
      </c>
      <c r="S3411" s="255" t="s">
        <v>3276</v>
      </c>
    </row>
    <row r="3412" spans="1:19" x14ac:dyDescent="0.3">
      <c r="A3412" s="255"/>
      <c r="B3412" s="255"/>
      <c r="C3412" s="255"/>
      <c r="D3412" s="255"/>
      <c r="F3412" s="255" t="s">
        <v>162</v>
      </c>
      <c r="G3412" s="255" t="s">
        <v>771</v>
      </c>
      <c r="H3412" s="255" t="s">
        <v>885</v>
      </c>
      <c r="I3412" s="255" t="s">
        <v>1303</v>
      </c>
      <c r="K3412" s="255" t="s">
        <v>167</v>
      </c>
      <c r="L3412" s="255" t="s">
        <v>4666</v>
      </c>
      <c r="M3412" s="255" t="s">
        <v>1629</v>
      </c>
      <c r="N3412" s="255" t="s">
        <v>10520</v>
      </c>
      <c r="P3412" s="255" t="s">
        <v>162</v>
      </c>
      <c r="Q3412" s="255" t="s">
        <v>4678</v>
      </c>
      <c r="R3412" s="255" t="s">
        <v>3655</v>
      </c>
      <c r="S3412" s="255" t="s">
        <v>10639</v>
      </c>
    </row>
    <row r="3413" spans="1:19" x14ac:dyDescent="0.3">
      <c r="A3413" s="255"/>
      <c r="B3413" s="255"/>
      <c r="C3413" s="255"/>
      <c r="D3413" s="255"/>
      <c r="F3413" s="255" t="s">
        <v>162</v>
      </c>
      <c r="G3413" s="255" t="s">
        <v>537</v>
      </c>
      <c r="H3413" s="255" t="s">
        <v>10494</v>
      </c>
      <c r="I3413" s="255" t="s">
        <v>1304</v>
      </c>
      <c r="K3413" s="255" t="s">
        <v>167</v>
      </c>
      <c r="L3413" s="255" t="s">
        <v>601</v>
      </c>
      <c r="M3413" s="255" t="s">
        <v>2515</v>
      </c>
      <c r="N3413" s="255" t="s">
        <v>2470</v>
      </c>
      <c r="P3413" s="255" t="s">
        <v>162</v>
      </c>
      <c r="Q3413" s="255" t="s">
        <v>830</v>
      </c>
      <c r="R3413" s="255" t="s">
        <v>875</v>
      </c>
      <c r="S3413" s="255" t="s">
        <v>3277</v>
      </c>
    </row>
    <row r="3414" spans="1:19" x14ac:dyDescent="0.3">
      <c r="A3414" s="255"/>
      <c r="B3414" s="255"/>
      <c r="C3414" s="255"/>
      <c r="D3414" s="255"/>
      <c r="F3414" s="255" t="s">
        <v>162</v>
      </c>
      <c r="G3414" s="255" t="s">
        <v>4673</v>
      </c>
      <c r="H3414" s="255" t="s">
        <v>3024</v>
      </c>
      <c r="I3414" s="255" t="s">
        <v>10495</v>
      </c>
      <c r="K3414" s="255" t="s">
        <v>167</v>
      </c>
      <c r="L3414" s="255" t="s">
        <v>2074</v>
      </c>
      <c r="M3414" s="255" t="s">
        <v>946</v>
      </c>
      <c r="N3414" s="255" t="s">
        <v>2471</v>
      </c>
      <c r="P3414" s="255" t="s">
        <v>162</v>
      </c>
      <c r="Q3414" s="255" t="s">
        <v>831</v>
      </c>
      <c r="R3414" s="255" t="s">
        <v>565</v>
      </c>
      <c r="S3414" s="255" t="s">
        <v>565</v>
      </c>
    </row>
    <row r="3415" spans="1:19" x14ac:dyDescent="0.3">
      <c r="A3415" s="255"/>
      <c r="B3415" s="255"/>
      <c r="C3415" s="255"/>
      <c r="D3415" s="255"/>
      <c r="F3415" s="255" t="s">
        <v>162</v>
      </c>
      <c r="G3415" s="255" t="s">
        <v>774</v>
      </c>
      <c r="H3415" s="255" t="s">
        <v>1420</v>
      </c>
      <c r="I3415" s="255" t="s">
        <v>1305</v>
      </c>
      <c r="K3415" s="255" t="s">
        <v>167</v>
      </c>
      <c r="L3415" s="255" t="s">
        <v>602</v>
      </c>
      <c r="M3415" s="255" t="s">
        <v>821</v>
      </c>
      <c r="N3415" s="255" t="s">
        <v>2472</v>
      </c>
      <c r="P3415" s="255" t="s">
        <v>162</v>
      </c>
      <c r="Q3415" s="255" t="s">
        <v>832</v>
      </c>
      <c r="R3415" s="255" t="s">
        <v>1336</v>
      </c>
      <c r="S3415" s="255" t="s">
        <v>3278</v>
      </c>
    </row>
    <row r="3416" spans="1:19" x14ac:dyDescent="0.3">
      <c r="A3416" s="255"/>
      <c r="B3416" s="255"/>
      <c r="C3416" s="255"/>
      <c r="D3416" s="255"/>
      <c r="F3416" s="255" t="s">
        <v>162</v>
      </c>
      <c r="G3416" s="255" t="s">
        <v>776</v>
      </c>
      <c r="H3416" s="255" t="s">
        <v>821</v>
      </c>
      <c r="I3416" s="255" t="s">
        <v>946</v>
      </c>
      <c r="K3416" s="255" t="s">
        <v>167</v>
      </c>
      <c r="L3416" s="255" t="s">
        <v>603</v>
      </c>
      <c r="M3416" s="255" t="s">
        <v>5454</v>
      </c>
      <c r="N3416" s="255" t="s">
        <v>2473</v>
      </c>
      <c r="P3416" s="255" t="s">
        <v>162</v>
      </c>
      <c r="Q3416" s="255" t="s">
        <v>536</v>
      </c>
      <c r="R3416" s="255" t="s">
        <v>4633</v>
      </c>
      <c r="S3416" s="255" t="s">
        <v>3279</v>
      </c>
    </row>
    <row r="3417" spans="1:19" x14ac:dyDescent="0.3">
      <c r="A3417" s="255"/>
      <c r="B3417" s="255"/>
      <c r="C3417" s="255"/>
      <c r="D3417" s="255"/>
      <c r="F3417" s="255" t="s">
        <v>162</v>
      </c>
      <c r="G3417" s="255" t="s">
        <v>778</v>
      </c>
      <c r="H3417" s="255" t="s">
        <v>2083</v>
      </c>
      <c r="I3417" s="255" t="s">
        <v>1306</v>
      </c>
      <c r="K3417" s="255" t="s">
        <v>167</v>
      </c>
      <c r="L3417" s="255" t="s">
        <v>586</v>
      </c>
      <c r="M3417" s="255" t="s">
        <v>674</v>
      </c>
      <c r="N3417" s="255" t="s">
        <v>2474</v>
      </c>
      <c r="P3417" s="255" t="s">
        <v>162</v>
      </c>
      <c r="Q3417" s="255" t="s">
        <v>586</v>
      </c>
      <c r="R3417" s="255" t="s">
        <v>4633</v>
      </c>
      <c r="S3417" s="255" t="s">
        <v>3279</v>
      </c>
    </row>
    <row r="3418" spans="1:19" x14ac:dyDescent="0.3">
      <c r="A3418" s="255"/>
      <c r="B3418" s="255"/>
      <c r="C3418" s="255"/>
      <c r="D3418" s="255"/>
      <c r="F3418" s="255" t="s">
        <v>162</v>
      </c>
      <c r="G3418" s="255" t="s">
        <v>780</v>
      </c>
      <c r="H3418" s="255" t="s">
        <v>1013</v>
      </c>
      <c r="I3418" s="255" t="s">
        <v>1307</v>
      </c>
      <c r="K3418" s="255" t="s">
        <v>167</v>
      </c>
      <c r="L3418" s="255" t="s">
        <v>552</v>
      </c>
      <c r="M3418" s="255" t="s">
        <v>1878</v>
      </c>
      <c r="N3418" s="255" t="s">
        <v>3823</v>
      </c>
      <c r="P3418" s="255" t="s">
        <v>166</v>
      </c>
      <c r="Q3418" s="255" t="s">
        <v>554</v>
      </c>
      <c r="R3418" s="255" t="s">
        <v>3219</v>
      </c>
      <c r="S3418" s="255" t="s">
        <v>3280</v>
      </c>
    </row>
    <row r="3419" spans="1:19" x14ac:dyDescent="0.3">
      <c r="A3419" s="255"/>
      <c r="B3419" s="255"/>
      <c r="C3419" s="255"/>
      <c r="D3419" s="255"/>
      <c r="F3419" s="255" t="s">
        <v>162</v>
      </c>
      <c r="G3419" s="255" t="s">
        <v>782</v>
      </c>
      <c r="H3419" s="255" t="s">
        <v>565</v>
      </c>
      <c r="I3419" s="255" t="s">
        <v>594</v>
      </c>
      <c r="K3419" s="255" t="s">
        <v>167</v>
      </c>
      <c r="L3419" s="255" t="s">
        <v>551</v>
      </c>
      <c r="M3419" s="255" t="s">
        <v>1802</v>
      </c>
      <c r="N3419" s="255" t="s">
        <v>3824</v>
      </c>
      <c r="P3419" s="255" t="s">
        <v>166</v>
      </c>
      <c r="Q3419" s="255" t="s">
        <v>564</v>
      </c>
      <c r="R3419" s="255" t="s">
        <v>565</v>
      </c>
      <c r="S3419" s="255" t="s">
        <v>565</v>
      </c>
    </row>
    <row r="3420" spans="1:19" x14ac:dyDescent="0.3">
      <c r="A3420" s="255"/>
      <c r="B3420" s="255"/>
      <c r="C3420" s="255"/>
      <c r="D3420" s="255"/>
      <c r="F3420" s="255" t="s">
        <v>162</v>
      </c>
      <c r="G3420" s="255" t="s">
        <v>783</v>
      </c>
      <c r="H3420" s="255" t="s">
        <v>565</v>
      </c>
      <c r="I3420" s="255" t="s">
        <v>565</v>
      </c>
      <c r="K3420" s="255" t="s">
        <v>167</v>
      </c>
      <c r="L3420" s="255" t="s">
        <v>609</v>
      </c>
      <c r="M3420" s="255" t="s">
        <v>565</v>
      </c>
      <c r="N3420" s="255" t="s">
        <v>565</v>
      </c>
      <c r="P3420" s="255" t="s">
        <v>166</v>
      </c>
      <c r="Q3420" s="255" t="s">
        <v>566</v>
      </c>
      <c r="R3420" s="255" t="s">
        <v>2163</v>
      </c>
      <c r="S3420" s="255" t="s">
        <v>3281</v>
      </c>
    </row>
    <row r="3421" spans="1:19" x14ac:dyDescent="0.3">
      <c r="A3421" s="255"/>
      <c r="B3421" s="255"/>
      <c r="C3421" s="255"/>
      <c r="D3421" s="255"/>
      <c r="F3421" s="255" t="s">
        <v>162</v>
      </c>
      <c r="G3421" s="255" t="s">
        <v>784</v>
      </c>
      <c r="H3421" s="255" t="s">
        <v>2090</v>
      </c>
      <c r="I3421" s="255" t="s">
        <v>1308</v>
      </c>
      <c r="K3421" s="255" t="s">
        <v>167</v>
      </c>
      <c r="L3421" s="255" t="s">
        <v>611</v>
      </c>
      <c r="M3421" s="255" t="s">
        <v>1802</v>
      </c>
      <c r="N3421" s="255" t="s">
        <v>3824</v>
      </c>
      <c r="P3421" s="255" t="s">
        <v>166</v>
      </c>
      <c r="Q3421" s="255" t="s">
        <v>4661</v>
      </c>
      <c r="R3421" s="255" t="s">
        <v>1212</v>
      </c>
      <c r="S3421" s="255" t="s">
        <v>10638</v>
      </c>
    </row>
    <row r="3422" spans="1:19" x14ac:dyDescent="0.3">
      <c r="A3422" s="255"/>
      <c r="B3422" s="255"/>
      <c r="C3422" s="255"/>
      <c r="D3422" s="255"/>
      <c r="F3422" s="255" t="s">
        <v>162</v>
      </c>
      <c r="G3422" s="255" t="s">
        <v>786</v>
      </c>
      <c r="H3422" s="255" t="s">
        <v>905</v>
      </c>
      <c r="I3422" s="255" t="s">
        <v>1309</v>
      </c>
      <c r="K3422" s="255" t="s">
        <v>167</v>
      </c>
      <c r="L3422" s="255" t="s">
        <v>586</v>
      </c>
      <c r="M3422" s="255" t="s">
        <v>565</v>
      </c>
      <c r="N3422" s="255" t="s">
        <v>565</v>
      </c>
      <c r="P3422" s="255" t="s">
        <v>166</v>
      </c>
      <c r="Q3422" s="255" t="s">
        <v>570</v>
      </c>
      <c r="R3422" s="255" t="s">
        <v>1265</v>
      </c>
      <c r="S3422" s="255" t="s">
        <v>3282</v>
      </c>
    </row>
    <row r="3423" spans="1:19" x14ac:dyDescent="0.3">
      <c r="A3423" s="255"/>
      <c r="B3423" s="255"/>
      <c r="C3423" s="255"/>
      <c r="D3423" s="255"/>
      <c r="F3423" s="255" t="s">
        <v>162</v>
      </c>
      <c r="G3423" s="255" t="s">
        <v>4674</v>
      </c>
      <c r="H3423" s="255" t="s">
        <v>3689</v>
      </c>
      <c r="I3423" s="255" t="s">
        <v>4432</v>
      </c>
      <c r="K3423" s="255" t="s">
        <v>167</v>
      </c>
      <c r="L3423" s="255" t="s">
        <v>550</v>
      </c>
      <c r="M3423" s="255" t="s">
        <v>1308</v>
      </c>
      <c r="N3423" s="255" t="s">
        <v>2475</v>
      </c>
      <c r="P3423" s="255" t="s">
        <v>166</v>
      </c>
      <c r="Q3423" s="255" t="s">
        <v>572</v>
      </c>
      <c r="R3423" s="255" t="s">
        <v>1183</v>
      </c>
      <c r="S3423" s="255" t="s">
        <v>1252</v>
      </c>
    </row>
    <row r="3424" spans="1:19" x14ac:dyDescent="0.3">
      <c r="A3424" s="255"/>
      <c r="B3424" s="255"/>
      <c r="C3424" s="255"/>
      <c r="D3424" s="255"/>
      <c r="F3424" s="255" t="s">
        <v>162</v>
      </c>
      <c r="G3424" s="255" t="s">
        <v>788</v>
      </c>
      <c r="H3424" s="255" t="s">
        <v>1119</v>
      </c>
      <c r="I3424" s="255" t="s">
        <v>1310</v>
      </c>
      <c r="K3424" s="255" t="s">
        <v>167</v>
      </c>
      <c r="L3424" s="255" t="s">
        <v>615</v>
      </c>
      <c r="M3424" s="255" t="s">
        <v>565</v>
      </c>
      <c r="N3424" s="255" t="s">
        <v>565</v>
      </c>
      <c r="P3424" s="255" t="s">
        <v>166</v>
      </c>
      <c r="Q3424" s="255" t="s">
        <v>574</v>
      </c>
      <c r="R3424" s="255" t="s">
        <v>1074</v>
      </c>
      <c r="S3424" s="255" t="s">
        <v>3283</v>
      </c>
    </row>
    <row r="3425" spans="1:19" x14ac:dyDescent="0.3">
      <c r="A3425" s="255"/>
      <c r="B3425" s="255"/>
      <c r="C3425" s="255"/>
      <c r="D3425" s="255"/>
      <c r="F3425" s="255" t="s">
        <v>162</v>
      </c>
      <c r="G3425" s="255" t="s">
        <v>790</v>
      </c>
      <c r="H3425" s="255" t="s">
        <v>4542</v>
      </c>
      <c r="I3425" s="255" t="s">
        <v>1311</v>
      </c>
      <c r="K3425" s="255" t="s">
        <v>167</v>
      </c>
      <c r="L3425" s="255" t="s">
        <v>617</v>
      </c>
      <c r="M3425" s="255" t="s">
        <v>565</v>
      </c>
      <c r="N3425" s="255" t="s">
        <v>565</v>
      </c>
      <c r="P3425" s="255" t="s">
        <v>166</v>
      </c>
      <c r="Q3425" s="255" t="s">
        <v>576</v>
      </c>
      <c r="R3425" s="255" t="s">
        <v>1420</v>
      </c>
      <c r="S3425" s="255" t="s">
        <v>1799</v>
      </c>
    </row>
    <row r="3426" spans="1:19" x14ac:dyDescent="0.3">
      <c r="A3426" s="255"/>
      <c r="B3426" s="255"/>
      <c r="C3426" s="255"/>
      <c r="D3426" s="255"/>
      <c r="F3426" s="255" t="s">
        <v>162</v>
      </c>
      <c r="G3426" s="255" t="s">
        <v>792</v>
      </c>
      <c r="H3426" s="255" t="s">
        <v>1832</v>
      </c>
      <c r="I3426" s="255" t="s">
        <v>1312</v>
      </c>
      <c r="K3426" s="255" t="s">
        <v>167</v>
      </c>
      <c r="L3426" s="255" t="s">
        <v>618</v>
      </c>
      <c r="M3426" s="255" t="s">
        <v>1308</v>
      </c>
      <c r="N3426" s="255" t="s">
        <v>2476</v>
      </c>
      <c r="P3426" s="255" t="s">
        <v>166</v>
      </c>
      <c r="Q3426" s="255" t="s">
        <v>578</v>
      </c>
      <c r="R3426" s="255" t="s">
        <v>691</v>
      </c>
      <c r="S3426" s="255" t="s">
        <v>2204</v>
      </c>
    </row>
    <row r="3427" spans="1:19" x14ac:dyDescent="0.3">
      <c r="A3427" s="255"/>
      <c r="B3427" s="255"/>
      <c r="C3427" s="255"/>
      <c r="D3427" s="255"/>
      <c r="F3427" s="255" t="s">
        <v>162</v>
      </c>
      <c r="G3427" s="255" t="s">
        <v>794</v>
      </c>
      <c r="H3427" s="255" t="s">
        <v>2641</v>
      </c>
      <c r="I3427" s="255" t="s">
        <v>1313</v>
      </c>
      <c r="K3427" s="255" t="s">
        <v>167</v>
      </c>
      <c r="L3427" s="255" t="s">
        <v>620</v>
      </c>
      <c r="M3427" s="255" t="s">
        <v>565</v>
      </c>
      <c r="N3427" s="255" t="s">
        <v>565</v>
      </c>
      <c r="P3427" s="255" t="s">
        <v>166</v>
      </c>
      <c r="Q3427" s="255" t="s">
        <v>580</v>
      </c>
      <c r="R3427" s="255" t="s">
        <v>565</v>
      </c>
      <c r="S3427" s="255" t="s">
        <v>821</v>
      </c>
    </row>
    <row r="3428" spans="1:19" x14ac:dyDescent="0.3">
      <c r="A3428" s="255"/>
      <c r="B3428" s="255"/>
      <c r="C3428" s="255"/>
      <c r="D3428" s="255"/>
      <c r="F3428" s="255" t="s">
        <v>162</v>
      </c>
      <c r="G3428" s="255" t="s">
        <v>796</v>
      </c>
      <c r="H3428" s="255" t="s">
        <v>684</v>
      </c>
      <c r="I3428" s="255" t="s">
        <v>1314</v>
      </c>
      <c r="K3428" s="255" t="s">
        <v>167</v>
      </c>
      <c r="L3428" s="255" t="s">
        <v>8646</v>
      </c>
      <c r="M3428" s="255" t="s">
        <v>565</v>
      </c>
      <c r="N3428" s="255" t="s">
        <v>565</v>
      </c>
      <c r="P3428" s="255" t="s">
        <v>166</v>
      </c>
      <c r="Q3428" s="255" t="s">
        <v>2829</v>
      </c>
      <c r="R3428" s="255" t="s">
        <v>565</v>
      </c>
      <c r="S3428" s="255" t="s">
        <v>565</v>
      </c>
    </row>
    <row r="3429" spans="1:19" x14ac:dyDescent="0.3">
      <c r="A3429" s="255"/>
      <c r="B3429" s="255"/>
      <c r="C3429" s="255"/>
      <c r="D3429" s="255"/>
      <c r="F3429" s="255" t="s">
        <v>162</v>
      </c>
      <c r="G3429" s="255" t="s">
        <v>4675</v>
      </c>
      <c r="H3429" s="255" t="s">
        <v>1067</v>
      </c>
      <c r="I3429" s="255" t="s">
        <v>10496</v>
      </c>
      <c r="K3429" s="255" t="s">
        <v>167</v>
      </c>
      <c r="L3429" s="255" t="s">
        <v>586</v>
      </c>
      <c r="M3429" s="255" t="s">
        <v>565</v>
      </c>
      <c r="N3429" s="255" t="s">
        <v>863</v>
      </c>
      <c r="P3429" s="255" t="s">
        <v>166</v>
      </c>
      <c r="Q3429" s="255" t="s">
        <v>4664</v>
      </c>
      <c r="R3429" s="255" t="s">
        <v>4057</v>
      </c>
      <c r="S3429" s="255" t="s">
        <v>10637</v>
      </c>
    </row>
    <row r="3430" spans="1:19" x14ac:dyDescent="0.3">
      <c r="A3430" s="255"/>
      <c r="B3430" s="255"/>
      <c r="C3430" s="255"/>
      <c r="D3430" s="255"/>
      <c r="F3430" s="255" t="s">
        <v>162</v>
      </c>
      <c r="G3430" s="255" t="s">
        <v>798</v>
      </c>
      <c r="H3430" s="255" t="s">
        <v>565</v>
      </c>
      <c r="I3430" s="255" t="s">
        <v>821</v>
      </c>
      <c r="K3430" s="255" t="s">
        <v>167</v>
      </c>
      <c r="L3430" s="255" t="s">
        <v>549</v>
      </c>
      <c r="M3430" s="255" t="s">
        <v>1119</v>
      </c>
      <c r="N3430" s="255" t="s">
        <v>2477</v>
      </c>
      <c r="P3430" s="255" t="s">
        <v>166</v>
      </c>
      <c r="Q3430" s="255" t="s">
        <v>582</v>
      </c>
      <c r="R3430" s="255" t="s">
        <v>1393</v>
      </c>
      <c r="S3430" s="255" t="s">
        <v>3284</v>
      </c>
    </row>
    <row r="3431" spans="1:19" x14ac:dyDescent="0.3">
      <c r="A3431" s="255"/>
      <c r="B3431" s="255"/>
      <c r="C3431" s="255"/>
      <c r="D3431" s="255"/>
      <c r="F3431" s="255" t="s">
        <v>162</v>
      </c>
      <c r="G3431" s="255" t="s">
        <v>800</v>
      </c>
      <c r="H3431" s="255" t="s">
        <v>861</v>
      </c>
      <c r="I3431" s="255" t="s">
        <v>1315</v>
      </c>
      <c r="K3431" s="255" t="s">
        <v>167</v>
      </c>
      <c r="L3431" s="255" t="s">
        <v>625</v>
      </c>
      <c r="M3431" s="255" t="s">
        <v>565</v>
      </c>
      <c r="N3431" s="255" t="s">
        <v>565</v>
      </c>
      <c r="P3431" s="255" t="s">
        <v>166</v>
      </c>
      <c r="Q3431" s="255" t="s">
        <v>584</v>
      </c>
      <c r="R3431" s="255" t="s">
        <v>4118</v>
      </c>
      <c r="S3431" s="255" t="s">
        <v>2371</v>
      </c>
    </row>
    <row r="3432" spans="1:19" x14ac:dyDescent="0.3">
      <c r="A3432" s="255"/>
      <c r="B3432" s="255"/>
      <c r="C3432" s="255"/>
      <c r="D3432" s="255"/>
      <c r="F3432" s="255" t="s">
        <v>162</v>
      </c>
      <c r="G3432" s="255" t="s">
        <v>802</v>
      </c>
      <c r="H3432" s="255" t="s">
        <v>565</v>
      </c>
      <c r="I3432" s="255" t="s">
        <v>565</v>
      </c>
      <c r="K3432" s="255" t="s">
        <v>167</v>
      </c>
      <c r="L3432" s="255" t="s">
        <v>1237</v>
      </c>
      <c r="M3432" s="255" t="s">
        <v>565</v>
      </c>
      <c r="N3432" s="255" t="s">
        <v>565</v>
      </c>
      <c r="P3432" s="255" t="s">
        <v>166</v>
      </c>
      <c r="Q3432" s="255" t="s">
        <v>586</v>
      </c>
      <c r="R3432" s="255" t="s">
        <v>3082</v>
      </c>
      <c r="S3432" s="255" t="s">
        <v>3285</v>
      </c>
    </row>
    <row r="3433" spans="1:19" x14ac:dyDescent="0.3">
      <c r="A3433" s="255"/>
      <c r="B3433" s="255"/>
      <c r="C3433" s="255"/>
      <c r="D3433" s="255"/>
      <c r="F3433" s="255" t="s">
        <v>162</v>
      </c>
      <c r="G3433" s="255" t="s">
        <v>803</v>
      </c>
      <c r="H3433" s="255" t="s">
        <v>2090</v>
      </c>
      <c r="I3433" s="255" t="s">
        <v>1316</v>
      </c>
      <c r="K3433" s="255" t="s">
        <v>167</v>
      </c>
      <c r="L3433" s="255" t="s">
        <v>627</v>
      </c>
      <c r="M3433" s="255" t="s">
        <v>565</v>
      </c>
      <c r="N3433" s="255" t="s">
        <v>565</v>
      </c>
      <c r="P3433" s="255" t="s">
        <v>166</v>
      </c>
      <c r="Q3433" s="255" t="s">
        <v>553</v>
      </c>
      <c r="R3433" s="255" t="s">
        <v>5284</v>
      </c>
      <c r="S3433" s="255" t="s">
        <v>3286</v>
      </c>
    </row>
    <row r="3434" spans="1:19" x14ac:dyDescent="0.3">
      <c r="A3434" s="255"/>
      <c r="B3434" s="255"/>
      <c r="C3434" s="255"/>
      <c r="D3434" s="255"/>
      <c r="F3434" s="255" t="s">
        <v>162</v>
      </c>
      <c r="G3434" s="255" t="s">
        <v>805</v>
      </c>
      <c r="H3434" s="255" t="s">
        <v>1121</v>
      </c>
      <c r="I3434" s="255" t="s">
        <v>1317</v>
      </c>
      <c r="K3434" s="255" t="s">
        <v>167</v>
      </c>
      <c r="L3434" s="255" t="s">
        <v>629</v>
      </c>
      <c r="M3434" s="255" t="s">
        <v>2455</v>
      </c>
      <c r="N3434" s="255" t="s">
        <v>2478</v>
      </c>
      <c r="P3434" s="255" t="s">
        <v>166</v>
      </c>
      <c r="Q3434" s="255" t="s">
        <v>589</v>
      </c>
      <c r="R3434" s="255" t="s">
        <v>1671</v>
      </c>
      <c r="S3434" s="255" t="s">
        <v>2397</v>
      </c>
    </row>
    <row r="3435" spans="1:19" x14ac:dyDescent="0.3">
      <c r="A3435" s="255"/>
      <c r="B3435" s="255"/>
      <c r="C3435" s="255"/>
      <c r="D3435" s="255"/>
      <c r="F3435" s="255" t="s">
        <v>162</v>
      </c>
      <c r="G3435" s="255" t="s">
        <v>807</v>
      </c>
      <c r="H3435" s="255" t="s">
        <v>952</v>
      </c>
      <c r="I3435" s="255" t="s">
        <v>1318</v>
      </c>
      <c r="K3435" s="255" t="s">
        <v>167</v>
      </c>
      <c r="L3435" s="255" t="s">
        <v>631</v>
      </c>
      <c r="M3435" s="255" t="s">
        <v>594</v>
      </c>
      <c r="N3435" s="255" t="s">
        <v>863</v>
      </c>
      <c r="P3435" s="255" t="s">
        <v>166</v>
      </c>
      <c r="Q3435" s="255" t="s">
        <v>591</v>
      </c>
      <c r="R3435" s="255" t="s">
        <v>1098</v>
      </c>
      <c r="S3435" s="255" t="s">
        <v>3287</v>
      </c>
    </row>
    <row r="3436" spans="1:19" x14ac:dyDescent="0.3">
      <c r="A3436" s="255"/>
      <c r="B3436" s="255"/>
      <c r="C3436" s="255"/>
      <c r="D3436" s="255"/>
      <c r="F3436" s="255" t="s">
        <v>162</v>
      </c>
      <c r="G3436" s="255" t="s">
        <v>809</v>
      </c>
      <c r="H3436" s="255" t="s">
        <v>1145</v>
      </c>
      <c r="I3436" s="255" t="s">
        <v>1319</v>
      </c>
      <c r="K3436" s="255" t="s">
        <v>167</v>
      </c>
      <c r="L3436" s="255" t="s">
        <v>633</v>
      </c>
      <c r="M3436" s="255" t="s">
        <v>594</v>
      </c>
      <c r="N3436" s="255" t="s">
        <v>1020</v>
      </c>
      <c r="P3436" s="255" t="s">
        <v>166</v>
      </c>
      <c r="Q3436" s="255" t="s">
        <v>593</v>
      </c>
      <c r="R3436" s="255" t="s">
        <v>594</v>
      </c>
      <c r="S3436" s="255" t="s">
        <v>565</v>
      </c>
    </row>
    <row r="3437" spans="1:19" x14ac:dyDescent="0.3">
      <c r="A3437" s="255"/>
      <c r="B3437" s="255"/>
      <c r="C3437" s="255"/>
      <c r="D3437" s="255"/>
      <c r="F3437" s="255" t="s">
        <v>162</v>
      </c>
      <c r="G3437" s="255" t="s">
        <v>811</v>
      </c>
      <c r="H3437" s="255" t="s">
        <v>565</v>
      </c>
      <c r="I3437" s="255" t="s">
        <v>946</v>
      </c>
      <c r="K3437" s="255" t="s">
        <v>167</v>
      </c>
      <c r="L3437" s="255" t="s">
        <v>586</v>
      </c>
      <c r="M3437" s="255" t="s">
        <v>652</v>
      </c>
      <c r="N3437" s="255" t="s">
        <v>1825</v>
      </c>
      <c r="P3437" s="255" t="s">
        <v>166</v>
      </c>
      <c r="Q3437" s="255" t="s">
        <v>4665</v>
      </c>
      <c r="R3437" s="255" t="s">
        <v>1350</v>
      </c>
      <c r="S3437" s="255" t="s">
        <v>4265</v>
      </c>
    </row>
    <row r="3438" spans="1:19" x14ac:dyDescent="0.3">
      <c r="A3438" s="255"/>
      <c r="B3438" s="255"/>
      <c r="C3438" s="255"/>
      <c r="D3438" s="255"/>
      <c r="F3438" s="255" t="s">
        <v>162</v>
      </c>
      <c r="G3438" s="255" t="s">
        <v>4676</v>
      </c>
      <c r="H3438" s="255" t="s">
        <v>1219</v>
      </c>
      <c r="I3438" s="255" t="s">
        <v>10497</v>
      </c>
      <c r="K3438" s="255" t="s">
        <v>167</v>
      </c>
      <c r="L3438" s="255" t="s">
        <v>548</v>
      </c>
      <c r="M3438" s="255" t="s">
        <v>1832</v>
      </c>
      <c r="N3438" s="255" t="s">
        <v>1104</v>
      </c>
      <c r="P3438" s="255" t="s">
        <v>166</v>
      </c>
      <c r="Q3438" s="255" t="s">
        <v>595</v>
      </c>
      <c r="R3438" s="255" t="s">
        <v>946</v>
      </c>
      <c r="S3438" s="255" t="s">
        <v>3204</v>
      </c>
    </row>
    <row r="3439" spans="1:19" x14ac:dyDescent="0.3">
      <c r="A3439" s="255"/>
      <c r="B3439" s="255"/>
      <c r="C3439" s="255"/>
      <c r="D3439" s="255"/>
      <c r="F3439" s="255" t="s">
        <v>162</v>
      </c>
      <c r="G3439" s="255" t="s">
        <v>813</v>
      </c>
      <c r="H3439" s="255" t="s">
        <v>4222</v>
      </c>
      <c r="I3439" s="255" t="s">
        <v>1320</v>
      </c>
      <c r="K3439" s="255" t="s">
        <v>167</v>
      </c>
      <c r="L3439" s="255" t="s">
        <v>637</v>
      </c>
      <c r="M3439" s="255" t="s">
        <v>594</v>
      </c>
      <c r="N3439" s="255" t="s">
        <v>881</v>
      </c>
      <c r="P3439" s="255" t="s">
        <v>166</v>
      </c>
      <c r="Q3439" s="255" t="s">
        <v>597</v>
      </c>
      <c r="R3439" s="255" t="s">
        <v>1808</v>
      </c>
      <c r="S3439" s="255" t="s">
        <v>1032</v>
      </c>
    </row>
    <row r="3440" spans="1:19" x14ac:dyDescent="0.3">
      <c r="A3440" s="255"/>
      <c r="B3440" s="255"/>
      <c r="C3440" s="255"/>
      <c r="D3440" s="255"/>
      <c r="F3440" s="255" t="s">
        <v>162</v>
      </c>
      <c r="G3440" s="255" t="s">
        <v>815</v>
      </c>
      <c r="H3440" s="255" t="s">
        <v>565</v>
      </c>
      <c r="I3440" s="255" t="s">
        <v>565</v>
      </c>
      <c r="K3440" s="255" t="s">
        <v>167</v>
      </c>
      <c r="L3440" s="255" t="s">
        <v>639</v>
      </c>
      <c r="M3440" s="255" t="s">
        <v>624</v>
      </c>
      <c r="N3440" s="255" t="s">
        <v>1539</v>
      </c>
      <c r="P3440" s="255" t="s">
        <v>166</v>
      </c>
      <c r="Q3440" s="255" t="s">
        <v>599</v>
      </c>
      <c r="R3440" s="255" t="s">
        <v>994</v>
      </c>
      <c r="S3440" s="255" t="s">
        <v>3288</v>
      </c>
    </row>
    <row r="3441" spans="1:19" x14ac:dyDescent="0.3">
      <c r="A3441" s="255"/>
      <c r="B3441" s="255"/>
      <c r="C3441" s="255"/>
      <c r="D3441" s="255"/>
      <c r="F3441" s="255" t="s">
        <v>162</v>
      </c>
      <c r="G3441" s="255" t="s">
        <v>816</v>
      </c>
      <c r="H3441" s="255" t="s">
        <v>1119</v>
      </c>
      <c r="I3441" s="255" t="s">
        <v>1321</v>
      </c>
      <c r="K3441" s="255" t="s">
        <v>167</v>
      </c>
      <c r="L3441" s="255" t="s">
        <v>641</v>
      </c>
      <c r="M3441" s="255" t="s">
        <v>565</v>
      </c>
      <c r="N3441" s="255" t="s">
        <v>821</v>
      </c>
      <c r="P3441" s="255" t="s">
        <v>166</v>
      </c>
      <c r="Q3441" s="255" t="s">
        <v>4666</v>
      </c>
      <c r="R3441" s="255" t="s">
        <v>2310</v>
      </c>
      <c r="S3441" s="255" t="s">
        <v>3289</v>
      </c>
    </row>
    <row r="3442" spans="1:19" x14ac:dyDescent="0.3">
      <c r="A3442" s="255"/>
      <c r="B3442" s="255"/>
      <c r="C3442" s="255"/>
      <c r="D3442" s="255"/>
      <c r="F3442" s="255" t="s">
        <v>162</v>
      </c>
      <c r="G3442" s="255" t="s">
        <v>818</v>
      </c>
      <c r="H3442" s="255" t="s">
        <v>1167</v>
      </c>
      <c r="I3442" s="255" t="s">
        <v>1322</v>
      </c>
      <c r="K3442" s="255" t="s">
        <v>167</v>
      </c>
      <c r="L3442" s="255" t="s">
        <v>643</v>
      </c>
      <c r="M3442" s="255" t="s">
        <v>565</v>
      </c>
      <c r="N3442" s="255" t="s">
        <v>992</v>
      </c>
      <c r="P3442" s="255" t="s">
        <v>166</v>
      </c>
      <c r="Q3442" s="255" t="s">
        <v>601</v>
      </c>
      <c r="R3442" s="255" t="s">
        <v>565</v>
      </c>
      <c r="S3442" s="255" t="s">
        <v>565</v>
      </c>
    </row>
    <row r="3443" spans="1:19" x14ac:dyDescent="0.3">
      <c r="A3443" s="255"/>
      <c r="B3443" s="255"/>
      <c r="C3443" s="255"/>
      <c r="D3443" s="255"/>
      <c r="F3443" s="255" t="s">
        <v>162</v>
      </c>
      <c r="G3443" s="255" t="s">
        <v>4677</v>
      </c>
      <c r="H3443" s="255" t="s">
        <v>624</v>
      </c>
      <c r="I3443" s="255" t="s">
        <v>661</v>
      </c>
      <c r="K3443" s="255" t="s">
        <v>167</v>
      </c>
      <c r="L3443" s="255" t="s">
        <v>586</v>
      </c>
      <c r="M3443" s="255" t="s">
        <v>952</v>
      </c>
      <c r="N3443" s="255" t="s">
        <v>1975</v>
      </c>
      <c r="P3443" s="255" t="s">
        <v>166</v>
      </c>
      <c r="Q3443" s="255" t="s">
        <v>603</v>
      </c>
      <c r="R3443" s="255" t="s">
        <v>2310</v>
      </c>
      <c r="S3443" s="255" t="s">
        <v>3289</v>
      </c>
    </row>
    <row r="3444" spans="1:19" x14ac:dyDescent="0.3">
      <c r="A3444" s="255"/>
      <c r="B3444" s="255"/>
      <c r="C3444" s="255"/>
      <c r="D3444" s="255"/>
      <c r="F3444" s="255" t="s">
        <v>162</v>
      </c>
      <c r="G3444" s="255" t="s">
        <v>820</v>
      </c>
      <c r="H3444" s="255" t="s">
        <v>863</v>
      </c>
      <c r="I3444" s="255" t="s">
        <v>1121</v>
      </c>
      <c r="K3444" s="255" t="s">
        <v>167</v>
      </c>
      <c r="L3444" s="255" t="s">
        <v>547</v>
      </c>
      <c r="M3444" s="255" t="s">
        <v>2348</v>
      </c>
      <c r="N3444" s="255" t="s">
        <v>2455</v>
      </c>
      <c r="P3444" s="255" t="s">
        <v>166</v>
      </c>
      <c r="Q3444" s="255" t="s">
        <v>586</v>
      </c>
      <c r="R3444" s="255" t="s">
        <v>1539</v>
      </c>
      <c r="S3444" s="255" t="s">
        <v>1343</v>
      </c>
    </row>
    <row r="3445" spans="1:19" x14ac:dyDescent="0.3">
      <c r="A3445" s="255"/>
      <c r="B3445" s="255"/>
      <c r="C3445" s="255"/>
      <c r="D3445" s="255"/>
      <c r="F3445" s="255" t="s">
        <v>162</v>
      </c>
      <c r="G3445" s="255" t="s">
        <v>961</v>
      </c>
      <c r="H3445" s="255" t="s">
        <v>594</v>
      </c>
      <c r="I3445" s="255" t="s">
        <v>594</v>
      </c>
      <c r="K3445" s="255" t="s">
        <v>167</v>
      </c>
      <c r="L3445" s="255" t="s">
        <v>647</v>
      </c>
      <c r="M3445" s="255" t="s">
        <v>2790</v>
      </c>
      <c r="N3445" s="255" t="s">
        <v>757</v>
      </c>
      <c r="P3445" s="255" t="s">
        <v>166</v>
      </c>
      <c r="Q3445" s="255" t="s">
        <v>552</v>
      </c>
      <c r="R3445" s="255" t="s">
        <v>10636</v>
      </c>
      <c r="S3445" s="255" t="s">
        <v>3876</v>
      </c>
    </row>
    <row r="3446" spans="1:19" x14ac:dyDescent="0.3">
      <c r="A3446" s="255"/>
      <c r="B3446" s="255"/>
      <c r="C3446" s="255"/>
      <c r="D3446" s="255"/>
      <c r="F3446" s="255" t="s">
        <v>162</v>
      </c>
      <c r="G3446" s="255" t="s">
        <v>822</v>
      </c>
      <c r="H3446" s="255" t="s">
        <v>3650</v>
      </c>
      <c r="I3446" s="255" t="s">
        <v>1323</v>
      </c>
      <c r="K3446" s="255" t="s">
        <v>167</v>
      </c>
      <c r="L3446" s="255" t="s">
        <v>649</v>
      </c>
      <c r="M3446" s="255" t="s">
        <v>3479</v>
      </c>
      <c r="N3446" s="255" t="s">
        <v>821</v>
      </c>
      <c r="P3446" s="255" t="s">
        <v>166</v>
      </c>
      <c r="Q3446" s="255" t="s">
        <v>551</v>
      </c>
      <c r="R3446" s="255" t="s">
        <v>1119</v>
      </c>
      <c r="S3446" s="255" t="s">
        <v>2910</v>
      </c>
    </row>
    <row r="3447" spans="1:19" x14ac:dyDescent="0.3">
      <c r="A3447" s="255"/>
      <c r="B3447" s="255"/>
      <c r="C3447" s="255"/>
      <c r="D3447" s="255"/>
      <c r="F3447" s="255" t="s">
        <v>162</v>
      </c>
      <c r="G3447" s="255" t="s">
        <v>332</v>
      </c>
      <c r="H3447" s="255" t="s">
        <v>8714</v>
      </c>
      <c r="I3447" s="255" t="s">
        <v>1324</v>
      </c>
      <c r="K3447" s="255" t="s">
        <v>167</v>
      </c>
      <c r="L3447" s="255" t="s">
        <v>651</v>
      </c>
      <c r="M3447" s="255" t="s">
        <v>624</v>
      </c>
      <c r="N3447" s="255" t="s">
        <v>946</v>
      </c>
      <c r="P3447" s="255" t="s">
        <v>166</v>
      </c>
      <c r="Q3447" s="255" t="s">
        <v>609</v>
      </c>
      <c r="R3447" s="255" t="s">
        <v>863</v>
      </c>
      <c r="S3447" s="255" t="s">
        <v>853</v>
      </c>
    </row>
    <row r="3448" spans="1:19" x14ac:dyDescent="0.3">
      <c r="A3448" s="255"/>
      <c r="B3448" s="255"/>
      <c r="C3448" s="255"/>
      <c r="D3448" s="255"/>
      <c r="F3448" s="255" t="s">
        <v>162</v>
      </c>
      <c r="G3448" s="255" t="s">
        <v>331</v>
      </c>
      <c r="H3448" s="255" t="s">
        <v>1369</v>
      </c>
      <c r="I3448" s="255" t="s">
        <v>1325</v>
      </c>
      <c r="K3448" s="255" t="s">
        <v>167</v>
      </c>
      <c r="L3448" s="255" t="s">
        <v>653</v>
      </c>
      <c r="M3448" s="255" t="s">
        <v>821</v>
      </c>
      <c r="N3448" s="255" t="s">
        <v>946</v>
      </c>
      <c r="P3448" s="255" t="s">
        <v>166</v>
      </c>
      <c r="Q3448" s="255" t="s">
        <v>611</v>
      </c>
      <c r="R3448" s="255" t="s">
        <v>1348</v>
      </c>
      <c r="S3448" s="255" t="s">
        <v>3877</v>
      </c>
    </row>
    <row r="3449" spans="1:19" x14ac:dyDescent="0.3">
      <c r="A3449" s="255"/>
      <c r="B3449" s="255"/>
      <c r="C3449" s="255"/>
      <c r="D3449" s="255"/>
      <c r="F3449" s="255" t="s">
        <v>162</v>
      </c>
      <c r="G3449" s="255" t="s">
        <v>330</v>
      </c>
      <c r="H3449" s="255" t="s">
        <v>2806</v>
      </c>
      <c r="I3449" s="255" t="s">
        <v>1326</v>
      </c>
      <c r="K3449" s="255" t="s">
        <v>167</v>
      </c>
      <c r="L3449" s="255" t="s">
        <v>655</v>
      </c>
      <c r="M3449" s="255" t="s">
        <v>946</v>
      </c>
      <c r="N3449" s="255" t="s">
        <v>946</v>
      </c>
      <c r="P3449" s="255" t="s">
        <v>166</v>
      </c>
      <c r="Q3449" s="255" t="s">
        <v>586</v>
      </c>
      <c r="R3449" s="255" t="s">
        <v>565</v>
      </c>
      <c r="S3449" s="255" t="s">
        <v>565</v>
      </c>
    </row>
    <row r="3450" spans="1:19" x14ac:dyDescent="0.3">
      <c r="A3450" s="255"/>
      <c r="B3450" s="255"/>
      <c r="C3450" s="255"/>
      <c r="D3450" s="255"/>
      <c r="F3450" s="255" t="s">
        <v>162</v>
      </c>
      <c r="G3450" s="255" t="s">
        <v>329</v>
      </c>
      <c r="H3450" s="255" t="s">
        <v>1553</v>
      </c>
      <c r="I3450" s="255" t="s">
        <v>1327</v>
      </c>
      <c r="K3450" s="255" t="s">
        <v>167</v>
      </c>
      <c r="L3450" s="255" t="s">
        <v>657</v>
      </c>
      <c r="M3450" s="255" t="s">
        <v>594</v>
      </c>
      <c r="N3450" s="255" t="s">
        <v>1832</v>
      </c>
      <c r="P3450" s="255" t="s">
        <v>166</v>
      </c>
      <c r="Q3450" s="255" t="s">
        <v>550</v>
      </c>
      <c r="R3450" s="255" t="s">
        <v>2603</v>
      </c>
      <c r="S3450" s="255" t="s">
        <v>2723</v>
      </c>
    </row>
    <row r="3451" spans="1:19" x14ac:dyDescent="0.3">
      <c r="A3451" s="255"/>
      <c r="B3451" s="255"/>
      <c r="C3451" s="255"/>
      <c r="D3451" s="255"/>
      <c r="F3451" s="255" t="s">
        <v>162</v>
      </c>
      <c r="G3451" s="255" t="s">
        <v>328</v>
      </c>
      <c r="H3451" s="255" t="s">
        <v>863</v>
      </c>
      <c r="I3451" s="255" t="s">
        <v>1013</v>
      </c>
      <c r="K3451" s="255" t="s">
        <v>167</v>
      </c>
      <c r="L3451" s="255" t="s">
        <v>546</v>
      </c>
      <c r="M3451" s="255" t="s">
        <v>2045</v>
      </c>
      <c r="N3451" s="255" t="s">
        <v>2479</v>
      </c>
      <c r="P3451" s="255" t="s">
        <v>166</v>
      </c>
      <c r="Q3451" s="255" t="s">
        <v>614</v>
      </c>
      <c r="R3451" s="255" t="s">
        <v>565</v>
      </c>
      <c r="S3451" s="255" t="s">
        <v>565</v>
      </c>
    </row>
    <row r="3452" spans="1:19" x14ac:dyDescent="0.3">
      <c r="A3452" s="255"/>
      <c r="B3452" s="255"/>
      <c r="C3452" s="255"/>
      <c r="D3452" s="255"/>
      <c r="F3452" s="255" t="s">
        <v>162</v>
      </c>
      <c r="G3452" s="255" t="s">
        <v>324</v>
      </c>
      <c r="H3452" s="255" t="s">
        <v>4500</v>
      </c>
      <c r="I3452" s="255" t="s">
        <v>1328</v>
      </c>
      <c r="K3452" s="255" t="s">
        <v>167</v>
      </c>
      <c r="L3452" s="255" t="s">
        <v>660</v>
      </c>
      <c r="M3452" s="255" t="s">
        <v>565</v>
      </c>
      <c r="N3452" s="255" t="s">
        <v>565</v>
      </c>
      <c r="P3452" s="255" t="s">
        <v>166</v>
      </c>
      <c r="Q3452" s="255" t="s">
        <v>615</v>
      </c>
      <c r="R3452" s="255" t="s">
        <v>1671</v>
      </c>
      <c r="S3452" s="255" t="s">
        <v>1034</v>
      </c>
    </row>
    <row r="3453" spans="1:19" x14ac:dyDescent="0.3">
      <c r="A3453" s="255"/>
      <c r="B3453" s="255"/>
      <c r="C3453" s="255"/>
      <c r="D3453" s="255"/>
      <c r="F3453" s="255" t="s">
        <v>162</v>
      </c>
      <c r="G3453" s="255" t="s">
        <v>4678</v>
      </c>
      <c r="H3453" s="255" t="s">
        <v>1447</v>
      </c>
      <c r="I3453" s="255" t="s">
        <v>10498</v>
      </c>
      <c r="K3453" s="255" t="s">
        <v>167</v>
      </c>
      <c r="L3453" s="255" t="s">
        <v>662</v>
      </c>
      <c r="M3453" s="255" t="s">
        <v>594</v>
      </c>
      <c r="N3453" s="255" t="s">
        <v>565</v>
      </c>
      <c r="P3453" s="255" t="s">
        <v>166</v>
      </c>
      <c r="Q3453" s="255" t="s">
        <v>616</v>
      </c>
      <c r="R3453" s="255" t="s">
        <v>565</v>
      </c>
      <c r="S3453" s="255" t="s">
        <v>565</v>
      </c>
    </row>
    <row r="3454" spans="1:19" x14ac:dyDescent="0.3">
      <c r="A3454" s="255"/>
      <c r="B3454" s="255"/>
      <c r="C3454" s="255"/>
      <c r="D3454" s="255"/>
      <c r="F3454" s="255" t="s">
        <v>162</v>
      </c>
      <c r="G3454" s="255" t="s">
        <v>830</v>
      </c>
      <c r="H3454" s="255" t="s">
        <v>624</v>
      </c>
      <c r="I3454" s="255" t="s">
        <v>842</v>
      </c>
      <c r="K3454" s="255" t="s">
        <v>167</v>
      </c>
      <c r="L3454" s="255" t="s">
        <v>664</v>
      </c>
      <c r="M3454" s="255" t="s">
        <v>1193</v>
      </c>
      <c r="N3454" s="255" t="s">
        <v>2479</v>
      </c>
      <c r="P3454" s="255" t="s">
        <v>166</v>
      </c>
      <c r="Q3454" s="255" t="s">
        <v>617</v>
      </c>
      <c r="R3454" s="255" t="s">
        <v>863</v>
      </c>
      <c r="S3454" s="255" t="s">
        <v>865</v>
      </c>
    </row>
    <row r="3455" spans="1:19" x14ac:dyDescent="0.3">
      <c r="A3455" s="255"/>
      <c r="B3455" s="255"/>
      <c r="C3455" s="255"/>
      <c r="D3455" s="255"/>
      <c r="F3455" s="255" t="s">
        <v>162</v>
      </c>
      <c r="G3455" s="255" t="s">
        <v>831</v>
      </c>
      <c r="H3455" s="255" t="s">
        <v>565</v>
      </c>
      <c r="I3455" s="255" t="s">
        <v>594</v>
      </c>
      <c r="K3455" s="255" t="s">
        <v>167</v>
      </c>
      <c r="L3455" s="255" t="s">
        <v>545</v>
      </c>
      <c r="M3455" s="255" t="s">
        <v>1939</v>
      </c>
      <c r="N3455" s="255" t="s">
        <v>2480</v>
      </c>
      <c r="P3455" s="255" t="s">
        <v>166</v>
      </c>
      <c r="Q3455" s="255" t="s">
        <v>618</v>
      </c>
      <c r="R3455" s="255" t="s">
        <v>861</v>
      </c>
      <c r="S3455" s="255" t="s">
        <v>2768</v>
      </c>
    </row>
    <row r="3456" spans="1:19" x14ac:dyDescent="0.3">
      <c r="A3456" s="255"/>
      <c r="B3456" s="255"/>
      <c r="C3456" s="255"/>
      <c r="D3456" s="255"/>
      <c r="F3456" s="255" t="s">
        <v>162</v>
      </c>
      <c r="G3456" s="255" t="s">
        <v>832</v>
      </c>
      <c r="H3456" s="255" t="s">
        <v>1475</v>
      </c>
      <c r="I3456" s="255" t="s">
        <v>1329</v>
      </c>
      <c r="K3456" s="255" t="s">
        <v>167</v>
      </c>
      <c r="L3456" s="255" t="s">
        <v>667</v>
      </c>
      <c r="M3456" s="255" t="s">
        <v>565</v>
      </c>
      <c r="N3456" s="255" t="s">
        <v>565</v>
      </c>
      <c r="P3456" s="255" t="s">
        <v>166</v>
      </c>
      <c r="Q3456" s="255" t="s">
        <v>620</v>
      </c>
      <c r="R3456" s="255" t="s">
        <v>565</v>
      </c>
      <c r="S3456" s="255" t="s">
        <v>565</v>
      </c>
    </row>
    <row r="3457" spans="1:19" x14ac:dyDescent="0.3">
      <c r="A3457" s="255"/>
      <c r="B3457" s="255"/>
      <c r="C3457" s="255"/>
      <c r="D3457" s="255"/>
      <c r="F3457" s="255" t="s">
        <v>162</v>
      </c>
      <c r="G3457" s="255" t="s">
        <v>536</v>
      </c>
      <c r="H3457" s="255" t="s">
        <v>10499</v>
      </c>
      <c r="I3457" s="255" t="s">
        <v>1330</v>
      </c>
      <c r="K3457" s="255" t="s">
        <v>167</v>
      </c>
      <c r="L3457" s="255" t="s">
        <v>668</v>
      </c>
      <c r="M3457" s="255" t="s">
        <v>565</v>
      </c>
      <c r="N3457" s="255" t="s">
        <v>594</v>
      </c>
      <c r="P3457" s="255" t="s">
        <v>166</v>
      </c>
      <c r="Q3457" s="255" t="s">
        <v>8645</v>
      </c>
      <c r="R3457" s="255" t="s">
        <v>565</v>
      </c>
      <c r="S3457" s="255" t="s">
        <v>565</v>
      </c>
    </row>
    <row r="3458" spans="1:19" x14ac:dyDescent="0.3">
      <c r="A3458" s="255"/>
      <c r="B3458" s="255"/>
      <c r="C3458" s="255"/>
      <c r="D3458" s="255"/>
      <c r="F3458" s="255" t="s">
        <v>162</v>
      </c>
      <c r="G3458" s="255" t="s">
        <v>586</v>
      </c>
      <c r="H3458" s="255" t="s">
        <v>10499</v>
      </c>
      <c r="I3458" s="255" t="s">
        <v>1330</v>
      </c>
      <c r="K3458" s="255" t="s">
        <v>167</v>
      </c>
      <c r="L3458" s="255" t="s">
        <v>670</v>
      </c>
      <c r="M3458" s="255" t="s">
        <v>1718</v>
      </c>
      <c r="N3458" s="255" t="s">
        <v>2481</v>
      </c>
      <c r="P3458" s="255" t="s">
        <v>166</v>
      </c>
      <c r="Q3458" s="255" t="s">
        <v>8646</v>
      </c>
      <c r="R3458" s="255" t="s">
        <v>565</v>
      </c>
      <c r="S3458" s="255" t="s">
        <v>565</v>
      </c>
    </row>
    <row r="3459" spans="1:19" x14ac:dyDescent="0.3">
      <c r="A3459" s="255"/>
      <c r="B3459" s="255"/>
      <c r="C3459" s="255"/>
      <c r="D3459" s="255"/>
      <c r="F3459" s="255" t="s">
        <v>166</v>
      </c>
      <c r="G3459" s="255" t="s">
        <v>554</v>
      </c>
      <c r="H3459" s="255" t="s">
        <v>9189</v>
      </c>
      <c r="I3459" s="255" t="s">
        <v>1331</v>
      </c>
      <c r="K3459" s="255" t="s">
        <v>167</v>
      </c>
      <c r="L3459" s="255" t="s">
        <v>672</v>
      </c>
      <c r="M3459" s="255" t="s">
        <v>946</v>
      </c>
      <c r="N3459" s="255" t="s">
        <v>2384</v>
      </c>
      <c r="P3459" s="255" t="s">
        <v>166</v>
      </c>
      <c r="Q3459" s="255" t="s">
        <v>586</v>
      </c>
      <c r="R3459" s="255" t="s">
        <v>565</v>
      </c>
      <c r="S3459" s="255" t="s">
        <v>1832</v>
      </c>
    </row>
    <row r="3460" spans="1:19" x14ac:dyDescent="0.3">
      <c r="A3460" s="255"/>
      <c r="B3460" s="255"/>
      <c r="C3460" s="255"/>
      <c r="D3460" s="255"/>
      <c r="F3460" s="255" t="s">
        <v>166</v>
      </c>
      <c r="G3460" s="255" t="s">
        <v>564</v>
      </c>
      <c r="H3460" s="255" t="s">
        <v>565</v>
      </c>
      <c r="I3460" s="255" t="s">
        <v>565</v>
      </c>
      <c r="K3460" s="255" t="s">
        <v>167</v>
      </c>
      <c r="L3460" s="255" t="s">
        <v>544</v>
      </c>
      <c r="M3460" s="255" t="s">
        <v>1307</v>
      </c>
      <c r="N3460" s="255" t="s">
        <v>2482</v>
      </c>
      <c r="P3460" s="255" t="s">
        <v>166</v>
      </c>
      <c r="Q3460" s="255" t="s">
        <v>549</v>
      </c>
      <c r="R3460" s="255" t="s">
        <v>1916</v>
      </c>
      <c r="S3460" s="255" t="s">
        <v>3291</v>
      </c>
    </row>
    <row r="3461" spans="1:19" x14ac:dyDescent="0.3">
      <c r="A3461" s="255"/>
      <c r="B3461" s="255"/>
      <c r="C3461" s="255"/>
      <c r="D3461" s="255"/>
      <c r="F3461" s="255" t="s">
        <v>166</v>
      </c>
      <c r="G3461" s="255" t="s">
        <v>566</v>
      </c>
      <c r="H3461" s="255" t="s">
        <v>946</v>
      </c>
      <c r="I3461" s="255" t="s">
        <v>1332</v>
      </c>
      <c r="K3461" s="255" t="s">
        <v>167</v>
      </c>
      <c r="L3461" s="255" t="s">
        <v>675</v>
      </c>
      <c r="M3461" s="255" t="s">
        <v>661</v>
      </c>
      <c r="N3461" s="255" t="s">
        <v>2483</v>
      </c>
      <c r="P3461" s="255" t="s">
        <v>166</v>
      </c>
      <c r="Q3461" s="255" t="s">
        <v>623</v>
      </c>
      <c r="R3461" s="255" t="s">
        <v>624</v>
      </c>
      <c r="S3461" s="255" t="s">
        <v>812</v>
      </c>
    </row>
    <row r="3462" spans="1:19" x14ac:dyDescent="0.3">
      <c r="A3462" s="255"/>
      <c r="B3462" s="255"/>
      <c r="C3462" s="255"/>
      <c r="D3462" s="255"/>
      <c r="F3462" s="255" t="s">
        <v>166</v>
      </c>
      <c r="G3462" s="255" t="s">
        <v>4661</v>
      </c>
      <c r="H3462" s="255" t="s">
        <v>2692</v>
      </c>
      <c r="I3462" s="255" t="s">
        <v>10500</v>
      </c>
      <c r="K3462" s="255" t="s">
        <v>167</v>
      </c>
      <c r="L3462" s="255" t="s">
        <v>676</v>
      </c>
      <c r="M3462" s="255" t="s">
        <v>2651</v>
      </c>
      <c r="N3462" s="255" t="s">
        <v>2484</v>
      </c>
      <c r="P3462" s="255" t="s">
        <v>166</v>
      </c>
      <c r="Q3462" s="255" t="s">
        <v>625</v>
      </c>
      <c r="R3462" s="255" t="s">
        <v>863</v>
      </c>
      <c r="S3462" s="255" t="s">
        <v>2083</v>
      </c>
    </row>
    <row r="3463" spans="1:19" x14ac:dyDescent="0.3">
      <c r="A3463" s="255"/>
      <c r="B3463" s="255"/>
      <c r="C3463" s="255"/>
      <c r="D3463" s="255"/>
      <c r="F3463" s="255" t="s">
        <v>166</v>
      </c>
      <c r="G3463" s="255" t="s">
        <v>568</v>
      </c>
      <c r="H3463" s="255" t="s">
        <v>777</v>
      </c>
      <c r="I3463" s="255" t="s">
        <v>1333</v>
      </c>
      <c r="K3463" s="255" t="s">
        <v>167</v>
      </c>
      <c r="L3463" s="255" t="s">
        <v>677</v>
      </c>
      <c r="M3463" s="255" t="s">
        <v>565</v>
      </c>
      <c r="N3463" s="255" t="s">
        <v>565</v>
      </c>
      <c r="P3463" s="255" t="s">
        <v>166</v>
      </c>
      <c r="Q3463" s="255" t="s">
        <v>627</v>
      </c>
      <c r="R3463" s="255" t="s">
        <v>821</v>
      </c>
      <c r="S3463" s="255" t="s">
        <v>2033</v>
      </c>
    </row>
    <row r="3464" spans="1:19" x14ac:dyDescent="0.3">
      <c r="A3464" s="255"/>
      <c r="B3464" s="255"/>
      <c r="C3464" s="255"/>
      <c r="D3464" s="255"/>
      <c r="F3464" s="255" t="s">
        <v>166</v>
      </c>
      <c r="G3464" s="255" t="s">
        <v>570</v>
      </c>
      <c r="H3464" s="255" t="s">
        <v>3375</v>
      </c>
      <c r="I3464" s="255" t="s">
        <v>1334</v>
      </c>
      <c r="K3464" s="255" t="s">
        <v>167</v>
      </c>
      <c r="L3464" s="255" t="s">
        <v>543</v>
      </c>
      <c r="M3464" s="255" t="s">
        <v>1145</v>
      </c>
      <c r="N3464" s="255" t="s">
        <v>2485</v>
      </c>
      <c r="P3464" s="255" t="s">
        <v>166</v>
      </c>
      <c r="Q3464" s="255" t="s">
        <v>629</v>
      </c>
      <c r="R3464" s="255" t="s">
        <v>853</v>
      </c>
      <c r="S3464" s="255" t="s">
        <v>3292</v>
      </c>
    </row>
    <row r="3465" spans="1:19" x14ac:dyDescent="0.3">
      <c r="A3465" s="255"/>
      <c r="B3465" s="255"/>
      <c r="C3465" s="255"/>
      <c r="D3465" s="255"/>
      <c r="F3465" s="255" t="s">
        <v>166</v>
      </c>
      <c r="G3465" s="255" t="s">
        <v>572</v>
      </c>
      <c r="H3465" s="255" t="s">
        <v>2157</v>
      </c>
      <c r="I3465" s="255" t="s">
        <v>1335</v>
      </c>
      <c r="K3465" s="255" t="s">
        <v>167</v>
      </c>
      <c r="L3465" s="255" t="s">
        <v>679</v>
      </c>
      <c r="M3465" s="255" t="s">
        <v>565</v>
      </c>
      <c r="N3465" s="255" t="s">
        <v>565</v>
      </c>
      <c r="P3465" s="255" t="s">
        <v>166</v>
      </c>
      <c r="Q3465" s="255" t="s">
        <v>631</v>
      </c>
      <c r="R3465" s="255" t="s">
        <v>565</v>
      </c>
      <c r="S3465" s="255" t="s">
        <v>777</v>
      </c>
    </row>
    <row r="3466" spans="1:19" x14ac:dyDescent="0.3">
      <c r="A3466" s="255"/>
      <c r="B3466" s="255"/>
      <c r="C3466" s="255"/>
      <c r="D3466" s="255"/>
      <c r="F3466" s="255" t="s">
        <v>166</v>
      </c>
      <c r="G3466" s="255" t="s">
        <v>574</v>
      </c>
      <c r="H3466" s="255" t="s">
        <v>1671</v>
      </c>
      <c r="I3466" s="255" t="s">
        <v>1217</v>
      </c>
      <c r="K3466" s="255" t="s">
        <v>167</v>
      </c>
      <c r="L3466" s="255" t="s">
        <v>681</v>
      </c>
      <c r="M3466" s="255" t="s">
        <v>661</v>
      </c>
      <c r="N3466" s="255" t="s">
        <v>999</v>
      </c>
      <c r="P3466" s="255" t="s">
        <v>166</v>
      </c>
      <c r="Q3466" s="255" t="s">
        <v>633</v>
      </c>
      <c r="R3466" s="255" t="s">
        <v>2045</v>
      </c>
      <c r="S3466" s="255" t="s">
        <v>3293</v>
      </c>
    </row>
    <row r="3467" spans="1:19" x14ac:dyDescent="0.3">
      <c r="A3467" s="255"/>
      <c r="B3467" s="255"/>
      <c r="C3467" s="255"/>
      <c r="D3467" s="255"/>
      <c r="F3467" s="255" t="s">
        <v>166</v>
      </c>
      <c r="G3467" s="255" t="s">
        <v>576</v>
      </c>
      <c r="H3467" s="255" t="s">
        <v>2455</v>
      </c>
      <c r="I3467" s="255" t="s">
        <v>1336</v>
      </c>
      <c r="K3467" s="255" t="s">
        <v>167</v>
      </c>
      <c r="L3467" s="255" t="s">
        <v>683</v>
      </c>
      <c r="M3467" s="255" t="s">
        <v>624</v>
      </c>
      <c r="N3467" s="255" t="s">
        <v>1145</v>
      </c>
      <c r="P3467" s="255" t="s">
        <v>166</v>
      </c>
      <c r="Q3467" s="255" t="s">
        <v>586</v>
      </c>
      <c r="R3467" s="255" t="s">
        <v>2052</v>
      </c>
      <c r="S3467" s="255" t="s">
        <v>3294</v>
      </c>
    </row>
    <row r="3468" spans="1:19" x14ac:dyDescent="0.3">
      <c r="A3468" s="255"/>
      <c r="B3468" s="255"/>
      <c r="C3468" s="255"/>
      <c r="D3468" s="255"/>
      <c r="F3468" s="255" t="s">
        <v>166</v>
      </c>
      <c r="G3468" s="255" t="s">
        <v>578</v>
      </c>
      <c r="H3468" s="255" t="s">
        <v>2045</v>
      </c>
      <c r="I3468" s="255" t="s">
        <v>1337</v>
      </c>
      <c r="K3468" s="255" t="s">
        <v>167</v>
      </c>
      <c r="L3468" s="255" t="s">
        <v>542</v>
      </c>
      <c r="M3468" s="255" t="s">
        <v>1121</v>
      </c>
      <c r="N3468" s="255" t="s">
        <v>1498</v>
      </c>
      <c r="P3468" s="255" t="s">
        <v>166</v>
      </c>
      <c r="Q3468" s="255" t="s">
        <v>548</v>
      </c>
      <c r="R3468" s="255" t="s">
        <v>1912</v>
      </c>
      <c r="S3468" s="255" t="s">
        <v>716</v>
      </c>
    </row>
    <row r="3469" spans="1:19" x14ac:dyDescent="0.3">
      <c r="A3469" s="255"/>
      <c r="B3469" s="255"/>
      <c r="C3469" s="255"/>
      <c r="D3469" s="255"/>
      <c r="F3469" s="255" t="s">
        <v>166</v>
      </c>
      <c r="G3469" s="255" t="s">
        <v>580</v>
      </c>
      <c r="H3469" s="255" t="s">
        <v>885</v>
      </c>
      <c r="I3469" s="255" t="s">
        <v>1338</v>
      </c>
      <c r="K3469" s="255" t="s">
        <v>167</v>
      </c>
      <c r="L3469" s="255" t="s">
        <v>686</v>
      </c>
      <c r="M3469" s="255" t="s">
        <v>952</v>
      </c>
      <c r="N3469" s="255" t="s">
        <v>892</v>
      </c>
      <c r="P3469" s="255" t="s">
        <v>166</v>
      </c>
      <c r="Q3469" s="255" t="s">
        <v>637</v>
      </c>
      <c r="R3469" s="255" t="s">
        <v>1661</v>
      </c>
      <c r="S3469" s="255" t="s">
        <v>3295</v>
      </c>
    </row>
    <row r="3470" spans="1:19" x14ac:dyDescent="0.3">
      <c r="A3470" s="255"/>
      <c r="B3470" s="255"/>
      <c r="C3470" s="255"/>
      <c r="D3470" s="255"/>
      <c r="F3470" s="255" t="s">
        <v>166</v>
      </c>
      <c r="G3470" s="255" t="s">
        <v>4664</v>
      </c>
      <c r="H3470" s="255" t="s">
        <v>2052</v>
      </c>
      <c r="I3470" s="255" t="s">
        <v>6160</v>
      </c>
      <c r="K3470" s="255" t="s">
        <v>167</v>
      </c>
      <c r="L3470" s="255" t="s">
        <v>688</v>
      </c>
      <c r="M3470" s="255" t="s">
        <v>594</v>
      </c>
      <c r="N3470" s="255" t="s">
        <v>565</v>
      </c>
      <c r="P3470" s="255" t="s">
        <v>166</v>
      </c>
      <c r="Q3470" s="255" t="s">
        <v>639</v>
      </c>
      <c r="R3470" s="255" t="s">
        <v>1303</v>
      </c>
      <c r="S3470" s="255" t="s">
        <v>3296</v>
      </c>
    </row>
    <row r="3471" spans="1:19" x14ac:dyDescent="0.3">
      <c r="A3471" s="255"/>
      <c r="B3471" s="255"/>
      <c r="C3471" s="255"/>
      <c r="D3471" s="255"/>
      <c r="F3471" s="255" t="s">
        <v>166</v>
      </c>
      <c r="G3471" s="255" t="s">
        <v>582</v>
      </c>
      <c r="H3471" s="255" t="s">
        <v>1183</v>
      </c>
      <c r="I3471" s="255" t="s">
        <v>1339</v>
      </c>
      <c r="K3471" s="255" t="s">
        <v>167</v>
      </c>
      <c r="L3471" s="255" t="s">
        <v>690</v>
      </c>
      <c r="M3471" s="255" t="s">
        <v>757</v>
      </c>
      <c r="N3471" s="255" t="s">
        <v>1832</v>
      </c>
      <c r="P3471" s="255" t="s">
        <v>166</v>
      </c>
      <c r="Q3471" s="255" t="s">
        <v>641</v>
      </c>
      <c r="R3471" s="255" t="s">
        <v>565</v>
      </c>
      <c r="S3471" s="255" t="s">
        <v>812</v>
      </c>
    </row>
    <row r="3472" spans="1:19" x14ac:dyDescent="0.3">
      <c r="A3472" s="255"/>
      <c r="B3472" s="255"/>
      <c r="C3472" s="255"/>
      <c r="D3472" s="255"/>
      <c r="F3472" s="255" t="s">
        <v>166</v>
      </c>
      <c r="G3472" s="255" t="s">
        <v>584</v>
      </c>
      <c r="H3472" s="255" t="s">
        <v>994</v>
      </c>
      <c r="I3472" s="255" t="s">
        <v>1265</v>
      </c>
      <c r="K3472" s="255" t="s">
        <v>167</v>
      </c>
      <c r="L3472" s="255" t="s">
        <v>541</v>
      </c>
      <c r="M3472" s="255" t="s">
        <v>3897</v>
      </c>
      <c r="N3472" s="255" t="s">
        <v>2486</v>
      </c>
      <c r="P3472" s="255" t="s">
        <v>166</v>
      </c>
      <c r="Q3472" s="255" t="s">
        <v>643</v>
      </c>
      <c r="R3472" s="255" t="s">
        <v>821</v>
      </c>
      <c r="S3472" s="255" t="s">
        <v>1125</v>
      </c>
    </row>
    <row r="3473" spans="1:19" x14ac:dyDescent="0.3">
      <c r="A3473" s="255"/>
      <c r="B3473" s="255"/>
      <c r="C3473" s="255"/>
      <c r="D3473" s="255"/>
      <c r="F3473" s="255" t="s">
        <v>166</v>
      </c>
      <c r="G3473" s="255" t="s">
        <v>586</v>
      </c>
      <c r="H3473" s="255" t="s">
        <v>1809</v>
      </c>
      <c r="I3473" s="255" t="s">
        <v>1340</v>
      </c>
      <c r="K3473" s="255" t="s">
        <v>167</v>
      </c>
      <c r="L3473" s="255" t="s">
        <v>693</v>
      </c>
      <c r="M3473" s="255" t="s">
        <v>1441</v>
      </c>
      <c r="N3473" s="255" t="s">
        <v>2487</v>
      </c>
      <c r="P3473" s="255" t="s">
        <v>166</v>
      </c>
      <c r="Q3473" s="255" t="s">
        <v>586</v>
      </c>
      <c r="R3473" s="255" t="s">
        <v>1590</v>
      </c>
      <c r="S3473" s="255" t="s">
        <v>3297</v>
      </c>
    </row>
    <row r="3474" spans="1:19" x14ac:dyDescent="0.3">
      <c r="A3474" s="255"/>
      <c r="B3474" s="255"/>
      <c r="C3474" s="255"/>
      <c r="D3474" s="255"/>
      <c r="F3474" s="255" t="s">
        <v>166</v>
      </c>
      <c r="G3474" s="255" t="s">
        <v>553</v>
      </c>
      <c r="H3474" s="255" t="s">
        <v>2778</v>
      </c>
      <c r="I3474" s="255" t="s">
        <v>1341</v>
      </c>
      <c r="K3474" s="255" t="s">
        <v>167</v>
      </c>
      <c r="L3474" s="255" t="s">
        <v>695</v>
      </c>
      <c r="M3474" s="255" t="s">
        <v>1197</v>
      </c>
      <c r="N3474" s="255" t="s">
        <v>2488</v>
      </c>
      <c r="P3474" s="255" t="s">
        <v>166</v>
      </c>
      <c r="Q3474" s="255" t="s">
        <v>547</v>
      </c>
      <c r="R3474" s="255" t="s">
        <v>1393</v>
      </c>
      <c r="S3474" s="255" t="s">
        <v>3298</v>
      </c>
    </row>
    <row r="3475" spans="1:19" x14ac:dyDescent="0.3">
      <c r="A3475" s="255"/>
      <c r="B3475" s="255"/>
      <c r="C3475" s="255"/>
      <c r="D3475" s="255"/>
      <c r="F3475" s="255" t="s">
        <v>166</v>
      </c>
      <c r="G3475" s="255" t="s">
        <v>589</v>
      </c>
      <c r="H3475" s="255" t="s">
        <v>680</v>
      </c>
      <c r="I3475" s="255" t="s">
        <v>567</v>
      </c>
      <c r="K3475" s="255" t="s">
        <v>167</v>
      </c>
      <c r="L3475" s="255" t="s">
        <v>697</v>
      </c>
      <c r="M3475" s="255" t="s">
        <v>863</v>
      </c>
      <c r="N3475" s="255" t="s">
        <v>946</v>
      </c>
      <c r="P3475" s="255" t="s">
        <v>166</v>
      </c>
      <c r="Q3475" s="255" t="s">
        <v>647</v>
      </c>
      <c r="R3475" s="255" t="s">
        <v>1539</v>
      </c>
      <c r="S3475" s="255" t="s">
        <v>972</v>
      </c>
    </row>
    <row r="3476" spans="1:19" x14ac:dyDescent="0.3">
      <c r="A3476" s="255"/>
      <c r="B3476" s="255"/>
      <c r="C3476" s="255"/>
      <c r="D3476" s="255"/>
      <c r="F3476" s="255" t="s">
        <v>166</v>
      </c>
      <c r="G3476" s="255" t="s">
        <v>591</v>
      </c>
      <c r="H3476" s="255" t="s">
        <v>1393</v>
      </c>
      <c r="I3476" s="255" t="s">
        <v>1342</v>
      </c>
      <c r="K3476" s="255" t="s">
        <v>167</v>
      </c>
      <c r="L3476" s="255" t="s">
        <v>699</v>
      </c>
      <c r="M3476" s="255" t="s">
        <v>757</v>
      </c>
      <c r="N3476" s="255" t="s">
        <v>565</v>
      </c>
      <c r="P3476" s="255" t="s">
        <v>166</v>
      </c>
      <c r="Q3476" s="255" t="s">
        <v>649</v>
      </c>
      <c r="R3476" s="255" t="s">
        <v>1498</v>
      </c>
      <c r="S3476" s="255" t="s">
        <v>991</v>
      </c>
    </row>
    <row r="3477" spans="1:19" x14ac:dyDescent="0.3">
      <c r="A3477" s="255"/>
      <c r="B3477" s="255"/>
      <c r="C3477" s="255"/>
      <c r="D3477" s="255"/>
      <c r="F3477" s="255" t="s">
        <v>166</v>
      </c>
      <c r="G3477" s="255" t="s">
        <v>593</v>
      </c>
      <c r="H3477" s="255" t="s">
        <v>594</v>
      </c>
      <c r="I3477" s="255" t="s">
        <v>594</v>
      </c>
      <c r="K3477" s="255" t="s">
        <v>167</v>
      </c>
      <c r="L3477" s="255" t="s">
        <v>701</v>
      </c>
      <c r="M3477" s="255" t="s">
        <v>565</v>
      </c>
      <c r="N3477" s="255" t="s">
        <v>565</v>
      </c>
      <c r="P3477" s="255" t="s">
        <v>166</v>
      </c>
      <c r="Q3477" s="255" t="s">
        <v>651</v>
      </c>
      <c r="R3477" s="255" t="s">
        <v>624</v>
      </c>
      <c r="S3477" s="255" t="s">
        <v>863</v>
      </c>
    </row>
    <row r="3478" spans="1:19" x14ac:dyDescent="0.3">
      <c r="A3478" s="255"/>
      <c r="B3478" s="255"/>
      <c r="C3478" s="255"/>
      <c r="D3478" s="255"/>
      <c r="F3478" s="255" t="s">
        <v>166</v>
      </c>
      <c r="G3478" s="255" t="s">
        <v>4665</v>
      </c>
      <c r="H3478" s="255" t="s">
        <v>1671</v>
      </c>
      <c r="I3478" s="255" t="s">
        <v>4549</v>
      </c>
      <c r="K3478" s="255" t="s">
        <v>167</v>
      </c>
      <c r="L3478" s="255" t="s">
        <v>702</v>
      </c>
      <c r="M3478" s="255" t="s">
        <v>565</v>
      </c>
      <c r="N3478" s="255" t="s">
        <v>565</v>
      </c>
      <c r="P3478" s="255" t="s">
        <v>166</v>
      </c>
      <c r="Q3478" s="255" t="s">
        <v>653</v>
      </c>
      <c r="R3478" s="255" t="s">
        <v>863</v>
      </c>
      <c r="S3478" s="255" t="s">
        <v>968</v>
      </c>
    </row>
    <row r="3479" spans="1:19" x14ac:dyDescent="0.3">
      <c r="A3479" s="255"/>
      <c r="B3479" s="255"/>
      <c r="C3479" s="255"/>
      <c r="D3479" s="255"/>
      <c r="F3479" s="255" t="s">
        <v>166</v>
      </c>
      <c r="G3479" s="255" t="s">
        <v>595</v>
      </c>
      <c r="H3479" s="255" t="s">
        <v>875</v>
      </c>
      <c r="I3479" s="255" t="s">
        <v>1343</v>
      </c>
      <c r="K3479" s="255" t="s">
        <v>167</v>
      </c>
      <c r="L3479" s="255" t="s">
        <v>703</v>
      </c>
      <c r="M3479" s="255" t="s">
        <v>565</v>
      </c>
      <c r="N3479" s="255" t="s">
        <v>565</v>
      </c>
      <c r="P3479" s="255" t="s">
        <v>166</v>
      </c>
      <c r="Q3479" s="255" t="s">
        <v>655</v>
      </c>
      <c r="R3479" s="255" t="s">
        <v>2163</v>
      </c>
      <c r="S3479" s="255" t="s">
        <v>3299</v>
      </c>
    </row>
    <row r="3480" spans="1:19" x14ac:dyDescent="0.3">
      <c r="A3480" s="255"/>
      <c r="B3480" s="255"/>
      <c r="C3480" s="255"/>
      <c r="D3480" s="255"/>
      <c r="F3480" s="255" t="s">
        <v>166</v>
      </c>
      <c r="G3480" s="255" t="s">
        <v>597</v>
      </c>
      <c r="H3480" s="255" t="s">
        <v>1832</v>
      </c>
      <c r="I3480" s="255" t="s">
        <v>869</v>
      </c>
      <c r="K3480" s="255" t="s">
        <v>167</v>
      </c>
      <c r="L3480" s="255" t="s">
        <v>704</v>
      </c>
      <c r="M3480" s="255" t="s">
        <v>565</v>
      </c>
      <c r="N3480" s="255" t="s">
        <v>565</v>
      </c>
      <c r="P3480" s="255" t="s">
        <v>166</v>
      </c>
      <c r="Q3480" s="255" t="s">
        <v>657</v>
      </c>
      <c r="R3480" s="255" t="s">
        <v>885</v>
      </c>
      <c r="S3480" s="255" t="s">
        <v>3300</v>
      </c>
    </row>
    <row r="3481" spans="1:19" x14ac:dyDescent="0.3">
      <c r="A3481" s="255"/>
      <c r="B3481" s="255"/>
      <c r="C3481" s="255"/>
      <c r="D3481" s="255"/>
      <c r="F3481" s="255" t="s">
        <v>166</v>
      </c>
      <c r="G3481" s="255" t="s">
        <v>599</v>
      </c>
      <c r="H3481" s="255" t="s">
        <v>853</v>
      </c>
      <c r="I3481" s="255" t="s">
        <v>1344</v>
      </c>
      <c r="K3481" s="255" t="s">
        <v>167</v>
      </c>
      <c r="L3481" s="255" t="s">
        <v>705</v>
      </c>
      <c r="M3481" s="255" t="s">
        <v>565</v>
      </c>
      <c r="N3481" s="255" t="s">
        <v>565</v>
      </c>
      <c r="P3481" s="255" t="s">
        <v>166</v>
      </c>
      <c r="Q3481" s="255" t="s">
        <v>546</v>
      </c>
      <c r="R3481" s="255" t="s">
        <v>1498</v>
      </c>
      <c r="S3481" s="255" t="s">
        <v>2802</v>
      </c>
    </row>
    <row r="3482" spans="1:19" x14ac:dyDescent="0.3">
      <c r="A3482" s="255"/>
      <c r="B3482" s="255"/>
      <c r="C3482" s="255"/>
      <c r="D3482" s="255"/>
      <c r="F3482" s="255" t="s">
        <v>166</v>
      </c>
      <c r="G3482" s="255" t="s">
        <v>4666</v>
      </c>
      <c r="H3482" s="255" t="s">
        <v>4407</v>
      </c>
      <c r="I3482" s="255" t="s">
        <v>1345</v>
      </c>
      <c r="K3482" s="255" t="s">
        <v>167</v>
      </c>
      <c r="L3482" s="255" t="s">
        <v>707</v>
      </c>
      <c r="M3482" s="255" t="s">
        <v>1420</v>
      </c>
      <c r="N3482" s="255" t="s">
        <v>1578</v>
      </c>
      <c r="P3482" s="255" t="s">
        <v>166</v>
      </c>
      <c r="Q3482" s="255" t="s">
        <v>660</v>
      </c>
      <c r="R3482" s="255" t="s">
        <v>565</v>
      </c>
      <c r="S3482" s="255" t="s">
        <v>565</v>
      </c>
    </row>
    <row r="3483" spans="1:19" x14ac:dyDescent="0.3">
      <c r="A3483" s="255"/>
      <c r="B3483" s="255"/>
      <c r="C3483" s="255"/>
      <c r="D3483" s="255"/>
      <c r="F3483" s="255" t="s">
        <v>166</v>
      </c>
      <c r="G3483" s="255" t="s">
        <v>601</v>
      </c>
      <c r="H3483" s="255" t="s">
        <v>565</v>
      </c>
      <c r="I3483" s="255" t="s">
        <v>565</v>
      </c>
      <c r="K3483" s="255" t="s">
        <v>167</v>
      </c>
      <c r="L3483" s="255" t="s">
        <v>709</v>
      </c>
      <c r="M3483" s="255" t="s">
        <v>594</v>
      </c>
      <c r="N3483" s="255" t="s">
        <v>624</v>
      </c>
      <c r="P3483" s="255" t="s">
        <v>166</v>
      </c>
      <c r="Q3483" s="255" t="s">
        <v>662</v>
      </c>
      <c r="R3483" s="255" t="s">
        <v>885</v>
      </c>
      <c r="S3483" s="255" t="s">
        <v>2003</v>
      </c>
    </row>
    <row r="3484" spans="1:19" x14ac:dyDescent="0.3">
      <c r="A3484" s="255"/>
      <c r="B3484" s="255"/>
      <c r="C3484" s="255"/>
      <c r="D3484" s="255"/>
      <c r="F3484" s="255" t="s">
        <v>166</v>
      </c>
      <c r="G3484" s="255" t="s">
        <v>602</v>
      </c>
      <c r="H3484" s="255" t="s">
        <v>565</v>
      </c>
      <c r="I3484" s="255" t="s">
        <v>565</v>
      </c>
      <c r="K3484" s="255" t="s">
        <v>167</v>
      </c>
      <c r="L3484" s="255" t="s">
        <v>586</v>
      </c>
      <c r="M3484" s="255" t="s">
        <v>2455</v>
      </c>
      <c r="N3484" s="255" t="s">
        <v>2489</v>
      </c>
      <c r="P3484" s="255" t="s">
        <v>166</v>
      </c>
      <c r="Q3484" s="255" t="s">
        <v>664</v>
      </c>
      <c r="R3484" s="255" t="s">
        <v>2515</v>
      </c>
      <c r="S3484" s="255" t="s">
        <v>3301</v>
      </c>
    </row>
    <row r="3485" spans="1:19" x14ac:dyDescent="0.3">
      <c r="A3485" s="255"/>
      <c r="B3485" s="255"/>
      <c r="C3485" s="255"/>
      <c r="D3485" s="255"/>
      <c r="F3485" s="255" t="s">
        <v>166</v>
      </c>
      <c r="G3485" s="255" t="s">
        <v>603</v>
      </c>
      <c r="H3485" s="255" t="s">
        <v>4407</v>
      </c>
      <c r="I3485" s="255" t="s">
        <v>1345</v>
      </c>
      <c r="K3485" s="255" t="s">
        <v>167</v>
      </c>
      <c r="L3485" s="255" t="s">
        <v>540</v>
      </c>
      <c r="M3485" s="255" t="s">
        <v>10519</v>
      </c>
      <c r="N3485" s="255" t="s">
        <v>2490</v>
      </c>
      <c r="P3485" s="255" t="s">
        <v>166</v>
      </c>
      <c r="Q3485" s="255" t="s">
        <v>545</v>
      </c>
      <c r="R3485" s="255" t="s">
        <v>3118</v>
      </c>
      <c r="S3485" s="255" t="s">
        <v>3302</v>
      </c>
    </row>
    <row r="3486" spans="1:19" x14ac:dyDescent="0.3">
      <c r="A3486" s="255"/>
      <c r="B3486" s="255"/>
      <c r="C3486" s="255"/>
      <c r="D3486" s="255"/>
      <c r="F3486" s="255" t="s">
        <v>166</v>
      </c>
      <c r="G3486" s="255" t="s">
        <v>586</v>
      </c>
      <c r="H3486" s="255" t="s">
        <v>1234</v>
      </c>
      <c r="I3486" s="255" t="s">
        <v>1021</v>
      </c>
      <c r="K3486" s="255" t="s">
        <v>167</v>
      </c>
      <c r="L3486" s="255" t="s">
        <v>371</v>
      </c>
      <c r="M3486" s="255" t="s">
        <v>10518</v>
      </c>
      <c r="N3486" s="255" t="s">
        <v>374</v>
      </c>
      <c r="P3486" s="255" t="s">
        <v>166</v>
      </c>
      <c r="Q3486" s="255" t="s">
        <v>667</v>
      </c>
      <c r="R3486" s="255" t="s">
        <v>565</v>
      </c>
      <c r="S3486" s="255" t="s">
        <v>565</v>
      </c>
    </row>
    <row r="3487" spans="1:19" x14ac:dyDescent="0.3">
      <c r="A3487" s="255"/>
      <c r="B3487" s="255"/>
      <c r="C3487" s="255"/>
      <c r="D3487" s="255"/>
      <c r="F3487" s="255" t="s">
        <v>166</v>
      </c>
      <c r="G3487" s="255" t="s">
        <v>552</v>
      </c>
      <c r="H3487" s="255" t="s">
        <v>10501</v>
      </c>
      <c r="I3487" s="255" t="s">
        <v>3760</v>
      </c>
      <c r="K3487" s="255" t="s">
        <v>167</v>
      </c>
      <c r="L3487" s="255" t="s">
        <v>714</v>
      </c>
      <c r="M3487" s="255" t="s">
        <v>565</v>
      </c>
      <c r="N3487" s="255" t="s">
        <v>565</v>
      </c>
      <c r="P3487" s="255" t="s">
        <v>166</v>
      </c>
      <c r="Q3487" s="255" t="s">
        <v>668</v>
      </c>
      <c r="R3487" s="255" t="s">
        <v>4686</v>
      </c>
      <c r="S3487" s="255" t="s">
        <v>3303</v>
      </c>
    </row>
    <row r="3488" spans="1:19" x14ac:dyDescent="0.3">
      <c r="A3488" s="255"/>
      <c r="B3488" s="255"/>
      <c r="C3488" s="255"/>
      <c r="D3488" s="255"/>
      <c r="F3488" s="255" t="s">
        <v>166</v>
      </c>
      <c r="G3488" s="255" t="s">
        <v>551</v>
      </c>
      <c r="H3488" s="255" t="s">
        <v>1893</v>
      </c>
      <c r="I3488" s="255" t="s">
        <v>3761</v>
      </c>
      <c r="K3488" s="255" t="s">
        <v>167</v>
      </c>
      <c r="L3488" s="255" t="s">
        <v>1041</v>
      </c>
      <c r="M3488" s="255" t="s">
        <v>1119</v>
      </c>
      <c r="N3488" s="255" t="s">
        <v>2491</v>
      </c>
      <c r="P3488" s="255" t="s">
        <v>166</v>
      </c>
      <c r="Q3488" s="255" t="s">
        <v>670</v>
      </c>
      <c r="R3488" s="255" t="s">
        <v>5454</v>
      </c>
      <c r="S3488" s="255" t="s">
        <v>3304</v>
      </c>
    </row>
    <row r="3489" spans="1:19" x14ac:dyDescent="0.3">
      <c r="A3489" s="255"/>
      <c r="B3489" s="255"/>
      <c r="C3489" s="255"/>
      <c r="D3489" s="255"/>
      <c r="F3489" s="255" t="s">
        <v>166</v>
      </c>
      <c r="G3489" s="255" t="s">
        <v>609</v>
      </c>
      <c r="H3489" s="255" t="s">
        <v>624</v>
      </c>
      <c r="I3489" s="255" t="s">
        <v>1274</v>
      </c>
      <c r="K3489" s="255" t="s">
        <v>167</v>
      </c>
      <c r="L3489" s="255" t="s">
        <v>715</v>
      </c>
      <c r="M3489" s="255" t="s">
        <v>4562</v>
      </c>
      <c r="N3489" s="255" t="s">
        <v>2492</v>
      </c>
      <c r="P3489" s="255" t="s">
        <v>166</v>
      </c>
      <c r="Q3489" s="255" t="s">
        <v>672</v>
      </c>
      <c r="R3489" s="255" t="s">
        <v>1863</v>
      </c>
      <c r="S3489" s="255" t="s">
        <v>3305</v>
      </c>
    </row>
    <row r="3490" spans="1:19" x14ac:dyDescent="0.3">
      <c r="A3490" s="255"/>
      <c r="B3490" s="255"/>
      <c r="C3490" s="255"/>
      <c r="D3490" s="255"/>
      <c r="F3490" s="255" t="s">
        <v>166</v>
      </c>
      <c r="G3490" s="255" t="s">
        <v>611</v>
      </c>
      <c r="H3490" s="255" t="s">
        <v>853</v>
      </c>
      <c r="I3490" s="255" t="s">
        <v>3762</v>
      </c>
      <c r="K3490" s="255" t="s">
        <v>167</v>
      </c>
      <c r="L3490" s="255" t="s">
        <v>717</v>
      </c>
      <c r="M3490" s="255" t="s">
        <v>565</v>
      </c>
      <c r="N3490" s="255" t="s">
        <v>565</v>
      </c>
      <c r="P3490" s="255" t="s">
        <v>166</v>
      </c>
      <c r="Q3490" s="255" t="s">
        <v>544</v>
      </c>
      <c r="R3490" s="255" t="s">
        <v>821</v>
      </c>
      <c r="S3490" s="255" t="s">
        <v>1384</v>
      </c>
    </row>
    <row r="3491" spans="1:19" x14ac:dyDescent="0.3">
      <c r="A3491" s="255"/>
      <c r="B3491" s="255"/>
      <c r="C3491" s="255"/>
      <c r="D3491" s="255"/>
      <c r="F3491" s="255" t="s">
        <v>166</v>
      </c>
      <c r="G3491" s="255" t="s">
        <v>586</v>
      </c>
      <c r="H3491" s="255" t="s">
        <v>565</v>
      </c>
      <c r="I3491" s="255" t="s">
        <v>565</v>
      </c>
      <c r="K3491" s="255" t="s">
        <v>167</v>
      </c>
      <c r="L3491" s="255" t="s">
        <v>719</v>
      </c>
      <c r="M3491" s="255" t="s">
        <v>852</v>
      </c>
      <c r="N3491" s="255" t="s">
        <v>2493</v>
      </c>
      <c r="P3491" s="255" t="s">
        <v>166</v>
      </c>
      <c r="Q3491" s="255" t="s">
        <v>676</v>
      </c>
      <c r="R3491" s="255" t="s">
        <v>821</v>
      </c>
      <c r="S3491" s="255" t="s">
        <v>1384</v>
      </c>
    </row>
    <row r="3492" spans="1:19" x14ac:dyDescent="0.3">
      <c r="A3492" s="255"/>
      <c r="B3492" s="255"/>
      <c r="C3492" s="255"/>
      <c r="D3492" s="255"/>
      <c r="F3492" s="255" t="s">
        <v>166</v>
      </c>
      <c r="G3492" s="255" t="s">
        <v>550</v>
      </c>
      <c r="H3492" s="255" t="s">
        <v>2840</v>
      </c>
      <c r="I3492" s="255" t="s">
        <v>1347</v>
      </c>
      <c r="K3492" s="255" t="s">
        <v>167</v>
      </c>
      <c r="L3492" s="255" t="s">
        <v>720</v>
      </c>
      <c r="M3492" s="255" t="s">
        <v>881</v>
      </c>
      <c r="N3492" s="255" t="s">
        <v>2494</v>
      </c>
      <c r="P3492" s="255" t="s">
        <v>166</v>
      </c>
      <c r="Q3492" s="255" t="s">
        <v>893</v>
      </c>
      <c r="R3492" s="255" t="s">
        <v>565</v>
      </c>
      <c r="S3492" s="255" t="s">
        <v>565</v>
      </c>
    </row>
    <row r="3493" spans="1:19" x14ac:dyDescent="0.3">
      <c r="A3493" s="255"/>
      <c r="B3493" s="255"/>
      <c r="C3493" s="255"/>
      <c r="D3493" s="255"/>
      <c r="F3493" s="255" t="s">
        <v>166</v>
      </c>
      <c r="G3493" s="255" t="s">
        <v>615</v>
      </c>
      <c r="H3493" s="255" t="s">
        <v>757</v>
      </c>
      <c r="I3493" s="255" t="s">
        <v>1348</v>
      </c>
      <c r="K3493" s="255" t="s">
        <v>167</v>
      </c>
      <c r="L3493" s="255" t="s">
        <v>722</v>
      </c>
      <c r="M3493" s="255" t="s">
        <v>1051</v>
      </c>
      <c r="N3493" s="255" t="s">
        <v>2495</v>
      </c>
      <c r="P3493" s="255" t="s">
        <v>166</v>
      </c>
      <c r="Q3493" s="255" t="s">
        <v>677</v>
      </c>
      <c r="R3493" s="255" t="s">
        <v>565</v>
      </c>
      <c r="S3493" s="255" t="s">
        <v>565</v>
      </c>
    </row>
    <row r="3494" spans="1:19" x14ac:dyDescent="0.3">
      <c r="A3494" s="255"/>
      <c r="B3494" s="255"/>
      <c r="C3494" s="255"/>
      <c r="D3494" s="255"/>
      <c r="F3494" s="255" t="s">
        <v>166</v>
      </c>
      <c r="G3494" s="255" t="s">
        <v>616</v>
      </c>
      <c r="H3494" s="255" t="s">
        <v>624</v>
      </c>
      <c r="I3494" s="255" t="s">
        <v>941</v>
      </c>
      <c r="K3494" s="255" t="s">
        <v>167</v>
      </c>
      <c r="L3494" s="255" t="s">
        <v>724</v>
      </c>
      <c r="M3494" s="255" t="s">
        <v>1079</v>
      </c>
      <c r="N3494" s="255" t="s">
        <v>2496</v>
      </c>
      <c r="P3494" s="255" t="s">
        <v>166</v>
      </c>
      <c r="Q3494" s="255" t="s">
        <v>543</v>
      </c>
      <c r="R3494" s="255" t="s">
        <v>1863</v>
      </c>
      <c r="S3494" s="255" t="s">
        <v>3306</v>
      </c>
    </row>
    <row r="3495" spans="1:19" x14ac:dyDescent="0.3">
      <c r="A3495" s="255"/>
      <c r="B3495" s="255"/>
      <c r="C3495" s="255"/>
      <c r="D3495" s="255"/>
      <c r="F3495" s="255" t="s">
        <v>166</v>
      </c>
      <c r="G3495" s="255" t="s">
        <v>617</v>
      </c>
      <c r="H3495" s="255" t="s">
        <v>565</v>
      </c>
      <c r="I3495" s="255" t="s">
        <v>594</v>
      </c>
      <c r="K3495" s="255" t="s">
        <v>167</v>
      </c>
      <c r="L3495" s="255" t="s">
        <v>726</v>
      </c>
      <c r="M3495" s="255" t="s">
        <v>7929</v>
      </c>
      <c r="N3495" s="255" t="s">
        <v>2497</v>
      </c>
      <c r="P3495" s="255" t="s">
        <v>166</v>
      </c>
      <c r="Q3495" s="255" t="s">
        <v>679</v>
      </c>
      <c r="R3495" s="255" t="s">
        <v>757</v>
      </c>
      <c r="S3495" s="255" t="s">
        <v>2154</v>
      </c>
    </row>
    <row r="3496" spans="1:19" x14ac:dyDescent="0.3">
      <c r="A3496" s="255"/>
      <c r="B3496" s="255"/>
      <c r="C3496" s="255"/>
      <c r="D3496" s="255"/>
      <c r="F3496" s="255" t="s">
        <v>166</v>
      </c>
      <c r="G3496" s="255" t="s">
        <v>618</v>
      </c>
      <c r="H3496" s="255" t="s">
        <v>2691</v>
      </c>
      <c r="I3496" s="255" t="s">
        <v>1349</v>
      </c>
      <c r="K3496" s="255" t="s">
        <v>167</v>
      </c>
      <c r="L3496" s="255" t="s">
        <v>728</v>
      </c>
      <c r="M3496" s="255" t="s">
        <v>1595</v>
      </c>
      <c r="N3496" s="255" t="s">
        <v>2498</v>
      </c>
      <c r="P3496" s="255" t="s">
        <v>166</v>
      </c>
      <c r="Q3496" s="255" t="s">
        <v>681</v>
      </c>
      <c r="R3496" s="255" t="s">
        <v>2691</v>
      </c>
      <c r="S3496" s="255" t="s">
        <v>2449</v>
      </c>
    </row>
    <row r="3497" spans="1:19" x14ac:dyDescent="0.3">
      <c r="A3497" s="255"/>
      <c r="B3497" s="255"/>
      <c r="C3497" s="255"/>
      <c r="D3497" s="255"/>
      <c r="F3497" s="255" t="s">
        <v>166</v>
      </c>
      <c r="G3497" s="255" t="s">
        <v>620</v>
      </c>
      <c r="H3497" s="255" t="s">
        <v>565</v>
      </c>
      <c r="I3497" s="255" t="s">
        <v>863</v>
      </c>
      <c r="K3497" s="255" t="s">
        <v>167</v>
      </c>
      <c r="L3497" s="255" t="s">
        <v>730</v>
      </c>
      <c r="M3497" s="255" t="s">
        <v>1069</v>
      </c>
      <c r="N3497" s="255" t="s">
        <v>2499</v>
      </c>
      <c r="P3497" s="255" t="s">
        <v>166</v>
      </c>
      <c r="Q3497" s="255" t="s">
        <v>683</v>
      </c>
      <c r="R3497" s="255" t="s">
        <v>1481</v>
      </c>
      <c r="S3497" s="255" t="s">
        <v>3307</v>
      </c>
    </row>
    <row r="3498" spans="1:19" x14ac:dyDescent="0.3">
      <c r="A3498" s="255"/>
      <c r="B3498" s="255"/>
      <c r="C3498" s="255"/>
      <c r="D3498" s="255"/>
      <c r="F3498" s="255" t="s">
        <v>166</v>
      </c>
      <c r="G3498" s="255" t="s">
        <v>8645</v>
      </c>
      <c r="H3498" s="255" t="s">
        <v>565</v>
      </c>
      <c r="I3498" s="255" t="s">
        <v>565</v>
      </c>
      <c r="K3498" s="255" t="s">
        <v>167</v>
      </c>
      <c r="L3498" s="255" t="s">
        <v>539</v>
      </c>
      <c r="M3498" s="255" t="s">
        <v>9273</v>
      </c>
      <c r="N3498" s="255" t="s">
        <v>2500</v>
      </c>
      <c r="P3498" s="255" t="s">
        <v>166</v>
      </c>
      <c r="Q3498" s="255" t="s">
        <v>542</v>
      </c>
      <c r="R3498" s="255" t="s">
        <v>1893</v>
      </c>
      <c r="S3498" s="255" t="s">
        <v>3308</v>
      </c>
    </row>
    <row r="3499" spans="1:19" x14ac:dyDescent="0.3">
      <c r="A3499" s="255"/>
      <c r="B3499" s="255"/>
      <c r="C3499" s="255"/>
      <c r="D3499" s="255"/>
      <c r="F3499" s="255" t="s">
        <v>166</v>
      </c>
      <c r="G3499" s="255" t="s">
        <v>8646</v>
      </c>
      <c r="H3499" s="255" t="s">
        <v>565</v>
      </c>
      <c r="I3499" s="255" t="s">
        <v>565</v>
      </c>
      <c r="K3499" s="255" t="s">
        <v>167</v>
      </c>
      <c r="L3499" s="255" t="s">
        <v>733</v>
      </c>
      <c r="M3499" s="255" t="s">
        <v>565</v>
      </c>
      <c r="N3499" s="255" t="s">
        <v>757</v>
      </c>
      <c r="P3499" s="255" t="s">
        <v>166</v>
      </c>
      <c r="Q3499" s="255" t="s">
        <v>686</v>
      </c>
      <c r="R3499" s="255" t="s">
        <v>821</v>
      </c>
      <c r="S3499" s="255" t="s">
        <v>994</v>
      </c>
    </row>
    <row r="3500" spans="1:19" x14ac:dyDescent="0.3">
      <c r="A3500" s="255"/>
      <c r="B3500" s="255"/>
      <c r="C3500" s="255"/>
      <c r="D3500" s="255"/>
      <c r="F3500" s="255" t="s">
        <v>166</v>
      </c>
      <c r="G3500" s="255" t="s">
        <v>586</v>
      </c>
      <c r="H3500" s="255" t="s">
        <v>863</v>
      </c>
      <c r="I3500" s="255" t="s">
        <v>1350</v>
      </c>
      <c r="K3500" s="255" t="s">
        <v>167</v>
      </c>
      <c r="L3500" s="255" t="s">
        <v>735</v>
      </c>
      <c r="M3500" s="255" t="s">
        <v>757</v>
      </c>
      <c r="N3500" s="255" t="s">
        <v>2501</v>
      </c>
      <c r="P3500" s="255" t="s">
        <v>166</v>
      </c>
      <c r="Q3500" s="255" t="s">
        <v>688</v>
      </c>
      <c r="R3500" s="255" t="s">
        <v>968</v>
      </c>
      <c r="S3500" s="255" t="s">
        <v>3309</v>
      </c>
    </row>
    <row r="3501" spans="1:19" x14ac:dyDescent="0.3">
      <c r="A3501" s="255"/>
      <c r="B3501" s="255"/>
      <c r="C3501" s="255"/>
      <c r="D3501" s="255"/>
      <c r="F3501" s="255" t="s">
        <v>166</v>
      </c>
      <c r="G3501" s="255" t="s">
        <v>549</v>
      </c>
      <c r="H3501" s="255" t="s">
        <v>5627</v>
      </c>
      <c r="I3501" s="255" t="s">
        <v>1351</v>
      </c>
      <c r="K3501" s="255" t="s">
        <v>167</v>
      </c>
      <c r="L3501" s="255" t="s">
        <v>737</v>
      </c>
      <c r="M3501" s="255" t="s">
        <v>885</v>
      </c>
      <c r="N3501" s="255" t="s">
        <v>2502</v>
      </c>
      <c r="P3501" s="255" t="s">
        <v>166</v>
      </c>
      <c r="Q3501" s="255" t="s">
        <v>690</v>
      </c>
      <c r="R3501" s="255" t="s">
        <v>565</v>
      </c>
      <c r="S3501" s="255" t="s">
        <v>565</v>
      </c>
    </row>
    <row r="3502" spans="1:19" x14ac:dyDescent="0.3">
      <c r="A3502" s="255"/>
      <c r="B3502" s="255"/>
      <c r="C3502" s="255"/>
      <c r="D3502" s="255"/>
      <c r="F3502" s="255" t="s">
        <v>166</v>
      </c>
      <c r="G3502" s="255" t="s">
        <v>623</v>
      </c>
      <c r="H3502" s="255" t="s">
        <v>594</v>
      </c>
      <c r="I3502" s="255" t="s">
        <v>624</v>
      </c>
      <c r="K3502" s="255" t="s">
        <v>167</v>
      </c>
      <c r="L3502" s="255" t="s">
        <v>739</v>
      </c>
      <c r="M3502" s="255" t="s">
        <v>594</v>
      </c>
      <c r="N3502" s="255" t="s">
        <v>1521</v>
      </c>
      <c r="P3502" s="255" t="s">
        <v>166</v>
      </c>
      <c r="Q3502" s="255" t="s">
        <v>541</v>
      </c>
      <c r="R3502" s="255" t="s">
        <v>1236</v>
      </c>
      <c r="S3502" s="255" t="s">
        <v>3310</v>
      </c>
    </row>
    <row r="3503" spans="1:19" x14ac:dyDescent="0.3">
      <c r="A3503" s="255"/>
      <c r="B3503" s="255"/>
      <c r="C3503" s="255"/>
      <c r="D3503" s="255"/>
      <c r="F3503" s="255" t="s">
        <v>166</v>
      </c>
      <c r="G3503" s="255" t="s">
        <v>625</v>
      </c>
      <c r="H3503" s="255" t="s">
        <v>1375</v>
      </c>
      <c r="I3503" s="255" t="s">
        <v>1352</v>
      </c>
      <c r="K3503" s="255" t="s">
        <v>167</v>
      </c>
      <c r="L3503" s="255" t="s">
        <v>741</v>
      </c>
      <c r="M3503" s="255" t="s">
        <v>565</v>
      </c>
      <c r="N3503" s="255" t="s">
        <v>594</v>
      </c>
      <c r="P3503" s="255" t="s">
        <v>166</v>
      </c>
      <c r="Q3503" s="255" t="s">
        <v>693</v>
      </c>
      <c r="R3503" s="255" t="s">
        <v>6160</v>
      </c>
      <c r="S3503" s="255" t="s">
        <v>3311</v>
      </c>
    </row>
    <row r="3504" spans="1:19" x14ac:dyDescent="0.3">
      <c r="A3504" s="255"/>
      <c r="B3504" s="255"/>
      <c r="C3504" s="255"/>
      <c r="D3504" s="255"/>
      <c r="F3504" s="255" t="s">
        <v>166</v>
      </c>
      <c r="G3504" s="255" t="s">
        <v>1237</v>
      </c>
      <c r="H3504" s="255" t="s">
        <v>565</v>
      </c>
      <c r="I3504" s="255" t="s">
        <v>565</v>
      </c>
      <c r="K3504" s="255" t="s">
        <v>167</v>
      </c>
      <c r="L3504" s="255" t="s">
        <v>743</v>
      </c>
      <c r="M3504" s="255" t="s">
        <v>3107</v>
      </c>
      <c r="N3504" s="255" t="s">
        <v>2503</v>
      </c>
      <c r="P3504" s="255" t="s">
        <v>166</v>
      </c>
      <c r="Q3504" s="255" t="s">
        <v>695</v>
      </c>
      <c r="R3504" s="255" t="s">
        <v>4413</v>
      </c>
      <c r="S3504" s="255" t="s">
        <v>3312</v>
      </c>
    </row>
    <row r="3505" spans="1:19" x14ac:dyDescent="0.3">
      <c r="A3505" s="255"/>
      <c r="B3505" s="255"/>
      <c r="C3505" s="255"/>
      <c r="D3505" s="255"/>
      <c r="F3505" s="255" t="s">
        <v>166</v>
      </c>
      <c r="G3505" s="255" t="s">
        <v>627</v>
      </c>
      <c r="H3505" s="255" t="s">
        <v>757</v>
      </c>
      <c r="I3505" s="255" t="s">
        <v>946</v>
      </c>
      <c r="K3505" s="255" t="s">
        <v>167</v>
      </c>
      <c r="L3505" s="255" t="s">
        <v>745</v>
      </c>
      <c r="M3505" s="255" t="s">
        <v>946</v>
      </c>
      <c r="N3505" s="255" t="s">
        <v>842</v>
      </c>
      <c r="P3505" s="255" t="s">
        <v>166</v>
      </c>
      <c r="Q3505" s="255" t="s">
        <v>697</v>
      </c>
      <c r="R3505" s="255" t="s">
        <v>777</v>
      </c>
      <c r="S3505" s="255" t="s">
        <v>900</v>
      </c>
    </row>
    <row r="3506" spans="1:19" x14ac:dyDescent="0.3">
      <c r="A3506" s="255"/>
      <c r="B3506" s="255"/>
      <c r="C3506" s="255"/>
      <c r="D3506" s="255"/>
      <c r="F3506" s="255" t="s">
        <v>166</v>
      </c>
      <c r="G3506" s="255" t="s">
        <v>629</v>
      </c>
      <c r="H3506" s="255" t="s">
        <v>1109</v>
      </c>
      <c r="I3506" s="255" t="s">
        <v>1353</v>
      </c>
      <c r="K3506" s="255" t="s">
        <v>167</v>
      </c>
      <c r="L3506" s="255" t="s">
        <v>747</v>
      </c>
      <c r="M3506" s="255" t="s">
        <v>976</v>
      </c>
      <c r="N3506" s="255" t="s">
        <v>2504</v>
      </c>
      <c r="P3506" s="255" t="s">
        <v>166</v>
      </c>
      <c r="Q3506" s="255" t="s">
        <v>699</v>
      </c>
      <c r="R3506" s="255" t="s">
        <v>863</v>
      </c>
      <c r="S3506" s="255" t="s">
        <v>594</v>
      </c>
    </row>
    <row r="3507" spans="1:19" x14ac:dyDescent="0.3">
      <c r="A3507" s="255"/>
      <c r="B3507" s="255"/>
      <c r="C3507" s="255"/>
      <c r="D3507" s="255"/>
      <c r="F3507" s="255" t="s">
        <v>166</v>
      </c>
      <c r="G3507" s="255" t="s">
        <v>631</v>
      </c>
      <c r="H3507" s="255" t="s">
        <v>1350</v>
      </c>
      <c r="I3507" s="255" t="s">
        <v>1354</v>
      </c>
      <c r="K3507" s="255" t="s">
        <v>167</v>
      </c>
      <c r="L3507" s="255" t="s">
        <v>749</v>
      </c>
      <c r="M3507" s="255" t="s">
        <v>1183</v>
      </c>
      <c r="N3507" s="255" t="s">
        <v>2505</v>
      </c>
      <c r="P3507" s="255" t="s">
        <v>166</v>
      </c>
      <c r="Q3507" s="255" t="s">
        <v>701</v>
      </c>
      <c r="R3507" s="255" t="s">
        <v>594</v>
      </c>
      <c r="S3507" s="255" t="s">
        <v>2193</v>
      </c>
    </row>
    <row r="3508" spans="1:19" x14ac:dyDescent="0.3">
      <c r="A3508" s="255"/>
      <c r="B3508" s="255"/>
      <c r="C3508" s="255"/>
      <c r="D3508" s="255"/>
      <c r="F3508" s="255" t="s">
        <v>166</v>
      </c>
      <c r="G3508" s="255" t="s">
        <v>633</v>
      </c>
      <c r="H3508" s="255" t="s">
        <v>3989</v>
      </c>
      <c r="I3508" s="255" t="s">
        <v>1355</v>
      </c>
      <c r="K3508" s="255" t="s">
        <v>167</v>
      </c>
      <c r="L3508" s="255" t="s">
        <v>751</v>
      </c>
      <c r="M3508" s="255" t="s">
        <v>1079</v>
      </c>
      <c r="N3508" s="255" t="s">
        <v>2506</v>
      </c>
      <c r="P3508" s="255" t="s">
        <v>166</v>
      </c>
      <c r="Q3508" s="255" t="s">
        <v>702</v>
      </c>
      <c r="R3508" s="255" t="s">
        <v>863</v>
      </c>
      <c r="S3508" s="255" t="s">
        <v>952</v>
      </c>
    </row>
    <row r="3509" spans="1:19" x14ac:dyDescent="0.3">
      <c r="A3509" s="255"/>
      <c r="B3509" s="255"/>
      <c r="C3509" s="255"/>
      <c r="D3509" s="255"/>
      <c r="F3509" s="255" t="s">
        <v>166</v>
      </c>
      <c r="G3509" s="255" t="s">
        <v>586</v>
      </c>
      <c r="H3509" s="255" t="s">
        <v>1156</v>
      </c>
      <c r="I3509" s="255" t="s">
        <v>1356</v>
      </c>
      <c r="K3509" s="255" t="s">
        <v>167</v>
      </c>
      <c r="L3509" s="255" t="s">
        <v>753</v>
      </c>
      <c r="M3509" s="255" t="s">
        <v>1379</v>
      </c>
      <c r="N3509" s="255" t="s">
        <v>2507</v>
      </c>
      <c r="P3509" s="255" t="s">
        <v>166</v>
      </c>
      <c r="Q3509" s="255" t="s">
        <v>703</v>
      </c>
      <c r="R3509" s="255" t="s">
        <v>565</v>
      </c>
      <c r="S3509" s="255" t="s">
        <v>565</v>
      </c>
    </row>
    <row r="3510" spans="1:19" x14ac:dyDescent="0.3">
      <c r="A3510" s="255"/>
      <c r="B3510" s="255"/>
      <c r="C3510" s="255"/>
      <c r="D3510" s="255"/>
      <c r="F3510" s="255" t="s">
        <v>166</v>
      </c>
      <c r="G3510" s="255" t="s">
        <v>548</v>
      </c>
      <c r="H3510" s="255" t="s">
        <v>10499</v>
      </c>
      <c r="I3510" s="255" t="s">
        <v>1357</v>
      </c>
      <c r="K3510" s="255" t="s">
        <v>167</v>
      </c>
      <c r="L3510" s="255" t="s">
        <v>538</v>
      </c>
      <c r="M3510" s="255" t="s">
        <v>3803</v>
      </c>
      <c r="N3510" s="255" t="s">
        <v>2508</v>
      </c>
      <c r="P3510" s="255" t="s">
        <v>166</v>
      </c>
      <c r="Q3510" s="255" t="s">
        <v>704</v>
      </c>
      <c r="R3510" s="255" t="s">
        <v>565</v>
      </c>
      <c r="S3510" s="255" t="s">
        <v>565</v>
      </c>
    </row>
    <row r="3511" spans="1:19" x14ac:dyDescent="0.3">
      <c r="A3511" s="255"/>
      <c r="B3511" s="255"/>
      <c r="C3511" s="255"/>
      <c r="D3511" s="255"/>
      <c r="F3511" s="255" t="s">
        <v>166</v>
      </c>
      <c r="G3511" s="255" t="s">
        <v>637</v>
      </c>
      <c r="H3511" s="255" t="s">
        <v>938</v>
      </c>
      <c r="I3511" s="255" t="s">
        <v>1358</v>
      </c>
      <c r="K3511" s="255" t="s">
        <v>167</v>
      </c>
      <c r="L3511" s="255" t="s">
        <v>756</v>
      </c>
      <c r="M3511" s="255" t="s">
        <v>565</v>
      </c>
      <c r="N3511" s="255" t="s">
        <v>565</v>
      </c>
      <c r="P3511" s="255" t="s">
        <v>166</v>
      </c>
      <c r="Q3511" s="255" t="s">
        <v>705</v>
      </c>
      <c r="R3511" s="255" t="s">
        <v>2840</v>
      </c>
      <c r="S3511" s="255" t="s">
        <v>3313</v>
      </c>
    </row>
    <row r="3512" spans="1:19" x14ac:dyDescent="0.3">
      <c r="A3512" s="255"/>
      <c r="B3512" s="255"/>
      <c r="C3512" s="255"/>
      <c r="D3512" s="255"/>
      <c r="F3512" s="255" t="s">
        <v>166</v>
      </c>
      <c r="G3512" s="255" t="s">
        <v>639</v>
      </c>
      <c r="H3512" s="255" t="s">
        <v>684</v>
      </c>
      <c r="I3512" s="255" t="s">
        <v>1359</v>
      </c>
      <c r="K3512" s="255" t="s">
        <v>167</v>
      </c>
      <c r="L3512" s="255" t="s">
        <v>758</v>
      </c>
      <c r="M3512" s="255" t="s">
        <v>892</v>
      </c>
      <c r="N3512" s="255" t="s">
        <v>2509</v>
      </c>
      <c r="P3512" s="255" t="s">
        <v>166</v>
      </c>
      <c r="Q3512" s="255" t="s">
        <v>707</v>
      </c>
      <c r="R3512" s="255" t="s">
        <v>652</v>
      </c>
      <c r="S3512" s="255" t="s">
        <v>869</v>
      </c>
    </row>
    <row r="3513" spans="1:19" x14ac:dyDescent="0.3">
      <c r="A3513" s="255"/>
      <c r="B3513" s="255"/>
      <c r="C3513" s="255"/>
      <c r="D3513" s="255"/>
      <c r="F3513" s="255" t="s">
        <v>166</v>
      </c>
      <c r="G3513" s="255" t="s">
        <v>641</v>
      </c>
      <c r="H3513" s="255" t="s">
        <v>594</v>
      </c>
      <c r="I3513" s="255" t="s">
        <v>565</v>
      </c>
      <c r="K3513" s="255" t="s">
        <v>167</v>
      </c>
      <c r="L3513" s="255" t="s">
        <v>760</v>
      </c>
      <c r="M3513" s="255" t="s">
        <v>6290</v>
      </c>
      <c r="N3513" s="255" t="s">
        <v>2510</v>
      </c>
      <c r="P3513" s="255" t="s">
        <v>166</v>
      </c>
      <c r="Q3513" s="255" t="s">
        <v>709</v>
      </c>
      <c r="R3513" s="255" t="s">
        <v>863</v>
      </c>
      <c r="S3513" s="255" t="s">
        <v>852</v>
      </c>
    </row>
    <row r="3514" spans="1:19" x14ac:dyDescent="0.3">
      <c r="A3514" s="255"/>
      <c r="B3514" s="255"/>
      <c r="C3514" s="255"/>
      <c r="D3514" s="255"/>
      <c r="F3514" s="255" t="s">
        <v>166</v>
      </c>
      <c r="G3514" s="255" t="s">
        <v>643</v>
      </c>
      <c r="H3514" s="255" t="s">
        <v>1104</v>
      </c>
      <c r="I3514" s="255" t="s">
        <v>1360</v>
      </c>
      <c r="K3514" s="255" t="s">
        <v>167</v>
      </c>
      <c r="L3514" s="255" t="s">
        <v>762</v>
      </c>
      <c r="M3514" s="255" t="s">
        <v>621</v>
      </c>
      <c r="N3514" s="255" t="s">
        <v>2511</v>
      </c>
      <c r="P3514" s="255" t="s">
        <v>166</v>
      </c>
      <c r="Q3514" s="255" t="s">
        <v>586</v>
      </c>
      <c r="R3514" s="255" t="s">
        <v>772</v>
      </c>
      <c r="S3514" s="255" t="s">
        <v>3314</v>
      </c>
    </row>
    <row r="3515" spans="1:19" x14ac:dyDescent="0.3">
      <c r="A3515" s="255"/>
      <c r="B3515" s="255"/>
      <c r="C3515" s="255"/>
      <c r="D3515" s="255"/>
      <c r="F3515" s="255" t="s">
        <v>166</v>
      </c>
      <c r="G3515" s="255" t="s">
        <v>586</v>
      </c>
      <c r="H3515" s="255" t="s">
        <v>8963</v>
      </c>
      <c r="I3515" s="255" t="s">
        <v>1361</v>
      </c>
      <c r="K3515" s="255" t="s">
        <v>167</v>
      </c>
      <c r="L3515" s="255" t="s">
        <v>764</v>
      </c>
      <c r="M3515" s="255" t="s">
        <v>2083</v>
      </c>
      <c r="N3515" s="255" t="s">
        <v>2512</v>
      </c>
      <c r="P3515" s="255" t="s">
        <v>166</v>
      </c>
      <c r="Q3515" s="255" t="s">
        <v>540</v>
      </c>
      <c r="R3515" s="255" t="s">
        <v>10635</v>
      </c>
      <c r="S3515" s="255" t="s">
        <v>3315</v>
      </c>
    </row>
    <row r="3516" spans="1:19" x14ac:dyDescent="0.3">
      <c r="A3516" s="255"/>
      <c r="B3516" s="255"/>
      <c r="C3516" s="255"/>
      <c r="D3516" s="255"/>
      <c r="F3516" s="255" t="s">
        <v>166</v>
      </c>
      <c r="G3516" s="255" t="s">
        <v>547</v>
      </c>
      <c r="H3516" s="255" t="s">
        <v>4671</v>
      </c>
      <c r="I3516" s="255" t="s">
        <v>1362</v>
      </c>
      <c r="K3516" s="255" t="s">
        <v>167</v>
      </c>
      <c r="L3516" s="255" t="s">
        <v>766</v>
      </c>
      <c r="M3516" s="255" t="s">
        <v>565</v>
      </c>
      <c r="N3516" s="255" t="s">
        <v>565</v>
      </c>
      <c r="P3516" s="255" t="s">
        <v>166</v>
      </c>
      <c r="Q3516" s="255" t="s">
        <v>371</v>
      </c>
      <c r="R3516" s="255" t="s">
        <v>3463</v>
      </c>
      <c r="S3516" s="255" t="s">
        <v>3316</v>
      </c>
    </row>
    <row r="3517" spans="1:19" x14ac:dyDescent="0.3">
      <c r="A3517" s="255"/>
      <c r="B3517" s="255"/>
      <c r="C3517" s="255"/>
      <c r="D3517" s="255"/>
      <c r="F3517" s="255" t="s">
        <v>166</v>
      </c>
      <c r="G3517" s="255" t="s">
        <v>647</v>
      </c>
      <c r="H3517" s="255" t="s">
        <v>1787</v>
      </c>
      <c r="I3517" s="255" t="s">
        <v>1363</v>
      </c>
      <c r="K3517" s="255" t="s">
        <v>167</v>
      </c>
      <c r="L3517" s="255" t="s">
        <v>4672</v>
      </c>
      <c r="M3517" s="255" t="s">
        <v>594</v>
      </c>
      <c r="N3517" s="255" t="s">
        <v>757</v>
      </c>
      <c r="P3517" s="255" t="s">
        <v>166</v>
      </c>
      <c r="Q3517" s="255" t="s">
        <v>715</v>
      </c>
      <c r="R3517" s="255" t="s">
        <v>1238</v>
      </c>
      <c r="S3517" s="255" t="s">
        <v>3317</v>
      </c>
    </row>
    <row r="3518" spans="1:19" x14ac:dyDescent="0.3">
      <c r="A3518" s="255"/>
      <c r="B3518" s="255"/>
      <c r="C3518" s="255"/>
      <c r="D3518" s="255"/>
      <c r="F3518" s="255" t="s">
        <v>166</v>
      </c>
      <c r="G3518" s="255" t="s">
        <v>649</v>
      </c>
      <c r="H3518" s="255" t="s">
        <v>4363</v>
      </c>
      <c r="I3518" s="255" t="s">
        <v>1364</v>
      </c>
      <c r="K3518" s="255" t="s">
        <v>167</v>
      </c>
      <c r="L3518" s="255" t="s">
        <v>767</v>
      </c>
      <c r="M3518" s="255" t="s">
        <v>594</v>
      </c>
      <c r="N3518" s="255" t="s">
        <v>757</v>
      </c>
      <c r="P3518" s="255" t="s">
        <v>166</v>
      </c>
      <c r="Q3518" s="255" t="s">
        <v>717</v>
      </c>
      <c r="R3518" s="255" t="s">
        <v>994</v>
      </c>
      <c r="S3518" s="255" t="s">
        <v>3318</v>
      </c>
    </row>
    <row r="3519" spans="1:19" x14ac:dyDescent="0.3">
      <c r="A3519" s="255"/>
      <c r="B3519" s="255"/>
      <c r="C3519" s="255"/>
      <c r="D3519" s="255"/>
      <c r="F3519" s="255" t="s">
        <v>166</v>
      </c>
      <c r="G3519" s="255" t="s">
        <v>651</v>
      </c>
      <c r="H3519" s="255" t="s">
        <v>777</v>
      </c>
      <c r="I3519" s="255" t="s">
        <v>852</v>
      </c>
      <c r="K3519" s="255" t="s">
        <v>167</v>
      </c>
      <c r="L3519" s="255" t="s">
        <v>769</v>
      </c>
      <c r="M3519" s="255" t="s">
        <v>565</v>
      </c>
      <c r="N3519" s="255" t="s">
        <v>565</v>
      </c>
      <c r="P3519" s="255" t="s">
        <v>166</v>
      </c>
      <c r="Q3519" s="255" t="s">
        <v>719</v>
      </c>
      <c r="R3519" s="255" t="s">
        <v>565</v>
      </c>
      <c r="S3519" s="255" t="s">
        <v>565</v>
      </c>
    </row>
    <row r="3520" spans="1:19" x14ac:dyDescent="0.3">
      <c r="A3520" s="255"/>
      <c r="B3520" s="255"/>
      <c r="C3520" s="255"/>
      <c r="D3520" s="255"/>
      <c r="F3520" s="255" t="s">
        <v>166</v>
      </c>
      <c r="G3520" s="255" t="s">
        <v>653</v>
      </c>
      <c r="H3520" s="255" t="s">
        <v>2083</v>
      </c>
      <c r="I3520" s="255" t="s">
        <v>1365</v>
      </c>
      <c r="K3520" s="255" t="s">
        <v>167</v>
      </c>
      <c r="L3520" s="255" t="s">
        <v>771</v>
      </c>
      <c r="M3520" s="255" t="s">
        <v>565</v>
      </c>
      <c r="N3520" s="255" t="s">
        <v>565</v>
      </c>
      <c r="P3520" s="255" t="s">
        <v>166</v>
      </c>
      <c r="Q3520" s="255" t="s">
        <v>720</v>
      </c>
      <c r="R3520" s="255" t="s">
        <v>1145</v>
      </c>
      <c r="S3520" s="255" t="s">
        <v>1891</v>
      </c>
    </row>
    <row r="3521" spans="1:19" x14ac:dyDescent="0.3">
      <c r="A3521" s="255"/>
      <c r="B3521" s="255"/>
      <c r="C3521" s="255"/>
      <c r="D3521" s="255"/>
      <c r="F3521" s="255" t="s">
        <v>166</v>
      </c>
      <c r="G3521" s="255" t="s">
        <v>655</v>
      </c>
      <c r="H3521" s="255" t="s">
        <v>994</v>
      </c>
      <c r="I3521" s="255" t="s">
        <v>1366</v>
      </c>
      <c r="K3521" s="255" t="s">
        <v>167</v>
      </c>
      <c r="L3521" s="255" t="s">
        <v>537</v>
      </c>
      <c r="M3521" s="255" t="s">
        <v>4766</v>
      </c>
      <c r="N3521" s="255" t="s">
        <v>2513</v>
      </c>
      <c r="P3521" s="255" t="s">
        <v>166</v>
      </c>
      <c r="Q3521" s="255" t="s">
        <v>722</v>
      </c>
      <c r="R3521" s="255" t="s">
        <v>2154</v>
      </c>
      <c r="S3521" s="255" t="s">
        <v>2815</v>
      </c>
    </row>
    <row r="3522" spans="1:19" x14ac:dyDescent="0.3">
      <c r="A3522" s="255"/>
      <c r="B3522" s="255"/>
      <c r="C3522" s="255"/>
      <c r="D3522" s="255"/>
      <c r="F3522" s="255" t="s">
        <v>166</v>
      </c>
      <c r="G3522" s="255" t="s">
        <v>657</v>
      </c>
      <c r="H3522" s="255" t="s">
        <v>2515</v>
      </c>
      <c r="I3522" s="255" t="s">
        <v>1367</v>
      </c>
      <c r="K3522" s="255" t="s">
        <v>167</v>
      </c>
      <c r="L3522" s="255" t="s">
        <v>4673</v>
      </c>
      <c r="M3522" s="255" t="s">
        <v>852</v>
      </c>
      <c r="N3522" s="255" t="s">
        <v>5190</v>
      </c>
      <c r="P3522" s="255" t="s">
        <v>166</v>
      </c>
      <c r="Q3522" s="255" t="s">
        <v>724</v>
      </c>
      <c r="R3522" s="255" t="s">
        <v>691</v>
      </c>
      <c r="S3522" s="255" t="s">
        <v>3319</v>
      </c>
    </row>
    <row r="3523" spans="1:19" x14ac:dyDescent="0.3">
      <c r="A3523" s="255"/>
      <c r="B3523" s="255"/>
      <c r="C3523" s="255"/>
      <c r="D3523" s="255"/>
      <c r="F3523" s="255" t="s">
        <v>166</v>
      </c>
      <c r="G3523" s="255" t="s">
        <v>546</v>
      </c>
      <c r="H3523" s="255" t="s">
        <v>1521</v>
      </c>
      <c r="I3523" s="255" t="s">
        <v>1368</v>
      </c>
      <c r="K3523" s="255" t="s">
        <v>167</v>
      </c>
      <c r="L3523" s="255" t="s">
        <v>774</v>
      </c>
      <c r="M3523" s="255" t="s">
        <v>565</v>
      </c>
      <c r="N3523" s="255" t="s">
        <v>565</v>
      </c>
      <c r="P3523" s="255" t="s">
        <v>166</v>
      </c>
      <c r="Q3523" s="255" t="s">
        <v>726</v>
      </c>
      <c r="R3523" s="255" t="s">
        <v>4651</v>
      </c>
      <c r="S3523" s="255" t="s">
        <v>3320</v>
      </c>
    </row>
    <row r="3524" spans="1:19" x14ac:dyDescent="0.3">
      <c r="A3524" s="255"/>
      <c r="B3524" s="255"/>
      <c r="C3524" s="255"/>
      <c r="D3524" s="255"/>
      <c r="F3524" s="255" t="s">
        <v>166</v>
      </c>
      <c r="G3524" s="255" t="s">
        <v>660</v>
      </c>
      <c r="H3524" s="255" t="s">
        <v>565</v>
      </c>
      <c r="I3524" s="255" t="s">
        <v>1121</v>
      </c>
      <c r="K3524" s="255" t="s">
        <v>167</v>
      </c>
      <c r="L3524" s="255" t="s">
        <v>776</v>
      </c>
      <c r="M3524" s="255" t="s">
        <v>565</v>
      </c>
      <c r="N3524" s="255" t="s">
        <v>565</v>
      </c>
      <c r="P3524" s="255" t="s">
        <v>166</v>
      </c>
      <c r="Q3524" s="255" t="s">
        <v>728</v>
      </c>
      <c r="R3524" s="255" t="s">
        <v>1379</v>
      </c>
      <c r="S3524" s="255" t="s">
        <v>3321</v>
      </c>
    </row>
    <row r="3525" spans="1:19" x14ac:dyDescent="0.3">
      <c r="A3525" s="255"/>
      <c r="B3525" s="255"/>
      <c r="C3525" s="255"/>
      <c r="D3525" s="255"/>
      <c r="F3525" s="255" t="s">
        <v>166</v>
      </c>
      <c r="G3525" s="255" t="s">
        <v>662</v>
      </c>
      <c r="H3525" s="255" t="s">
        <v>674</v>
      </c>
      <c r="I3525" s="255" t="s">
        <v>1051</v>
      </c>
      <c r="K3525" s="255" t="s">
        <v>167</v>
      </c>
      <c r="L3525" s="255" t="s">
        <v>778</v>
      </c>
      <c r="M3525" s="255" t="s">
        <v>565</v>
      </c>
      <c r="N3525" s="255" t="s">
        <v>565</v>
      </c>
      <c r="P3525" s="255" t="s">
        <v>166</v>
      </c>
      <c r="Q3525" s="255" t="s">
        <v>730</v>
      </c>
      <c r="R3525" s="255" t="s">
        <v>1475</v>
      </c>
      <c r="S3525" s="255" t="s">
        <v>3322</v>
      </c>
    </row>
    <row r="3526" spans="1:19" x14ac:dyDescent="0.3">
      <c r="A3526" s="255"/>
      <c r="B3526" s="255"/>
      <c r="C3526" s="255"/>
      <c r="D3526" s="255"/>
      <c r="F3526" s="255" t="s">
        <v>166</v>
      </c>
      <c r="G3526" s="255" t="s">
        <v>664</v>
      </c>
      <c r="H3526" s="255" t="s">
        <v>652</v>
      </c>
      <c r="I3526" s="255" t="s">
        <v>1369</v>
      </c>
      <c r="K3526" s="255" t="s">
        <v>167</v>
      </c>
      <c r="L3526" s="255" t="s">
        <v>780</v>
      </c>
      <c r="M3526" s="255" t="s">
        <v>565</v>
      </c>
      <c r="N3526" s="255" t="s">
        <v>565</v>
      </c>
      <c r="P3526" s="255" t="s">
        <v>166</v>
      </c>
      <c r="Q3526" s="255" t="s">
        <v>539</v>
      </c>
      <c r="R3526" s="255" t="s">
        <v>10634</v>
      </c>
      <c r="S3526" s="255" t="s">
        <v>3323</v>
      </c>
    </row>
    <row r="3527" spans="1:19" x14ac:dyDescent="0.3">
      <c r="A3527" s="255"/>
      <c r="B3527" s="255"/>
      <c r="C3527" s="255"/>
      <c r="D3527" s="255"/>
      <c r="F3527" s="255" t="s">
        <v>166</v>
      </c>
      <c r="G3527" s="255" t="s">
        <v>545</v>
      </c>
      <c r="H3527" s="255" t="s">
        <v>5701</v>
      </c>
      <c r="I3527" s="255" t="s">
        <v>1370</v>
      </c>
      <c r="K3527" s="255" t="s">
        <v>167</v>
      </c>
      <c r="L3527" s="255" t="s">
        <v>782</v>
      </c>
      <c r="M3527" s="255" t="s">
        <v>565</v>
      </c>
      <c r="N3527" s="255" t="s">
        <v>565</v>
      </c>
      <c r="P3527" s="255" t="s">
        <v>166</v>
      </c>
      <c r="Q3527" s="255" t="s">
        <v>733</v>
      </c>
      <c r="R3527" s="255" t="s">
        <v>821</v>
      </c>
      <c r="S3527" s="255" t="s">
        <v>3324</v>
      </c>
    </row>
    <row r="3528" spans="1:19" x14ac:dyDescent="0.3">
      <c r="A3528" s="255"/>
      <c r="B3528" s="255"/>
      <c r="C3528" s="255"/>
      <c r="D3528" s="255"/>
      <c r="F3528" s="255" t="s">
        <v>166</v>
      </c>
      <c r="G3528" s="255" t="s">
        <v>667</v>
      </c>
      <c r="H3528" s="255" t="s">
        <v>565</v>
      </c>
      <c r="I3528" s="255" t="s">
        <v>565</v>
      </c>
      <c r="K3528" s="255" t="s">
        <v>167</v>
      </c>
      <c r="L3528" s="255" t="s">
        <v>783</v>
      </c>
      <c r="M3528" s="255" t="s">
        <v>565</v>
      </c>
      <c r="N3528" s="255" t="s">
        <v>565</v>
      </c>
      <c r="P3528" s="255" t="s">
        <v>166</v>
      </c>
      <c r="Q3528" s="255" t="s">
        <v>735</v>
      </c>
      <c r="R3528" s="255" t="s">
        <v>710</v>
      </c>
      <c r="S3528" s="255" t="s">
        <v>3325</v>
      </c>
    </row>
    <row r="3529" spans="1:19" x14ac:dyDescent="0.3">
      <c r="A3529" s="255"/>
      <c r="B3529" s="255"/>
      <c r="C3529" s="255"/>
      <c r="D3529" s="255"/>
      <c r="F3529" s="255" t="s">
        <v>166</v>
      </c>
      <c r="G3529" s="255" t="s">
        <v>668</v>
      </c>
      <c r="H3529" s="255" t="s">
        <v>1420</v>
      </c>
      <c r="I3529" s="255" t="s">
        <v>1085</v>
      </c>
      <c r="K3529" s="255" t="s">
        <v>167</v>
      </c>
      <c r="L3529" s="255" t="s">
        <v>784</v>
      </c>
      <c r="M3529" s="255" t="s">
        <v>652</v>
      </c>
      <c r="N3529" s="255" t="s">
        <v>1079</v>
      </c>
      <c r="P3529" s="255" t="s">
        <v>166</v>
      </c>
      <c r="Q3529" s="255" t="s">
        <v>737</v>
      </c>
      <c r="R3529" s="255" t="s">
        <v>1183</v>
      </c>
      <c r="S3529" s="255" t="s">
        <v>3326</v>
      </c>
    </row>
    <row r="3530" spans="1:19" x14ac:dyDescent="0.3">
      <c r="A3530" s="255"/>
      <c r="B3530" s="255"/>
      <c r="C3530" s="255"/>
      <c r="D3530" s="255"/>
      <c r="F3530" s="255" t="s">
        <v>166</v>
      </c>
      <c r="G3530" s="255" t="s">
        <v>670</v>
      </c>
      <c r="H3530" s="255" t="s">
        <v>836</v>
      </c>
      <c r="I3530" s="255" t="s">
        <v>1371</v>
      </c>
      <c r="K3530" s="255" t="s">
        <v>167</v>
      </c>
      <c r="L3530" s="255" t="s">
        <v>786</v>
      </c>
      <c r="M3530" s="255" t="s">
        <v>652</v>
      </c>
      <c r="N3530" s="255" t="s">
        <v>2514</v>
      </c>
      <c r="P3530" s="255" t="s">
        <v>166</v>
      </c>
      <c r="Q3530" s="255" t="s">
        <v>739</v>
      </c>
      <c r="R3530" s="255" t="s">
        <v>7107</v>
      </c>
      <c r="S3530" s="255" t="s">
        <v>3327</v>
      </c>
    </row>
    <row r="3531" spans="1:19" x14ac:dyDescent="0.3">
      <c r="A3531" s="255"/>
      <c r="B3531" s="255"/>
      <c r="C3531" s="255"/>
      <c r="D3531" s="255"/>
      <c r="F3531" s="255" t="s">
        <v>166</v>
      </c>
      <c r="G3531" s="255" t="s">
        <v>672</v>
      </c>
      <c r="H3531" s="255" t="s">
        <v>10502</v>
      </c>
      <c r="I3531" s="255" t="s">
        <v>1372</v>
      </c>
      <c r="K3531" s="255" t="s">
        <v>167</v>
      </c>
      <c r="L3531" s="255" t="s">
        <v>4674</v>
      </c>
      <c r="M3531" s="255" t="s">
        <v>2456</v>
      </c>
      <c r="N3531" s="255" t="s">
        <v>4909</v>
      </c>
      <c r="P3531" s="255" t="s">
        <v>166</v>
      </c>
      <c r="Q3531" s="255" t="s">
        <v>741</v>
      </c>
      <c r="R3531" s="255" t="s">
        <v>1105</v>
      </c>
      <c r="S3531" s="255" t="s">
        <v>2973</v>
      </c>
    </row>
    <row r="3532" spans="1:19" x14ac:dyDescent="0.3">
      <c r="A3532" s="255"/>
      <c r="B3532" s="255"/>
      <c r="C3532" s="255"/>
      <c r="D3532" s="255"/>
      <c r="F3532" s="255" t="s">
        <v>166</v>
      </c>
      <c r="G3532" s="255" t="s">
        <v>544</v>
      </c>
      <c r="H3532" s="255" t="s">
        <v>565</v>
      </c>
      <c r="I3532" s="255" t="s">
        <v>565</v>
      </c>
      <c r="K3532" s="255" t="s">
        <v>167</v>
      </c>
      <c r="L3532" s="255" t="s">
        <v>788</v>
      </c>
      <c r="M3532" s="255" t="s">
        <v>863</v>
      </c>
      <c r="N3532" s="255" t="s">
        <v>2515</v>
      </c>
      <c r="P3532" s="255" t="s">
        <v>166</v>
      </c>
      <c r="Q3532" s="255" t="s">
        <v>743</v>
      </c>
      <c r="R3532" s="255" t="s">
        <v>2016</v>
      </c>
      <c r="S3532" s="255" t="s">
        <v>3328</v>
      </c>
    </row>
    <row r="3533" spans="1:19" x14ac:dyDescent="0.3">
      <c r="A3533" s="255"/>
      <c r="B3533" s="255"/>
      <c r="C3533" s="255"/>
      <c r="D3533" s="255"/>
      <c r="F3533" s="255" t="s">
        <v>166</v>
      </c>
      <c r="G3533" s="255" t="s">
        <v>675</v>
      </c>
      <c r="H3533" s="255" t="s">
        <v>565</v>
      </c>
      <c r="I3533" s="255" t="s">
        <v>565</v>
      </c>
      <c r="K3533" s="255" t="s">
        <v>167</v>
      </c>
      <c r="L3533" s="255" t="s">
        <v>790</v>
      </c>
      <c r="M3533" s="255" t="s">
        <v>4532</v>
      </c>
      <c r="N3533" s="255" t="s">
        <v>621</v>
      </c>
      <c r="P3533" s="255" t="s">
        <v>166</v>
      </c>
      <c r="Q3533" s="255" t="s">
        <v>745</v>
      </c>
      <c r="R3533" s="255" t="s">
        <v>3986</v>
      </c>
      <c r="S3533" s="255" t="s">
        <v>3329</v>
      </c>
    </row>
    <row r="3534" spans="1:19" x14ac:dyDescent="0.3">
      <c r="A3534" s="255"/>
      <c r="B3534" s="255"/>
      <c r="C3534" s="255"/>
      <c r="D3534" s="255"/>
      <c r="F3534" s="255" t="s">
        <v>166</v>
      </c>
      <c r="G3534" s="255" t="s">
        <v>676</v>
      </c>
      <c r="H3534" s="255" t="s">
        <v>565</v>
      </c>
      <c r="I3534" s="255" t="s">
        <v>565</v>
      </c>
      <c r="K3534" s="255" t="s">
        <v>167</v>
      </c>
      <c r="L3534" s="255" t="s">
        <v>792</v>
      </c>
      <c r="M3534" s="255" t="s">
        <v>1183</v>
      </c>
      <c r="N3534" s="255" t="s">
        <v>1775</v>
      </c>
      <c r="P3534" s="255" t="s">
        <v>166</v>
      </c>
      <c r="Q3534" s="255" t="s">
        <v>747</v>
      </c>
      <c r="R3534" s="255" t="s">
        <v>1492</v>
      </c>
      <c r="S3534" s="255" t="s">
        <v>3330</v>
      </c>
    </row>
    <row r="3535" spans="1:19" x14ac:dyDescent="0.3">
      <c r="A3535" s="255"/>
      <c r="B3535" s="255"/>
      <c r="C3535" s="255"/>
      <c r="D3535" s="255"/>
      <c r="F3535" s="255" t="s">
        <v>166</v>
      </c>
      <c r="G3535" s="255" t="s">
        <v>893</v>
      </c>
      <c r="H3535" s="255" t="s">
        <v>565</v>
      </c>
      <c r="I3535" s="255" t="s">
        <v>565</v>
      </c>
      <c r="K3535" s="255" t="s">
        <v>167</v>
      </c>
      <c r="L3535" s="255" t="s">
        <v>794</v>
      </c>
      <c r="M3535" s="255" t="s">
        <v>594</v>
      </c>
      <c r="N3535" s="255" t="s">
        <v>863</v>
      </c>
      <c r="P3535" s="255" t="s">
        <v>166</v>
      </c>
      <c r="Q3535" s="255" t="s">
        <v>749</v>
      </c>
      <c r="R3535" s="255" t="s">
        <v>5113</v>
      </c>
      <c r="S3535" s="255" t="s">
        <v>3331</v>
      </c>
    </row>
    <row r="3536" spans="1:19" x14ac:dyDescent="0.3">
      <c r="A3536" s="255"/>
      <c r="B3536" s="255"/>
      <c r="C3536" s="255"/>
      <c r="D3536" s="255"/>
      <c r="F3536" s="255" t="s">
        <v>166</v>
      </c>
      <c r="G3536" s="255" t="s">
        <v>677</v>
      </c>
      <c r="H3536" s="255" t="s">
        <v>565</v>
      </c>
      <c r="I3536" s="255" t="s">
        <v>565</v>
      </c>
      <c r="K3536" s="255" t="s">
        <v>167</v>
      </c>
      <c r="L3536" s="255" t="s">
        <v>796</v>
      </c>
      <c r="M3536" s="255" t="s">
        <v>812</v>
      </c>
      <c r="N3536" s="255" t="s">
        <v>2383</v>
      </c>
      <c r="P3536" s="255" t="s">
        <v>166</v>
      </c>
      <c r="Q3536" s="255" t="s">
        <v>751</v>
      </c>
      <c r="R3536" s="255" t="s">
        <v>1367</v>
      </c>
      <c r="S3536" s="255" t="s">
        <v>3332</v>
      </c>
    </row>
    <row r="3537" spans="1:19" x14ac:dyDescent="0.3">
      <c r="A3537" s="255"/>
      <c r="B3537" s="255"/>
      <c r="C3537" s="255"/>
      <c r="D3537" s="255"/>
      <c r="F3537" s="255" t="s">
        <v>166</v>
      </c>
      <c r="G3537" s="255" t="s">
        <v>543</v>
      </c>
      <c r="H3537" s="255" t="s">
        <v>1079</v>
      </c>
      <c r="I3537" s="255" t="s">
        <v>1373</v>
      </c>
      <c r="K3537" s="255" t="s">
        <v>167</v>
      </c>
      <c r="L3537" s="255" t="s">
        <v>4675</v>
      </c>
      <c r="M3537" s="255" t="s">
        <v>812</v>
      </c>
      <c r="N3537" s="255" t="s">
        <v>3168</v>
      </c>
      <c r="P3537" s="255" t="s">
        <v>166</v>
      </c>
      <c r="Q3537" s="255" t="s">
        <v>753</v>
      </c>
      <c r="R3537" s="255" t="s">
        <v>5602</v>
      </c>
      <c r="S3537" s="255" t="s">
        <v>3333</v>
      </c>
    </row>
    <row r="3538" spans="1:19" x14ac:dyDescent="0.3">
      <c r="A3538" s="255"/>
      <c r="B3538" s="255"/>
      <c r="C3538" s="255"/>
      <c r="D3538" s="255"/>
      <c r="F3538" s="255" t="s">
        <v>166</v>
      </c>
      <c r="G3538" s="255" t="s">
        <v>679</v>
      </c>
      <c r="H3538" s="255" t="s">
        <v>594</v>
      </c>
      <c r="I3538" s="255" t="s">
        <v>881</v>
      </c>
      <c r="K3538" s="255" t="s">
        <v>167</v>
      </c>
      <c r="L3538" s="255" t="s">
        <v>798</v>
      </c>
      <c r="M3538" s="255" t="s">
        <v>565</v>
      </c>
      <c r="N3538" s="255" t="s">
        <v>565</v>
      </c>
      <c r="P3538" s="255" t="s">
        <v>166</v>
      </c>
      <c r="Q3538" s="255" t="s">
        <v>538</v>
      </c>
      <c r="R3538" s="255" t="s">
        <v>10633</v>
      </c>
      <c r="S3538" s="255" t="s">
        <v>3334</v>
      </c>
    </row>
    <row r="3539" spans="1:19" x14ac:dyDescent="0.3">
      <c r="A3539" s="255"/>
      <c r="B3539" s="255"/>
      <c r="C3539" s="255"/>
      <c r="D3539" s="255"/>
      <c r="F3539" s="255" t="s">
        <v>166</v>
      </c>
      <c r="G3539" s="255" t="s">
        <v>681</v>
      </c>
      <c r="H3539" s="255" t="s">
        <v>1312</v>
      </c>
      <c r="I3539" s="255" t="s">
        <v>1374</v>
      </c>
      <c r="K3539" s="255" t="s">
        <v>167</v>
      </c>
      <c r="L3539" s="255" t="s">
        <v>800</v>
      </c>
      <c r="M3539" s="255" t="s">
        <v>863</v>
      </c>
      <c r="N3539" s="255" t="s">
        <v>1138</v>
      </c>
      <c r="P3539" s="255" t="s">
        <v>166</v>
      </c>
      <c r="Q3539" s="255" t="s">
        <v>756</v>
      </c>
      <c r="R3539" s="255" t="s">
        <v>821</v>
      </c>
      <c r="S3539" s="255" t="s">
        <v>3335</v>
      </c>
    </row>
    <row r="3540" spans="1:19" x14ac:dyDescent="0.3">
      <c r="A3540" s="255"/>
      <c r="B3540" s="255"/>
      <c r="C3540" s="255"/>
      <c r="D3540" s="255"/>
      <c r="F3540" s="255" t="s">
        <v>166</v>
      </c>
      <c r="G3540" s="255" t="s">
        <v>683</v>
      </c>
      <c r="H3540" s="255" t="s">
        <v>621</v>
      </c>
      <c r="I3540" s="255" t="s">
        <v>1375</v>
      </c>
      <c r="K3540" s="255" t="s">
        <v>167</v>
      </c>
      <c r="L3540" s="255" t="s">
        <v>803</v>
      </c>
      <c r="M3540" s="255" t="s">
        <v>952</v>
      </c>
      <c r="N3540" s="255" t="s">
        <v>2516</v>
      </c>
      <c r="P3540" s="255" t="s">
        <v>166</v>
      </c>
      <c r="Q3540" s="255" t="s">
        <v>758</v>
      </c>
      <c r="R3540" s="255" t="s">
        <v>1162</v>
      </c>
      <c r="S3540" s="255" t="s">
        <v>3336</v>
      </c>
    </row>
    <row r="3541" spans="1:19" x14ac:dyDescent="0.3">
      <c r="A3541" s="255"/>
      <c r="B3541" s="255"/>
      <c r="C3541" s="255"/>
      <c r="D3541" s="255"/>
      <c r="F3541" s="255" t="s">
        <v>166</v>
      </c>
      <c r="G3541" s="255" t="s">
        <v>542</v>
      </c>
      <c r="H3541" s="255" t="s">
        <v>2750</v>
      </c>
      <c r="I3541" s="255" t="s">
        <v>1376</v>
      </c>
      <c r="K3541" s="255" t="s">
        <v>167</v>
      </c>
      <c r="L3541" s="255" t="s">
        <v>805</v>
      </c>
      <c r="M3541" s="255" t="s">
        <v>565</v>
      </c>
      <c r="N3541" s="255" t="s">
        <v>952</v>
      </c>
      <c r="P3541" s="255" t="s">
        <v>166</v>
      </c>
      <c r="Q3541" s="255" t="s">
        <v>760</v>
      </c>
      <c r="R3541" s="255" t="s">
        <v>10632</v>
      </c>
      <c r="S3541" s="255" t="s">
        <v>3337</v>
      </c>
    </row>
    <row r="3542" spans="1:19" x14ac:dyDescent="0.3">
      <c r="A3542" s="255"/>
      <c r="B3542" s="255"/>
      <c r="C3542" s="255"/>
      <c r="D3542" s="255"/>
      <c r="F3542" s="255" t="s">
        <v>166</v>
      </c>
      <c r="G3542" s="255" t="s">
        <v>686</v>
      </c>
      <c r="H3542" s="255" t="s">
        <v>810</v>
      </c>
      <c r="I3542" s="255" t="s">
        <v>1377</v>
      </c>
      <c r="K3542" s="255" t="s">
        <v>167</v>
      </c>
      <c r="L3542" s="255" t="s">
        <v>807</v>
      </c>
      <c r="M3542" s="255" t="s">
        <v>565</v>
      </c>
      <c r="N3542" s="255" t="s">
        <v>2193</v>
      </c>
      <c r="P3542" s="255" t="s">
        <v>166</v>
      </c>
      <c r="Q3542" s="255" t="s">
        <v>762</v>
      </c>
      <c r="R3542" s="255" t="s">
        <v>3138</v>
      </c>
      <c r="S3542" s="255" t="s">
        <v>3338</v>
      </c>
    </row>
    <row r="3543" spans="1:19" x14ac:dyDescent="0.3">
      <c r="A3543" s="255"/>
      <c r="B3543" s="255"/>
      <c r="C3543" s="255"/>
      <c r="D3543" s="255"/>
      <c r="F3543" s="255" t="s">
        <v>166</v>
      </c>
      <c r="G3543" s="255" t="s">
        <v>688</v>
      </c>
      <c r="H3543" s="255" t="s">
        <v>2154</v>
      </c>
      <c r="I3543" s="255" t="s">
        <v>1378</v>
      </c>
      <c r="K3543" s="255" t="s">
        <v>167</v>
      </c>
      <c r="L3543" s="255" t="s">
        <v>809</v>
      </c>
      <c r="M3543" s="255" t="s">
        <v>594</v>
      </c>
      <c r="N3543" s="255" t="s">
        <v>1851</v>
      </c>
      <c r="P3543" s="255" t="s">
        <v>166</v>
      </c>
      <c r="Q3543" s="255" t="s">
        <v>764</v>
      </c>
      <c r="R3543" s="255" t="s">
        <v>4152</v>
      </c>
      <c r="S3543" s="255" t="s">
        <v>3339</v>
      </c>
    </row>
    <row r="3544" spans="1:19" x14ac:dyDescent="0.3">
      <c r="A3544" s="255"/>
      <c r="B3544" s="255"/>
      <c r="C3544" s="255"/>
      <c r="D3544" s="255"/>
      <c r="F3544" s="255" t="s">
        <v>166</v>
      </c>
      <c r="G3544" s="255" t="s">
        <v>690</v>
      </c>
      <c r="H3544" s="255" t="s">
        <v>4320</v>
      </c>
      <c r="I3544" s="255" t="s">
        <v>1379</v>
      </c>
      <c r="K3544" s="255" t="s">
        <v>167</v>
      </c>
      <c r="L3544" s="255" t="s">
        <v>811</v>
      </c>
      <c r="M3544" s="255" t="s">
        <v>565</v>
      </c>
      <c r="N3544" s="255" t="s">
        <v>565</v>
      </c>
      <c r="P3544" s="255" t="s">
        <v>166</v>
      </c>
      <c r="Q3544" s="255" t="s">
        <v>766</v>
      </c>
      <c r="R3544" s="255" t="s">
        <v>624</v>
      </c>
      <c r="S3544" s="255" t="s">
        <v>949</v>
      </c>
    </row>
    <row r="3545" spans="1:19" x14ac:dyDescent="0.3">
      <c r="A3545" s="255"/>
      <c r="B3545" s="255"/>
      <c r="C3545" s="255"/>
      <c r="D3545" s="255"/>
      <c r="F3545" s="255" t="s">
        <v>166</v>
      </c>
      <c r="G3545" s="255" t="s">
        <v>541</v>
      </c>
      <c r="H3545" s="255" t="s">
        <v>5748</v>
      </c>
      <c r="I3545" s="255" t="s">
        <v>1380</v>
      </c>
      <c r="K3545" s="255" t="s">
        <v>167</v>
      </c>
      <c r="L3545" s="255" t="s">
        <v>4676</v>
      </c>
      <c r="M3545" s="255" t="s">
        <v>1085</v>
      </c>
      <c r="N3545" s="255" t="s">
        <v>10517</v>
      </c>
      <c r="P3545" s="255" t="s">
        <v>166</v>
      </c>
      <c r="Q3545" s="255" t="s">
        <v>4672</v>
      </c>
      <c r="R3545" s="255" t="s">
        <v>624</v>
      </c>
      <c r="S3545" s="255" t="s">
        <v>581</v>
      </c>
    </row>
    <row r="3546" spans="1:19" x14ac:dyDescent="0.3">
      <c r="A3546" s="255"/>
      <c r="B3546" s="255"/>
      <c r="C3546" s="255"/>
      <c r="D3546" s="255"/>
      <c r="F3546" s="255" t="s">
        <v>166</v>
      </c>
      <c r="G3546" s="255" t="s">
        <v>693</v>
      </c>
      <c r="H3546" s="255" t="s">
        <v>4042</v>
      </c>
      <c r="I3546" s="255" t="s">
        <v>711</v>
      </c>
      <c r="K3546" s="255" t="s">
        <v>167</v>
      </c>
      <c r="L3546" s="255" t="s">
        <v>813</v>
      </c>
      <c r="M3546" s="255" t="s">
        <v>1797</v>
      </c>
      <c r="N3546" s="255" t="s">
        <v>2517</v>
      </c>
      <c r="P3546" s="255" t="s">
        <v>166</v>
      </c>
      <c r="Q3546" s="255" t="s">
        <v>767</v>
      </c>
      <c r="R3546" s="255" t="s">
        <v>565</v>
      </c>
      <c r="S3546" s="255" t="s">
        <v>565</v>
      </c>
    </row>
    <row r="3547" spans="1:19" x14ac:dyDescent="0.3">
      <c r="A3547" s="255"/>
      <c r="B3547" s="255"/>
      <c r="C3547" s="255"/>
      <c r="D3547" s="255"/>
      <c r="F3547" s="255" t="s">
        <v>166</v>
      </c>
      <c r="G3547" s="255" t="s">
        <v>695</v>
      </c>
      <c r="H3547" s="255" t="s">
        <v>873</v>
      </c>
      <c r="I3547" s="255" t="s">
        <v>1381</v>
      </c>
      <c r="K3547" s="255" t="s">
        <v>167</v>
      </c>
      <c r="L3547" s="255" t="s">
        <v>816</v>
      </c>
      <c r="M3547" s="255" t="s">
        <v>848</v>
      </c>
      <c r="N3547" s="255" t="s">
        <v>2518</v>
      </c>
      <c r="P3547" s="255" t="s">
        <v>166</v>
      </c>
      <c r="Q3547" s="255" t="s">
        <v>769</v>
      </c>
      <c r="R3547" s="255" t="s">
        <v>624</v>
      </c>
      <c r="S3547" s="255" t="s">
        <v>581</v>
      </c>
    </row>
    <row r="3548" spans="1:19" x14ac:dyDescent="0.3">
      <c r="A3548" s="255"/>
      <c r="B3548" s="255"/>
      <c r="C3548" s="255"/>
      <c r="D3548" s="255"/>
      <c r="F3548" s="255" t="s">
        <v>166</v>
      </c>
      <c r="G3548" s="255" t="s">
        <v>697</v>
      </c>
      <c r="H3548" s="255" t="s">
        <v>7605</v>
      </c>
      <c r="I3548" s="255" t="s">
        <v>1382</v>
      </c>
      <c r="K3548" s="255" t="s">
        <v>167</v>
      </c>
      <c r="L3548" s="255" t="s">
        <v>818</v>
      </c>
      <c r="M3548" s="255" t="s">
        <v>594</v>
      </c>
      <c r="N3548" s="255" t="s">
        <v>1044</v>
      </c>
      <c r="P3548" s="255" t="s">
        <v>166</v>
      </c>
      <c r="Q3548" s="255" t="s">
        <v>771</v>
      </c>
      <c r="R3548" s="255" t="s">
        <v>565</v>
      </c>
      <c r="S3548" s="255" t="s">
        <v>565</v>
      </c>
    </row>
    <row r="3549" spans="1:19" x14ac:dyDescent="0.3">
      <c r="A3549" s="255"/>
      <c r="B3549" s="255"/>
      <c r="C3549" s="255"/>
      <c r="D3549" s="255"/>
      <c r="F3549" s="255" t="s">
        <v>166</v>
      </c>
      <c r="G3549" s="255" t="s">
        <v>699</v>
      </c>
      <c r="H3549" s="255" t="s">
        <v>1045</v>
      </c>
      <c r="I3549" s="255" t="s">
        <v>1383</v>
      </c>
      <c r="K3549" s="255" t="s">
        <v>167</v>
      </c>
      <c r="L3549" s="255" t="s">
        <v>4677</v>
      </c>
      <c r="M3549" s="255" t="s">
        <v>565</v>
      </c>
      <c r="N3549" s="255" t="s">
        <v>565</v>
      </c>
      <c r="P3549" s="255" t="s">
        <v>166</v>
      </c>
      <c r="Q3549" s="255" t="s">
        <v>537</v>
      </c>
      <c r="R3549" s="255" t="s">
        <v>6452</v>
      </c>
      <c r="S3549" s="255" t="s">
        <v>3340</v>
      </c>
    </row>
    <row r="3550" spans="1:19" x14ac:dyDescent="0.3">
      <c r="A3550" s="255"/>
      <c r="B3550" s="255"/>
      <c r="C3550" s="255"/>
      <c r="D3550" s="255"/>
      <c r="F3550" s="255" t="s">
        <v>166</v>
      </c>
      <c r="G3550" s="255" t="s">
        <v>701</v>
      </c>
      <c r="H3550" s="255" t="s">
        <v>994</v>
      </c>
      <c r="I3550" s="255" t="s">
        <v>1157</v>
      </c>
      <c r="K3550" s="255" t="s">
        <v>167</v>
      </c>
      <c r="L3550" s="255" t="s">
        <v>961</v>
      </c>
      <c r="M3550" s="255" t="s">
        <v>565</v>
      </c>
      <c r="N3550" s="255" t="s">
        <v>565</v>
      </c>
      <c r="P3550" s="255" t="s">
        <v>166</v>
      </c>
      <c r="Q3550" s="255" t="s">
        <v>4673</v>
      </c>
      <c r="R3550" s="255" t="s">
        <v>10631</v>
      </c>
      <c r="S3550" s="255" t="s">
        <v>10630</v>
      </c>
    </row>
    <row r="3551" spans="1:19" x14ac:dyDescent="0.3">
      <c r="A3551" s="255"/>
      <c r="B3551" s="255"/>
      <c r="C3551" s="255"/>
      <c r="D3551" s="255"/>
      <c r="F3551" s="255" t="s">
        <v>166</v>
      </c>
      <c r="G3551" s="255" t="s">
        <v>702</v>
      </c>
      <c r="H3551" s="255" t="s">
        <v>565</v>
      </c>
      <c r="I3551" s="255" t="s">
        <v>565</v>
      </c>
      <c r="K3551" s="255" t="s">
        <v>167</v>
      </c>
      <c r="L3551" s="255" t="s">
        <v>822</v>
      </c>
      <c r="M3551" s="255" t="s">
        <v>2651</v>
      </c>
      <c r="N3551" s="255" t="s">
        <v>2519</v>
      </c>
      <c r="P3551" s="255" t="s">
        <v>166</v>
      </c>
      <c r="Q3551" s="255" t="s">
        <v>774</v>
      </c>
      <c r="R3551" s="255" t="s">
        <v>565</v>
      </c>
      <c r="S3551" s="255" t="s">
        <v>565</v>
      </c>
    </row>
    <row r="3552" spans="1:19" x14ac:dyDescent="0.3">
      <c r="A3552" s="255"/>
      <c r="B3552" s="255"/>
      <c r="C3552" s="255"/>
      <c r="D3552" s="255"/>
      <c r="F3552" s="255" t="s">
        <v>166</v>
      </c>
      <c r="G3552" s="255" t="s">
        <v>703</v>
      </c>
      <c r="H3552" s="255" t="s">
        <v>565</v>
      </c>
      <c r="I3552" s="255" t="s">
        <v>565</v>
      </c>
      <c r="K3552" s="255" t="s">
        <v>167</v>
      </c>
      <c r="L3552" s="255" t="s">
        <v>332</v>
      </c>
      <c r="M3552" s="255" t="s">
        <v>10516</v>
      </c>
      <c r="N3552" s="255" t="s">
        <v>2520</v>
      </c>
      <c r="P3552" s="255" t="s">
        <v>166</v>
      </c>
      <c r="Q3552" s="255" t="s">
        <v>776</v>
      </c>
      <c r="R3552" s="255" t="s">
        <v>565</v>
      </c>
      <c r="S3552" s="255" t="s">
        <v>565</v>
      </c>
    </row>
    <row r="3553" spans="1:19" x14ac:dyDescent="0.3">
      <c r="A3553" s="255"/>
      <c r="B3553" s="255"/>
      <c r="C3553" s="255"/>
      <c r="D3553" s="255"/>
      <c r="F3553" s="255" t="s">
        <v>166</v>
      </c>
      <c r="G3553" s="255" t="s">
        <v>704</v>
      </c>
      <c r="H3553" s="255" t="s">
        <v>1399</v>
      </c>
      <c r="I3553" s="255" t="s">
        <v>1384</v>
      </c>
      <c r="K3553" s="255" t="s">
        <v>167</v>
      </c>
      <c r="L3553" s="255" t="s">
        <v>331</v>
      </c>
      <c r="M3553" s="255" t="s">
        <v>10515</v>
      </c>
      <c r="N3553" s="255" t="s">
        <v>2521</v>
      </c>
      <c r="P3553" s="255" t="s">
        <v>166</v>
      </c>
      <c r="Q3553" s="255" t="s">
        <v>778</v>
      </c>
      <c r="R3553" s="255" t="s">
        <v>10629</v>
      </c>
      <c r="S3553" s="255" t="s">
        <v>3341</v>
      </c>
    </row>
    <row r="3554" spans="1:19" x14ac:dyDescent="0.3">
      <c r="A3554" s="255"/>
      <c r="B3554" s="255"/>
      <c r="C3554" s="255"/>
      <c r="D3554" s="255"/>
      <c r="F3554" s="255" t="s">
        <v>166</v>
      </c>
      <c r="G3554" s="255" t="s">
        <v>705</v>
      </c>
      <c r="H3554" s="255" t="s">
        <v>2256</v>
      </c>
      <c r="I3554" s="255" t="s">
        <v>1385</v>
      </c>
      <c r="K3554" s="255" t="s">
        <v>167</v>
      </c>
      <c r="L3554" s="255" t="s">
        <v>330</v>
      </c>
      <c r="M3554" s="255" t="s">
        <v>982</v>
      </c>
      <c r="N3554" s="255" t="s">
        <v>2522</v>
      </c>
      <c r="P3554" s="255" t="s">
        <v>166</v>
      </c>
      <c r="Q3554" s="255" t="s">
        <v>780</v>
      </c>
      <c r="R3554" s="255" t="s">
        <v>1116</v>
      </c>
      <c r="S3554" s="255" t="s">
        <v>3342</v>
      </c>
    </row>
    <row r="3555" spans="1:19" x14ac:dyDescent="0.3">
      <c r="A3555" s="255"/>
      <c r="B3555" s="255"/>
      <c r="C3555" s="255"/>
      <c r="D3555" s="255"/>
      <c r="F3555" s="255" t="s">
        <v>166</v>
      </c>
      <c r="G3555" s="255" t="s">
        <v>707</v>
      </c>
      <c r="H3555" s="255" t="s">
        <v>1718</v>
      </c>
      <c r="I3555" s="255" t="s">
        <v>1386</v>
      </c>
      <c r="K3555" s="255" t="s">
        <v>167</v>
      </c>
      <c r="L3555" s="255" t="s">
        <v>329</v>
      </c>
      <c r="M3555" s="255" t="s">
        <v>10514</v>
      </c>
      <c r="N3555" s="255" t="s">
        <v>2523</v>
      </c>
      <c r="P3555" s="255" t="s">
        <v>166</v>
      </c>
      <c r="Q3555" s="255" t="s">
        <v>782</v>
      </c>
      <c r="R3555" s="255" t="s">
        <v>565</v>
      </c>
      <c r="S3555" s="255" t="s">
        <v>565</v>
      </c>
    </row>
    <row r="3556" spans="1:19" x14ac:dyDescent="0.3">
      <c r="A3556" s="255"/>
      <c r="B3556" s="255"/>
      <c r="C3556" s="255"/>
      <c r="D3556" s="255"/>
      <c r="F3556" s="255" t="s">
        <v>166</v>
      </c>
      <c r="G3556" s="255" t="s">
        <v>709</v>
      </c>
      <c r="H3556" s="255" t="s">
        <v>828</v>
      </c>
      <c r="I3556" s="255" t="s">
        <v>1387</v>
      </c>
      <c r="K3556" s="255" t="s">
        <v>167</v>
      </c>
      <c r="L3556" s="255" t="s">
        <v>324</v>
      </c>
      <c r="M3556" s="255" t="s">
        <v>642</v>
      </c>
      <c r="N3556" s="255" t="s">
        <v>2524</v>
      </c>
      <c r="P3556" s="255" t="s">
        <v>166</v>
      </c>
      <c r="Q3556" s="255" t="s">
        <v>783</v>
      </c>
      <c r="R3556" s="255" t="s">
        <v>2163</v>
      </c>
      <c r="S3556" s="255" t="s">
        <v>3343</v>
      </c>
    </row>
    <row r="3557" spans="1:19" x14ac:dyDescent="0.3">
      <c r="A3557" s="255"/>
      <c r="B3557" s="255"/>
      <c r="C3557" s="255"/>
      <c r="D3557" s="255"/>
      <c r="F3557" s="255" t="s">
        <v>166</v>
      </c>
      <c r="G3557" s="255" t="s">
        <v>586</v>
      </c>
      <c r="H3557" s="255" t="s">
        <v>2564</v>
      </c>
      <c r="I3557" s="255" t="s">
        <v>1388</v>
      </c>
      <c r="K3557" s="255" t="s">
        <v>167</v>
      </c>
      <c r="L3557" s="255" t="s">
        <v>4678</v>
      </c>
      <c r="M3557" s="255" t="s">
        <v>757</v>
      </c>
      <c r="N3557" s="255" t="s">
        <v>848</v>
      </c>
      <c r="P3557" s="255" t="s">
        <v>166</v>
      </c>
      <c r="Q3557" s="255" t="s">
        <v>784</v>
      </c>
      <c r="R3557" s="255" t="s">
        <v>1067</v>
      </c>
      <c r="S3557" s="255" t="s">
        <v>3344</v>
      </c>
    </row>
    <row r="3558" spans="1:19" x14ac:dyDescent="0.3">
      <c r="A3558" s="255"/>
      <c r="B3558" s="255"/>
      <c r="C3558" s="255"/>
      <c r="D3558" s="255"/>
      <c r="F3558" s="255" t="s">
        <v>166</v>
      </c>
      <c r="G3558" s="255" t="s">
        <v>540</v>
      </c>
      <c r="H3558" s="255" t="s">
        <v>10503</v>
      </c>
      <c r="I3558" s="255" t="s">
        <v>1389</v>
      </c>
      <c r="K3558" s="255" t="s">
        <v>167</v>
      </c>
      <c r="L3558" s="255" t="s">
        <v>830</v>
      </c>
      <c r="M3558" s="255" t="s">
        <v>594</v>
      </c>
      <c r="N3558" s="255" t="s">
        <v>2525</v>
      </c>
      <c r="P3558" s="255" t="s">
        <v>166</v>
      </c>
      <c r="Q3558" s="255" t="s">
        <v>786</v>
      </c>
      <c r="R3558" s="255" t="s">
        <v>10547</v>
      </c>
      <c r="S3558" s="255" t="s">
        <v>3345</v>
      </c>
    </row>
    <row r="3559" spans="1:19" x14ac:dyDescent="0.3">
      <c r="A3559" s="255"/>
      <c r="B3559" s="255"/>
      <c r="C3559" s="255"/>
      <c r="D3559" s="255"/>
      <c r="F3559" s="255" t="s">
        <v>166</v>
      </c>
      <c r="G3559" s="255" t="s">
        <v>371</v>
      </c>
      <c r="H3559" s="255" t="s">
        <v>10504</v>
      </c>
      <c r="I3559" s="255" t="s">
        <v>1390</v>
      </c>
      <c r="K3559" s="255" t="s">
        <v>167</v>
      </c>
      <c r="L3559" s="255" t="s">
        <v>831</v>
      </c>
      <c r="M3559" s="255" t="s">
        <v>594</v>
      </c>
      <c r="N3559" s="255" t="s">
        <v>757</v>
      </c>
      <c r="P3559" s="255" t="s">
        <v>166</v>
      </c>
      <c r="Q3559" s="255" t="s">
        <v>4674</v>
      </c>
      <c r="R3559" s="255" t="s">
        <v>1795</v>
      </c>
      <c r="S3559" s="255" t="s">
        <v>10628</v>
      </c>
    </row>
    <row r="3560" spans="1:19" x14ac:dyDescent="0.3">
      <c r="A3560" s="255"/>
      <c r="B3560" s="255"/>
      <c r="C3560" s="255"/>
      <c r="D3560" s="255"/>
      <c r="F3560" s="255" t="s">
        <v>166</v>
      </c>
      <c r="G3560" s="255" t="s">
        <v>714</v>
      </c>
      <c r="H3560" s="255" t="s">
        <v>565</v>
      </c>
      <c r="I3560" s="255" t="s">
        <v>624</v>
      </c>
      <c r="K3560" s="255" t="s">
        <v>167</v>
      </c>
      <c r="L3560" s="255" t="s">
        <v>832</v>
      </c>
      <c r="M3560" s="255" t="s">
        <v>863</v>
      </c>
      <c r="N3560" s="255" t="s">
        <v>991</v>
      </c>
      <c r="P3560" s="255" t="s">
        <v>166</v>
      </c>
      <c r="Q3560" s="255" t="s">
        <v>788</v>
      </c>
      <c r="R3560" s="255" t="s">
        <v>952</v>
      </c>
      <c r="S3560" s="255" t="s">
        <v>1348</v>
      </c>
    </row>
    <row r="3561" spans="1:19" x14ac:dyDescent="0.3">
      <c r="A3561" s="255"/>
      <c r="B3561" s="255"/>
      <c r="C3561" s="255"/>
      <c r="D3561" s="255"/>
      <c r="F3561" s="255" t="s">
        <v>166</v>
      </c>
      <c r="G3561" s="255" t="s">
        <v>1041</v>
      </c>
      <c r="H3561" s="255" t="s">
        <v>565</v>
      </c>
      <c r="I3561" s="255" t="s">
        <v>594</v>
      </c>
      <c r="K3561" s="255" t="s">
        <v>167</v>
      </c>
      <c r="L3561" s="255" t="s">
        <v>536</v>
      </c>
      <c r="M3561" s="255" t="s">
        <v>598</v>
      </c>
      <c r="N3561" s="255" t="s">
        <v>2526</v>
      </c>
      <c r="P3561" s="255" t="s">
        <v>166</v>
      </c>
      <c r="Q3561" s="255" t="s">
        <v>790</v>
      </c>
      <c r="R3561" s="255" t="s">
        <v>2193</v>
      </c>
      <c r="S3561" s="255" t="s">
        <v>3346</v>
      </c>
    </row>
    <row r="3562" spans="1:19" x14ac:dyDescent="0.3">
      <c r="A3562" s="255"/>
      <c r="B3562" s="255"/>
      <c r="C3562" s="255"/>
      <c r="D3562" s="255"/>
      <c r="F3562" s="255" t="s">
        <v>166</v>
      </c>
      <c r="G3562" s="255" t="s">
        <v>715</v>
      </c>
      <c r="H3562" s="255" t="s">
        <v>1044</v>
      </c>
      <c r="I3562" s="255" t="s">
        <v>1391</v>
      </c>
      <c r="K3562" s="255" t="s">
        <v>167</v>
      </c>
      <c r="L3562" s="255" t="s">
        <v>586</v>
      </c>
      <c r="M3562" s="255" t="s">
        <v>598</v>
      </c>
      <c r="N3562" s="255" t="s">
        <v>2526</v>
      </c>
      <c r="P3562" s="255" t="s">
        <v>166</v>
      </c>
      <c r="Q3562" s="255" t="s">
        <v>792</v>
      </c>
      <c r="R3562" s="255" t="s">
        <v>1013</v>
      </c>
      <c r="S3562" s="255" t="s">
        <v>1852</v>
      </c>
    </row>
    <row r="3563" spans="1:19" x14ac:dyDescent="0.3">
      <c r="A3563" s="255"/>
      <c r="B3563" s="255"/>
      <c r="C3563" s="255"/>
      <c r="D3563" s="255"/>
      <c r="F3563" s="255" t="s">
        <v>166</v>
      </c>
      <c r="G3563" s="255" t="s">
        <v>717</v>
      </c>
      <c r="H3563" s="255" t="s">
        <v>2455</v>
      </c>
      <c r="I3563" s="255" t="s">
        <v>1363</v>
      </c>
      <c r="K3563" s="255" t="s">
        <v>168</v>
      </c>
      <c r="L3563" s="255" t="s">
        <v>554</v>
      </c>
      <c r="M3563" s="255" t="s">
        <v>3460</v>
      </c>
      <c r="N3563" s="255" t="s">
        <v>2527</v>
      </c>
      <c r="P3563" s="255" t="s">
        <v>166</v>
      </c>
      <c r="Q3563" s="255" t="s">
        <v>794</v>
      </c>
      <c r="R3563" s="255" t="s">
        <v>821</v>
      </c>
      <c r="S3563" s="255" t="s">
        <v>600</v>
      </c>
    </row>
    <row r="3564" spans="1:19" x14ac:dyDescent="0.3">
      <c r="A3564" s="255"/>
      <c r="B3564" s="255"/>
      <c r="C3564" s="255"/>
      <c r="D3564" s="255"/>
      <c r="F3564" s="255" t="s">
        <v>166</v>
      </c>
      <c r="G3564" s="255" t="s">
        <v>719</v>
      </c>
      <c r="H3564" s="255" t="s">
        <v>565</v>
      </c>
      <c r="I3564" s="255" t="s">
        <v>1121</v>
      </c>
      <c r="K3564" s="255" t="s">
        <v>168</v>
      </c>
      <c r="L3564" s="255" t="s">
        <v>566</v>
      </c>
      <c r="M3564" s="255" t="s">
        <v>565</v>
      </c>
      <c r="N3564" s="255" t="s">
        <v>565</v>
      </c>
      <c r="P3564" s="255" t="s">
        <v>166</v>
      </c>
      <c r="Q3564" s="255" t="s">
        <v>796</v>
      </c>
      <c r="R3564" s="255" t="s">
        <v>1393</v>
      </c>
      <c r="S3564" s="255" t="s">
        <v>3347</v>
      </c>
    </row>
    <row r="3565" spans="1:19" x14ac:dyDescent="0.3">
      <c r="A3565" s="255"/>
      <c r="B3565" s="255"/>
      <c r="C3565" s="255"/>
      <c r="D3565" s="255"/>
      <c r="F3565" s="255" t="s">
        <v>166</v>
      </c>
      <c r="G3565" s="255" t="s">
        <v>720</v>
      </c>
      <c r="H3565" s="255" t="s">
        <v>1832</v>
      </c>
      <c r="I3565" s="255" t="s">
        <v>1392</v>
      </c>
      <c r="K3565" s="255" t="s">
        <v>168</v>
      </c>
      <c r="L3565" s="255" t="s">
        <v>4661</v>
      </c>
      <c r="M3565" s="255" t="s">
        <v>863</v>
      </c>
      <c r="N3565" s="255" t="s">
        <v>852</v>
      </c>
      <c r="P3565" s="255" t="s">
        <v>166</v>
      </c>
      <c r="Q3565" s="255" t="s">
        <v>4675</v>
      </c>
      <c r="R3565" s="255" t="s">
        <v>819</v>
      </c>
      <c r="S3565" s="255" t="s">
        <v>10627</v>
      </c>
    </row>
    <row r="3566" spans="1:19" x14ac:dyDescent="0.3">
      <c r="A3566" s="255"/>
      <c r="B3566" s="255"/>
      <c r="C3566" s="255"/>
      <c r="D3566" s="255"/>
      <c r="F3566" s="255" t="s">
        <v>166</v>
      </c>
      <c r="G3566" s="255" t="s">
        <v>722</v>
      </c>
      <c r="H3566" s="255" t="s">
        <v>946</v>
      </c>
      <c r="I3566" s="255" t="s">
        <v>1393</v>
      </c>
      <c r="K3566" s="255" t="s">
        <v>168</v>
      </c>
      <c r="L3566" s="255" t="s">
        <v>570</v>
      </c>
      <c r="M3566" s="255" t="s">
        <v>565</v>
      </c>
      <c r="N3566" s="255" t="s">
        <v>565</v>
      </c>
      <c r="P3566" s="255" t="s">
        <v>166</v>
      </c>
      <c r="Q3566" s="255" t="s">
        <v>798</v>
      </c>
      <c r="R3566" s="255" t="s">
        <v>863</v>
      </c>
      <c r="S3566" s="255" t="s">
        <v>1313</v>
      </c>
    </row>
    <row r="3567" spans="1:19" x14ac:dyDescent="0.3">
      <c r="A3567" s="255"/>
      <c r="B3567" s="255"/>
      <c r="C3567" s="255"/>
      <c r="D3567" s="255"/>
      <c r="F3567" s="255" t="s">
        <v>166</v>
      </c>
      <c r="G3567" s="255" t="s">
        <v>724</v>
      </c>
      <c r="H3567" s="255" t="s">
        <v>1498</v>
      </c>
      <c r="I3567" s="255" t="s">
        <v>1394</v>
      </c>
      <c r="K3567" s="255" t="s">
        <v>168</v>
      </c>
      <c r="L3567" s="255" t="s">
        <v>572</v>
      </c>
      <c r="M3567" s="255" t="s">
        <v>565</v>
      </c>
      <c r="N3567" s="255" t="s">
        <v>565</v>
      </c>
      <c r="P3567" s="255" t="s">
        <v>166</v>
      </c>
      <c r="Q3567" s="255" t="s">
        <v>800</v>
      </c>
      <c r="R3567" s="255" t="s">
        <v>2154</v>
      </c>
      <c r="S3567" s="255" t="s">
        <v>844</v>
      </c>
    </row>
    <row r="3568" spans="1:19" x14ac:dyDescent="0.3">
      <c r="A3568" s="255"/>
      <c r="B3568" s="255"/>
      <c r="C3568" s="255"/>
      <c r="D3568" s="255"/>
      <c r="F3568" s="255" t="s">
        <v>166</v>
      </c>
      <c r="G3568" s="255" t="s">
        <v>726</v>
      </c>
      <c r="H3568" s="255" t="s">
        <v>9015</v>
      </c>
      <c r="I3568" s="255" t="s">
        <v>1395</v>
      </c>
      <c r="K3568" s="255" t="s">
        <v>168</v>
      </c>
      <c r="L3568" s="255" t="s">
        <v>574</v>
      </c>
      <c r="M3568" s="255" t="s">
        <v>863</v>
      </c>
      <c r="N3568" s="255" t="s">
        <v>852</v>
      </c>
      <c r="P3568" s="255" t="s">
        <v>166</v>
      </c>
      <c r="Q3568" s="255" t="s">
        <v>802</v>
      </c>
      <c r="R3568" s="255" t="s">
        <v>594</v>
      </c>
      <c r="S3568" s="255" t="s">
        <v>881</v>
      </c>
    </row>
    <row r="3569" spans="1:19" x14ac:dyDescent="0.3">
      <c r="A3569" s="255"/>
      <c r="B3569" s="255"/>
      <c r="C3569" s="255"/>
      <c r="D3569" s="255"/>
      <c r="F3569" s="255" t="s">
        <v>166</v>
      </c>
      <c r="G3569" s="255" t="s">
        <v>728</v>
      </c>
      <c r="H3569" s="255" t="s">
        <v>977</v>
      </c>
      <c r="I3569" s="255" t="s">
        <v>1396</v>
      </c>
      <c r="K3569" s="255" t="s">
        <v>168</v>
      </c>
      <c r="L3569" s="255" t="s">
        <v>576</v>
      </c>
      <c r="M3569" s="255" t="s">
        <v>565</v>
      </c>
      <c r="N3569" s="255" t="s">
        <v>565</v>
      </c>
      <c r="P3569" s="255" t="s">
        <v>166</v>
      </c>
      <c r="Q3569" s="255" t="s">
        <v>803</v>
      </c>
      <c r="R3569" s="255" t="s">
        <v>1529</v>
      </c>
      <c r="S3569" s="255" t="s">
        <v>3348</v>
      </c>
    </row>
    <row r="3570" spans="1:19" x14ac:dyDescent="0.3">
      <c r="A3570" s="255"/>
      <c r="B3570" s="255"/>
      <c r="C3570" s="255"/>
      <c r="D3570" s="255"/>
      <c r="F3570" s="255" t="s">
        <v>166</v>
      </c>
      <c r="G3570" s="255" t="s">
        <v>730</v>
      </c>
      <c r="H3570" s="255" t="s">
        <v>770</v>
      </c>
      <c r="I3570" s="255" t="s">
        <v>1397</v>
      </c>
      <c r="K3570" s="255" t="s">
        <v>168</v>
      </c>
      <c r="L3570" s="255" t="s">
        <v>578</v>
      </c>
      <c r="M3570" s="255" t="s">
        <v>594</v>
      </c>
      <c r="N3570" s="255" t="s">
        <v>881</v>
      </c>
      <c r="P3570" s="255" t="s">
        <v>166</v>
      </c>
      <c r="Q3570" s="255" t="s">
        <v>805</v>
      </c>
      <c r="R3570" s="255" t="s">
        <v>821</v>
      </c>
      <c r="S3570" s="255" t="s">
        <v>799</v>
      </c>
    </row>
    <row r="3571" spans="1:19" x14ac:dyDescent="0.3">
      <c r="A3571" s="255"/>
      <c r="B3571" s="255"/>
      <c r="C3571" s="255"/>
      <c r="D3571" s="255"/>
      <c r="F3571" s="255" t="s">
        <v>166</v>
      </c>
      <c r="G3571" s="255" t="s">
        <v>539</v>
      </c>
      <c r="H3571" s="255" t="s">
        <v>10505</v>
      </c>
      <c r="I3571" s="255" t="s">
        <v>1398</v>
      </c>
      <c r="K3571" s="255" t="s">
        <v>168</v>
      </c>
      <c r="L3571" s="255" t="s">
        <v>580</v>
      </c>
      <c r="M3571" s="255" t="s">
        <v>2045</v>
      </c>
      <c r="N3571" s="255" t="s">
        <v>2528</v>
      </c>
      <c r="P3571" s="255" t="s">
        <v>166</v>
      </c>
      <c r="Q3571" s="255" t="s">
        <v>807</v>
      </c>
      <c r="R3571" s="255" t="s">
        <v>952</v>
      </c>
      <c r="S3571" s="255" t="s">
        <v>1981</v>
      </c>
    </row>
    <row r="3572" spans="1:19" x14ac:dyDescent="0.3">
      <c r="A3572" s="255"/>
      <c r="B3572" s="255"/>
      <c r="C3572" s="255"/>
      <c r="D3572" s="255"/>
      <c r="F3572" s="255" t="s">
        <v>166</v>
      </c>
      <c r="G3572" s="255" t="s">
        <v>733</v>
      </c>
      <c r="H3572" s="255" t="s">
        <v>863</v>
      </c>
      <c r="I3572" s="255" t="s">
        <v>1399</v>
      </c>
      <c r="K3572" s="255" t="s">
        <v>168</v>
      </c>
      <c r="L3572" s="255" t="s">
        <v>4664</v>
      </c>
      <c r="M3572" s="255" t="s">
        <v>680</v>
      </c>
      <c r="N3572" s="255" t="s">
        <v>2529</v>
      </c>
      <c r="P3572" s="255" t="s">
        <v>166</v>
      </c>
      <c r="Q3572" s="255" t="s">
        <v>809</v>
      </c>
      <c r="R3572" s="255" t="s">
        <v>1893</v>
      </c>
      <c r="S3572" s="255" t="s">
        <v>2607</v>
      </c>
    </row>
    <row r="3573" spans="1:19" x14ac:dyDescent="0.3">
      <c r="A3573" s="255"/>
      <c r="B3573" s="255"/>
      <c r="C3573" s="255"/>
      <c r="D3573" s="255"/>
      <c r="F3573" s="255" t="s">
        <v>166</v>
      </c>
      <c r="G3573" s="255" t="s">
        <v>735</v>
      </c>
      <c r="H3573" s="255" t="s">
        <v>1481</v>
      </c>
      <c r="I3573" s="255" t="s">
        <v>1400</v>
      </c>
      <c r="K3573" s="255" t="s">
        <v>168</v>
      </c>
      <c r="L3573" s="255" t="s">
        <v>582</v>
      </c>
      <c r="M3573" s="255" t="s">
        <v>594</v>
      </c>
      <c r="N3573" s="255" t="s">
        <v>565</v>
      </c>
      <c r="P3573" s="255" t="s">
        <v>166</v>
      </c>
      <c r="Q3573" s="255" t="s">
        <v>811</v>
      </c>
      <c r="R3573" s="255" t="s">
        <v>565</v>
      </c>
      <c r="S3573" s="255" t="s">
        <v>565</v>
      </c>
    </row>
    <row r="3574" spans="1:19" x14ac:dyDescent="0.3">
      <c r="A3574" s="255"/>
      <c r="B3574" s="255"/>
      <c r="C3574" s="255"/>
      <c r="D3574" s="255"/>
      <c r="F3574" s="255" t="s">
        <v>166</v>
      </c>
      <c r="G3574" s="255" t="s">
        <v>737</v>
      </c>
      <c r="H3574" s="255" t="s">
        <v>892</v>
      </c>
      <c r="I3574" s="255" t="s">
        <v>1401</v>
      </c>
      <c r="K3574" s="255" t="s">
        <v>168</v>
      </c>
      <c r="L3574" s="255" t="s">
        <v>584</v>
      </c>
      <c r="M3574" s="255" t="s">
        <v>1420</v>
      </c>
      <c r="N3574" s="255" t="s">
        <v>2529</v>
      </c>
      <c r="P3574" s="255" t="s">
        <v>166</v>
      </c>
      <c r="Q3574" s="255" t="s">
        <v>4676</v>
      </c>
      <c r="R3574" s="255" t="s">
        <v>2747</v>
      </c>
      <c r="S3574" s="255" t="s">
        <v>10626</v>
      </c>
    </row>
    <row r="3575" spans="1:19" x14ac:dyDescent="0.3">
      <c r="A3575" s="255"/>
      <c r="B3575" s="255"/>
      <c r="C3575" s="255"/>
      <c r="D3575" s="255"/>
      <c r="F3575" s="255" t="s">
        <v>166</v>
      </c>
      <c r="G3575" s="255" t="s">
        <v>739</v>
      </c>
      <c r="H3575" s="255" t="s">
        <v>1543</v>
      </c>
      <c r="I3575" s="255" t="s">
        <v>1402</v>
      </c>
      <c r="K3575" s="255" t="s">
        <v>168</v>
      </c>
      <c r="L3575" s="255" t="s">
        <v>586</v>
      </c>
      <c r="M3575" s="255" t="s">
        <v>3384</v>
      </c>
      <c r="N3575" s="255" t="s">
        <v>2530</v>
      </c>
      <c r="P3575" s="255" t="s">
        <v>166</v>
      </c>
      <c r="Q3575" s="255" t="s">
        <v>813</v>
      </c>
      <c r="R3575" s="255" t="s">
        <v>4365</v>
      </c>
      <c r="S3575" s="255" t="s">
        <v>3349</v>
      </c>
    </row>
    <row r="3576" spans="1:19" x14ac:dyDescent="0.3">
      <c r="A3576" s="255"/>
      <c r="B3576" s="255"/>
      <c r="C3576" s="255"/>
      <c r="D3576" s="255"/>
      <c r="F3576" s="255" t="s">
        <v>166</v>
      </c>
      <c r="G3576" s="255" t="s">
        <v>741</v>
      </c>
      <c r="H3576" s="255" t="s">
        <v>1234</v>
      </c>
      <c r="I3576" s="255" t="s">
        <v>1403</v>
      </c>
      <c r="K3576" s="255" t="s">
        <v>168</v>
      </c>
      <c r="L3576" s="255" t="s">
        <v>553</v>
      </c>
      <c r="M3576" s="255" t="s">
        <v>1464</v>
      </c>
      <c r="N3576" s="255" t="s">
        <v>2531</v>
      </c>
      <c r="P3576" s="255" t="s">
        <v>166</v>
      </c>
      <c r="Q3576" s="255" t="s">
        <v>815</v>
      </c>
      <c r="R3576" s="255" t="s">
        <v>565</v>
      </c>
      <c r="S3576" s="255" t="s">
        <v>1157</v>
      </c>
    </row>
    <row r="3577" spans="1:19" x14ac:dyDescent="0.3">
      <c r="A3577" s="255"/>
      <c r="B3577" s="255"/>
      <c r="C3577" s="255"/>
      <c r="D3577" s="255"/>
      <c r="F3577" s="255" t="s">
        <v>166</v>
      </c>
      <c r="G3577" s="255" t="s">
        <v>743</v>
      </c>
      <c r="H3577" s="255" t="s">
        <v>7338</v>
      </c>
      <c r="I3577" s="255" t="s">
        <v>1404</v>
      </c>
      <c r="K3577" s="255" t="s">
        <v>168</v>
      </c>
      <c r="L3577" s="255" t="s">
        <v>589</v>
      </c>
      <c r="M3577" s="255" t="s">
        <v>1856</v>
      </c>
      <c r="N3577" s="255" t="s">
        <v>2532</v>
      </c>
      <c r="P3577" s="255" t="s">
        <v>166</v>
      </c>
      <c r="Q3577" s="255" t="s">
        <v>816</v>
      </c>
      <c r="R3577" s="255" t="s">
        <v>1139</v>
      </c>
      <c r="S3577" s="255" t="s">
        <v>3350</v>
      </c>
    </row>
    <row r="3578" spans="1:19" x14ac:dyDescent="0.3">
      <c r="A3578" s="255"/>
      <c r="B3578" s="255"/>
      <c r="C3578" s="255"/>
      <c r="D3578" s="255"/>
      <c r="F3578" s="255" t="s">
        <v>166</v>
      </c>
      <c r="G3578" s="255" t="s">
        <v>745</v>
      </c>
      <c r="H3578" s="255" t="s">
        <v>1281</v>
      </c>
      <c r="I3578" s="255" t="s">
        <v>1405</v>
      </c>
      <c r="K3578" s="255" t="s">
        <v>168</v>
      </c>
      <c r="L3578" s="255" t="s">
        <v>591</v>
      </c>
      <c r="M3578" s="255" t="s">
        <v>2840</v>
      </c>
      <c r="N3578" s="255" t="s">
        <v>2533</v>
      </c>
      <c r="P3578" s="255" t="s">
        <v>166</v>
      </c>
      <c r="Q3578" s="255" t="s">
        <v>818</v>
      </c>
      <c r="R3578" s="255" t="s">
        <v>896</v>
      </c>
      <c r="S3578" s="255" t="s">
        <v>3351</v>
      </c>
    </row>
    <row r="3579" spans="1:19" x14ac:dyDescent="0.3">
      <c r="A3579" s="255"/>
      <c r="B3579" s="255"/>
      <c r="C3579" s="255"/>
      <c r="D3579" s="255"/>
      <c r="F3579" s="255" t="s">
        <v>166</v>
      </c>
      <c r="G3579" s="255" t="s">
        <v>747</v>
      </c>
      <c r="H3579" s="255" t="s">
        <v>1307</v>
      </c>
      <c r="I3579" s="255" t="s">
        <v>1406</v>
      </c>
      <c r="K3579" s="255" t="s">
        <v>168</v>
      </c>
      <c r="L3579" s="255" t="s">
        <v>4665</v>
      </c>
      <c r="M3579" s="255" t="s">
        <v>594</v>
      </c>
      <c r="N3579" s="255" t="s">
        <v>565</v>
      </c>
      <c r="P3579" s="255" t="s">
        <v>166</v>
      </c>
      <c r="Q3579" s="255" t="s">
        <v>4677</v>
      </c>
      <c r="R3579" s="255" t="s">
        <v>565</v>
      </c>
      <c r="S3579" s="255" t="s">
        <v>1013</v>
      </c>
    </row>
    <row r="3580" spans="1:19" x14ac:dyDescent="0.3">
      <c r="A3580" s="255"/>
      <c r="B3580" s="255"/>
      <c r="C3580" s="255"/>
      <c r="D3580" s="255"/>
      <c r="F3580" s="255" t="s">
        <v>166</v>
      </c>
      <c r="G3580" s="255" t="s">
        <v>749</v>
      </c>
      <c r="H3580" s="255" t="s">
        <v>4629</v>
      </c>
      <c r="I3580" s="255" t="s">
        <v>1407</v>
      </c>
      <c r="K3580" s="255" t="s">
        <v>168</v>
      </c>
      <c r="L3580" s="255" t="s">
        <v>595</v>
      </c>
      <c r="M3580" s="255" t="s">
        <v>594</v>
      </c>
      <c r="N3580" s="255" t="s">
        <v>565</v>
      </c>
      <c r="P3580" s="255" t="s">
        <v>166</v>
      </c>
      <c r="Q3580" s="255" t="s">
        <v>820</v>
      </c>
      <c r="R3580" s="255" t="s">
        <v>565</v>
      </c>
      <c r="S3580" s="255" t="s">
        <v>1013</v>
      </c>
    </row>
    <row r="3581" spans="1:19" x14ac:dyDescent="0.3">
      <c r="A3581" s="255"/>
      <c r="B3581" s="255"/>
      <c r="C3581" s="255"/>
      <c r="D3581" s="255"/>
      <c r="F3581" s="255" t="s">
        <v>166</v>
      </c>
      <c r="G3581" s="255" t="s">
        <v>751</v>
      </c>
      <c r="H3581" s="255" t="s">
        <v>6573</v>
      </c>
      <c r="I3581" s="255" t="s">
        <v>1408</v>
      </c>
      <c r="K3581" s="255" t="s">
        <v>168</v>
      </c>
      <c r="L3581" s="255" t="s">
        <v>599</v>
      </c>
      <c r="M3581" s="255" t="s">
        <v>565</v>
      </c>
      <c r="N3581" s="255" t="s">
        <v>565</v>
      </c>
      <c r="P3581" s="255" t="s">
        <v>166</v>
      </c>
      <c r="Q3581" s="255" t="s">
        <v>961</v>
      </c>
      <c r="R3581" s="255" t="s">
        <v>565</v>
      </c>
      <c r="S3581" s="255" t="s">
        <v>565</v>
      </c>
    </row>
    <row r="3582" spans="1:19" x14ac:dyDescent="0.3">
      <c r="A3582" s="255"/>
      <c r="B3582" s="255"/>
      <c r="C3582" s="255"/>
      <c r="D3582" s="255"/>
      <c r="F3582" s="255" t="s">
        <v>166</v>
      </c>
      <c r="G3582" s="255" t="s">
        <v>753</v>
      </c>
      <c r="H3582" s="255" t="s">
        <v>3396</v>
      </c>
      <c r="I3582" s="255" t="s">
        <v>1409</v>
      </c>
      <c r="K3582" s="255" t="s">
        <v>168</v>
      </c>
      <c r="L3582" s="255" t="s">
        <v>4666</v>
      </c>
      <c r="M3582" s="255" t="s">
        <v>1083</v>
      </c>
      <c r="N3582" s="255" t="s">
        <v>10064</v>
      </c>
      <c r="P3582" s="255" t="s">
        <v>166</v>
      </c>
      <c r="Q3582" s="255" t="s">
        <v>822</v>
      </c>
      <c r="R3582" s="255" t="s">
        <v>1912</v>
      </c>
      <c r="S3582" s="255" t="s">
        <v>3352</v>
      </c>
    </row>
    <row r="3583" spans="1:19" x14ac:dyDescent="0.3">
      <c r="A3583" s="255"/>
      <c r="B3583" s="255"/>
      <c r="C3583" s="255"/>
      <c r="D3583" s="255"/>
      <c r="F3583" s="255" t="s">
        <v>166</v>
      </c>
      <c r="G3583" s="255" t="s">
        <v>538</v>
      </c>
      <c r="H3583" s="255" t="s">
        <v>10506</v>
      </c>
      <c r="I3583" s="255" t="s">
        <v>1410</v>
      </c>
      <c r="K3583" s="255" t="s">
        <v>168</v>
      </c>
      <c r="L3583" s="255" t="s">
        <v>601</v>
      </c>
      <c r="M3583" s="255" t="s">
        <v>2163</v>
      </c>
      <c r="N3583" s="255" t="s">
        <v>2534</v>
      </c>
      <c r="P3583" s="255" t="s">
        <v>166</v>
      </c>
      <c r="Q3583" s="255" t="s">
        <v>332</v>
      </c>
      <c r="R3583" s="255" t="s">
        <v>10625</v>
      </c>
      <c r="S3583" s="255" t="s">
        <v>3353</v>
      </c>
    </row>
    <row r="3584" spans="1:19" x14ac:dyDescent="0.3">
      <c r="A3584" s="255"/>
      <c r="B3584" s="255"/>
      <c r="C3584" s="255"/>
      <c r="D3584" s="255"/>
      <c r="F3584" s="255" t="s">
        <v>166</v>
      </c>
      <c r="G3584" s="255" t="s">
        <v>756</v>
      </c>
      <c r="H3584" s="255" t="s">
        <v>624</v>
      </c>
      <c r="I3584" s="255" t="s">
        <v>565</v>
      </c>
      <c r="K3584" s="255" t="s">
        <v>168</v>
      </c>
      <c r="L3584" s="255" t="s">
        <v>2074</v>
      </c>
      <c r="M3584" s="255" t="s">
        <v>624</v>
      </c>
      <c r="N3584" s="255" t="s">
        <v>2535</v>
      </c>
      <c r="P3584" s="255" t="s">
        <v>166</v>
      </c>
      <c r="Q3584" s="255" t="s">
        <v>331</v>
      </c>
      <c r="R3584" s="255" t="s">
        <v>2372</v>
      </c>
      <c r="S3584" s="255" t="s">
        <v>3354</v>
      </c>
    </row>
    <row r="3585" spans="1:19" x14ac:dyDescent="0.3">
      <c r="A3585" s="255"/>
      <c r="B3585" s="255"/>
      <c r="C3585" s="255"/>
      <c r="D3585" s="255"/>
      <c r="F3585" s="255" t="s">
        <v>166</v>
      </c>
      <c r="G3585" s="255" t="s">
        <v>758</v>
      </c>
      <c r="H3585" s="255" t="s">
        <v>1581</v>
      </c>
      <c r="I3585" s="255" t="s">
        <v>1411</v>
      </c>
      <c r="K3585" s="255" t="s">
        <v>168</v>
      </c>
      <c r="L3585" s="255" t="s">
        <v>602</v>
      </c>
      <c r="M3585" s="255" t="s">
        <v>863</v>
      </c>
      <c r="N3585" s="255" t="s">
        <v>2536</v>
      </c>
      <c r="P3585" s="255" t="s">
        <v>166</v>
      </c>
      <c r="Q3585" s="255" t="s">
        <v>330</v>
      </c>
      <c r="R3585" s="255" t="s">
        <v>991</v>
      </c>
      <c r="S3585" s="255" t="s">
        <v>3355</v>
      </c>
    </row>
    <row r="3586" spans="1:19" x14ac:dyDescent="0.3">
      <c r="A3586" s="255"/>
      <c r="B3586" s="255"/>
      <c r="C3586" s="255"/>
      <c r="D3586" s="255"/>
      <c r="F3586" s="255" t="s">
        <v>166</v>
      </c>
      <c r="G3586" s="255" t="s">
        <v>760</v>
      </c>
      <c r="H3586" s="255" t="s">
        <v>10507</v>
      </c>
      <c r="I3586" s="255" t="s">
        <v>1412</v>
      </c>
      <c r="K3586" s="255" t="s">
        <v>168</v>
      </c>
      <c r="L3586" s="255" t="s">
        <v>603</v>
      </c>
      <c r="M3586" s="255" t="s">
        <v>3673</v>
      </c>
      <c r="N3586" s="255" t="s">
        <v>2537</v>
      </c>
      <c r="P3586" s="255" t="s">
        <v>166</v>
      </c>
      <c r="Q3586" s="255" t="s">
        <v>329</v>
      </c>
      <c r="R3586" s="255" t="s">
        <v>4893</v>
      </c>
      <c r="S3586" s="255" t="s">
        <v>3356</v>
      </c>
    </row>
    <row r="3587" spans="1:19" x14ac:dyDescent="0.3">
      <c r="A3587" s="255"/>
      <c r="B3587" s="255"/>
      <c r="C3587" s="255"/>
      <c r="D3587" s="255"/>
      <c r="F3587" s="255" t="s">
        <v>166</v>
      </c>
      <c r="G3587" s="255" t="s">
        <v>762</v>
      </c>
      <c r="H3587" s="255" t="s">
        <v>4333</v>
      </c>
      <c r="I3587" s="255" t="s">
        <v>1413</v>
      </c>
      <c r="K3587" s="255" t="s">
        <v>168</v>
      </c>
      <c r="L3587" s="255" t="s">
        <v>586</v>
      </c>
      <c r="M3587" s="255" t="s">
        <v>1498</v>
      </c>
      <c r="N3587" s="255" t="s">
        <v>2538</v>
      </c>
      <c r="P3587" s="255" t="s">
        <v>166</v>
      </c>
      <c r="Q3587" s="255" t="s">
        <v>328</v>
      </c>
      <c r="R3587" s="255" t="s">
        <v>875</v>
      </c>
      <c r="S3587" s="255" t="s">
        <v>3357</v>
      </c>
    </row>
    <row r="3588" spans="1:19" x14ac:dyDescent="0.3">
      <c r="A3588" s="255"/>
      <c r="B3588" s="255"/>
      <c r="C3588" s="255"/>
      <c r="D3588" s="255"/>
      <c r="F3588" s="255" t="s">
        <v>166</v>
      </c>
      <c r="G3588" s="255" t="s">
        <v>764</v>
      </c>
      <c r="H3588" s="255" t="s">
        <v>1505</v>
      </c>
      <c r="I3588" s="255" t="s">
        <v>1414</v>
      </c>
      <c r="K3588" s="255" t="s">
        <v>168</v>
      </c>
      <c r="L3588" s="255" t="s">
        <v>552</v>
      </c>
      <c r="M3588" s="255" t="s">
        <v>7556</v>
      </c>
      <c r="N3588" s="255" t="s">
        <v>3826</v>
      </c>
      <c r="P3588" s="255" t="s">
        <v>166</v>
      </c>
      <c r="Q3588" s="255" t="s">
        <v>324</v>
      </c>
      <c r="R3588" s="255" t="s">
        <v>2000</v>
      </c>
      <c r="S3588" s="255" t="s">
        <v>3358</v>
      </c>
    </row>
    <row r="3589" spans="1:19" x14ac:dyDescent="0.3">
      <c r="A3589" s="255"/>
      <c r="B3589" s="255"/>
      <c r="C3589" s="255"/>
      <c r="D3589" s="255"/>
      <c r="F3589" s="255" t="s">
        <v>166</v>
      </c>
      <c r="G3589" s="255" t="s">
        <v>766</v>
      </c>
      <c r="H3589" s="255" t="s">
        <v>680</v>
      </c>
      <c r="I3589" s="255" t="s">
        <v>1415</v>
      </c>
      <c r="K3589" s="255" t="s">
        <v>168</v>
      </c>
      <c r="L3589" s="255" t="s">
        <v>551</v>
      </c>
      <c r="M3589" s="255" t="s">
        <v>2651</v>
      </c>
      <c r="N3589" s="255" t="s">
        <v>3827</v>
      </c>
      <c r="P3589" s="255" t="s">
        <v>166</v>
      </c>
      <c r="Q3589" s="255" t="s">
        <v>4678</v>
      </c>
      <c r="R3589" s="255" t="s">
        <v>4358</v>
      </c>
      <c r="S3589" s="255" t="s">
        <v>10624</v>
      </c>
    </row>
    <row r="3590" spans="1:19" x14ac:dyDescent="0.3">
      <c r="A3590" s="255"/>
      <c r="B3590" s="255"/>
      <c r="C3590" s="255"/>
      <c r="D3590" s="255"/>
      <c r="F3590" s="255" t="s">
        <v>166</v>
      </c>
      <c r="G3590" s="255" t="s">
        <v>4672</v>
      </c>
      <c r="H3590" s="255" t="s">
        <v>1798</v>
      </c>
      <c r="I3590" s="255" t="s">
        <v>10508</v>
      </c>
      <c r="K3590" s="255" t="s">
        <v>168</v>
      </c>
      <c r="L3590" s="255" t="s">
        <v>609</v>
      </c>
      <c r="M3590" s="255" t="s">
        <v>565</v>
      </c>
      <c r="N3590" s="255" t="s">
        <v>565</v>
      </c>
      <c r="P3590" s="255" t="s">
        <v>166</v>
      </c>
      <c r="Q3590" s="255" t="s">
        <v>830</v>
      </c>
      <c r="R3590" s="255" t="s">
        <v>861</v>
      </c>
      <c r="S3590" s="255" t="s">
        <v>3359</v>
      </c>
    </row>
    <row r="3591" spans="1:19" x14ac:dyDescent="0.3">
      <c r="A3591" s="255"/>
      <c r="B3591" s="255"/>
      <c r="C3591" s="255"/>
      <c r="D3591" s="255"/>
      <c r="F3591" s="255" t="s">
        <v>166</v>
      </c>
      <c r="G3591" s="255" t="s">
        <v>767</v>
      </c>
      <c r="H3591" s="255" t="s">
        <v>1415</v>
      </c>
      <c r="I3591" s="255" t="s">
        <v>1416</v>
      </c>
      <c r="K3591" s="255" t="s">
        <v>168</v>
      </c>
      <c r="L3591" s="255" t="s">
        <v>611</v>
      </c>
      <c r="M3591" s="255" t="s">
        <v>2651</v>
      </c>
      <c r="N3591" s="255" t="s">
        <v>3827</v>
      </c>
      <c r="P3591" s="255" t="s">
        <v>166</v>
      </c>
      <c r="Q3591" s="255" t="s">
        <v>831</v>
      </c>
      <c r="R3591" s="255" t="s">
        <v>594</v>
      </c>
      <c r="S3591" s="255" t="s">
        <v>861</v>
      </c>
    </row>
    <row r="3592" spans="1:19" x14ac:dyDescent="0.3">
      <c r="A3592" s="255"/>
      <c r="B3592" s="255"/>
      <c r="C3592" s="255"/>
      <c r="D3592" s="255"/>
      <c r="F3592" s="255" t="s">
        <v>166</v>
      </c>
      <c r="G3592" s="255" t="s">
        <v>769</v>
      </c>
      <c r="H3592" s="255" t="s">
        <v>2193</v>
      </c>
      <c r="I3592" s="255" t="s">
        <v>1417</v>
      </c>
      <c r="K3592" s="255" t="s">
        <v>168</v>
      </c>
      <c r="L3592" s="255" t="s">
        <v>586</v>
      </c>
      <c r="M3592" s="255" t="s">
        <v>565</v>
      </c>
      <c r="N3592" s="255" t="s">
        <v>565</v>
      </c>
      <c r="P3592" s="255" t="s">
        <v>166</v>
      </c>
      <c r="Q3592" s="255" t="s">
        <v>832</v>
      </c>
      <c r="R3592" s="255" t="s">
        <v>10610</v>
      </c>
      <c r="S3592" s="255" t="s">
        <v>3360</v>
      </c>
    </row>
    <row r="3593" spans="1:19" x14ac:dyDescent="0.3">
      <c r="A3593" s="255"/>
      <c r="B3593" s="255"/>
      <c r="C3593" s="255"/>
      <c r="D3593" s="255"/>
      <c r="F3593" s="255" t="s">
        <v>166</v>
      </c>
      <c r="G3593" s="255" t="s">
        <v>771</v>
      </c>
      <c r="H3593" s="255" t="s">
        <v>624</v>
      </c>
      <c r="I3593" s="255" t="s">
        <v>900</v>
      </c>
      <c r="K3593" s="255" t="s">
        <v>168</v>
      </c>
      <c r="L3593" s="255" t="s">
        <v>550</v>
      </c>
      <c r="M3593" s="255" t="s">
        <v>3479</v>
      </c>
      <c r="N3593" s="255" t="s">
        <v>2540</v>
      </c>
      <c r="P3593" s="255" t="s">
        <v>166</v>
      </c>
      <c r="Q3593" s="255" t="s">
        <v>536</v>
      </c>
      <c r="R3593" s="255" t="s">
        <v>1553</v>
      </c>
      <c r="S3593" s="255" t="s">
        <v>3361</v>
      </c>
    </row>
    <row r="3594" spans="1:19" x14ac:dyDescent="0.3">
      <c r="A3594" s="255"/>
      <c r="B3594" s="255"/>
      <c r="C3594" s="255"/>
      <c r="D3594" s="255"/>
      <c r="F3594" s="255" t="s">
        <v>166</v>
      </c>
      <c r="G3594" s="255" t="s">
        <v>537</v>
      </c>
      <c r="H3594" s="255" t="s">
        <v>4894</v>
      </c>
      <c r="I3594" s="255" t="s">
        <v>1418</v>
      </c>
      <c r="K3594" s="255" t="s">
        <v>168</v>
      </c>
      <c r="L3594" s="255" t="s">
        <v>615</v>
      </c>
      <c r="M3594" s="255" t="s">
        <v>565</v>
      </c>
      <c r="N3594" s="255" t="s">
        <v>565</v>
      </c>
      <c r="P3594" s="255" t="s">
        <v>166</v>
      </c>
      <c r="Q3594" s="255" t="s">
        <v>586</v>
      </c>
      <c r="R3594" s="255" t="s">
        <v>1553</v>
      </c>
      <c r="S3594" s="255" t="s">
        <v>3361</v>
      </c>
    </row>
    <row r="3595" spans="1:19" x14ac:dyDescent="0.3">
      <c r="A3595" s="255"/>
      <c r="B3595" s="255"/>
      <c r="C3595" s="255"/>
      <c r="D3595" s="255"/>
      <c r="F3595" s="255" t="s">
        <v>166</v>
      </c>
      <c r="G3595" s="255" t="s">
        <v>4673</v>
      </c>
      <c r="H3595" s="255" t="s">
        <v>700</v>
      </c>
      <c r="I3595" s="255" t="s">
        <v>10509</v>
      </c>
      <c r="K3595" s="255" t="s">
        <v>168</v>
      </c>
      <c r="L3595" s="255" t="s">
        <v>617</v>
      </c>
      <c r="M3595" s="255" t="s">
        <v>565</v>
      </c>
      <c r="N3595" s="255" t="s">
        <v>565</v>
      </c>
      <c r="P3595" s="255" t="s">
        <v>167</v>
      </c>
      <c r="Q3595" s="255" t="s">
        <v>554</v>
      </c>
      <c r="R3595" s="255" t="s">
        <v>10623</v>
      </c>
      <c r="S3595" s="255" t="s">
        <v>3362</v>
      </c>
    </row>
    <row r="3596" spans="1:19" x14ac:dyDescent="0.3">
      <c r="A3596" s="255"/>
      <c r="B3596" s="255"/>
      <c r="C3596" s="255"/>
      <c r="D3596" s="255"/>
      <c r="F3596" s="255" t="s">
        <v>166</v>
      </c>
      <c r="G3596" s="255" t="s">
        <v>774</v>
      </c>
      <c r="H3596" s="255" t="s">
        <v>1420</v>
      </c>
      <c r="I3596" s="255" t="s">
        <v>1419</v>
      </c>
      <c r="K3596" s="255" t="s">
        <v>168</v>
      </c>
      <c r="L3596" s="255" t="s">
        <v>618</v>
      </c>
      <c r="M3596" s="255" t="s">
        <v>3479</v>
      </c>
      <c r="N3596" s="255" t="s">
        <v>2540</v>
      </c>
      <c r="P3596" s="255" t="s">
        <v>167</v>
      </c>
      <c r="Q3596" s="255" t="s">
        <v>564</v>
      </c>
      <c r="R3596" s="255" t="s">
        <v>565</v>
      </c>
      <c r="S3596" s="255" t="s">
        <v>565</v>
      </c>
    </row>
    <row r="3597" spans="1:19" x14ac:dyDescent="0.3">
      <c r="A3597" s="255"/>
      <c r="B3597" s="255"/>
      <c r="C3597" s="255"/>
      <c r="D3597" s="255"/>
      <c r="F3597" s="255" t="s">
        <v>166</v>
      </c>
      <c r="G3597" s="255" t="s">
        <v>776</v>
      </c>
      <c r="H3597" s="255" t="s">
        <v>881</v>
      </c>
      <c r="I3597" s="255" t="s">
        <v>1420</v>
      </c>
      <c r="K3597" s="255" t="s">
        <v>168</v>
      </c>
      <c r="L3597" s="255" t="s">
        <v>620</v>
      </c>
      <c r="M3597" s="255" t="s">
        <v>565</v>
      </c>
      <c r="N3597" s="255" t="s">
        <v>565</v>
      </c>
      <c r="P3597" s="255" t="s">
        <v>167</v>
      </c>
      <c r="Q3597" s="255" t="s">
        <v>566</v>
      </c>
      <c r="R3597" s="255" t="s">
        <v>1808</v>
      </c>
      <c r="S3597" s="255" t="s">
        <v>3363</v>
      </c>
    </row>
    <row r="3598" spans="1:19" x14ac:dyDescent="0.3">
      <c r="A3598" s="255"/>
      <c r="B3598" s="255"/>
      <c r="C3598" s="255"/>
      <c r="D3598" s="255"/>
      <c r="F3598" s="255" t="s">
        <v>166</v>
      </c>
      <c r="G3598" s="255" t="s">
        <v>778</v>
      </c>
      <c r="H3598" s="255" t="s">
        <v>949</v>
      </c>
      <c r="I3598" s="255" t="s">
        <v>1421</v>
      </c>
      <c r="K3598" s="255" t="s">
        <v>168</v>
      </c>
      <c r="L3598" s="255" t="s">
        <v>8645</v>
      </c>
      <c r="M3598" s="255" t="s">
        <v>565</v>
      </c>
      <c r="N3598" s="255" t="s">
        <v>565</v>
      </c>
      <c r="P3598" s="255" t="s">
        <v>167</v>
      </c>
      <c r="Q3598" s="255" t="s">
        <v>4661</v>
      </c>
      <c r="R3598" s="255" t="s">
        <v>4042</v>
      </c>
      <c r="S3598" s="255" t="s">
        <v>10622</v>
      </c>
    </row>
    <row r="3599" spans="1:19" x14ac:dyDescent="0.3">
      <c r="A3599" s="255"/>
      <c r="B3599" s="255"/>
      <c r="C3599" s="255"/>
      <c r="D3599" s="255"/>
      <c r="F3599" s="255" t="s">
        <v>166</v>
      </c>
      <c r="G3599" s="255" t="s">
        <v>780</v>
      </c>
      <c r="H3599" s="255" t="s">
        <v>952</v>
      </c>
      <c r="I3599" s="255" t="s">
        <v>567</v>
      </c>
      <c r="K3599" s="255" t="s">
        <v>168</v>
      </c>
      <c r="L3599" s="255" t="s">
        <v>8646</v>
      </c>
      <c r="M3599" s="255" t="s">
        <v>565</v>
      </c>
      <c r="N3599" s="255" t="s">
        <v>565</v>
      </c>
      <c r="P3599" s="255" t="s">
        <v>167</v>
      </c>
      <c r="Q3599" s="255" t="s">
        <v>570</v>
      </c>
      <c r="R3599" s="255" t="s">
        <v>3460</v>
      </c>
      <c r="S3599" s="255" t="s">
        <v>3364</v>
      </c>
    </row>
    <row r="3600" spans="1:19" x14ac:dyDescent="0.3">
      <c r="A3600" s="255"/>
      <c r="B3600" s="255"/>
      <c r="C3600" s="255"/>
      <c r="D3600" s="255"/>
      <c r="F3600" s="255" t="s">
        <v>166</v>
      </c>
      <c r="G3600" s="255" t="s">
        <v>782</v>
      </c>
      <c r="H3600" s="255" t="s">
        <v>565</v>
      </c>
      <c r="I3600" s="255" t="s">
        <v>565</v>
      </c>
      <c r="K3600" s="255" t="s">
        <v>168</v>
      </c>
      <c r="L3600" s="255" t="s">
        <v>586</v>
      </c>
      <c r="M3600" s="255" t="s">
        <v>565</v>
      </c>
      <c r="N3600" s="255" t="s">
        <v>565</v>
      </c>
      <c r="P3600" s="255" t="s">
        <v>167</v>
      </c>
      <c r="Q3600" s="255" t="s">
        <v>572</v>
      </c>
      <c r="R3600" s="255" t="s">
        <v>2154</v>
      </c>
      <c r="S3600" s="255" t="s">
        <v>3365</v>
      </c>
    </row>
    <row r="3601" spans="1:19" x14ac:dyDescent="0.3">
      <c r="A3601" s="255"/>
      <c r="B3601" s="255"/>
      <c r="C3601" s="255"/>
      <c r="D3601" s="255"/>
      <c r="F3601" s="255" t="s">
        <v>166</v>
      </c>
      <c r="G3601" s="255" t="s">
        <v>783</v>
      </c>
      <c r="H3601" s="255" t="s">
        <v>863</v>
      </c>
      <c r="I3601" s="255" t="s">
        <v>863</v>
      </c>
      <c r="K3601" s="255" t="s">
        <v>168</v>
      </c>
      <c r="L3601" s="255" t="s">
        <v>549</v>
      </c>
      <c r="M3601" s="255" t="s">
        <v>853</v>
      </c>
      <c r="N3601" s="255" t="s">
        <v>2430</v>
      </c>
      <c r="P3601" s="255" t="s">
        <v>167</v>
      </c>
      <c r="Q3601" s="255" t="s">
        <v>574</v>
      </c>
      <c r="R3601" s="255" t="s">
        <v>1393</v>
      </c>
      <c r="S3601" s="255" t="s">
        <v>742</v>
      </c>
    </row>
    <row r="3602" spans="1:19" x14ac:dyDescent="0.3">
      <c r="A3602" s="255"/>
      <c r="B3602" s="255"/>
      <c r="C3602" s="255"/>
      <c r="D3602" s="255"/>
      <c r="F3602" s="255" t="s">
        <v>166</v>
      </c>
      <c r="G3602" s="255" t="s">
        <v>784</v>
      </c>
      <c r="H3602" s="255" t="s">
        <v>1010</v>
      </c>
      <c r="I3602" s="255" t="s">
        <v>1422</v>
      </c>
      <c r="K3602" s="255" t="s">
        <v>168</v>
      </c>
      <c r="L3602" s="255" t="s">
        <v>625</v>
      </c>
      <c r="M3602" s="255" t="s">
        <v>565</v>
      </c>
      <c r="N3602" s="255" t="s">
        <v>565</v>
      </c>
      <c r="P3602" s="255" t="s">
        <v>167</v>
      </c>
      <c r="Q3602" s="255" t="s">
        <v>576</v>
      </c>
      <c r="R3602" s="255" t="s">
        <v>1183</v>
      </c>
      <c r="S3602" s="255" t="s">
        <v>3366</v>
      </c>
    </row>
    <row r="3603" spans="1:19" x14ac:dyDescent="0.3">
      <c r="A3603" s="255"/>
      <c r="B3603" s="255"/>
      <c r="C3603" s="255"/>
      <c r="D3603" s="255"/>
      <c r="F3603" s="255" t="s">
        <v>166</v>
      </c>
      <c r="G3603" s="255" t="s">
        <v>786</v>
      </c>
      <c r="H3603" s="255" t="s">
        <v>1069</v>
      </c>
      <c r="I3603" s="255" t="s">
        <v>1423</v>
      </c>
      <c r="K3603" s="255" t="s">
        <v>168</v>
      </c>
      <c r="L3603" s="255" t="s">
        <v>629</v>
      </c>
      <c r="M3603" s="255" t="s">
        <v>875</v>
      </c>
      <c r="N3603" s="255" t="s">
        <v>2541</v>
      </c>
      <c r="P3603" s="255" t="s">
        <v>167</v>
      </c>
      <c r="Q3603" s="255" t="s">
        <v>578</v>
      </c>
      <c r="R3603" s="255" t="s">
        <v>4245</v>
      </c>
      <c r="S3603" s="255" t="s">
        <v>3367</v>
      </c>
    </row>
    <row r="3604" spans="1:19" x14ac:dyDescent="0.3">
      <c r="A3604" s="255"/>
      <c r="B3604" s="255"/>
      <c r="C3604" s="255"/>
      <c r="D3604" s="255"/>
      <c r="F3604" s="255" t="s">
        <v>166</v>
      </c>
      <c r="G3604" s="255" t="s">
        <v>4674</v>
      </c>
      <c r="H3604" s="255" t="s">
        <v>7937</v>
      </c>
      <c r="I3604" s="255" t="s">
        <v>1297</v>
      </c>
      <c r="K3604" s="255" t="s">
        <v>168</v>
      </c>
      <c r="L3604" s="255" t="s">
        <v>631</v>
      </c>
      <c r="M3604" s="255" t="s">
        <v>594</v>
      </c>
      <c r="N3604" s="255" t="s">
        <v>757</v>
      </c>
      <c r="P3604" s="255" t="s">
        <v>167</v>
      </c>
      <c r="Q3604" s="255" t="s">
        <v>580</v>
      </c>
      <c r="R3604" s="255" t="s">
        <v>757</v>
      </c>
      <c r="S3604" s="255" t="s">
        <v>994</v>
      </c>
    </row>
    <row r="3605" spans="1:19" x14ac:dyDescent="0.3">
      <c r="A3605" s="255"/>
      <c r="B3605" s="255"/>
      <c r="C3605" s="255"/>
      <c r="D3605" s="255"/>
      <c r="F3605" s="255" t="s">
        <v>166</v>
      </c>
      <c r="G3605" s="255" t="s">
        <v>788</v>
      </c>
      <c r="H3605" s="255" t="s">
        <v>674</v>
      </c>
      <c r="I3605" s="255" t="s">
        <v>1393</v>
      </c>
      <c r="K3605" s="255" t="s">
        <v>168</v>
      </c>
      <c r="L3605" s="255" t="s">
        <v>633</v>
      </c>
      <c r="M3605" s="255" t="s">
        <v>565</v>
      </c>
      <c r="N3605" s="255" t="s">
        <v>777</v>
      </c>
      <c r="P3605" s="255" t="s">
        <v>167</v>
      </c>
      <c r="Q3605" s="255" t="s">
        <v>2829</v>
      </c>
      <c r="R3605" s="255" t="s">
        <v>624</v>
      </c>
      <c r="S3605" s="255" t="s">
        <v>3368</v>
      </c>
    </row>
    <row r="3606" spans="1:19" x14ac:dyDescent="0.3">
      <c r="A3606" s="255"/>
      <c r="B3606" s="255"/>
      <c r="C3606" s="255"/>
      <c r="D3606" s="255"/>
      <c r="F3606" s="255" t="s">
        <v>166</v>
      </c>
      <c r="G3606" s="255" t="s">
        <v>790</v>
      </c>
      <c r="H3606" s="255" t="s">
        <v>3186</v>
      </c>
      <c r="I3606" s="255" t="s">
        <v>1424</v>
      </c>
      <c r="K3606" s="255" t="s">
        <v>168</v>
      </c>
      <c r="L3606" s="255" t="s">
        <v>586</v>
      </c>
      <c r="M3606" s="255" t="s">
        <v>777</v>
      </c>
      <c r="N3606" s="255" t="s">
        <v>2542</v>
      </c>
      <c r="P3606" s="255" t="s">
        <v>167</v>
      </c>
      <c r="Q3606" s="255" t="s">
        <v>4664</v>
      </c>
      <c r="R3606" s="255" t="s">
        <v>1777</v>
      </c>
      <c r="S3606" s="255" t="s">
        <v>5148</v>
      </c>
    </row>
    <row r="3607" spans="1:19" x14ac:dyDescent="0.3">
      <c r="A3607" s="255"/>
      <c r="B3607" s="255"/>
      <c r="C3607" s="255"/>
      <c r="D3607" s="255"/>
      <c r="F3607" s="255" t="s">
        <v>166</v>
      </c>
      <c r="G3607" s="255" t="s">
        <v>792</v>
      </c>
      <c r="H3607" s="255" t="s">
        <v>1013</v>
      </c>
      <c r="I3607" s="255" t="s">
        <v>968</v>
      </c>
      <c r="K3607" s="255" t="s">
        <v>168</v>
      </c>
      <c r="L3607" s="255" t="s">
        <v>548</v>
      </c>
      <c r="M3607" s="255" t="s">
        <v>2193</v>
      </c>
      <c r="N3607" s="255" t="s">
        <v>1447</v>
      </c>
      <c r="P3607" s="255" t="s">
        <v>167</v>
      </c>
      <c r="Q3607" s="255" t="s">
        <v>582</v>
      </c>
      <c r="R3607" s="255" t="s">
        <v>1105</v>
      </c>
      <c r="S3607" s="255" t="s">
        <v>3369</v>
      </c>
    </row>
    <row r="3608" spans="1:19" x14ac:dyDescent="0.3">
      <c r="A3608" s="255"/>
      <c r="B3608" s="255"/>
      <c r="C3608" s="255"/>
      <c r="D3608" s="255"/>
      <c r="F3608" s="255" t="s">
        <v>166</v>
      </c>
      <c r="G3608" s="255" t="s">
        <v>794</v>
      </c>
      <c r="H3608" s="255" t="s">
        <v>1079</v>
      </c>
      <c r="I3608" s="255" t="s">
        <v>857</v>
      </c>
      <c r="K3608" s="255" t="s">
        <v>168</v>
      </c>
      <c r="L3608" s="255" t="s">
        <v>637</v>
      </c>
      <c r="M3608" s="255" t="s">
        <v>624</v>
      </c>
      <c r="N3608" s="255" t="s">
        <v>1145</v>
      </c>
      <c r="P3608" s="255" t="s">
        <v>167</v>
      </c>
      <c r="Q3608" s="255" t="s">
        <v>584</v>
      </c>
      <c r="R3608" s="255" t="s">
        <v>4251</v>
      </c>
      <c r="S3608" s="255" t="s">
        <v>3370</v>
      </c>
    </row>
    <row r="3609" spans="1:19" x14ac:dyDescent="0.3">
      <c r="A3609" s="255"/>
      <c r="B3609" s="255"/>
      <c r="C3609" s="255"/>
      <c r="D3609" s="255"/>
      <c r="F3609" s="255" t="s">
        <v>166</v>
      </c>
      <c r="G3609" s="255" t="s">
        <v>796</v>
      </c>
      <c r="H3609" s="255" t="s">
        <v>2738</v>
      </c>
      <c r="I3609" s="255" t="s">
        <v>1425</v>
      </c>
      <c r="K3609" s="255" t="s">
        <v>168</v>
      </c>
      <c r="L3609" s="255" t="s">
        <v>639</v>
      </c>
      <c r="M3609" s="255" t="s">
        <v>624</v>
      </c>
      <c r="N3609" s="255" t="s">
        <v>1074</v>
      </c>
      <c r="P3609" s="255" t="s">
        <v>167</v>
      </c>
      <c r="Q3609" s="255" t="s">
        <v>586</v>
      </c>
      <c r="R3609" s="255" t="s">
        <v>3232</v>
      </c>
      <c r="S3609" s="255" t="s">
        <v>3371</v>
      </c>
    </row>
    <row r="3610" spans="1:19" x14ac:dyDescent="0.3">
      <c r="A3610" s="255"/>
      <c r="B3610" s="255"/>
      <c r="C3610" s="255"/>
      <c r="D3610" s="255"/>
      <c r="F3610" s="255" t="s">
        <v>166</v>
      </c>
      <c r="G3610" s="255" t="s">
        <v>4675</v>
      </c>
      <c r="H3610" s="255" t="s">
        <v>2893</v>
      </c>
      <c r="I3610" s="255" t="s">
        <v>8191</v>
      </c>
      <c r="K3610" s="255" t="s">
        <v>168</v>
      </c>
      <c r="L3610" s="255" t="s">
        <v>641</v>
      </c>
      <c r="M3610" s="255" t="s">
        <v>565</v>
      </c>
      <c r="N3610" s="255" t="s">
        <v>881</v>
      </c>
      <c r="P3610" s="255" t="s">
        <v>167</v>
      </c>
      <c r="Q3610" s="255" t="s">
        <v>553</v>
      </c>
      <c r="R3610" s="255" t="s">
        <v>1025</v>
      </c>
      <c r="S3610" s="255" t="s">
        <v>3372</v>
      </c>
    </row>
    <row r="3611" spans="1:19" x14ac:dyDescent="0.3">
      <c r="A3611" s="255"/>
      <c r="B3611" s="255"/>
      <c r="C3611" s="255"/>
      <c r="D3611" s="255"/>
      <c r="F3611" s="255" t="s">
        <v>166</v>
      </c>
      <c r="G3611" s="255" t="s">
        <v>798</v>
      </c>
      <c r="H3611" s="255" t="s">
        <v>565</v>
      </c>
      <c r="I3611" s="255" t="s">
        <v>565</v>
      </c>
      <c r="K3611" s="255" t="s">
        <v>168</v>
      </c>
      <c r="L3611" s="255" t="s">
        <v>643</v>
      </c>
      <c r="M3611" s="255" t="s">
        <v>863</v>
      </c>
      <c r="N3611" s="255" t="s">
        <v>1802</v>
      </c>
      <c r="P3611" s="255" t="s">
        <v>167</v>
      </c>
      <c r="Q3611" s="255" t="s">
        <v>589</v>
      </c>
      <c r="R3611" s="255" t="s">
        <v>852</v>
      </c>
      <c r="S3611" s="255" t="s">
        <v>1086</v>
      </c>
    </row>
    <row r="3612" spans="1:19" x14ac:dyDescent="0.3">
      <c r="A3612" s="255"/>
      <c r="B3612" s="255"/>
      <c r="C3612" s="255"/>
      <c r="D3612" s="255"/>
      <c r="F3612" s="255" t="s">
        <v>166</v>
      </c>
      <c r="G3612" s="255" t="s">
        <v>800</v>
      </c>
      <c r="H3612" s="255" t="s">
        <v>652</v>
      </c>
      <c r="I3612" s="255" t="s">
        <v>1273</v>
      </c>
      <c r="K3612" s="255" t="s">
        <v>168</v>
      </c>
      <c r="L3612" s="255" t="s">
        <v>586</v>
      </c>
      <c r="M3612" s="255" t="s">
        <v>1420</v>
      </c>
      <c r="N3612" s="255" t="s">
        <v>2004</v>
      </c>
      <c r="P3612" s="255" t="s">
        <v>167</v>
      </c>
      <c r="Q3612" s="255" t="s">
        <v>591</v>
      </c>
      <c r="R3612" s="255" t="s">
        <v>3368</v>
      </c>
      <c r="S3612" s="255" t="s">
        <v>3373</v>
      </c>
    </row>
    <row r="3613" spans="1:19" x14ac:dyDescent="0.3">
      <c r="A3613" s="255"/>
      <c r="B3613" s="255"/>
      <c r="C3613" s="255"/>
      <c r="D3613" s="255"/>
      <c r="F3613" s="255" t="s">
        <v>166</v>
      </c>
      <c r="G3613" s="255" t="s">
        <v>802</v>
      </c>
      <c r="H3613" s="255" t="s">
        <v>594</v>
      </c>
      <c r="I3613" s="255" t="s">
        <v>624</v>
      </c>
      <c r="K3613" s="255" t="s">
        <v>168</v>
      </c>
      <c r="L3613" s="255" t="s">
        <v>547</v>
      </c>
      <c r="M3613" s="255" t="s">
        <v>2564</v>
      </c>
      <c r="N3613" s="255" t="s">
        <v>581</v>
      </c>
      <c r="P3613" s="255" t="s">
        <v>167</v>
      </c>
      <c r="Q3613" s="255" t="s">
        <v>593</v>
      </c>
      <c r="R3613" s="255" t="s">
        <v>863</v>
      </c>
      <c r="S3613" s="255" t="s">
        <v>1183</v>
      </c>
    </row>
    <row r="3614" spans="1:19" x14ac:dyDescent="0.3">
      <c r="A3614" s="255"/>
      <c r="B3614" s="255"/>
      <c r="C3614" s="255"/>
      <c r="D3614" s="255"/>
      <c r="F3614" s="255" t="s">
        <v>166</v>
      </c>
      <c r="G3614" s="255" t="s">
        <v>803</v>
      </c>
      <c r="H3614" s="255" t="s">
        <v>2090</v>
      </c>
      <c r="I3614" s="255" t="s">
        <v>1426</v>
      </c>
      <c r="K3614" s="255" t="s">
        <v>168</v>
      </c>
      <c r="L3614" s="255" t="s">
        <v>647</v>
      </c>
      <c r="M3614" s="255" t="s">
        <v>2256</v>
      </c>
      <c r="N3614" s="255" t="s">
        <v>710</v>
      </c>
      <c r="P3614" s="255" t="s">
        <v>167</v>
      </c>
      <c r="Q3614" s="255" t="s">
        <v>4665</v>
      </c>
      <c r="R3614" s="255" t="s">
        <v>2515</v>
      </c>
      <c r="S3614" s="255" t="s">
        <v>991</v>
      </c>
    </row>
    <row r="3615" spans="1:19" x14ac:dyDescent="0.3">
      <c r="A3615" s="255"/>
      <c r="B3615" s="255"/>
      <c r="C3615" s="255"/>
      <c r="D3615" s="255"/>
      <c r="F3615" s="255" t="s">
        <v>166</v>
      </c>
      <c r="G3615" s="255" t="s">
        <v>805</v>
      </c>
      <c r="H3615" s="255" t="s">
        <v>885</v>
      </c>
      <c r="I3615" s="255" t="s">
        <v>915</v>
      </c>
      <c r="K3615" s="255" t="s">
        <v>168</v>
      </c>
      <c r="L3615" s="255" t="s">
        <v>649</v>
      </c>
      <c r="M3615" s="255" t="s">
        <v>4245</v>
      </c>
      <c r="N3615" s="255" t="s">
        <v>812</v>
      </c>
      <c r="P3615" s="255" t="s">
        <v>167</v>
      </c>
      <c r="Q3615" s="255" t="s">
        <v>595</v>
      </c>
      <c r="R3615" s="255" t="s">
        <v>624</v>
      </c>
      <c r="S3615" s="255" t="s">
        <v>1350</v>
      </c>
    </row>
    <row r="3616" spans="1:19" x14ac:dyDescent="0.3">
      <c r="A3616" s="255"/>
      <c r="B3616" s="255"/>
      <c r="C3616" s="255"/>
      <c r="D3616" s="255"/>
      <c r="F3616" s="255" t="s">
        <v>166</v>
      </c>
      <c r="G3616" s="255" t="s">
        <v>807</v>
      </c>
      <c r="H3616" s="255" t="s">
        <v>881</v>
      </c>
      <c r="I3616" s="255" t="s">
        <v>1427</v>
      </c>
      <c r="K3616" s="255" t="s">
        <v>168</v>
      </c>
      <c r="L3616" s="255" t="s">
        <v>651</v>
      </c>
      <c r="M3616" s="255" t="s">
        <v>594</v>
      </c>
      <c r="N3616" s="255" t="s">
        <v>565</v>
      </c>
      <c r="P3616" s="255" t="s">
        <v>167</v>
      </c>
      <c r="Q3616" s="255" t="s">
        <v>597</v>
      </c>
      <c r="R3616" s="255" t="s">
        <v>777</v>
      </c>
      <c r="S3616" s="255" t="s">
        <v>2893</v>
      </c>
    </row>
    <row r="3617" spans="1:19" x14ac:dyDescent="0.3">
      <c r="A3617" s="255"/>
      <c r="B3617" s="255"/>
      <c r="C3617" s="255"/>
      <c r="D3617" s="255"/>
      <c r="F3617" s="255" t="s">
        <v>166</v>
      </c>
      <c r="G3617" s="255" t="s">
        <v>809</v>
      </c>
      <c r="H3617" s="255" t="s">
        <v>875</v>
      </c>
      <c r="I3617" s="255" t="s">
        <v>1155</v>
      </c>
      <c r="K3617" s="255" t="s">
        <v>168</v>
      </c>
      <c r="L3617" s="255" t="s">
        <v>653</v>
      </c>
      <c r="M3617" s="255" t="s">
        <v>952</v>
      </c>
      <c r="N3617" s="255" t="s">
        <v>863</v>
      </c>
      <c r="P3617" s="255" t="s">
        <v>167</v>
      </c>
      <c r="Q3617" s="255" t="s">
        <v>599</v>
      </c>
      <c r="R3617" s="255" t="s">
        <v>1348</v>
      </c>
      <c r="S3617" s="255" t="s">
        <v>2152</v>
      </c>
    </row>
    <row r="3618" spans="1:19" x14ac:dyDescent="0.3">
      <c r="A3618" s="255"/>
      <c r="B3618" s="255"/>
      <c r="C3618" s="255"/>
      <c r="D3618" s="255"/>
      <c r="F3618" s="255" t="s">
        <v>166</v>
      </c>
      <c r="G3618" s="255" t="s">
        <v>811</v>
      </c>
      <c r="H3618" s="255" t="s">
        <v>594</v>
      </c>
      <c r="I3618" s="255" t="s">
        <v>946</v>
      </c>
      <c r="K3618" s="255" t="s">
        <v>168</v>
      </c>
      <c r="L3618" s="255" t="s">
        <v>655</v>
      </c>
      <c r="M3618" s="255" t="s">
        <v>821</v>
      </c>
      <c r="N3618" s="255" t="s">
        <v>863</v>
      </c>
      <c r="P3618" s="255" t="s">
        <v>167</v>
      </c>
      <c r="Q3618" s="255" t="s">
        <v>4666</v>
      </c>
      <c r="R3618" s="255" t="s">
        <v>772</v>
      </c>
      <c r="S3618" s="255" t="s">
        <v>3374</v>
      </c>
    </row>
    <row r="3619" spans="1:19" x14ac:dyDescent="0.3">
      <c r="A3619" s="255"/>
      <c r="B3619" s="255"/>
      <c r="C3619" s="255"/>
      <c r="D3619" s="255"/>
      <c r="F3619" s="255" t="s">
        <v>166</v>
      </c>
      <c r="G3619" s="255" t="s">
        <v>4676</v>
      </c>
      <c r="H3619" s="255" t="s">
        <v>4384</v>
      </c>
      <c r="I3619" s="255" t="s">
        <v>10510</v>
      </c>
      <c r="K3619" s="255" t="s">
        <v>168</v>
      </c>
      <c r="L3619" s="255" t="s">
        <v>657</v>
      </c>
      <c r="M3619" s="255" t="s">
        <v>565</v>
      </c>
      <c r="N3619" s="255" t="s">
        <v>565</v>
      </c>
      <c r="P3619" s="255" t="s">
        <v>167</v>
      </c>
      <c r="Q3619" s="255" t="s">
        <v>601</v>
      </c>
      <c r="R3619" s="255" t="s">
        <v>565</v>
      </c>
      <c r="S3619" s="255" t="s">
        <v>565</v>
      </c>
    </row>
    <row r="3620" spans="1:19" x14ac:dyDescent="0.3">
      <c r="A3620" s="255"/>
      <c r="B3620" s="255"/>
      <c r="C3620" s="255"/>
      <c r="D3620" s="255"/>
      <c r="F3620" s="255" t="s">
        <v>166</v>
      </c>
      <c r="G3620" s="255" t="s">
        <v>813</v>
      </c>
      <c r="H3620" s="255" t="s">
        <v>4628</v>
      </c>
      <c r="I3620" s="255" t="s">
        <v>1428</v>
      </c>
      <c r="K3620" s="255" t="s">
        <v>168</v>
      </c>
      <c r="L3620" s="255" t="s">
        <v>546</v>
      </c>
      <c r="M3620" s="255" t="s">
        <v>1157</v>
      </c>
      <c r="N3620" s="255" t="s">
        <v>2543</v>
      </c>
      <c r="P3620" s="255" t="s">
        <v>167</v>
      </c>
      <c r="Q3620" s="255" t="s">
        <v>603</v>
      </c>
      <c r="R3620" s="255" t="s">
        <v>772</v>
      </c>
      <c r="S3620" s="255" t="s">
        <v>3374</v>
      </c>
    </row>
    <row r="3621" spans="1:19" x14ac:dyDescent="0.3">
      <c r="A3621" s="255"/>
      <c r="B3621" s="255"/>
      <c r="C3621" s="255"/>
      <c r="D3621" s="255"/>
      <c r="F3621" s="255" t="s">
        <v>166</v>
      </c>
      <c r="G3621" s="255" t="s">
        <v>815</v>
      </c>
      <c r="H3621" s="255" t="s">
        <v>565</v>
      </c>
      <c r="I3621" s="255" t="s">
        <v>565</v>
      </c>
      <c r="K3621" s="255" t="s">
        <v>168</v>
      </c>
      <c r="L3621" s="255" t="s">
        <v>660</v>
      </c>
      <c r="M3621" s="255" t="s">
        <v>565</v>
      </c>
      <c r="N3621" s="255" t="s">
        <v>565</v>
      </c>
      <c r="P3621" s="255" t="s">
        <v>167</v>
      </c>
      <c r="Q3621" s="255" t="s">
        <v>586</v>
      </c>
      <c r="R3621" s="255" t="s">
        <v>2163</v>
      </c>
      <c r="S3621" s="255" t="s">
        <v>3375</v>
      </c>
    </row>
    <row r="3622" spans="1:19" x14ac:dyDescent="0.3">
      <c r="A3622" s="255"/>
      <c r="B3622" s="255"/>
      <c r="C3622" s="255"/>
      <c r="D3622" s="255"/>
      <c r="F3622" s="255" t="s">
        <v>166</v>
      </c>
      <c r="G3622" s="255" t="s">
        <v>816</v>
      </c>
      <c r="H3622" s="255" t="s">
        <v>1119</v>
      </c>
      <c r="I3622" s="255" t="s">
        <v>1429</v>
      </c>
      <c r="K3622" s="255" t="s">
        <v>168</v>
      </c>
      <c r="L3622" s="255" t="s">
        <v>662</v>
      </c>
      <c r="M3622" s="255" t="s">
        <v>565</v>
      </c>
      <c r="N3622" s="255" t="s">
        <v>565</v>
      </c>
      <c r="P3622" s="255" t="s">
        <v>167</v>
      </c>
      <c r="Q3622" s="255" t="s">
        <v>552</v>
      </c>
      <c r="R3622" s="255" t="s">
        <v>10621</v>
      </c>
      <c r="S3622" s="255" t="s">
        <v>3879</v>
      </c>
    </row>
    <row r="3623" spans="1:19" x14ac:dyDescent="0.3">
      <c r="A3623" s="255"/>
      <c r="B3623" s="255"/>
      <c r="C3623" s="255"/>
      <c r="D3623" s="255"/>
      <c r="F3623" s="255" t="s">
        <v>166</v>
      </c>
      <c r="G3623" s="255" t="s">
        <v>818</v>
      </c>
      <c r="H3623" s="255" t="s">
        <v>853</v>
      </c>
      <c r="I3623" s="255" t="s">
        <v>1430</v>
      </c>
      <c r="K3623" s="255" t="s">
        <v>168</v>
      </c>
      <c r="L3623" s="255" t="s">
        <v>664</v>
      </c>
      <c r="M3623" s="255" t="s">
        <v>1157</v>
      </c>
      <c r="N3623" s="255" t="s">
        <v>2543</v>
      </c>
      <c r="P3623" s="255" t="s">
        <v>167</v>
      </c>
      <c r="Q3623" s="255" t="s">
        <v>551</v>
      </c>
      <c r="R3623" s="255" t="s">
        <v>1193</v>
      </c>
      <c r="S3623" s="255" t="s">
        <v>3880</v>
      </c>
    </row>
    <row r="3624" spans="1:19" x14ac:dyDescent="0.3">
      <c r="A3624" s="255"/>
      <c r="B3624" s="255"/>
      <c r="C3624" s="255"/>
      <c r="D3624" s="255"/>
      <c r="F3624" s="255" t="s">
        <v>166</v>
      </c>
      <c r="G3624" s="255" t="s">
        <v>4677</v>
      </c>
      <c r="H3624" s="255" t="s">
        <v>624</v>
      </c>
      <c r="I3624" s="255" t="s">
        <v>885</v>
      </c>
      <c r="K3624" s="255" t="s">
        <v>168</v>
      </c>
      <c r="L3624" s="255" t="s">
        <v>545</v>
      </c>
      <c r="M3624" s="255" t="s">
        <v>642</v>
      </c>
      <c r="N3624" s="255" t="s">
        <v>2544</v>
      </c>
      <c r="P3624" s="255" t="s">
        <v>167</v>
      </c>
      <c r="Q3624" s="255" t="s">
        <v>609</v>
      </c>
      <c r="R3624" s="255" t="s">
        <v>863</v>
      </c>
      <c r="S3624" s="255" t="s">
        <v>2052</v>
      </c>
    </row>
    <row r="3625" spans="1:19" x14ac:dyDescent="0.3">
      <c r="A3625" s="255"/>
      <c r="B3625" s="255"/>
      <c r="C3625" s="255"/>
      <c r="D3625" s="255"/>
      <c r="F3625" s="255" t="s">
        <v>166</v>
      </c>
      <c r="G3625" s="255" t="s">
        <v>820</v>
      </c>
      <c r="H3625" s="255" t="s">
        <v>624</v>
      </c>
      <c r="I3625" s="255" t="s">
        <v>885</v>
      </c>
      <c r="K3625" s="255" t="s">
        <v>168</v>
      </c>
      <c r="L3625" s="255" t="s">
        <v>667</v>
      </c>
      <c r="M3625" s="255" t="s">
        <v>565</v>
      </c>
      <c r="N3625" s="255" t="s">
        <v>565</v>
      </c>
      <c r="P3625" s="255" t="s">
        <v>167</v>
      </c>
      <c r="Q3625" s="255" t="s">
        <v>611</v>
      </c>
      <c r="R3625" s="255" t="s">
        <v>2691</v>
      </c>
      <c r="S3625" s="255" t="s">
        <v>3881</v>
      </c>
    </row>
    <row r="3626" spans="1:19" x14ac:dyDescent="0.3">
      <c r="A3626" s="255"/>
      <c r="B3626" s="255"/>
      <c r="C3626" s="255"/>
      <c r="D3626" s="255"/>
      <c r="F3626" s="255" t="s">
        <v>166</v>
      </c>
      <c r="G3626" s="255" t="s">
        <v>961</v>
      </c>
      <c r="H3626" s="255" t="s">
        <v>565</v>
      </c>
      <c r="I3626" s="255" t="s">
        <v>565</v>
      </c>
      <c r="K3626" s="255" t="s">
        <v>168</v>
      </c>
      <c r="L3626" s="255" t="s">
        <v>668</v>
      </c>
      <c r="M3626" s="255" t="s">
        <v>594</v>
      </c>
      <c r="N3626" s="255" t="s">
        <v>1337</v>
      </c>
      <c r="P3626" s="255" t="s">
        <v>167</v>
      </c>
      <c r="Q3626" s="255" t="s">
        <v>586</v>
      </c>
      <c r="R3626" s="255" t="s">
        <v>565</v>
      </c>
      <c r="S3626" s="255" t="s">
        <v>565</v>
      </c>
    </row>
    <row r="3627" spans="1:19" x14ac:dyDescent="0.3">
      <c r="A3627" s="255"/>
      <c r="B3627" s="255"/>
      <c r="C3627" s="255"/>
      <c r="D3627" s="255"/>
      <c r="F3627" s="255" t="s">
        <v>166</v>
      </c>
      <c r="G3627" s="255" t="s">
        <v>822</v>
      </c>
      <c r="H3627" s="255" t="s">
        <v>3215</v>
      </c>
      <c r="I3627" s="255" t="s">
        <v>1431</v>
      </c>
      <c r="K3627" s="255" t="s">
        <v>168</v>
      </c>
      <c r="L3627" s="255" t="s">
        <v>670</v>
      </c>
      <c r="M3627" s="255" t="s">
        <v>1906</v>
      </c>
      <c r="N3627" s="255" t="s">
        <v>1790</v>
      </c>
      <c r="P3627" s="255" t="s">
        <v>167</v>
      </c>
      <c r="Q3627" s="255" t="s">
        <v>550</v>
      </c>
      <c r="R3627" s="255" t="s">
        <v>1281</v>
      </c>
      <c r="S3627" s="255" t="s">
        <v>3377</v>
      </c>
    </row>
    <row r="3628" spans="1:19" x14ac:dyDescent="0.3">
      <c r="A3628" s="255"/>
      <c r="B3628" s="255"/>
      <c r="C3628" s="255"/>
      <c r="D3628" s="255"/>
      <c r="F3628" s="255" t="s">
        <v>166</v>
      </c>
      <c r="G3628" s="255" t="s">
        <v>332</v>
      </c>
      <c r="H3628" s="255" t="s">
        <v>8954</v>
      </c>
      <c r="I3628" s="255" t="s">
        <v>1432</v>
      </c>
      <c r="K3628" s="255" t="s">
        <v>168</v>
      </c>
      <c r="L3628" s="255" t="s">
        <v>672</v>
      </c>
      <c r="M3628" s="255" t="s">
        <v>565</v>
      </c>
      <c r="N3628" s="255" t="s">
        <v>863</v>
      </c>
      <c r="P3628" s="255" t="s">
        <v>167</v>
      </c>
      <c r="Q3628" s="255" t="s">
        <v>614</v>
      </c>
      <c r="R3628" s="255" t="s">
        <v>565</v>
      </c>
      <c r="S3628" s="255" t="s">
        <v>565</v>
      </c>
    </row>
    <row r="3629" spans="1:19" x14ac:dyDescent="0.3">
      <c r="A3629" s="255"/>
      <c r="B3629" s="255"/>
      <c r="C3629" s="255"/>
      <c r="D3629" s="255"/>
      <c r="F3629" s="255" t="s">
        <v>166</v>
      </c>
      <c r="G3629" s="255" t="s">
        <v>331</v>
      </c>
      <c r="H3629" s="255" t="s">
        <v>2456</v>
      </c>
      <c r="I3629" s="255" t="s">
        <v>1433</v>
      </c>
      <c r="K3629" s="255" t="s">
        <v>168</v>
      </c>
      <c r="L3629" s="255" t="s">
        <v>544</v>
      </c>
      <c r="M3629" s="255" t="s">
        <v>2812</v>
      </c>
      <c r="N3629" s="255" t="s">
        <v>2545</v>
      </c>
      <c r="P3629" s="255" t="s">
        <v>167</v>
      </c>
      <c r="Q3629" s="255" t="s">
        <v>615</v>
      </c>
      <c r="R3629" s="255" t="s">
        <v>1481</v>
      </c>
      <c r="S3629" s="255" t="s">
        <v>978</v>
      </c>
    </row>
    <row r="3630" spans="1:19" x14ac:dyDescent="0.3">
      <c r="A3630" s="255"/>
      <c r="B3630" s="255"/>
      <c r="C3630" s="255"/>
      <c r="D3630" s="255"/>
      <c r="F3630" s="255" t="s">
        <v>166</v>
      </c>
      <c r="G3630" s="255" t="s">
        <v>330</v>
      </c>
      <c r="H3630" s="255" t="s">
        <v>1718</v>
      </c>
      <c r="I3630" s="255" t="s">
        <v>1434</v>
      </c>
      <c r="K3630" s="255" t="s">
        <v>168</v>
      </c>
      <c r="L3630" s="255" t="s">
        <v>675</v>
      </c>
      <c r="M3630" s="255" t="s">
        <v>885</v>
      </c>
      <c r="N3630" s="255" t="s">
        <v>2546</v>
      </c>
      <c r="P3630" s="255" t="s">
        <v>167</v>
      </c>
      <c r="Q3630" s="255" t="s">
        <v>616</v>
      </c>
      <c r="R3630" s="255" t="s">
        <v>565</v>
      </c>
      <c r="S3630" s="255" t="s">
        <v>565</v>
      </c>
    </row>
    <row r="3631" spans="1:19" x14ac:dyDescent="0.3">
      <c r="A3631" s="255"/>
      <c r="B3631" s="255"/>
      <c r="C3631" s="255"/>
      <c r="D3631" s="255"/>
      <c r="F3631" s="255" t="s">
        <v>166</v>
      </c>
      <c r="G3631" s="255" t="s">
        <v>329</v>
      </c>
      <c r="H3631" s="255" t="s">
        <v>5202</v>
      </c>
      <c r="I3631" s="255" t="s">
        <v>1435</v>
      </c>
      <c r="K3631" s="255" t="s">
        <v>168</v>
      </c>
      <c r="L3631" s="255" t="s">
        <v>676</v>
      </c>
      <c r="M3631" s="255" t="s">
        <v>642</v>
      </c>
      <c r="N3631" s="255" t="s">
        <v>2547</v>
      </c>
      <c r="P3631" s="255" t="s">
        <v>167</v>
      </c>
      <c r="Q3631" s="255" t="s">
        <v>617</v>
      </c>
      <c r="R3631" s="255" t="s">
        <v>863</v>
      </c>
      <c r="S3631" s="255" t="s">
        <v>2455</v>
      </c>
    </row>
    <row r="3632" spans="1:19" x14ac:dyDescent="0.3">
      <c r="A3632" s="255"/>
      <c r="B3632" s="255"/>
      <c r="C3632" s="255"/>
      <c r="D3632" s="255"/>
      <c r="F3632" s="255" t="s">
        <v>166</v>
      </c>
      <c r="G3632" s="255" t="s">
        <v>328</v>
      </c>
      <c r="H3632" s="255" t="s">
        <v>594</v>
      </c>
      <c r="I3632" s="255" t="s">
        <v>757</v>
      </c>
      <c r="K3632" s="255" t="s">
        <v>168</v>
      </c>
      <c r="L3632" s="255" t="s">
        <v>543</v>
      </c>
      <c r="M3632" s="255" t="s">
        <v>892</v>
      </c>
      <c r="N3632" s="255" t="s">
        <v>2548</v>
      </c>
      <c r="P3632" s="255" t="s">
        <v>167</v>
      </c>
      <c r="Q3632" s="255" t="s">
        <v>618</v>
      </c>
      <c r="R3632" s="255" t="s">
        <v>661</v>
      </c>
      <c r="S3632" s="255" t="s">
        <v>2025</v>
      </c>
    </row>
    <row r="3633" spans="1:19" x14ac:dyDescent="0.3">
      <c r="A3633" s="255"/>
      <c r="B3633" s="255"/>
      <c r="C3633" s="255"/>
      <c r="D3633" s="255"/>
      <c r="F3633" s="255" t="s">
        <v>166</v>
      </c>
      <c r="G3633" s="255" t="s">
        <v>324</v>
      </c>
      <c r="H3633" s="255" t="s">
        <v>2466</v>
      </c>
      <c r="I3633" s="255" t="s">
        <v>1436</v>
      </c>
      <c r="K3633" s="255" t="s">
        <v>168</v>
      </c>
      <c r="L3633" s="255" t="s">
        <v>681</v>
      </c>
      <c r="M3633" s="255" t="s">
        <v>1420</v>
      </c>
      <c r="N3633" s="255" t="s">
        <v>2028</v>
      </c>
      <c r="P3633" s="255" t="s">
        <v>167</v>
      </c>
      <c r="Q3633" s="255" t="s">
        <v>620</v>
      </c>
      <c r="R3633" s="255" t="s">
        <v>863</v>
      </c>
      <c r="S3633" s="255" t="s">
        <v>992</v>
      </c>
    </row>
    <row r="3634" spans="1:19" x14ac:dyDescent="0.3">
      <c r="A3634" s="255"/>
      <c r="B3634" s="255"/>
      <c r="C3634" s="255"/>
      <c r="D3634" s="255"/>
      <c r="F3634" s="255" t="s">
        <v>166</v>
      </c>
      <c r="G3634" s="255" t="s">
        <v>4678</v>
      </c>
      <c r="H3634" s="255" t="s">
        <v>1253</v>
      </c>
      <c r="I3634" s="255" t="s">
        <v>10511</v>
      </c>
      <c r="K3634" s="255" t="s">
        <v>168</v>
      </c>
      <c r="L3634" s="255" t="s">
        <v>683</v>
      </c>
      <c r="M3634" s="255" t="s">
        <v>624</v>
      </c>
      <c r="N3634" s="255" t="s">
        <v>1121</v>
      </c>
      <c r="P3634" s="255" t="s">
        <v>167</v>
      </c>
      <c r="Q3634" s="255" t="s">
        <v>8645</v>
      </c>
      <c r="R3634" s="255" t="s">
        <v>565</v>
      </c>
      <c r="S3634" s="255" t="s">
        <v>565</v>
      </c>
    </row>
    <row r="3635" spans="1:19" x14ac:dyDescent="0.3">
      <c r="A3635" s="255"/>
      <c r="B3635" s="255"/>
      <c r="C3635" s="255"/>
      <c r="D3635" s="255"/>
      <c r="F3635" s="255" t="s">
        <v>166</v>
      </c>
      <c r="G3635" s="255" t="s">
        <v>830</v>
      </c>
      <c r="H3635" s="255" t="s">
        <v>624</v>
      </c>
      <c r="I3635" s="255" t="s">
        <v>1437</v>
      </c>
      <c r="K3635" s="255" t="s">
        <v>168</v>
      </c>
      <c r="L3635" s="255" t="s">
        <v>542</v>
      </c>
      <c r="M3635" s="255" t="s">
        <v>892</v>
      </c>
      <c r="N3635" s="255" t="s">
        <v>1393</v>
      </c>
      <c r="P3635" s="255" t="s">
        <v>167</v>
      </c>
      <c r="Q3635" s="255" t="s">
        <v>8646</v>
      </c>
      <c r="R3635" s="255" t="s">
        <v>565</v>
      </c>
      <c r="S3635" s="255" t="s">
        <v>565</v>
      </c>
    </row>
    <row r="3636" spans="1:19" x14ac:dyDescent="0.3">
      <c r="A3636" s="255"/>
      <c r="B3636" s="255"/>
      <c r="C3636" s="255"/>
      <c r="D3636" s="255"/>
      <c r="F3636" s="255" t="s">
        <v>166</v>
      </c>
      <c r="G3636" s="255" t="s">
        <v>831</v>
      </c>
      <c r="H3636" s="255" t="s">
        <v>565</v>
      </c>
      <c r="I3636" s="255" t="s">
        <v>594</v>
      </c>
      <c r="K3636" s="255" t="s">
        <v>168</v>
      </c>
      <c r="L3636" s="255" t="s">
        <v>686</v>
      </c>
      <c r="M3636" s="255" t="s">
        <v>1145</v>
      </c>
      <c r="N3636" s="255" t="s">
        <v>1851</v>
      </c>
      <c r="P3636" s="255" t="s">
        <v>167</v>
      </c>
      <c r="Q3636" s="255" t="s">
        <v>586</v>
      </c>
      <c r="R3636" s="255" t="s">
        <v>863</v>
      </c>
      <c r="S3636" s="255" t="s">
        <v>952</v>
      </c>
    </row>
    <row r="3637" spans="1:19" x14ac:dyDescent="0.3">
      <c r="A3637" s="255"/>
      <c r="B3637" s="255"/>
      <c r="C3637" s="255"/>
      <c r="D3637" s="255"/>
      <c r="F3637" s="255" t="s">
        <v>166</v>
      </c>
      <c r="G3637" s="255" t="s">
        <v>832</v>
      </c>
      <c r="H3637" s="255" t="s">
        <v>1972</v>
      </c>
      <c r="I3637" s="255" t="s">
        <v>1438</v>
      </c>
      <c r="K3637" s="255" t="s">
        <v>168</v>
      </c>
      <c r="L3637" s="255" t="s">
        <v>688</v>
      </c>
      <c r="M3637" s="255" t="s">
        <v>565</v>
      </c>
      <c r="N3637" s="255" t="s">
        <v>565</v>
      </c>
      <c r="P3637" s="255" t="s">
        <v>167</v>
      </c>
      <c r="Q3637" s="255" t="s">
        <v>549</v>
      </c>
      <c r="R3637" s="255" t="s">
        <v>2898</v>
      </c>
      <c r="S3637" s="255" t="s">
        <v>3378</v>
      </c>
    </row>
    <row r="3638" spans="1:19" x14ac:dyDescent="0.3">
      <c r="A3638" s="255"/>
      <c r="B3638" s="255"/>
      <c r="C3638" s="255"/>
      <c r="D3638" s="255"/>
      <c r="F3638" s="255" t="s">
        <v>166</v>
      </c>
      <c r="G3638" s="255" t="s">
        <v>536</v>
      </c>
      <c r="H3638" s="255" t="s">
        <v>10512</v>
      </c>
      <c r="I3638" s="255" t="s">
        <v>1439</v>
      </c>
      <c r="K3638" s="255" t="s">
        <v>168</v>
      </c>
      <c r="L3638" s="255" t="s">
        <v>690</v>
      </c>
      <c r="M3638" s="255" t="s">
        <v>757</v>
      </c>
      <c r="N3638" s="255" t="s">
        <v>1013</v>
      </c>
      <c r="P3638" s="255" t="s">
        <v>167</v>
      </c>
      <c r="Q3638" s="255" t="s">
        <v>623</v>
      </c>
      <c r="R3638" s="255" t="s">
        <v>594</v>
      </c>
      <c r="S3638" s="255" t="s">
        <v>821</v>
      </c>
    </row>
    <row r="3639" spans="1:19" x14ac:dyDescent="0.3">
      <c r="A3639" s="255"/>
      <c r="B3639" s="255"/>
      <c r="C3639" s="255"/>
      <c r="D3639" s="255"/>
      <c r="F3639" s="255" t="s">
        <v>166</v>
      </c>
      <c r="G3639" s="255" t="s">
        <v>586</v>
      </c>
      <c r="H3639" s="255" t="s">
        <v>10512</v>
      </c>
      <c r="I3639" s="255" t="s">
        <v>1439</v>
      </c>
      <c r="K3639" s="255" t="s">
        <v>168</v>
      </c>
      <c r="L3639" s="255" t="s">
        <v>541</v>
      </c>
      <c r="M3639" s="255" t="s">
        <v>1784</v>
      </c>
      <c r="N3639" s="255" t="s">
        <v>2549</v>
      </c>
      <c r="P3639" s="255" t="s">
        <v>167</v>
      </c>
      <c r="Q3639" s="255" t="s">
        <v>625</v>
      </c>
      <c r="R3639" s="255" t="s">
        <v>565</v>
      </c>
      <c r="S3639" s="255" t="s">
        <v>652</v>
      </c>
    </row>
    <row r="3640" spans="1:19" x14ac:dyDescent="0.3">
      <c r="A3640" s="255"/>
      <c r="B3640" s="255"/>
      <c r="C3640" s="255"/>
      <c r="D3640" s="255"/>
      <c r="F3640" s="255" t="s">
        <v>167</v>
      </c>
      <c r="G3640" s="255" t="s">
        <v>554</v>
      </c>
      <c r="H3640" s="255" t="s">
        <v>7457</v>
      </c>
      <c r="I3640" s="255" t="s">
        <v>1440</v>
      </c>
      <c r="K3640" s="255" t="s">
        <v>168</v>
      </c>
      <c r="L3640" s="255" t="s">
        <v>693</v>
      </c>
      <c r="M3640" s="255" t="s">
        <v>4126</v>
      </c>
      <c r="N3640" s="255" t="s">
        <v>2550</v>
      </c>
      <c r="P3640" s="255" t="s">
        <v>167</v>
      </c>
      <c r="Q3640" s="255" t="s">
        <v>1237</v>
      </c>
      <c r="R3640" s="255" t="s">
        <v>565</v>
      </c>
      <c r="S3640" s="255" t="s">
        <v>565</v>
      </c>
    </row>
    <row r="3641" spans="1:19" x14ac:dyDescent="0.3">
      <c r="A3641" s="255"/>
      <c r="B3641" s="255"/>
      <c r="C3641" s="255"/>
      <c r="D3641" s="255"/>
      <c r="F3641" s="255" t="s">
        <v>167</v>
      </c>
      <c r="G3641" s="255" t="s">
        <v>564</v>
      </c>
      <c r="H3641" s="255" t="s">
        <v>565</v>
      </c>
      <c r="I3641" s="255" t="s">
        <v>565</v>
      </c>
      <c r="K3641" s="255" t="s">
        <v>168</v>
      </c>
      <c r="L3641" s="255" t="s">
        <v>695</v>
      </c>
      <c r="M3641" s="255" t="s">
        <v>3062</v>
      </c>
      <c r="N3641" s="255" t="s">
        <v>2551</v>
      </c>
      <c r="P3641" s="255" t="s">
        <v>167</v>
      </c>
      <c r="Q3641" s="255" t="s">
        <v>627</v>
      </c>
      <c r="R3641" s="255" t="s">
        <v>624</v>
      </c>
      <c r="S3641" s="255" t="s">
        <v>1145</v>
      </c>
    </row>
    <row r="3642" spans="1:19" x14ac:dyDescent="0.3">
      <c r="A3642" s="255"/>
      <c r="B3642" s="255"/>
      <c r="C3642" s="255"/>
      <c r="D3642" s="255"/>
      <c r="F3642" s="255" t="s">
        <v>167</v>
      </c>
      <c r="G3642" s="255" t="s">
        <v>566</v>
      </c>
      <c r="H3642" s="255" t="s">
        <v>946</v>
      </c>
      <c r="I3642" s="255" t="s">
        <v>1441</v>
      </c>
      <c r="K3642" s="255" t="s">
        <v>168</v>
      </c>
      <c r="L3642" s="255" t="s">
        <v>697</v>
      </c>
      <c r="M3642" s="255" t="s">
        <v>946</v>
      </c>
      <c r="N3642" s="255" t="s">
        <v>624</v>
      </c>
      <c r="P3642" s="255" t="s">
        <v>167</v>
      </c>
      <c r="Q3642" s="255" t="s">
        <v>629</v>
      </c>
      <c r="R3642" s="255" t="s">
        <v>949</v>
      </c>
      <c r="S3642" s="255" t="s">
        <v>3379</v>
      </c>
    </row>
    <row r="3643" spans="1:19" x14ac:dyDescent="0.3">
      <c r="A3643" s="255"/>
      <c r="B3643" s="255"/>
      <c r="C3643" s="255"/>
      <c r="D3643" s="255"/>
      <c r="F3643" s="255" t="s">
        <v>167</v>
      </c>
      <c r="G3643" s="255" t="s">
        <v>4661</v>
      </c>
      <c r="H3643" s="255" t="s">
        <v>6314</v>
      </c>
      <c r="I3643" s="255" t="s">
        <v>9105</v>
      </c>
      <c r="K3643" s="255" t="s">
        <v>168</v>
      </c>
      <c r="L3643" s="255" t="s">
        <v>699</v>
      </c>
      <c r="M3643" s="255" t="s">
        <v>757</v>
      </c>
      <c r="N3643" s="255" t="s">
        <v>885</v>
      </c>
      <c r="P3643" s="255" t="s">
        <v>167</v>
      </c>
      <c r="Q3643" s="255" t="s">
        <v>631</v>
      </c>
      <c r="R3643" s="255" t="s">
        <v>565</v>
      </c>
      <c r="S3643" s="255" t="s">
        <v>853</v>
      </c>
    </row>
    <row r="3644" spans="1:19" x14ac:dyDescent="0.3">
      <c r="A3644" s="255"/>
      <c r="B3644" s="255"/>
      <c r="C3644" s="255"/>
      <c r="D3644" s="255"/>
      <c r="F3644" s="255" t="s">
        <v>167</v>
      </c>
      <c r="G3644" s="255" t="s">
        <v>568</v>
      </c>
      <c r="H3644" s="255" t="s">
        <v>777</v>
      </c>
      <c r="I3644" s="255" t="s">
        <v>1336</v>
      </c>
      <c r="K3644" s="255" t="s">
        <v>168</v>
      </c>
      <c r="L3644" s="255" t="s">
        <v>701</v>
      </c>
      <c r="M3644" s="255" t="s">
        <v>565</v>
      </c>
      <c r="N3644" s="255" t="s">
        <v>946</v>
      </c>
      <c r="P3644" s="255" t="s">
        <v>167</v>
      </c>
      <c r="Q3644" s="255" t="s">
        <v>633</v>
      </c>
      <c r="R3644" s="255" t="s">
        <v>1387</v>
      </c>
      <c r="S3644" s="255" t="s">
        <v>3380</v>
      </c>
    </row>
    <row r="3645" spans="1:19" x14ac:dyDescent="0.3">
      <c r="A3645" s="255"/>
      <c r="B3645" s="255"/>
      <c r="C3645" s="255"/>
      <c r="D3645" s="255"/>
      <c r="F3645" s="255" t="s">
        <v>167</v>
      </c>
      <c r="G3645" s="255" t="s">
        <v>570</v>
      </c>
      <c r="H3645" s="255" t="s">
        <v>4564</v>
      </c>
      <c r="I3645" s="255" t="s">
        <v>1442</v>
      </c>
      <c r="K3645" s="255" t="s">
        <v>168</v>
      </c>
      <c r="L3645" s="255" t="s">
        <v>702</v>
      </c>
      <c r="M3645" s="255" t="s">
        <v>565</v>
      </c>
      <c r="N3645" s="255" t="s">
        <v>565</v>
      </c>
      <c r="P3645" s="255" t="s">
        <v>167</v>
      </c>
      <c r="Q3645" s="255" t="s">
        <v>586</v>
      </c>
      <c r="R3645" s="255" t="s">
        <v>2045</v>
      </c>
      <c r="S3645" s="255" t="s">
        <v>3381</v>
      </c>
    </row>
    <row r="3646" spans="1:19" x14ac:dyDescent="0.3">
      <c r="A3646" s="255"/>
      <c r="B3646" s="255"/>
      <c r="C3646" s="255"/>
      <c r="D3646" s="255"/>
      <c r="F3646" s="255" t="s">
        <v>167</v>
      </c>
      <c r="G3646" s="255" t="s">
        <v>572</v>
      </c>
      <c r="H3646" s="255" t="s">
        <v>2090</v>
      </c>
      <c r="I3646" s="255" t="s">
        <v>1443</v>
      </c>
      <c r="K3646" s="255" t="s">
        <v>168</v>
      </c>
      <c r="L3646" s="255" t="s">
        <v>703</v>
      </c>
      <c r="M3646" s="255" t="s">
        <v>565</v>
      </c>
      <c r="N3646" s="255" t="s">
        <v>565</v>
      </c>
      <c r="P3646" s="255" t="s">
        <v>167</v>
      </c>
      <c r="Q3646" s="255" t="s">
        <v>548</v>
      </c>
      <c r="R3646" s="255" t="s">
        <v>3454</v>
      </c>
      <c r="S3646" s="255" t="s">
        <v>3382</v>
      </c>
    </row>
    <row r="3647" spans="1:19" x14ac:dyDescent="0.3">
      <c r="A3647" s="255"/>
      <c r="B3647" s="255"/>
      <c r="C3647" s="255"/>
      <c r="D3647" s="255"/>
      <c r="F3647" s="255" t="s">
        <v>167</v>
      </c>
      <c r="G3647" s="255" t="s">
        <v>574</v>
      </c>
      <c r="H3647" s="255" t="s">
        <v>1167</v>
      </c>
      <c r="I3647" s="255" t="s">
        <v>1444</v>
      </c>
      <c r="K3647" s="255" t="s">
        <v>168</v>
      </c>
      <c r="L3647" s="255" t="s">
        <v>704</v>
      </c>
      <c r="M3647" s="255" t="s">
        <v>565</v>
      </c>
      <c r="N3647" s="255" t="s">
        <v>565</v>
      </c>
      <c r="P3647" s="255" t="s">
        <v>167</v>
      </c>
      <c r="Q3647" s="255" t="s">
        <v>637</v>
      </c>
      <c r="R3647" s="255" t="s">
        <v>3169</v>
      </c>
      <c r="S3647" s="255" t="s">
        <v>1908</v>
      </c>
    </row>
    <row r="3648" spans="1:19" x14ac:dyDescent="0.3">
      <c r="A3648" s="255"/>
      <c r="B3648" s="255"/>
      <c r="C3648" s="255"/>
      <c r="D3648" s="255"/>
      <c r="F3648" s="255" t="s">
        <v>167</v>
      </c>
      <c r="G3648" s="255" t="s">
        <v>576</v>
      </c>
      <c r="H3648" s="255" t="s">
        <v>1844</v>
      </c>
      <c r="I3648" s="255" t="s">
        <v>1445</v>
      </c>
      <c r="K3648" s="255" t="s">
        <v>168</v>
      </c>
      <c r="L3648" s="255" t="s">
        <v>705</v>
      </c>
      <c r="M3648" s="255" t="s">
        <v>565</v>
      </c>
      <c r="N3648" s="255" t="s">
        <v>565</v>
      </c>
      <c r="P3648" s="255" t="s">
        <v>167</v>
      </c>
      <c r="Q3648" s="255" t="s">
        <v>639</v>
      </c>
      <c r="R3648" s="255" t="s">
        <v>2603</v>
      </c>
      <c r="S3648" s="255" t="s">
        <v>2727</v>
      </c>
    </row>
    <row r="3649" spans="1:19" x14ac:dyDescent="0.3">
      <c r="A3649" s="255"/>
      <c r="B3649" s="255"/>
      <c r="C3649" s="255"/>
      <c r="D3649" s="255"/>
      <c r="F3649" s="255" t="s">
        <v>167</v>
      </c>
      <c r="G3649" s="255" t="s">
        <v>578</v>
      </c>
      <c r="H3649" s="255" t="s">
        <v>1915</v>
      </c>
      <c r="I3649" s="255" t="s">
        <v>857</v>
      </c>
      <c r="K3649" s="255" t="s">
        <v>168</v>
      </c>
      <c r="L3649" s="255" t="s">
        <v>707</v>
      </c>
      <c r="M3649" s="255" t="s">
        <v>652</v>
      </c>
      <c r="N3649" s="255" t="s">
        <v>2552</v>
      </c>
      <c r="P3649" s="255" t="s">
        <v>167</v>
      </c>
      <c r="Q3649" s="255" t="s">
        <v>641</v>
      </c>
      <c r="R3649" s="255" t="s">
        <v>594</v>
      </c>
      <c r="S3649" s="255" t="s">
        <v>594</v>
      </c>
    </row>
    <row r="3650" spans="1:19" x14ac:dyDescent="0.3">
      <c r="A3650" s="255"/>
      <c r="B3650" s="255"/>
      <c r="C3650" s="255"/>
      <c r="D3650" s="255"/>
      <c r="F3650" s="255" t="s">
        <v>167</v>
      </c>
      <c r="G3650" s="255" t="s">
        <v>580</v>
      </c>
      <c r="H3650" s="255" t="s">
        <v>946</v>
      </c>
      <c r="I3650" s="255" t="s">
        <v>1446</v>
      </c>
      <c r="K3650" s="255" t="s">
        <v>168</v>
      </c>
      <c r="L3650" s="255" t="s">
        <v>709</v>
      </c>
      <c r="M3650" s="255" t="s">
        <v>565</v>
      </c>
      <c r="N3650" s="255" t="s">
        <v>565</v>
      </c>
      <c r="P3650" s="255" t="s">
        <v>167</v>
      </c>
      <c r="Q3650" s="255" t="s">
        <v>643</v>
      </c>
      <c r="R3650" s="255" t="s">
        <v>946</v>
      </c>
      <c r="S3650" s="255" t="s">
        <v>1280</v>
      </c>
    </row>
    <row r="3651" spans="1:19" x14ac:dyDescent="0.3">
      <c r="A3651" s="255"/>
      <c r="B3651" s="255"/>
      <c r="C3651" s="255"/>
      <c r="D3651" s="255"/>
      <c r="F3651" s="255" t="s">
        <v>167</v>
      </c>
      <c r="G3651" s="255" t="s">
        <v>4664</v>
      </c>
      <c r="H3651" s="255" t="s">
        <v>852</v>
      </c>
      <c r="I3651" s="255" t="s">
        <v>2153</v>
      </c>
      <c r="K3651" s="255" t="s">
        <v>168</v>
      </c>
      <c r="L3651" s="255" t="s">
        <v>586</v>
      </c>
      <c r="M3651" s="255" t="s">
        <v>2154</v>
      </c>
      <c r="N3651" s="255" t="s">
        <v>2553</v>
      </c>
      <c r="P3651" s="255" t="s">
        <v>167</v>
      </c>
      <c r="Q3651" s="255" t="s">
        <v>586</v>
      </c>
      <c r="R3651" s="255" t="s">
        <v>4261</v>
      </c>
      <c r="S3651" s="255" t="s">
        <v>3383</v>
      </c>
    </row>
    <row r="3652" spans="1:19" x14ac:dyDescent="0.3">
      <c r="A3652" s="255"/>
      <c r="B3652" s="255"/>
      <c r="C3652" s="255"/>
      <c r="D3652" s="255"/>
      <c r="F3652" s="255" t="s">
        <v>167</v>
      </c>
      <c r="G3652" s="255" t="s">
        <v>582</v>
      </c>
      <c r="H3652" s="255" t="s">
        <v>777</v>
      </c>
      <c r="I3652" s="255" t="s">
        <v>1447</v>
      </c>
      <c r="K3652" s="255" t="s">
        <v>168</v>
      </c>
      <c r="L3652" s="255" t="s">
        <v>540</v>
      </c>
      <c r="M3652" s="255" t="s">
        <v>10063</v>
      </c>
      <c r="N3652" s="255" t="s">
        <v>2554</v>
      </c>
      <c r="P3652" s="255" t="s">
        <v>167</v>
      </c>
      <c r="Q3652" s="255" t="s">
        <v>547</v>
      </c>
      <c r="R3652" s="255" t="s">
        <v>1795</v>
      </c>
      <c r="S3652" s="255" t="s">
        <v>1642</v>
      </c>
    </row>
    <row r="3653" spans="1:19" x14ac:dyDescent="0.3">
      <c r="A3653" s="255"/>
      <c r="B3653" s="255"/>
      <c r="C3653" s="255"/>
      <c r="D3653" s="255"/>
      <c r="F3653" s="255" t="s">
        <v>167</v>
      </c>
      <c r="G3653" s="255" t="s">
        <v>584</v>
      </c>
      <c r="H3653" s="255" t="s">
        <v>1183</v>
      </c>
      <c r="I3653" s="255" t="s">
        <v>1393</v>
      </c>
      <c r="K3653" s="255" t="s">
        <v>168</v>
      </c>
      <c r="L3653" s="255" t="s">
        <v>371</v>
      </c>
      <c r="M3653" s="255" t="s">
        <v>10062</v>
      </c>
      <c r="N3653" s="255" t="s">
        <v>373</v>
      </c>
      <c r="P3653" s="255" t="s">
        <v>167</v>
      </c>
      <c r="Q3653" s="255" t="s">
        <v>647</v>
      </c>
      <c r="R3653" s="255" t="s">
        <v>1992</v>
      </c>
      <c r="S3653" s="255" t="s">
        <v>3384</v>
      </c>
    </row>
    <row r="3654" spans="1:19" x14ac:dyDescent="0.3">
      <c r="A3654" s="255"/>
      <c r="B3654" s="255"/>
      <c r="C3654" s="255"/>
      <c r="D3654" s="255"/>
      <c r="F3654" s="255" t="s">
        <v>167</v>
      </c>
      <c r="G3654" s="255" t="s">
        <v>586</v>
      </c>
      <c r="H3654" s="255" t="s">
        <v>4593</v>
      </c>
      <c r="I3654" s="255" t="s">
        <v>1448</v>
      </c>
      <c r="K3654" s="255" t="s">
        <v>168</v>
      </c>
      <c r="L3654" s="255" t="s">
        <v>714</v>
      </c>
      <c r="M3654" s="255" t="s">
        <v>565</v>
      </c>
      <c r="N3654" s="255" t="s">
        <v>565</v>
      </c>
      <c r="P3654" s="255" t="s">
        <v>167</v>
      </c>
      <c r="Q3654" s="255" t="s">
        <v>649</v>
      </c>
      <c r="R3654" s="255" t="s">
        <v>1671</v>
      </c>
      <c r="S3654" s="255" t="s">
        <v>2254</v>
      </c>
    </row>
    <row r="3655" spans="1:19" x14ac:dyDescent="0.3">
      <c r="A3655" s="255"/>
      <c r="B3655" s="255"/>
      <c r="C3655" s="255"/>
      <c r="D3655" s="255"/>
      <c r="F3655" s="255" t="s">
        <v>167</v>
      </c>
      <c r="G3655" s="255" t="s">
        <v>553</v>
      </c>
      <c r="H3655" s="255" t="s">
        <v>4325</v>
      </c>
      <c r="I3655" s="255" t="s">
        <v>1449</v>
      </c>
      <c r="K3655" s="255" t="s">
        <v>168</v>
      </c>
      <c r="L3655" s="255" t="s">
        <v>1041</v>
      </c>
      <c r="M3655" s="255" t="s">
        <v>949</v>
      </c>
      <c r="N3655" s="255" t="s">
        <v>2555</v>
      </c>
      <c r="P3655" s="255" t="s">
        <v>167</v>
      </c>
      <c r="Q3655" s="255" t="s">
        <v>651</v>
      </c>
      <c r="R3655" s="255" t="s">
        <v>757</v>
      </c>
      <c r="S3655" s="255" t="s">
        <v>881</v>
      </c>
    </row>
    <row r="3656" spans="1:19" x14ac:dyDescent="0.3">
      <c r="A3656" s="255"/>
      <c r="B3656" s="255"/>
      <c r="C3656" s="255"/>
      <c r="D3656" s="255"/>
      <c r="F3656" s="255" t="s">
        <v>167</v>
      </c>
      <c r="G3656" s="255" t="s">
        <v>589</v>
      </c>
      <c r="H3656" s="255" t="s">
        <v>1420</v>
      </c>
      <c r="I3656" s="255" t="s">
        <v>1265</v>
      </c>
      <c r="K3656" s="255" t="s">
        <v>168</v>
      </c>
      <c r="L3656" s="255" t="s">
        <v>715</v>
      </c>
      <c r="M3656" s="255" t="s">
        <v>3045</v>
      </c>
      <c r="N3656" s="255" t="s">
        <v>2556</v>
      </c>
      <c r="P3656" s="255" t="s">
        <v>167</v>
      </c>
      <c r="Q3656" s="255" t="s">
        <v>653</v>
      </c>
      <c r="R3656" s="255" t="s">
        <v>821</v>
      </c>
      <c r="S3656" s="255" t="s">
        <v>1635</v>
      </c>
    </row>
    <row r="3657" spans="1:19" x14ac:dyDescent="0.3">
      <c r="A3657" s="255"/>
      <c r="B3657" s="255"/>
      <c r="C3657" s="255"/>
      <c r="D3657" s="255"/>
      <c r="F3657" s="255" t="s">
        <v>167</v>
      </c>
      <c r="G3657" s="255" t="s">
        <v>591</v>
      </c>
      <c r="H3657" s="255" t="s">
        <v>4192</v>
      </c>
      <c r="I3657" s="255" t="s">
        <v>1450</v>
      </c>
      <c r="K3657" s="255" t="s">
        <v>168</v>
      </c>
      <c r="L3657" s="255" t="s">
        <v>717</v>
      </c>
      <c r="M3657" s="255" t="s">
        <v>565</v>
      </c>
      <c r="N3657" s="255" t="s">
        <v>565</v>
      </c>
      <c r="P3657" s="255" t="s">
        <v>167</v>
      </c>
      <c r="Q3657" s="255" t="s">
        <v>655</v>
      </c>
      <c r="R3657" s="255" t="s">
        <v>652</v>
      </c>
      <c r="S3657" s="255" t="s">
        <v>2896</v>
      </c>
    </row>
    <row r="3658" spans="1:19" x14ac:dyDescent="0.3">
      <c r="A3658" s="255"/>
      <c r="B3658" s="255"/>
      <c r="C3658" s="255"/>
      <c r="D3658" s="255"/>
      <c r="F3658" s="255" t="s">
        <v>167</v>
      </c>
      <c r="G3658" s="255" t="s">
        <v>593</v>
      </c>
      <c r="H3658" s="255" t="s">
        <v>863</v>
      </c>
      <c r="I3658" s="255" t="s">
        <v>952</v>
      </c>
      <c r="K3658" s="255" t="s">
        <v>168</v>
      </c>
      <c r="L3658" s="255" t="s">
        <v>719</v>
      </c>
      <c r="M3658" s="255" t="s">
        <v>992</v>
      </c>
      <c r="N3658" s="255" t="s">
        <v>2557</v>
      </c>
      <c r="P3658" s="255" t="s">
        <v>167</v>
      </c>
      <c r="Q3658" s="255" t="s">
        <v>657</v>
      </c>
      <c r="R3658" s="255" t="s">
        <v>680</v>
      </c>
      <c r="S3658" s="255" t="s">
        <v>2728</v>
      </c>
    </row>
    <row r="3659" spans="1:19" x14ac:dyDescent="0.3">
      <c r="A3659" s="255"/>
      <c r="B3659" s="255"/>
      <c r="C3659" s="255"/>
      <c r="D3659" s="255"/>
      <c r="F3659" s="255" t="s">
        <v>167</v>
      </c>
      <c r="G3659" s="255" t="s">
        <v>4665</v>
      </c>
      <c r="H3659" s="255" t="s">
        <v>906</v>
      </c>
      <c r="I3659" s="255" t="s">
        <v>1733</v>
      </c>
      <c r="K3659" s="255" t="s">
        <v>168</v>
      </c>
      <c r="L3659" s="255" t="s">
        <v>720</v>
      </c>
      <c r="M3659" s="255" t="s">
        <v>946</v>
      </c>
      <c r="N3659" s="255" t="s">
        <v>1972</v>
      </c>
      <c r="P3659" s="255" t="s">
        <v>167</v>
      </c>
      <c r="Q3659" s="255" t="s">
        <v>546</v>
      </c>
      <c r="R3659" s="255" t="s">
        <v>1234</v>
      </c>
      <c r="S3659" s="255" t="s">
        <v>2168</v>
      </c>
    </row>
    <row r="3660" spans="1:19" x14ac:dyDescent="0.3">
      <c r="A3660" s="255"/>
      <c r="B3660" s="255"/>
      <c r="C3660" s="255"/>
      <c r="D3660" s="255"/>
      <c r="F3660" s="255" t="s">
        <v>167</v>
      </c>
      <c r="G3660" s="255" t="s">
        <v>595</v>
      </c>
      <c r="H3660" s="255" t="s">
        <v>865</v>
      </c>
      <c r="I3660" s="255" t="s">
        <v>1451</v>
      </c>
      <c r="K3660" s="255" t="s">
        <v>168</v>
      </c>
      <c r="L3660" s="255" t="s">
        <v>722</v>
      </c>
      <c r="M3660" s="255" t="s">
        <v>3967</v>
      </c>
      <c r="N3660" s="255" t="s">
        <v>2558</v>
      </c>
      <c r="P3660" s="255" t="s">
        <v>167</v>
      </c>
      <c r="Q3660" s="255" t="s">
        <v>660</v>
      </c>
      <c r="R3660" s="255" t="s">
        <v>565</v>
      </c>
      <c r="S3660" s="255" t="s">
        <v>565</v>
      </c>
    </row>
    <row r="3661" spans="1:19" x14ac:dyDescent="0.3">
      <c r="A3661" s="255"/>
      <c r="B3661" s="255"/>
      <c r="C3661" s="255"/>
      <c r="D3661" s="255"/>
      <c r="F3661" s="255" t="s">
        <v>167</v>
      </c>
      <c r="G3661" s="255" t="s">
        <v>597</v>
      </c>
      <c r="H3661" s="255" t="s">
        <v>821</v>
      </c>
      <c r="I3661" s="255" t="s">
        <v>1452</v>
      </c>
      <c r="K3661" s="255" t="s">
        <v>168</v>
      </c>
      <c r="L3661" s="255" t="s">
        <v>724</v>
      </c>
      <c r="M3661" s="255" t="s">
        <v>1105</v>
      </c>
      <c r="N3661" s="255" t="s">
        <v>2559</v>
      </c>
      <c r="P3661" s="255" t="s">
        <v>167</v>
      </c>
      <c r="Q3661" s="255" t="s">
        <v>662</v>
      </c>
      <c r="R3661" s="255" t="s">
        <v>1121</v>
      </c>
      <c r="S3661" s="255" t="s">
        <v>3385</v>
      </c>
    </row>
    <row r="3662" spans="1:19" x14ac:dyDescent="0.3">
      <c r="A3662" s="255"/>
      <c r="B3662" s="255"/>
      <c r="C3662" s="255"/>
      <c r="D3662" s="255"/>
      <c r="F3662" s="255" t="s">
        <v>167</v>
      </c>
      <c r="G3662" s="255" t="s">
        <v>599</v>
      </c>
      <c r="H3662" s="255" t="s">
        <v>949</v>
      </c>
      <c r="I3662" s="255" t="s">
        <v>1013</v>
      </c>
      <c r="K3662" s="255" t="s">
        <v>168</v>
      </c>
      <c r="L3662" s="255" t="s">
        <v>726</v>
      </c>
      <c r="M3662" s="255" t="s">
        <v>10061</v>
      </c>
      <c r="N3662" s="255" t="s">
        <v>2560</v>
      </c>
      <c r="P3662" s="255" t="s">
        <v>167</v>
      </c>
      <c r="Q3662" s="255" t="s">
        <v>664</v>
      </c>
      <c r="R3662" s="255" t="s">
        <v>1498</v>
      </c>
      <c r="S3662" s="255" t="s">
        <v>3386</v>
      </c>
    </row>
    <row r="3663" spans="1:19" x14ac:dyDescent="0.3">
      <c r="A3663" s="255"/>
      <c r="B3663" s="255"/>
      <c r="C3663" s="255"/>
      <c r="D3663" s="255"/>
      <c r="F3663" s="255" t="s">
        <v>167</v>
      </c>
      <c r="G3663" s="255" t="s">
        <v>4666</v>
      </c>
      <c r="H3663" s="255" t="s">
        <v>1337</v>
      </c>
      <c r="I3663" s="255" t="s">
        <v>1453</v>
      </c>
      <c r="K3663" s="255" t="s">
        <v>168</v>
      </c>
      <c r="L3663" s="255" t="s">
        <v>728</v>
      </c>
      <c r="M3663" s="255" t="s">
        <v>628</v>
      </c>
      <c r="N3663" s="255" t="s">
        <v>2561</v>
      </c>
      <c r="P3663" s="255" t="s">
        <v>167</v>
      </c>
      <c r="Q3663" s="255" t="s">
        <v>545</v>
      </c>
      <c r="R3663" s="255" t="s">
        <v>1973</v>
      </c>
      <c r="S3663" s="255" t="s">
        <v>3387</v>
      </c>
    </row>
    <row r="3664" spans="1:19" x14ac:dyDescent="0.3">
      <c r="A3664" s="255"/>
      <c r="B3664" s="255"/>
      <c r="C3664" s="255"/>
      <c r="D3664" s="255"/>
      <c r="F3664" s="255" t="s">
        <v>167</v>
      </c>
      <c r="G3664" s="255" t="s">
        <v>601</v>
      </c>
      <c r="H3664" s="255" t="s">
        <v>565</v>
      </c>
      <c r="I3664" s="255" t="s">
        <v>565</v>
      </c>
      <c r="K3664" s="255" t="s">
        <v>168</v>
      </c>
      <c r="L3664" s="255" t="s">
        <v>730</v>
      </c>
      <c r="M3664" s="255" t="s">
        <v>1520</v>
      </c>
      <c r="N3664" s="255" t="s">
        <v>2562</v>
      </c>
      <c r="P3664" s="255" t="s">
        <v>167</v>
      </c>
      <c r="Q3664" s="255" t="s">
        <v>667</v>
      </c>
      <c r="R3664" s="255" t="s">
        <v>565</v>
      </c>
      <c r="S3664" s="255" t="s">
        <v>757</v>
      </c>
    </row>
    <row r="3665" spans="1:19" x14ac:dyDescent="0.3">
      <c r="A3665" s="255"/>
      <c r="B3665" s="255"/>
      <c r="C3665" s="255"/>
      <c r="D3665" s="255"/>
      <c r="F3665" s="255" t="s">
        <v>167</v>
      </c>
      <c r="G3665" s="255" t="s">
        <v>602</v>
      </c>
      <c r="H3665" s="255" t="s">
        <v>565</v>
      </c>
      <c r="I3665" s="255" t="s">
        <v>565</v>
      </c>
      <c r="K3665" s="255" t="s">
        <v>168</v>
      </c>
      <c r="L3665" s="255" t="s">
        <v>539</v>
      </c>
      <c r="M3665" s="255" t="s">
        <v>6986</v>
      </c>
      <c r="N3665" s="255" t="s">
        <v>2563</v>
      </c>
      <c r="P3665" s="255" t="s">
        <v>167</v>
      </c>
      <c r="Q3665" s="255" t="s">
        <v>668</v>
      </c>
      <c r="R3665" s="255" t="s">
        <v>4525</v>
      </c>
      <c r="S3665" s="255" t="s">
        <v>3388</v>
      </c>
    </row>
    <row r="3666" spans="1:19" x14ac:dyDescent="0.3">
      <c r="A3666" s="255"/>
      <c r="B3666" s="255"/>
      <c r="C3666" s="255"/>
      <c r="D3666" s="255"/>
      <c r="F3666" s="255" t="s">
        <v>167</v>
      </c>
      <c r="G3666" s="255" t="s">
        <v>603</v>
      </c>
      <c r="H3666" s="255" t="s">
        <v>1337</v>
      </c>
      <c r="I3666" s="255" t="s">
        <v>1453</v>
      </c>
      <c r="K3666" s="255" t="s">
        <v>168</v>
      </c>
      <c r="L3666" s="255" t="s">
        <v>735</v>
      </c>
      <c r="M3666" s="255" t="s">
        <v>565</v>
      </c>
      <c r="N3666" s="255" t="s">
        <v>2564</v>
      </c>
      <c r="P3666" s="255" t="s">
        <v>167</v>
      </c>
      <c r="Q3666" s="255" t="s">
        <v>670</v>
      </c>
      <c r="R3666" s="255" t="s">
        <v>4055</v>
      </c>
      <c r="S3666" s="255" t="s">
        <v>3389</v>
      </c>
    </row>
    <row r="3667" spans="1:19" x14ac:dyDescent="0.3">
      <c r="A3667" s="255"/>
      <c r="B3667" s="255"/>
      <c r="C3667" s="255"/>
      <c r="D3667" s="255"/>
      <c r="F3667" s="255" t="s">
        <v>167</v>
      </c>
      <c r="G3667" s="255" t="s">
        <v>586</v>
      </c>
      <c r="H3667" s="255" t="s">
        <v>2603</v>
      </c>
      <c r="I3667" s="255" t="s">
        <v>1454</v>
      </c>
      <c r="K3667" s="255" t="s">
        <v>168</v>
      </c>
      <c r="L3667" s="255" t="s">
        <v>737</v>
      </c>
      <c r="M3667" s="255" t="s">
        <v>881</v>
      </c>
      <c r="N3667" s="255" t="s">
        <v>2565</v>
      </c>
      <c r="P3667" s="255" t="s">
        <v>167</v>
      </c>
      <c r="Q3667" s="255" t="s">
        <v>672</v>
      </c>
      <c r="R3667" s="255" t="s">
        <v>972</v>
      </c>
      <c r="S3667" s="255" t="s">
        <v>3390</v>
      </c>
    </row>
    <row r="3668" spans="1:19" x14ac:dyDescent="0.3">
      <c r="A3668" s="255"/>
      <c r="B3668" s="255"/>
      <c r="C3668" s="255"/>
      <c r="D3668" s="255"/>
      <c r="F3668" s="255" t="s">
        <v>167</v>
      </c>
      <c r="G3668" s="255" t="s">
        <v>552</v>
      </c>
      <c r="H3668" s="255" t="s">
        <v>9104</v>
      </c>
      <c r="I3668" s="255" t="s">
        <v>3764</v>
      </c>
      <c r="K3668" s="255" t="s">
        <v>168</v>
      </c>
      <c r="L3668" s="255" t="s">
        <v>739</v>
      </c>
      <c r="M3668" s="255" t="s">
        <v>624</v>
      </c>
      <c r="N3668" s="255" t="s">
        <v>1312</v>
      </c>
      <c r="P3668" s="255" t="s">
        <v>167</v>
      </c>
      <c r="Q3668" s="255" t="s">
        <v>544</v>
      </c>
      <c r="R3668" s="255" t="s">
        <v>863</v>
      </c>
      <c r="S3668" s="255" t="s">
        <v>1125</v>
      </c>
    </row>
    <row r="3669" spans="1:19" x14ac:dyDescent="0.3">
      <c r="A3669" s="255"/>
      <c r="B3669" s="255"/>
      <c r="C3669" s="255"/>
      <c r="D3669" s="255"/>
      <c r="F3669" s="255" t="s">
        <v>167</v>
      </c>
      <c r="G3669" s="255" t="s">
        <v>551</v>
      </c>
      <c r="H3669" s="255" t="s">
        <v>906</v>
      </c>
      <c r="I3669" s="255" t="s">
        <v>1103</v>
      </c>
      <c r="K3669" s="255" t="s">
        <v>168</v>
      </c>
      <c r="L3669" s="255" t="s">
        <v>741</v>
      </c>
      <c r="M3669" s="255" t="s">
        <v>594</v>
      </c>
      <c r="N3669" s="255" t="s">
        <v>885</v>
      </c>
      <c r="P3669" s="255" t="s">
        <v>167</v>
      </c>
      <c r="Q3669" s="255" t="s">
        <v>676</v>
      </c>
      <c r="R3669" s="255" t="s">
        <v>863</v>
      </c>
      <c r="S3669" s="255" t="s">
        <v>1125</v>
      </c>
    </row>
    <row r="3670" spans="1:19" x14ac:dyDescent="0.3">
      <c r="A3670" s="255"/>
      <c r="B3670" s="255"/>
      <c r="C3670" s="255"/>
      <c r="D3670" s="255"/>
      <c r="F3670" s="255" t="s">
        <v>167</v>
      </c>
      <c r="G3670" s="255" t="s">
        <v>609</v>
      </c>
      <c r="H3670" s="255" t="s">
        <v>624</v>
      </c>
      <c r="I3670" s="255" t="s">
        <v>900</v>
      </c>
      <c r="K3670" s="255" t="s">
        <v>168</v>
      </c>
      <c r="L3670" s="255" t="s">
        <v>743</v>
      </c>
      <c r="M3670" s="255" t="s">
        <v>1157</v>
      </c>
      <c r="N3670" s="255" t="s">
        <v>2566</v>
      </c>
      <c r="P3670" s="255" t="s">
        <v>167</v>
      </c>
      <c r="Q3670" s="255" t="s">
        <v>893</v>
      </c>
      <c r="R3670" s="255" t="s">
        <v>565</v>
      </c>
      <c r="S3670" s="255" t="s">
        <v>565</v>
      </c>
    </row>
    <row r="3671" spans="1:19" x14ac:dyDescent="0.3">
      <c r="A3671" s="255"/>
      <c r="B3671" s="255"/>
      <c r="C3671" s="255"/>
      <c r="D3671" s="255"/>
      <c r="F3671" s="255" t="s">
        <v>167</v>
      </c>
      <c r="G3671" s="255" t="s">
        <v>611</v>
      </c>
      <c r="H3671" s="255" t="s">
        <v>992</v>
      </c>
      <c r="I3671" s="255" t="s">
        <v>3168</v>
      </c>
      <c r="K3671" s="255" t="s">
        <v>168</v>
      </c>
      <c r="L3671" s="255" t="s">
        <v>745</v>
      </c>
      <c r="M3671" s="255" t="s">
        <v>946</v>
      </c>
      <c r="N3671" s="255" t="s">
        <v>1886</v>
      </c>
      <c r="P3671" s="255" t="s">
        <v>167</v>
      </c>
      <c r="Q3671" s="255" t="s">
        <v>677</v>
      </c>
      <c r="R3671" s="255" t="s">
        <v>565</v>
      </c>
      <c r="S3671" s="255" t="s">
        <v>565</v>
      </c>
    </row>
    <row r="3672" spans="1:19" x14ac:dyDescent="0.3">
      <c r="A3672" s="255"/>
      <c r="B3672" s="255"/>
      <c r="C3672" s="255"/>
      <c r="D3672" s="255"/>
      <c r="F3672" s="255" t="s">
        <v>167</v>
      </c>
      <c r="G3672" s="255" t="s">
        <v>586</v>
      </c>
      <c r="H3672" s="255" t="s">
        <v>565</v>
      </c>
      <c r="I3672" s="255" t="s">
        <v>565</v>
      </c>
      <c r="K3672" s="255" t="s">
        <v>168</v>
      </c>
      <c r="L3672" s="255" t="s">
        <v>747</v>
      </c>
      <c r="M3672" s="255" t="s">
        <v>3569</v>
      </c>
      <c r="N3672" s="255" t="s">
        <v>2567</v>
      </c>
      <c r="P3672" s="255" t="s">
        <v>167</v>
      </c>
      <c r="Q3672" s="255" t="s">
        <v>543</v>
      </c>
      <c r="R3672" s="255" t="s">
        <v>2812</v>
      </c>
      <c r="S3672" s="255" t="s">
        <v>3391</v>
      </c>
    </row>
    <row r="3673" spans="1:19" x14ac:dyDescent="0.3">
      <c r="A3673" s="255"/>
      <c r="B3673" s="255"/>
      <c r="C3673" s="255"/>
      <c r="D3673" s="255"/>
      <c r="F3673" s="255" t="s">
        <v>167</v>
      </c>
      <c r="G3673" s="255" t="s">
        <v>550</v>
      </c>
      <c r="H3673" s="255" t="s">
        <v>2284</v>
      </c>
      <c r="I3673" s="255" t="s">
        <v>1455</v>
      </c>
      <c r="K3673" s="255" t="s">
        <v>168</v>
      </c>
      <c r="L3673" s="255" t="s">
        <v>749</v>
      </c>
      <c r="M3673" s="255" t="s">
        <v>1539</v>
      </c>
      <c r="N3673" s="255" t="s">
        <v>2568</v>
      </c>
      <c r="P3673" s="255" t="s">
        <v>167</v>
      </c>
      <c r="Q3673" s="255" t="s">
        <v>679</v>
      </c>
      <c r="R3673" s="255" t="s">
        <v>863</v>
      </c>
      <c r="S3673" s="255" t="s">
        <v>680</v>
      </c>
    </row>
    <row r="3674" spans="1:19" x14ac:dyDescent="0.3">
      <c r="A3674" s="255"/>
      <c r="B3674" s="255"/>
      <c r="C3674" s="255"/>
      <c r="D3674" s="255"/>
      <c r="F3674" s="255" t="s">
        <v>167</v>
      </c>
      <c r="G3674" s="255" t="s">
        <v>614</v>
      </c>
      <c r="H3674" s="255" t="s">
        <v>565</v>
      </c>
      <c r="I3674" s="255" t="s">
        <v>565</v>
      </c>
      <c r="K3674" s="255" t="s">
        <v>168</v>
      </c>
      <c r="L3674" s="255" t="s">
        <v>751</v>
      </c>
      <c r="M3674" s="255" t="s">
        <v>4192</v>
      </c>
      <c r="N3674" s="255" t="s">
        <v>2569</v>
      </c>
      <c r="P3674" s="255" t="s">
        <v>167</v>
      </c>
      <c r="Q3674" s="255" t="s">
        <v>681</v>
      </c>
      <c r="R3674" s="255" t="s">
        <v>2384</v>
      </c>
      <c r="S3674" s="255" t="s">
        <v>3392</v>
      </c>
    </row>
    <row r="3675" spans="1:19" x14ac:dyDescent="0.3">
      <c r="A3675" s="255"/>
      <c r="B3675" s="255"/>
      <c r="C3675" s="255"/>
      <c r="D3675" s="255"/>
      <c r="F3675" s="255" t="s">
        <v>167</v>
      </c>
      <c r="G3675" s="255" t="s">
        <v>615</v>
      </c>
      <c r="H3675" s="255" t="s">
        <v>863</v>
      </c>
      <c r="I3675" s="255" t="s">
        <v>1167</v>
      </c>
      <c r="K3675" s="255" t="s">
        <v>168</v>
      </c>
      <c r="L3675" s="255" t="s">
        <v>753</v>
      </c>
      <c r="M3675" s="255" t="s">
        <v>1959</v>
      </c>
      <c r="N3675" s="255" t="s">
        <v>2570</v>
      </c>
      <c r="P3675" s="255" t="s">
        <v>167</v>
      </c>
      <c r="Q3675" s="255" t="s">
        <v>683</v>
      </c>
      <c r="R3675" s="255" t="s">
        <v>674</v>
      </c>
      <c r="S3675" s="255" t="s">
        <v>3393</v>
      </c>
    </row>
    <row r="3676" spans="1:19" x14ac:dyDescent="0.3">
      <c r="A3676" s="255"/>
      <c r="B3676" s="255"/>
      <c r="C3676" s="255"/>
      <c r="D3676" s="255"/>
      <c r="F3676" s="255" t="s">
        <v>167</v>
      </c>
      <c r="G3676" s="255" t="s">
        <v>616</v>
      </c>
      <c r="H3676" s="255" t="s">
        <v>565</v>
      </c>
      <c r="I3676" s="255" t="s">
        <v>565</v>
      </c>
      <c r="K3676" s="255" t="s">
        <v>168</v>
      </c>
      <c r="L3676" s="255" t="s">
        <v>538</v>
      </c>
      <c r="M3676" s="255" t="s">
        <v>10060</v>
      </c>
      <c r="N3676" s="255" t="s">
        <v>2571</v>
      </c>
      <c r="P3676" s="255" t="s">
        <v>167</v>
      </c>
      <c r="Q3676" s="255" t="s">
        <v>542</v>
      </c>
      <c r="R3676" s="255" t="s">
        <v>1893</v>
      </c>
      <c r="S3676" s="255" t="s">
        <v>2944</v>
      </c>
    </row>
    <row r="3677" spans="1:19" x14ac:dyDescent="0.3">
      <c r="A3677" s="255"/>
      <c r="B3677" s="255"/>
      <c r="C3677" s="255"/>
      <c r="D3677" s="255"/>
      <c r="F3677" s="255" t="s">
        <v>167</v>
      </c>
      <c r="G3677" s="255" t="s">
        <v>617</v>
      </c>
      <c r="H3677" s="255" t="s">
        <v>594</v>
      </c>
      <c r="I3677" s="255" t="s">
        <v>946</v>
      </c>
      <c r="K3677" s="255" t="s">
        <v>168</v>
      </c>
      <c r="L3677" s="255" t="s">
        <v>756</v>
      </c>
      <c r="M3677" s="255" t="s">
        <v>565</v>
      </c>
      <c r="N3677" s="255" t="s">
        <v>565</v>
      </c>
      <c r="P3677" s="255" t="s">
        <v>167</v>
      </c>
      <c r="Q3677" s="255" t="s">
        <v>686</v>
      </c>
      <c r="R3677" s="255" t="s">
        <v>1121</v>
      </c>
      <c r="S3677" s="255" t="s">
        <v>853</v>
      </c>
    </row>
    <row r="3678" spans="1:19" x14ac:dyDescent="0.3">
      <c r="A3678" s="255"/>
      <c r="B3678" s="255"/>
      <c r="C3678" s="255"/>
      <c r="D3678" s="255"/>
      <c r="F3678" s="255" t="s">
        <v>167</v>
      </c>
      <c r="G3678" s="255" t="s">
        <v>618</v>
      </c>
      <c r="H3678" s="255" t="s">
        <v>2090</v>
      </c>
      <c r="I3678" s="255" t="s">
        <v>1456</v>
      </c>
      <c r="K3678" s="255" t="s">
        <v>168</v>
      </c>
      <c r="L3678" s="255" t="s">
        <v>758</v>
      </c>
      <c r="M3678" s="255" t="s">
        <v>2193</v>
      </c>
      <c r="N3678" s="255" t="s">
        <v>2572</v>
      </c>
      <c r="P3678" s="255" t="s">
        <v>167</v>
      </c>
      <c r="Q3678" s="255" t="s">
        <v>688</v>
      </c>
      <c r="R3678" s="255" t="s">
        <v>1671</v>
      </c>
      <c r="S3678" s="255" t="s">
        <v>2043</v>
      </c>
    </row>
    <row r="3679" spans="1:19" x14ac:dyDescent="0.3">
      <c r="A3679" s="255"/>
      <c r="B3679" s="255"/>
      <c r="C3679" s="255"/>
      <c r="D3679" s="255"/>
      <c r="F3679" s="255" t="s">
        <v>167</v>
      </c>
      <c r="G3679" s="255" t="s">
        <v>620</v>
      </c>
      <c r="H3679" s="255" t="s">
        <v>565</v>
      </c>
      <c r="I3679" s="255" t="s">
        <v>863</v>
      </c>
      <c r="K3679" s="255" t="s">
        <v>168</v>
      </c>
      <c r="L3679" s="255" t="s">
        <v>760</v>
      </c>
      <c r="M3679" s="255" t="s">
        <v>2664</v>
      </c>
      <c r="N3679" s="255" t="s">
        <v>2573</v>
      </c>
      <c r="P3679" s="255" t="s">
        <v>167</v>
      </c>
      <c r="Q3679" s="255" t="s">
        <v>690</v>
      </c>
      <c r="R3679" s="255" t="s">
        <v>565</v>
      </c>
      <c r="S3679" s="255" t="s">
        <v>565</v>
      </c>
    </row>
    <row r="3680" spans="1:19" x14ac:dyDescent="0.3">
      <c r="A3680" s="255"/>
      <c r="B3680" s="255"/>
      <c r="C3680" s="255"/>
      <c r="D3680" s="255"/>
      <c r="F3680" s="255" t="s">
        <v>167</v>
      </c>
      <c r="G3680" s="255" t="s">
        <v>8645</v>
      </c>
      <c r="H3680" s="255" t="s">
        <v>565</v>
      </c>
      <c r="I3680" s="255" t="s">
        <v>565</v>
      </c>
      <c r="K3680" s="255" t="s">
        <v>168</v>
      </c>
      <c r="L3680" s="255" t="s">
        <v>762</v>
      </c>
      <c r="M3680" s="255" t="s">
        <v>1539</v>
      </c>
      <c r="N3680" s="255" t="s">
        <v>2574</v>
      </c>
      <c r="P3680" s="255" t="s">
        <v>167</v>
      </c>
      <c r="Q3680" s="255" t="s">
        <v>541</v>
      </c>
      <c r="R3680" s="255" t="s">
        <v>4457</v>
      </c>
      <c r="S3680" s="255" t="s">
        <v>3394</v>
      </c>
    </row>
    <row r="3681" spans="1:19" x14ac:dyDescent="0.3">
      <c r="A3681" s="255"/>
      <c r="B3681" s="255"/>
      <c r="C3681" s="255"/>
      <c r="D3681" s="255"/>
      <c r="F3681" s="255" t="s">
        <v>167</v>
      </c>
      <c r="G3681" s="255" t="s">
        <v>8646</v>
      </c>
      <c r="H3681" s="255" t="s">
        <v>565</v>
      </c>
      <c r="I3681" s="255" t="s">
        <v>565</v>
      </c>
      <c r="K3681" s="255" t="s">
        <v>168</v>
      </c>
      <c r="L3681" s="255" t="s">
        <v>764</v>
      </c>
      <c r="M3681" s="255" t="s">
        <v>852</v>
      </c>
      <c r="N3681" s="255" t="s">
        <v>1628</v>
      </c>
      <c r="P3681" s="255" t="s">
        <v>167</v>
      </c>
      <c r="Q3681" s="255" t="s">
        <v>693</v>
      </c>
      <c r="R3681" s="255" t="s">
        <v>3538</v>
      </c>
      <c r="S3681" s="255" t="s">
        <v>3395</v>
      </c>
    </row>
    <row r="3682" spans="1:19" x14ac:dyDescent="0.3">
      <c r="A3682" s="255"/>
      <c r="B3682" s="255"/>
      <c r="C3682" s="255"/>
      <c r="D3682" s="255"/>
      <c r="F3682" s="255" t="s">
        <v>167</v>
      </c>
      <c r="G3682" s="255" t="s">
        <v>586</v>
      </c>
      <c r="H3682" s="255" t="s">
        <v>565</v>
      </c>
      <c r="I3682" s="255" t="s">
        <v>812</v>
      </c>
      <c r="K3682" s="255" t="s">
        <v>168</v>
      </c>
      <c r="L3682" s="255" t="s">
        <v>766</v>
      </c>
      <c r="M3682" s="255" t="s">
        <v>594</v>
      </c>
      <c r="N3682" s="255" t="s">
        <v>1121</v>
      </c>
      <c r="P3682" s="255" t="s">
        <v>167</v>
      </c>
      <c r="Q3682" s="255" t="s">
        <v>695</v>
      </c>
      <c r="R3682" s="255" t="s">
        <v>5102</v>
      </c>
      <c r="S3682" s="255" t="s">
        <v>1964</v>
      </c>
    </row>
    <row r="3683" spans="1:19" x14ac:dyDescent="0.3">
      <c r="A3683" s="255"/>
      <c r="B3683" s="255"/>
      <c r="C3683" s="255"/>
      <c r="D3683" s="255"/>
      <c r="F3683" s="255" t="s">
        <v>167</v>
      </c>
      <c r="G3683" s="255" t="s">
        <v>549</v>
      </c>
      <c r="H3683" s="255" t="s">
        <v>4415</v>
      </c>
      <c r="I3683" s="255" t="s">
        <v>1457</v>
      </c>
      <c r="K3683" s="255" t="s">
        <v>168</v>
      </c>
      <c r="L3683" s="255" t="s">
        <v>4672</v>
      </c>
      <c r="M3683" s="255" t="s">
        <v>565</v>
      </c>
      <c r="N3683" s="255" t="s">
        <v>565</v>
      </c>
      <c r="P3683" s="255" t="s">
        <v>167</v>
      </c>
      <c r="Q3683" s="255" t="s">
        <v>697</v>
      </c>
      <c r="R3683" s="255" t="s">
        <v>652</v>
      </c>
      <c r="S3683" s="255" t="s">
        <v>2025</v>
      </c>
    </row>
    <row r="3684" spans="1:19" x14ac:dyDescent="0.3">
      <c r="A3684" s="255"/>
      <c r="B3684" s="255"/>
      <c r="C3684" s="255"/>
      <c r="D3684" s="255"/>
      <c r="F3684" s="255" t="s">
        <v>167</v>
      </c>
      <c r="G3684" s="255" t="s">
        <v>623</v>
      </c>
      <c r="H3684" s="255" t="s">
        <v>565</v>
      </c>
      <c r="I3684" s="255" t="s">
        <v>565</v>
      </c>
      <c r="K3684" s="255" t="s">
        <v>168</v>
      </c>
      <c r="L3684" s="255" t="s">
        <v>769</v>
      </c>
      <c r="M3684" s="255" t="s">
        <v>565</v>
      </c>
      <c r="N3684" s="255" t="s">
        <v>565</v>
      </c>
      <c r="P3684" s="255" t="s">
        <v>167</v>
      </c>
      <c r="Q3684" s="255" t="s">
        <v>699</v>
      </c>
      <c r="R3684" s="255" t="s">
        <v>863</v>
      </c>
      <c r="S3684" s="255" t="s">
        <v>594</v>
      </c>
    </row>
    <row r="3685" spans="1:19" x14ac:dyDescent="0.3">
      <c r="A3685" s="255"/>
      <c r="B3685" s="255"/>
      <c r="C3685" s="255"/>
      <c r="D3685" s="255"/>
      <c r="F3685" s="255" t="s">
        <v>167</v>
      </c>
      <c r="G3685" s="255" t="s">
        <v>625</v>
      </c>
      <c r="H3685" s="255" t="s">
        <v>2416</v>
      </c>
      <c r="I3685" s="255" t="s">
        <v>1458</v>
      </c>
      <c r="K3685" s="255" t="s">
        <v>168</v>
      </c>
      <c r="L3685" s="255" t="s">
        <v>771</v>
      </c>
      <c r="M3685" s="255" t="s">
        <v>565</v>
      </c>
      <c r="N3685" s="255" t="s">
        <v>565</v>
      </c>
      <c r="P3685" s="255" t="s">
        <v>167</v>
      </c>
      <c r="Q3685" s="255" t="s">
        <v>701</v>
      </c>
      <c r="R3685" s="255" t="s">
        <v>565</v>
      </c>
      <c r="S3685" s="255" t="s">
        <v>594</v>
      </c>
    </row>
    <row r="3686" spans="1:19" x14ac:dyDescent="0.3">
      <c r="A3686" s="255"/>
      <c r="B3686" s="255"/>
      <c r="C3686" s="255"/>
      <c r="D3686" s="255"/>
      <c r="F3686" s="255" t="s">
        <v>167</v>
      </c>
      <c r="G3686" s="255" t="s">
        <v>1237</v>
      </c>
      <c r="H3686" s="255" t="s">
        <v>565</v>
      </c>
      <c r="I3686" s="255" t="s">
        <v>565</v>
      </c>
      <c r="K3686" s="255" t="s">
        <v>168</v>
      </c>
      <c r="L3686" s="255" t="s">
        <v>537</v>
      </c>
      <c r="M3686" s="255" t="s">
        <v>3945</v>
      </c>
      <c r="N3686" s="255" t="s">
        <v>2575</v>
      </c>
      <c r="P3686" s="255" t="s">
        <v>167</v>
      </c>
      <c r="Q3686" s="255" t="s">
        <v>702</v>
      </c>
      <c r="R3686" s="255" t="s">
        <v>565</v>
      </c>
      <c r="S3686" s="255" t="s">
        <v>565</v>
      </c>
    </row>
    <row r="3687" spans="1:19" x14ac:dyDescent="0.3">
      <c r="A3687" s="255"/>
      <c r="B3687" s="255"/>
      <c r="C3687" s="255"/>
      <c r="D3687" s="255"/>
      <c r="F3687" s="255" t="s">
        <v>167</v>
      </c>
      <c r="G3687" s="255" t="s">
        <v>627</v>
      </c>
      <c r="H3687" s="255" t="s">
        <v>952</v>
      </c>
      <c r="I3687" s="255" t="s">
        <v>661</v>
      </c>
      <c r="K3687" s="255" t="s">
        <v>168</v>
      </c>
      <c r="L3687" s="255" t="s">
        <v>4673</v>
      </c>
      <c r="M3687" s="255" t="s">
        <v>1183</v>
      </c>
      <c r="N3687" s="255" t="s">
        <v>1524</v>
      </c>
      <c r="P3687" s="255" t="s">
        <v>167</v>
      </c>
      <c r="Q3687" s="255" t="s">
        <v>703</v>
      </c>
      <c r="R3687" s="255" t="s">
        <v>565</v>
      </c>
      <c r="S3687" s="255" t="s">
        <v>565</v>
      </c>
    </row>
    <row r="3688" spans="1:19" x14ac:dyDescent="0.3">
      <c r="A3688" s="255"/>
      <c r="B3688" s="255"/>
      <c r="C3688" s="255"/>
      <c r="D3688" s="255"/>
      <c r="F3688" s="255" t="s">
        <v>167</v>
      </c>
      <c r="G3688" s="255" t="s">
        <v>629</v>
      </c>
      <c r="H3688" s="255" t="s">
        <v>1452</v>
      </c>
      <c r="I3688" s="255" t="s">
        <v>1459</v>
      </c>
      <c r="K3688" s="255" t="s">
        <v>168</v>
      </c>
      <c r="L3688" s="255" t="s">
        <v>774</v>
      </c>
      <c r="M3688" s="255" t="s">
        <v>565</v>
      </c>
      <c r="N3688" s="255" t="s">
        <v>565</v>
      </c>
      <c r="P3688" s="255" t="s">
        <v>167</v>
      </c>
      <c r="Q3688" s="255" t="s">
        <v>704</v>
      </c>
      <c r="R3688" s="255" t="s">
        <v>565</v>
      </c>
      <c r="S3688" s="255" t="s">
        <v>863</v>
      </c>
    </row>
    <row r="3689" spans="1:19" x14ac:dyDescent="0.3">
      <c r="A3689" s="255"/>
      <c r="B3689" s="255"/>
      <c r="C3689" s="255"/>
      <c r="D3689" s="255"/>
      <c r="F3689" s="255" t="s">
        <v>167</v>
      </c>
      <c r="G3689" s="255" t="s">
        <v>631</v>
      </c>
      <c r="H3689" s="255" t="s">
        <v>1844</v>
      </c>
      <c r="I3689" s="255" t="s">
        <v>1460</v>
      </c>
      <c r="K3689" s="255" t="s">
        <v>168</v>
      </c>
      <c r="L3689" s="255" t="s">
        <v>776</v>
      </c>
      <c r="M3689" s="255" t="s">
        <v>565</v>
      </c>
      <c r="N3689" s="255" t="s">
        <v>565</v>
      </c>
      <c r="P3689" s="255" t="s">
        <v>167</v>
      </c>
      <c r="Q3689" s="255" t="s">
        <v>705</v>
      </c>
      <c r="R3689" s="255" t="s">
        <v>1915</v>
      </c>
      <c r="S3689" s="255" t="s">
        <v>3396</v>
      </c>
    </row>
    <row r="3690" spans="1:19" x14ac:dyDescent="0.3">
      <c r="A3690" s="255"/>
      <c r="B3690" s="255"/>
      <c r="C3690" s="255"/>
      <c r="D3690" s="255"/>
      <c r="F3690" s="255" t="s">
        <v>167</v>
      </c>
      <c r="G3690" s="255" t="s">
        <v>633</v>
      </c>
      <c r="H3690" s="255" t="s">
        <v>8608</v>
      </c>
      <c r="I3690" s="255" t="s">
        <v>1461</v>
      </c>
      <c r="K3690" s="255" t="s">
        <v>168</v>
      </c>
      <c r="L3690" s="255" t="s">
        <v>778</v>
      </c>
      <c r="M3690" s="255" t="s">
        <v>565</v>
      </c>
      <c r="N3690" s="255" t="s">
        <v>565</v>
      </c>
      <c r="P3690" s="255" t="s">
        <v>167</v>
      </c>
      <c r="Q3690" s="255" t="s">
        <v>707</v>
      </c>
      <c r="R3690" s="255" t="s">
        <v>812</v>
      </c>
      <c r="S3690" s="255" t="s">
        <v>1382</v>
      </c>
    </row>
    <row r="3691" spans="1:19" x14ac:dyDescent="0.3">
      <c r="A3691" s="255"/>
      <c r="B3691" s="255"/>
      <c r="C3691" s="255"/>
      <c r="D3691" s="255"/>
      <c r="F3691" s="255" t="s">
        <v>167</v>
      </c>
      <c r="G3691" s="255" t="s">
        <v>586</v>
      </c>
      <c r="H3691" s="255" t="s">
        <v>3612</v>
      </c>
      <c r="I3691" s="255" t="s">
        <v>1462</v>
      </c>
      <c r="K3691" s="255" t="s">
        <v>168</v>
      </c>
      <c r="L3691" s="255" t="s">
        <v>780</v>
      </c>
      <c r="M3691" s="255" t="s">
        <v>594</v>
      </c>
      <c r="N3691" s="255" t="s">
        <v>946</v>
      </c>
      <c r="P3691" s="255" t="s">
        <v>167</v>
      </c>
      <c r="Q3691" s="255" t="s">
        <v>709</v>
      </c>
      <c r="R3691" s="255" t="s">
        <v>863</v>
      </c>
      <c r="S3691" s="255" t="s">
        <v>1832</v>
      </c>
    </row>
    <row r="3692" spans="1:19" x14ac:dyDescent="0.3">
      <c r="A3692" s="255"/>
      <c r="B3692" s="255"/>
      <c r="C3692" s="255"/>
      <c r="D3692" s="255"/>
      <c r="F3692" s="255" t="s">
        <v>167</v>
      </c>
      <c r="G3692" s="255" t="s">
        <v>548</v>
      </c>
      <c r="H3692" s="255" t="s">
        <v>9093</v>
      </c>
      <c r="I3692" s="255" t="s">
        <v>1463</v>
      </c>
      <c r="K3692" s="255" t="s">
        <v>168</v>
      </c>
      <c r="L3692" s="255" t="s">
        <v>782</v>
      </c>
      <c r="M3692" s="255" t="s">
        <v>565</v>
      </c>
      <c r="N3692" s="255" t="s">
        <v>565</v>
      </c>
      <c r="P3692" s="255" t="s">
        <v>167</v>
      </c>
      <c r="Q3692" s="255" t="s">
        <v>586</v>
      </c>
      <c r="R3692" s="255" t="s">
        <v>3656</v>
      </c>
      <c r="S3692" s="255" t="s">
        <v>3397</v>
      </c>
    </row>
    <row r="3693" spans="1:19" x14ac:dyDescent="0.3">
      <c r="A3693" s="255"/>
      <c r="B3693" s="255"/>
      <c r="C3693" s="255"/>
      <c r="D3693" s="255"/>
      <c r="F3693" s="255" t="s">
        <v>167</v>
      </c>
      <c r="G3693" s="255" t="s">
        <v>637</v>
      </c>
      <c r="H3693" s="255" t="s">
        <v>2086</v>
      </c>
      <c r="I3693" s="255" t="s">
        <v>1464</v>
      </c>
      <c r="K3693" s="255" t="s">
        <v>168</v>
      </c>
      <c r="L3693" s="255" t="s">
        <v>783</v>
      </c>
      <c r="M3693" s="255" t="s">
        <v>565</v>
      </c>
      <c r="N3693" s="255" t="s">
        <v>565</v>
      </c>
      <c r="P3693" s="255" t="s">
        <v>167</v>
      </c>
      <c r="Q3693" s="255" t="s">
        <v>540</v>
      </c>
      <c r="R3693" s="255" t="s">
        <v>10620</v>
      </c>
      <c r="S3693" s="255" t="s">
        <v>3398</v>
      </c>
    </row>
    <row r="3694" spans="1:19" x14ac:dyDescent="0.3">
      <c r="A3694" s="255"/>
      <c r="B3694" s="255"/>
      <c r="C3694" s="255"/>
      <c r="D3694" s="255"/>
      <c r="F3694" s="255" t="s">
        <v>167</v>
      </c>
      <c r="G3694" s="255" t="s">
        <v>639</v>
      </c>
      <c r="H3694" s="255" t="s">
        <v>1080</v>
      </c>
      <c r="I3694" s="255" t="s">
        <v>1465</v>
      </c>
      <c r="K3694" s="255" t="s">
        <v>168</v>
      </c>
      <c r="L3694" s="255" t="s">
        <v>784</v>
      </c>
      <c r="M3694" s="255" t="s">
        <v>1832</v>
      </c>
      <c r="N3694" s="255" t="s">
        <v>2020</v>
      </c>
      <c r="P3694" s="255" t="s">
        <v>167</v>
      </c>
      <c r="Q3694" s="255" t="s">
        <v>371</v>
      </c>
      <c r="R3694" s="255" t="s">
        <v>6515</v>
      </c>
      <c r="S3694" s="255" t="s">
        <v>3399</v>
      </c>
    </row>
    <row r="3695" spans="1:19" x14ac:dyDescent="0.3">
      <c r="A3695" s="255"/>
      <c r="B3695" s="255"/>
      <c r="C3695" s="255"/>
      <c r="D3695" s="255"/>
      <c r="F3695" s="255" t="s">
        <v>167</v>
      </c>
      <c r="G3695" s="255" t="s">
        <v>641</v>
      </c>
      <c r="H3695" s="255" t="s">
        <v>624</v>
      </c>
      <c r="I3695" s="255" t="s">
        <v>1183</v>
      </c>
      <c r="K3695" s="255" t="s">
        <v>168</v>
      </c>
      <c r="L3695" s="255" t="s">
        <v>786</v>
      </c>
      <c r="M3695" s="255" t="s">
        <v>1832</v>
      </c>
      <c r="N3695" s="255" t="s">
        <v>993</v>
      </c>
      <c r="P3695" s="255" t="s">
        <v>167</v>
      </c>
      <c r="Q3695" s="255" t="s">
        <v>1041</v>
      </c>
      <c r="R3695" s="255" t="s">
        <v>594</v>
      </c>
      <c r="S3695" s="255" t="s">
        <v>881</v>
      </c>
    </row>
    <row r="3696" spans="1:19" x14ac:dyDescent="0.3">
      <c r="A3696" s="255"/>
      <c r="B3696" s="255"/>
      <c r="C3696" s="255"/>
      <c r="D3696" s="255"/>
      <c r="F3696" s="255" t="s">
        <v>167</v>
      </c>
      <c r="G3696" s="255" t="s">
        <v>643</v>
      </c>
      <c r="H3696" s="255" t="s">
        <v>3300</v>
      </c>
      <c r="I3696" s="255" t="s">
        <v>1466</v>
      </c>
      <c r="K3696" s="255" t="s">
        <v>168</v>
      </c>
      <c r="L3696" s="255" t="s">
        <v>4674</v>
      </c>
      <c r="M3696" s="255" t="s">
        <v>896</v>
      </c>
      <c r="N3696" s="255" t="s">
        <v>3667</v>
      </c>
      <c r="P3696" s="255" t="s">
        <v>167</v>
      </c>
      <c r="Q3696" s="255" t="s">
        <v>715</v>
      </c>
      <c r="R3696" s="255" t="s">
        <v>1863</v>
      </c>
      <c r="S3696" s="255" t="s">
        <v>3400</v>
      </c>
    </row>
    <row r="3697" spans="1:19" x14ac:dyDescent="0.3">
      <c r="A3697" s="255"/>
      <c r="B3697" s="255"/>
      <c r="C3697" s="255"/>
      <c r="D3697" s="255"/>
      <c r="F3697" s="255" t="s">
        <v>167</v>
      </c>
      <c r="G3697" s="255" t="s">
        <v>586</v>
      </c>
      <c r="H3697" s="255" t="s">
        <v>9103</v>
      </c>
      <c r="I3697" s="255" t="s">
        <v>1467</v>
      </c>
      <c r="K3697" s="255" t="s">
        <v>168</v>
      </c>
      <c r="L3697" s="255" t="s">
        <v>788</v>
      </c>
      <c r="M3697" s="255" t="s">
        <v>863</v>
      </c>
      <c r="N3697" s="255" t="s">
        <v>2163</v>
      </c>
      <c r="P3697" s="255" t="s">
        <v>167</v>
      </c>
      <c r="Q3697" s="255" t="s">
        <v>717</v>
      </c>
      <c r="R3697" s="255" t="s">
        <v>2691</v>
      </c>
      <c r="S3697" s="255" t="s">
        <v>3401</v>
      </c>
    </row>
    <row r="3698" spans="1:19" x14ac:dyDescent="0.3">
      <c r="A3698" s="255"/>
      <c r="B3698" s="255"/>
      <c r="C3698" s="255"/>
      <c r="D3698" s="255"/>
      <c r="F3698" s="255" t="s">
        <v>167</v>
      </c>
      <c r="G3698" s="255" t="s">
        <v>547</v>
      </c>
      <c r="H3698" s="255" t="s">
        <v>7701</v>
      </c>
      <c r="I3698" s="255" t="s">
        <v>1468</v>
      </c>
      <c r="K3698" s="255" t="s">
        <v>168</v>
      </c>
      <c r="L3698" s="255" t="s">
        <v>790</v>
      </c>
      <c r="M3698" s="255" t="s">
        <v>1853</v>
      </c>
      <c r="N3698" s="255" t="s">
        <v>1893</v>
      </c>
      <c r="P3698" s="255" t="s">
        <v>167</v>
      </c>
      <c r="Q3698" s="255" t="s">
        <v>719</v>
      </c>
      <c r="R3698" s="255" t="s">
        <v>594</v>
      </c>
      <c r="S3698" s="255" t="s">
        <v>757</v>
      </c>
    </row>
    <row r="3699" spans="1:19" x14ac:dyDescent="0.3">
      <c r="A3699" s="255"/>
      <c r="B3699" s="255"/>
      <c r="C3699" s="255"/>
      <c r="D3699" s="255"/>
      <c r="F3699" s="255" t="s">
        <v>167</v>
      </c>
      <c r="G3699" s="255" t="s">
        <v>647</v>
      </c>
      <c r="H3699" s="255" t="s">
        <v>1452</v>
      </c>
      <c r="I3699" s="255" t="s">
        <v>1469</v>
      </c>
      <c r="K3699" s="255" t="s">
        <v>168</v>
      </c>
      <c r="L3699" s="255" t="s">
        <v>792</v>
      </c>
      <c r="M3699" s="255" t="s">
        <v>1420</v>
      </c>
      <c r="N3699" s="255" t="s">
        <v>957</v>
      </c>
      <c r="P3699" s="255" t="s">
        <v>167</v>
      </c>
      <c r="Q3699" s="255" t="s">
        <v>720</v>
      </c>
      <c r="R3699" s="255" t="s">
        <v>1121</v>
      </c>
      <c r="S3699" s="255" t="s">
        <v>3204</v>
      </c>
    </row>
    <row r="3700" spans="1:19" x14ac:dyDescent="0.3">
      <c r="A3700" s="255"/>
      <c r="B3700" s="255"/>
      <c r="C3700" s="255"/>
      <c r="D3700" s="255"/>
      <c r="F3700" s="255" t="s">
        <v>167</v>
      </c>
      <c r="G3700" s="255" t="s">
        <v>649</v>
      </c>
      <c r="H3700" s="255" t="s">
        <v>9102</v>
      </c>
      <c r="I3700" s="255" t="s">
        <v>1470</v>
      </c>
      <c r="K3700" s="255" t="s">
        <v>168</v>
      </c>
      <c r="L3700" s="255" t="s">
        <v>794</v>
      </c>
      <c r="M3700" s="255" t="s">
        <v>565</v>
      </c>
      <c r="N3700" s="255" t="s">
        <v>565</v>
      </c>
      <c r="P3700" s="255" t="s">
        <v>167</v>
      </c>
      <c r="Q3700" s="255" t="s">
        <v>722</v>
      </c>
      <c r="R3700" s="255" t="s">
        <v>1539</v>
      </c>
      <c r="S3700" s="255" t="s">
        <v>3017</v>
      </c>
    </row>
    <row r="3701" spans="1:19" x14ac:dyDescent="0.3">
      <c r="A3701" s="255"/>
      <c r="B3701" s="255"/>
      <c r="C3701" s="255"/>
      <c r="D3701" s="255"/>
      <c r="F3701" s="255" t="s">
        <v>167</v>
      </c>
      <c r="G3701" s="255" t="s">
        <v>651</v>
      </c>
      <c r="H3701" s="255" t="s">
        <v>2163</v>
      </c>
      <c r="I3701" s="255" t="s">
        <v>881</v>
      </c>
      <c r="K3701" s="255" t="s">
        <v>168</v>
      </c>
      <c r="L3701" s="255" t="s">
        <v>796</v>
      </c>
      <c r="M3701" s="255" t="s">
        <v>885</v>
      </c>
      <c r="N3701" s="255" t="s">
        <v>2576</v>
      </c>
      <c r="P3701" s="255" t="s">
        <v>167</v>
      </c>
      <c r="Q3701" s="255" t="s">
        <v>724</v>
      </c>
      <c r="R3701" s="255" t="s">
        <v>1415</v>
      </c>
      <c r="S3701" s="255" t="s">
        <v>3402</v>
      </c>
    </row>
    <row r="3702" spans="1:19" x14ac:dyDescent="0.3">
      <c r="A3702" s="255"/>
      <c r="B3702" s="255"/>
      <c r="C3702" s="255"/>
      <c r="D3702" s="255"/>
      <c r="F3702" s="255" t="s">
        <v>167</v>
      </c>
      <c r="G3702" s="255" t="s">
        <v>653</v>
      </c>
      <c r="H3702" s="255" t="s">
        <v>4245</v>
      </c>
      <c r="I3702" s="255" t="s">
        <v>1471</v>
      </c>
      <c r="K3702" s="255" t="s">
        <v>168</v>
      </c>
      <c r="L3702" s="255" t="s">
        <v>4675</v>
      </c>
      <c r="M3702" s="255" t="s">
        <v>952</v>
      </c>
      <c r="N3702" s="255" t="s">
        <v>4607</v>
      </c>
      <c r="P3702" s="255" t="s">
        <v>167</v>
      </c>
      <c r="Q3702" s="255" t="s">
        <v>726</v>
      </c>
      <c r="R3702" s="255" t="s">
        <v>6160</v>
      </c>
      <c r="S3702" s="255" t="s">
        <v>3403</v>
      </c>
    </row>
    <row r="3703" spans="1:19" x14ac:dyDescent="0.3">
      <c r="A3703" s="255"/>
      <c r="B3703" s="255"/>
      <c r="C3703" s="255"/>
      <c r="D3703" s="255"/>
      <c r="F3703" s="255" t="s">
        <v>167</v>
      </c>
      <c r="G3703" s="255" t="s">
        <v>655</v>
      </c>
      <c r="H3703" s="255" t="s">
        <v>1992</v>
      </c>
      <c r="I3703" s="255" t="s">
        <v>1472</v>
      </c>
      <c r="K3703" s="255" t="s">
        <v>168</v>
      </c>
      <c r="L3703" s="255" t="s">
        <v>798</v>
      </c>
      <c r="M3703" s="255" t="s">
        <v>565</v>
      </c>
      <c r="N3703" s="255" t="s">
        <v>565</v>
      </c>
      <c r="P3703" s="255" t="s">
        <v>167</v>
      </c>
      <c r="Q3703" s="255" t="s">
        <v>728</v>
      </c>
      <c r="R3703" s="255" t="s">
        <v>3384</v>
      </c>
      <c r="S3703" s="255" t="s">
        <v>1783</v>
      </c>
    </row>
    <row r="3704" spans="1:19" x14ac:dyDescent="0.3">
      <c r="A3704" s="255"/>
      <c r="B3704" s="255"/>
      <c r="C3704" s="255"/>
      <c r="D3704" s="255"/>
      <c r="F3704" s="255" t="s">
        <v>167</v>
      </c>
      <c r="G3704" s="255" t="s">
        <v>657</v>
      </c>
      <c r="H3704" s="255" t="s">
        <v>1481</v>
      </c>
      <c r="I3704" s="255" t="s">
        <v>1473</v>
      </c>
      <c r="K3704" s="255" t="s">
        <v>168</v>
      </c>
      <c r="L3704" s="255" t="s">
        <v>800</v>
      </c>
      <c r="M3704" s="255" t="s">
        <v>565</v>
      </c>
      <c r="N3704" s="255" t="s">
        <v>1888</v>
      </c>
      <c r="P3704" s="255" t="s">
        <v>167</v>
      </c>
      <c r="Q3704" s="255" t="s">
        <v>730</v>
      </c>
      <c r="R3704" s="255" t="s">
        <v>3682</v>
      </c>
      <c r="S3704" s="255" t="s">
        <v>3404</v>
      </c>
    </row>
    <row r="3705" spans="1:19" x14ac:dyDescent="0.3">
      <c r="A3705" s="255"/>
      <c r="B3705" s="255"/>
      <c r="C3705" s="255"/>
      <c r="D3705" s="255"/>
      <c r="F3705" s="255" t="s">
        <v>167</v>
      </c>
      <c r="G3705" s="255" t="s">
        <v>546</v>
      </c>
      <c r="H3705" s="255" t="s">
        <v>642</v>
      </c>
      <c r="I3705" s="255" t="s">
        <v>1474</v>
      </c>
      <c r="K3705" s="255" t="s">
        <v>168</v>
      </c>
      <c r="L3705" s="255" t="s">
        <v>803</v>
      </c>
      <c r="M3705" s="255" t="s">
        <v>821</v>
      </c>
      <c r="N3705" s="255" t="s">
        <v>2577</v>
      </c>
      <c r="P3705" s="255" t="s">
        <v>167</v>
      </c>
      <c r="Q3705" s="255" t="s">
        <v>539</v>
      </c>
      <c r="R3705" s="255" t="s">
        <v>4744</v>
      </c>
      <c r="S3705" s="255" t="s">
        <v>3405</v>
      </c>
    </row>
    <row r="3706" spans="1:19" x14ac:dyDescent="0.3">
      <c r="A3706" s="255"/>
      <c r="B3706" s="255"/>
      <c r="C3706" s="255"/>
      <c r="D3706" s="255"/>
      <c r="F3706" s="255" t="s">
        <v>167</v>
      </c>
      <c r="G3706" s="255" t="s">
        <v>660</v>
      </c>
      <c r="H3706" s="255" t="s">
        <v>594</v>
      </c>
      <c r="I3706" s="255" t="s">
        <v>1161</v>
      </c>
      <c r="K3706" s="255" t="s">
        <v>168</v>
      </c>
      <c r="L3706" s="255" t="s">
        <v>805</v>
      </c>
      <c r="M3706" s="255" t="s">
        <v>565</v>
      </c>
      <c r="N3706" s="255" t="s">
        <v>1121</v>
      </c>
      <c r="P3706" s="255" t="s">
        <v>167</v>
      </c>
      <c r="Q3706" s="255" t="s">
        <v>733</v>
      </c>
      <c r="R3706" s="255" t="s">
        <v>946</v>
      </c>
      <c r="S3706" s="255" t="s">
        <v>2817</v>
      </c>
    </row>
    <row r="3707" spans="1:19" x14ac:dyDescent="0.3">
      <c r="A3707" s="255"/>
      <c r="B3707" s="255"/>
      <c r="C3707" s="255"/>
      <c r="D3707" s="255"/>
      <c r="F3707" s="255" t="s">
        <v>167</v>
      </c>
      <c r="G3707" s="255" t="s">
        <v>662</v>
      </c>
      <c r="H3707" s="255" t="s">
        <v>1119</v>
      </c>
      <c r="I3707" s="255" t="s">
        <v>1475</v>
      </c>
      <c r="K3707" s="255" t="s">
        <v>168</v>
      </c>
      <c r="L3707" s="255" t="s">
        <v>807</v>
      </c>
      <c r="M3707" s="255" t="s">
        <v>565</v>
      </c>
      <c r="N3707" s="255" t="s">
        <v>1539</v>
      </c>
      <c r="P3707" s="255" t="s">
        <v>167</v>
      </c>
      <c r="Q3707" s="255" t="s">
        <v>735</v>
      </c>
      <c r="R3707" s="255" t="s">
        <v>1098</v>
      </c>
      <c r="S3707" s="255" t="s">
        <v>3406</v>
      </c>
    </row>
    <row r="3708" spans="1:19" x14ac:dyDescent="0.3">
      <c r="A3708" s="255"/>
      <c r="B3708" s="255"/>
      <c r="C3708" s="255"/>
      <c r="D3708" s="255"/>
      <c r="F3708" s="255" t="s">
        <v>167</v>
      </c>
      <c r="G3708" s="255" t="s">
        <v>664</v>
      </c>
      <c r="H3708" s="255" t="s">
        <v>1844</v>
      </c>
      <c r="I3708" s="255" t="s">
        <v>1476</v>
      </c>
      <c r="K3708" s="255" t="s">
        <v>168</v>
      </c>
      <c r="L3708" s="255" t="s">
        <v>809</v>
      </c>
      <c r="M3708" s="255" t="s">
        <v>594</v>
      </c>
      <c r="N3708" s="255" t="s">
        <v>600</v>
      </c>
      <c r="P3708" s="255" t="s">
        <v>167</v>
      </c>
      <c r="Q3708" s="255" t="s">
        <v>737</v>
      </c>
      <c r="R3708" s="255" t="s">
        <v>2163</v>
      </c>
      <c r="S3708" s="255" t="s">
        <v>3407</v>
      </c>
    </row>
    <row r="3709" spans="1:19" x14ac:dyDescent="0.3">
      <c r="A3709" s="255"/>
      <c r="B3709" s="255"/>
      <c r="C3709" s="255"/>
      <c r="D3709" s="255"/>
      <c r="F3709" s="255" t="s">
        <v>167</v>
      </c>
      <c r="G3709" s="255" t="s">
        <v>545</v>
      </c>
      <c r="H3709" s="255" t="s">
        <v>9101</v>
      </c>
      <c r="I3709" s="255" t="s">
        <v>1477</v>
      </c>
      <c r="K3709" s="255" t="s">
        <v>168</v>
      </c>
      <c r="L3709" s="255" t="s">
        <v>811</v>
      </c>
      <c r="M3709" s="255" t="s">
        <v>565</v>
      </c>
      <c r="N3709" s="255" t="s">
        <v>565</v>
      </c>
      <c r="P3709" s="255" t="s">
        <v>167</v>
      </c>
      <c r="Q3709" s="255" t="s">
        <v>739</v>
      </c>
      <c r="R3709" s="255" t="s">
        <v>1981</v>
      </c>
      <c r="S3709" s="255" t="s">
        <v>3408</v>
      </c>
    </row>
    <row r="3710" spans="1:19" x14ac:dyDescent="0.3">
      <c r="A3710" s="255"/>
      <c r="B3710" s="255"/>
      <c r="C3710" s="255"/>
      <c r="D3710" s="255"/>
      <c r="F3710" s="255" t="s">
        <v>167</v>
      </c>
      <c r="G3710" s="255" t="s">
        <v>667</v>
      </c>
      <c r="H3710" s="255" t="s">
        <v>594</v>
      </c>
      <c r="I3710" s="255" t="s">
        <v>565</v>
      </c>
      <c r="K3710" s="255" t="s">
        <v>168</v>
      </c>
      <c r="L3710" s="255" t="s">
        <v>4676</v>
      </c>
      <c r="M3710" s="255" t="s">
        <v>4461</v>
      </c>
      <c r="N3710" s="255" t="s">
        <v>10059</v>
      </c>
      <c r="P3710" s="255" t="s">
        <v>167</v>
      </c>
      <c r="Q3710" s="255" t="s">
        <v>741</v>
      </c>
      <c r="R3710" s="255" t="s">
        <v>2045</v>
      </c>
      <c r="S3710" s="255" t="s">
        <v>3409</v>
      </c>
    </row>
    <row r="3711" spans="1:19" x14ac:dyDescent="0.3">
      <c r="A3711" s="255"/>
      <c r="B3711" s="255"/>
      <c r="C3711" s="255"/>
      <c r="D3711" s="255"/>
      <c r="F3711" s="255" t="s">
        <v>167</v>
      </c>
      <c r="G3711" s="255" t="s">
        <v>668</v>
      </c>
      <c r="H3711" s="255" t="s">
        <v>2515</v>
      </c>
      <c r="I3711" s="255" t="s">
        <v>1478</v>
      </c>
      <c r="K3711" s="255" t="s">
        <v>168</v>
      </c>
      <c r="L3711" s="255" t="s">
        <v>813</v>
      </c>
      <c r="M3711" s="255" t="s">
        <v>957</v>
      </c>
      <c r="N3711" s="255" t="s">
        <v>2578</v>
      </c>
      <c r="P3711" s="255" t="s">
        <v>167</v>
      </c>
      <c r="Q3711" s="255" t="s">
        <v>743</v>
      </c>
      <c r="R3711" s="255" t="s">
        <v>4393</v>
      </c>
      <c r="S3711" s="255" t="s">
        <v>3410</v>
      </c>
    </row>
    <row r="3712" spans="1:19" x14ac:dyDescent="0.3">
      <c r="A3712" s="255"/>
      <c r="B3712" s="255"/>
      <c r="C3712" s="255"/>
      <c r="D3712" s="255"/>
      <c r="F3712" s="255" t="s">
        <v>167</v>
      </c>
      <c r="G3712" s="255" t="s">
        <v>670</v>
      </c>
      <c r="H3712" s="255" t="s">
        <v>3470</v>
      </c>
      <c r="I3712" s="255" t="s">
        <v>1479</v>
      </c>
      <c r="K3712" s="255" t="s">
        <v>168</v>
      </c>
      <c r="L3712" s="255" t="s">
        <v>815</v>
      </c>
      <c r="M3712" s="255" t="s">
        <v>594</v>
      </c>
      <c r="N3712" s="255" t="s">
        <v>2154</v>
      </c>
      <c r="P3712" s="255" t="s">
        <v>167</v>
      </c>
      <c r="Q3712" s="255" t="s">
        <v>745</v>
      </c>
      <c r="R3712" s="255" t="s">
        <v>1332</v>
      </c>
      <c r="S3712" s="255" t="s">
        <v>2973</v>
      </c>
    </row>
    <row r="3713" spans="1:19" x14ac:dyDescent="0.3">
      <c r="A3713" s="255"/>
      <c r="B3713" s="255"/>
      <c r="C3713" s="255"/>
      <c r="D3713" s="255"/>
      <c r="F3713" s="255" t="s">
        <v>167</v>
      </c>
      <c r="G3713" s="255" t="s">
        <v>672</v>
      </c>
      <c r="H3713" s="255" t="s">
        <v>9100</v>
      </c>
      <c r="I3713" s="255" t="s">
        <v>1480</v>
      </c>
      <c r="K3713" s="255" t="s">
        <v>168</v>
      </c>
      <c r="L3713" s="255" t="s">
        <v>816</v>
      </c>
      <c r="M3713" s="255" t="s">
        <v>698</v>
      </c>
      <c r="N3713" s="255" t="s">
        <v>2579</v>
      </c>
      <c r="P3713" s="255" t="s">
        <v>167</v>
      </c>
      <c r="Q3713" s="255" t="s">
        <v>747</v>
      </c>
      <c r="R3713" s="255" t="s">
        <v>4609</v>
      </c>
      <c r="S3713" s="255" t="s">
        <v>3411</v>
      </c>
    </row>
    <row r="3714" spans="1:19" x14ac:dyDescent="0.3">
      <c r="A3714" s="255"/>
      <c r="B3714" s="255"/>
      <c r="C3714" s="255"/>
      <c r="D3714" s="255"/>
      <c r="F3714" s="255" t="s">
        <v>167</v>
      </c>
      <c r="G3714" s="255" t="s">
        <v>544</v>
      </c>
      <c r="H3714" s="255" t="s">
        <v>594</v>
      </c>
      <c r="I3714" s="255" t="s">
        <v>1481</v>
      </c>
      <c r="K3714" s="255" t="s">
        <v>168</v>
      </c>
      <c r="L3714" s="255" t="s">
        <v>818</v>
      </c>
      <c r="M3714" s="255" t="s">
        <v>952</v>
      </c>
      <c r="N3714" s="255" t="s">
        <v>2580</v>
      </c>
      <c r="P3714" s="255" t="s">
        <v>167</v>
      </c>
      <c r="Q3714" s="255" t="s">
        <v>749</v>
      </c>
      <c r="R3714" s="255" t="s">
        <v>2057</v>
      </c>
      <c r="S3714" s="255" t="s">
        <v>3412</v>
      </c>
    </row>
    <row r="3715" spans="1:19" x14ac:dyDescent="0.3">
      <c r="A3715" s="255"/>
      <c r="B3715" s="255"/>
      <c r="C3715" s="255"/>
      <c r="D3715" s="255"/>
      <c r="F3715" s="255" t="s">
        <v>167</v>
      </c>
      <c r="G3715" s="255" t="s">
        <v>675</v>
      </c>
      <c r="H3715" s="255" t="s">
        <v>565</v>
      </c>
      <c r="I3715" s="255" t="s">
        <v>565</v>
      </c>
      <c r="K3715" s="255" t="s">
        <v>168</v>
      </c>
      <c r="L3715" s="255" t="s">
        <v>4677</v>
      </c>
      <c r="M3715" s="255" t="s">
        <v>565</v>
      </c>
      <c r="N3715" s="255" t="s">
        <v>565</v>
      </c>
      <c r="P3715" s="255" t="s">
        <v>167</v>
      </c>
      <c r="Q3715" s="255" t="s">
        <v>751</v>
      </c>
      <c r="R3715" s="255" t="s">
        <v>1739</v>
      </c>
      <c r="S3715" s="255" t="s">
        <v>3413</v>
      </c>
    </row>
    <row r="3716" spans="1:19" x14ac:dyDescent="0.3">
      <c r="A3716" s="255"/>
      <c r="B3716" s="255"/>
      <c r="C3716" s="255"/>
      <c r="D3716" s="255"/>
      <c r="F3716" s="255" t="s">
        <v>167</v>
      </c>
      <c r="G3716" s="255" t="s">
        <v>676</v>
      </c>
      <c r="H3716" s="255" t="s">
        <v>594</v>
      </c>
      <c r="I3716" s="255" t="s">
        <v>1481</v>
      </c>
      <c r="K3716" s="255" t="s">
        <v>168</v>
      </c>
      <c r="L3716" s="255" t="s">
        <v>961</v>
      </c>
      <c r="M3716" s="255" t="s">
        <v>565</v>
      </c>
      <c r="N3716" s="255" t="s">
        <v>565</v>
      </c>
      <c r="P3716" s="255" t="s">
        <v>167</v>
      </c>
      <c r="Q3716" s="255" t="s">
        <v>753</v>
      </c>
      <c r="R3716" s="255" t="s">
        <v>3313</v>
      </c>
      <c r="S3716" s="255" t="s">
        <v>3414</v>
      </c>
    </row>
    <row r="3717" spans="1:19" x14ac:dyDescent="0.3">
      <c r="A3717" s="255"/>
      <c r="B3717" s="255"/>
      <c r="C3717" s="255"/>
      <c r="D3717" s="255"/>
      <c r="F3717" s="255" t="s">
        <v>167</v>
      </c>
      <c r="G3717" s="255" t="s">
        <v>893</v>
      </c>
      <c r="H3717" s="255" t="s">
        <v>565</v>
      </c>
      <c r="I3717" s="255" t="s">
        <v>565</v>
      </c>
      <c r="K3717" s="255" t="s">
        <v>168</v>
      </c>
      <c r="L3717" s="255" t="s">
        <v>822</v>
      </c>
      <c r="M3717" s="255" t="s">
        <v>598</v>
      </c>
      <c r="N3717" s="255" t="s">
        <v>2581</v>
      </c>
      <c r="P3717" s="255" t="s">
        <v>167</v>
      </c>
      <c r="Q3717" s="255" t="s">
        <v>538</v>
      </c>
      <c r="R3717" s="255" t="s">
        <v>10619</v>
      </c>
      <c r="S3717" s="255" t="s">
        <v>3415</v>
      </c>
    </row>
    <row r="3718" spans="1:19" x14ac:dyDescent="0.3">
      <c r="A3718" s="255"/>
      <c r="B3718" s="255"/>
      <c r="C3718" s="255"/>
      <c r="D3718" s="255"/>
      <c r="F3718" s="255" t="s">
        <v>167</v>
      </c>
      <c r="G3718" s="255" t="s">
        <v>677</v>
      </c>
      <c r="H3718" s="255" t="s">
        <v>565</v>
      </c>
      <c r="I3718" s="255" t="s">
        <v>565</v>
      </c>
      <c r="K3718" s="255" t="s">
        <v>168</v>
      </c>
      <c r="L3718" s="255" t="s">
        <v>332</v>
      </c>
      <c r="M3718" s="255" t="s">
        <v>10058</v>
      </c>
      <c r="N3718" s="255" t="s">
        <v>2582</v>
      </c>
      <c r="P3718" s="255" t="s">
        <v>167</v>
      </c>
      <c r="Q3718" s="255" t="s">
        <v>756</v>
      </c>
      <c r="R3718" s="255" t="s">
        <v>946</v>
      </c>
      <c r="S3718" s="255" t="s">
        <v>3416</v>
      </c>
    </row>
    <row r="3719" spans="1:19" x14ac:dyDescent="0.3">
      <c r="A3719" s="255"/>
      <c r="B3719" s="255"/>
      <c r="C3719" s="255"/>
      <c r="D3719" s="255"/>
      <c r="F3719" s="255" t="s">
        <v>167</v>
      </c>
      <c r="G3719" s="255" t="s">
        <v>543</v>
      </c>
      <c r="H3719" s="255" t="s">
        <v>2254</v>
      </c>
      <c r="I3719" s="255" t="s">
        <v>1482</v>
      </c>
      <c r="K3719" s="255" t="s">
        <v>168</v>
      </c>
      <c r="L3719" s="255" t="s">
        <v>331</v>
      </c>
      <c r="M3719" s="255" t="s">
        <v>10057</v>
      </c>
      <c r="N3719" s="255" t="s">
        <v>2583</v>
      </c>
      <c r="P3719" s="255" t="s">
        <v>167</v>
      </c>
      <c r="Q3719" s="255" t="s">
        <v>758</v>
      </c>
      <c r="R3719" s="255" t="s">
        <v>10443</v>
      </c>
      <c r="S3719" s="255" t="s">
        <v>3417</v>
      </c>
    </row>
    <row r="3720" spans="1:19" x14ac:dyDescent="0.3">
      <c r="A3720" s="255"/>
      <c r="B3720" s="255"/>
      <c r="C3720" s="255"/>
      <c r="D3720" s="255"/>
      <c r="F3720" s="255" t="s">
        <v>167</v>
      </c>
      <c r="G3720" s="255" t="s">
        <v>679</v>
      </c>
      <c r="H3720" s="255" t="s">
        <v>863</v>
      </c>
      <c r="I3720" s="255" t="s">
        <v>652</v>
      </c>
      <c r="K3720" s="255" t="s">
        <v>168</v>
      </c>
      <c r="L3720" s="255" t="s">
        <v>330</v>
      </c>
      <c r="M3720" s="255" t="s">
        <v>1611</v>
      </c>
      <c r="N3720" s="255" t="s">
        <v>2584</v>
      </c>
      <c r="P3720" s="255" t="s">
        <v>167</v>
      </c>
      <c r="Q3720" s="255" t="s">
        <v>760</v>
      </c>
      <c r="R3720" s="255" t="s">
        <v>10618</v>
      </c>
      <c r="S3720" s="255" t="s">
        <v>3418</v>
      </c>
    </row>
    <row r="3721" spans="1:19" x14ac:dyDescent="0.3">
      <c r="A3721" s="255"/>
      <c r="B3721" s="255"/>
      <c r="C3721" s="255"/>
      <c r="D3721" s="255"/>
      <c r="F3721" s="255" t="s">
        <v>167</v>
      </c>
      <c r="G3721" s="255" t="s">
        <v>681</v>
      </c>
      <c r="H3721" s="255" t="s">
        <v>4192</v>
      </c>
      <c r="I3721" s="255" t="s">
        <v>1483</v>
      </c>
      <c r="K3721" s="255" t="s">
        <v>168</v>
      </c>
      <c r="L3721" s="255" t="s">
        <v>329</v>
      </c>
      <c r="M3721" s="255" t="s">
        <v>10056</v>
      </c>
      <c r="N3721" s="255" t="s">
        <v>2585</v>
      </c>
      <c r="P3721" s="255" t="s">
        <v>167</v>
      </c>
      <c r="Q3721" s="255" t="s">
        <v>762</v>
      </c>
      <c r="R3721" s="255" t="s">
        <v>1826</v>
      </c>
      <c r="S3721" s="255" t="s">
        <v>3419</v>
      </c>
    </row>
    <row r="3722" spans="1:19" x14ac:dyDescent="0.3">
      <c r="A3722" s="255"/>
      <c r="B3722" s="255"/>
      <c r="C3722" s="255"/>
      <c r="D3722" s="255"/>
      <c r="F3722" s="255" t="s">
        <v>167</v>
      </c>
      <c r="G3722" s="255" t="s">
        <v>683</v>
      </c>
      <c r="H3722" s="255" t="s">
        <v>1539</v>
      </c>
      <c r="I3722" s="255" t="s">
        <v>1274</v>
      </c>
      <c r="K3722" s="255" t="s">
        <v>168</v>
      </c>
      <c r="L3722" s="255" t="s">
        <v>324</v>
      </c>
      <c r="M3722" s="255" t="s">
        <v>2045</v>
      </c>
      <c r="N3722" s="255" t="s">
        <v>2586</v>
      </c>
      <c r="P3722" s="255" t="s">
        <v>167</v>
      </c>
      <c r="Q3722" s="255" t="s">
        <v>764</v>
      </c>
      <c r="R3722" s="255" t="s">
        <v>4126</v>
      </c>
      <c r="S3722" s="255" t="s">
        <v>3420</v>
      </c>
    </row>
    <row r="3723" spans="1:19" x14ac:dyDescent="0.3">
      <c r="A3723" s="255"/>
      <c r="B3723" s="255"/>
      <c r="C3723" s="255"/>
      <c r="D3723" s="255"/>
      <c r="F3723" s="255" t="s">
        <v>167</v>
      </c>
      <c r="G3723" s="255" t="s">
        <v>542</v>
      </c>
      <c r="H3723" s="255" t="s">
        <v>1343</v>
      </c>
      <c r="I3723" s="255" t="s">
        <v>1484</v>
      </c>
      <c r="K3723" s="255" t="s">
        <v>168</v>
      </c>
      <c r="L3723" s="255" t="s">
        <v>4678</v>
      </c>
      <c r="M3723" s="255" t="s">
        <v>946</v>
      </c>
      <c r="N3723" s="255" t="s">
        <v>2129</v>
      </c>
      <c r="P3723" s="255" t="s">
        <v>167</v>
      </c>
      <c r="Q3723" s="255" t="s">
        <v>766</v>
      </c>
      <c r="R3723" s="255" t="s">
        <v>594</v>
      </c>
      <c r="S3723" s="255" t="s">
        <v>863</v>
      </c>
    </row>
    <row r="3724" spans="1:19" x14ac:dyDescent="0.3">
      <c r="A3724" s="255"/>
      <c r="B3724" s="255"/>
      <c r="C3724" s="255"/>
      <c r="D3724" s="255"/>
      <c r="F3724" s="255" t="s">
        <v>167</v>
      </c>
      <c r="G3724" s="255" t="s">
        <v>686</v>
      </c>
      <c r="H3724" s="255" t="s">
        <v>4483</v>
      </c>
      <c r="I3724" s="255" t="s">
        <v>1485</v>
      </c>
      <c r="K3724" s="255" t="s">
        <v>168</v>
      </c>
      <c r="L3724" s="255" t="s">
        <v>830</v>
      </c>
      <c r="M3724" s="255" t="s">
        <v>565</v>
      </c>
      <c r="N3724" s="255" t="s">
        <v>881</v>
      </c>
      <c r="P3724" s="255" t="s">
        <v>167</v>
      </c>
      <c r="Q3724" s="255" t="s">
        <v>4672</v>
      </c>
      <c r="R3724" s="255" t="s">
        <v>661</v>
      </c>
      <c r="S3724" s="255" t="s">
        <v>2192</v>
      </c>
    </row>
    <row r="3725" spans="1:19" x14ac:dyDescent="0.3">
      <c r="A3725" s="255"/>
      <c r="B3725" s="255"/>
      <c r="C3725" s="255"/>
      <c r="D3725" s="255"/>
      <c r="F3725" s="255" t="s">
        <v>167</v>
      </c>
      <c r="G3725" s="255" t="s">
        <v>688</v>
      </c>
      <c r="H3725" s="255" t="s">
        <v>4274</v>
      </c>
      <c r="I3725" s="255" t="s">
        <v>1486</v>
      </c>
      <c r="K3725" s="255" t="s">
        <v>168</v>
      </c>
      <c r="L3725" s="255" t="s">
        <v>831</v>
      </c>
      <c r="M3725" s="255" t="s">
        <v>863</v>
      </c>
      <c r="N3725" s="255" t="s">
        <v>821</v>
      </c>
      <c r="P3725" s="255" t="s">
        <v>167</v>
      </c>
      <c r="Q3725" s="255" t="s">
        <v>767</v>
      </c>
      <c r="R3725" s="255" t="s">
        <v>946</v>
      </c>
      <c r="S3725" s="255" t="s">
        <v>1011</v>
      </c>
    </row>
    <row r="3726" spans="1:19" x14ac:dyDescent="0.3">
      <c r="A3726" s="255"/>
      <c r="B3726" s="255"/>
      <c r="C3726" s="255"/>
      <c r="D3726" s="255"/>
      <c r="F3726" s="255" t="s">
        <v>167</v>
      </c>
      <c r="G3726" s="255" t="s">
        <v>690</v>
      </c>
      <c r="H3726" s="255" t="s">
        <v>2641</v>
      </c>
      <c r="I3726" s="255" t="s">
        <v>1487</v>
      </c>
      <c r="K3726" s="255" t="s">
        <v>168</v>
      </c>
      <c r="L3726" s="255" t="s">
        <v>832</v>
      </c>
      <c r="M3726" s="255" t="s">
        <v>624</v>
      </c>
      <c r="N3726" s="255" t="s">
        <v>2587</v>
      </c>
      <c r="P3726" s="255" t="s">
        <v>167</v>
      </c>
      <c r="Q3726" s="255" t="s">
        <v>769</v>
      </c>
      <c r="R3726" s="255" t="s">
        <v>881</v>
      </c>
      <c r="S3726" s="255" t="s">
        <v>2689</v>
      </c>
    </row>
    <row r="3727" spans="1:19" x14ac:dyDescent="0.3">
      <c r="A3727" s="255"/>
      <c r="B3727" s="255"/>
      <c r="C3727" s="255"/>
      <c r="D3727" s="255"/>
      <c r="F3727" s="255" t="s">
        <v>167</v>
      </c>
      <c r="G3727" s="255" t="s">
        <v>541</v>
      </c>
      <c r="H3727" s="255" t="s">
        <v>9099</v>
      </c>
      <c r="I3727" s="255" t="s">
        <v>1488</v>
      </c>
      <c r="K3727" s="255" t="s">
        <v>168</v>
      </c>
      <c r="L3727" s="255" t="s">
        <v>536</v>
      </c>
      <c r="M3727" s="255" t="s">
        <v>1079</v>
      </c>
      <c r="N3727" s="255" t="s">
        <v>2588</v>
      </c>
      <c r="P3727" s="255" t="s">
        <v>167</v>
      </c>
      <c r="Q3727" s="255" t="s">
        <v>537</v>
      </c>
      <c r="R3727" s="255" t="s">
        <v>10617</v>
      </c>
      <c r="S3727" s="255" t="s">
        <v>3421</v>
      </c>
    </row>
    <row r="3728" spans="1:19" x14ac:dyDescent="0.3">
      <c r="A3728" s="255"/>
      <c r="B3728" s="255"/>
      <c r="C3728" s="255"/>
      <c r="D3728" s="255"/>
      <c r="F3728" s="255" t="s">
        <v>167</v>
      </c>
      <c r="G3728" s="255" t="s">
        <v>693</v>
      </c>
      <c r="H3728" s="255" t="s">
        <v>4287</v>
      </c>
      <c r="I3728" s="255" t="s">
        <v>1489</v>
      </c>
      <c r="K3728" s="255" t="s">
        <v>168</v>
      </c>
      <c r="L3728" s="255" t="s">
        <v>586</v>
      </c>
      <c r="M3728" s="255" t="s">
        <v>1079</v>
      </c>
      <c r="N3728" s="255" t="s">
        <v>2588</v>
      </c>
      <c r="P3728" s="255" t="s">
        <v>167</v>
      </c>
      <c r="Q3728" s="255" t="s">
        <v>4673</v>
      </c>
      <c r="R3728" s="255" t="s">
        <v>10616</v>
      </c>
      <c r="S3728" s="255" t="s">
        <v>8477</v>
      </c>
    </row>
    <row r="3729" spans="1:19" x14ac:dyDescent="0.3">
      <c r="A3729" s="255"/>
      <c r="B3729" s="255"/>
      <c r="C3729" s="255"/>
      <c r="D3729" s="255"/>
      <c r="F3729" s="255" t="s">
        <v>167</v>
      </c>
      <c r="G3729" s="255" t="s">
        <v>695</v>
      </c>
      <c r="H3729" s="255" t="s">
        <v>2998</v>
      </c>
      <c r="I3729" s="255" t="s">
        <v>1490</v>
      </c>
      <c r="K3729" s="255" t="s">
        <v>170</v>
      </c>
      <c r="L3729" s="255" t="s">
        <v>554</v>
      </c>
      <c r="M3729" s="255" t="s">
        <v>2023</v>
      </c>
      <c r="N3729" s="255" t="s">
        <v>2589</v>
      </c>
      <c r="P3729" s="255" t="s">
        <v>167</v>
      </c>
      <c r="Q3729" s="255" t="s">
        <v>774</v>
      </c>
      <c r="R3729" s="255" t="s">
        <v>594</v>
      </c>
      <c r="S3729" s="255" t="s">
        <v>821</v>
      </c>
    </row>
    <row r="3730" spans="1:19" x14ac:dyDescent="0.3">
      <c r="A3730" s="255"/>
      <c r="B3730" s="255"/>
      <c r="C3730" s="255"/>
      <c r="D3730" s="255"/>
      <c r="F3730" s="255" t="s">
        <v>167</v>
      </c>
      <c r="G3730" s="255" t="s">
        <v>697</v>
      </c>
      <c r="H3730" s="255" t="s">
        <v>9098</v>
      </c>
      <c r="I3730" s="255" t="s">
        <v>734</v>
      </c>
      <c r="K3730" s="255" t="s">
        <v>170</v>
      </c>
      <c r="L3730" s="255" t="s">
        <v>566</v>
      </c>
      <c r="M3730" s="255" t="s">
        <v>565</v>
      </c>
      <c r="N3730" s="255" t="s">
        <v>565</v>
      </c>
      <c r="P3730" s="255" t="s">
        <v>167</v>
      </c>
      <c r="Q3730" s="255" t="s">
        <v>776</v>
      </c>
      <c r="R3730" s="255" t="s">
        <v>594</v>
      </c>
      <c r="S3730" s="255" t="s">
        <v>3422</v>
      </c>
    </row>
    <row r="3731" spans="1:19" x14ac:dyDescent="0.3">
      <c r="A3731" s="255"/>
      <c r="B3731" s="255"/>
      <c r="C3731" s="255"/>
      <c r="D3731" s="255"/>
      <c r="F3731" s="255" t="s">
        <v>167</v>
      </c>
      <c r="G3731" s="255" t="s">
        <v>699</v>
      </c>
      <c r="H3731" s="255" t="s">
        <v>1044</v>
      </c>
      <c r="I3731" s="255" t="s">
        <v>1491</v>
      </c>
      <c r="K3731" s="255" t="s">
        <v>170</v>
      </c>
      <c r="L3731" s="255" t="s">
        <v>4661</v>
      </c>
      <c r="M3731" s="255" t="s">
        <v>946</v>
      </c>
      <c r="N3731" s="255" t="s">
        <v>1856</v>
      </c>
      <c r="P3731" s="255" t="s">
        <v>167</v>
      </c>
      <c r="Q3731" s="255" t="s">
        <v>778</v>
      </c>
      <c r="R3731" s="255" t="s">
        <v>10615</v>
      </c>
      <c r="S3731" s="255" t="s">
        <v>3423</v>
      </c>
    </row>
    <row r="3732" spans="1:19" x14ac:dyDescent="0.3">
      <c r="A3732" s="255"/>
      <c r="B3732" s="255"/>
      <c r="C3732" s="255"/>
      <c r="D3732" s="255"/>
      <c r="F3732" s="255" t="s">
        <v>167</v>
      </c>
      <c r="G3732" s="255" t="s">
        <v>701</v>
      </c>
      <c r="H3732" s="255" t="s">
        <v>865</v>
      </c>
      <c r="I3732" s="255" t="s">
        <v>1045</v>
      </c>
      <c r="K3732" s="255" t="s">
        <v>170</v>
      </c>
      <c r="L3732" s="255" t="s">
        <v>570</v>
      </c>
      <c r="M3732" s="255" t="s">
        <v>624</v>
      </c>
      <c r="N3732" s="255" t="s">
        <v>2029</v>
      </c>
      <c r="P3732" s="255" t="s">
        <v>167</v>
      </c>
      <c r="Q3732" s="255" t="s">
        <v>780</v>
      </c>
      <c r="R3732" s="255" t="s">
        <v>4251</v>
      </c>
      <c r="S3732" s="255" t="s">
        <v>3424</v>
      </c>
    </row>
    <row r="3733" spans="1:19" x14ac:dyDescent="0.3">
      <c r="A3733" s="255"/>
      <c r="B3733" s="255"/>
      <c r="C3733" s="255"/>
      <c r="D3733" s="255"/>
      <c r="F3733" s="255" t="s">
        <v>167</v>
      </c>
      <c r="G3733" s="255" t="s">
        <v>702</v>
      </c>
      <c r="H3733" s="255" t="s">
        <v>594</v>
      </c>
      <c r="I3733" s="255" t="s">
        <v>821</v>
      </c>
      <c r="K3733" s="255" t="s">
        <v>170</v>
      </c>
      <c r="L3733" s="255" t="s">
        <v>572</v>
      </c>
      <c r="M3733" s="255" t="s">
        <v>565</v>
      </c>
      <c r="N3733" s="255" t="s">
        <v>565</v>
      </c>
      <c r="P3733" s="255" t="s">
        <v>167</v>
      </c>
      <c r="Q3733" s="255" t="s">
        <v>782</v>
      </c>
      <c r="R3733" s="255" t="s">
        <v>565</v>
      </c>
      <c r="S3733" s="255" t="s">
        <v>565</v>
      </c>
    </row>
    <row r="3734" spans="1:19" x14ac:dyDescent="0.3">
      <c r="A3734" s="255"/>
      <c r="B3734" s="255"/>
      <c r="C3734" s="255"/>
      <c r="D3734" s="255"/>
      <c r="F3734" s="255" t="s">
        <v>167</v>
      </c>
      <c r="G3734" s="255" t="s">
        <v>703</v>
      </c>
      <c r="H3734" s="255" t="s">
        <v>565</v>
      </c>
      <c r="I3734" s="255" t="s">
        <v>565</v>
      </c>
      <c r="K3734" s="255" t="s">
        <v>170</v>
      </c>
      <c r="L3734" s="255" t="s">
        <v>574</v>
      </c>
      <c r="M3734" s="255" t="s">
        <v>863</v>
      </c>
      <c r="N3734" s="255" t="s">
        <v>1183</v>
      </c>
      <c r="P3734" s="255" t="s">
        <v>167</v>
      </c>
      <c r="Q3734" s="255" t="s">
        <v>783</v>
      </c>
      <c r="R3734" s="255" t="s">
        <v>881</v>
      </c>
      <c r="S3734" s="255" t="s">
        <v>1446</v>
      </c>
    </row>
    <row r="3735" spans="1:19" x14ac:dyDescent="0.3">
      <c r="A3735" s="255"/>
      <c r="B3735" s="255"/>
      <c r="C3735" s="255"/>
      <c r="D3735" s="255"/>
      <c r="F3735" s="255" t="s">
        <v>167</v>
      </c>
      <c r="G3735" s="255" t="s">
        <v>704</v>
      </c>
      <c r="H3735" s="255" t="s">
        <v>1303</v>
      </c>
      <c r="I3735" s="255" t="s">
        <v>1492</v>
      </c>
      <c r="K3735" s="255" t="s">
        <v>170</v>
      </c>
      <c r="L3735" s="255" t="s">
        <v>576</v>
      </c>
      <c r="M3735" s="255" t="s">
        <v>565</v>
      </c>
      <c r="N3735" s="255" t="s">
        <v>565</v>
      </c>
      <c r="P3735" s="255" t="s">
        <v>167</v>
      </c>
      <c r="Q3735" s="255" t="s">
        <v>784</v>
      </c>
      <c r="R3735" s="255" t="s">
        <v>598</v>
      </c>
      <c r="S3735" s="255" t="s">
        <v>3425</v>
      </c>
    </row>
    <row r="3736" spans="1:19" x14ac:dyDescent="0.3">
      <c r="A3736" s="255"/>
      <c r="B3736" s="255"/>
      <c r="C3736" s="255"/>
      <c r="D3736" s="255"/>
      <c r="F3736" s="255" t="s">
        <v>167</v>
      </c>
      <c r="G3736" s="255" t="s">
        <v>705</v>
      </c>
      <c r="H3736" s="255" t="s">
        <v>1020</v>
      </c>
      <c r="I3736" s="255" t="s">
        <v>706</v>
      </c>
      <c r="K3736" s="255" t="s">
        <v>170</v>
      </c>
      <c r="L3736" s="255" t="s">
        <v>578</v>
      </c>
      <c r="M3736" s="255" t="s">
        <v>594</v>
      </c>
      <c r="N3736" s="255" t="s">
        <v>1832</v>
      </c>
      <c r="P3736" s="255" t="s">
        <v>167</v>
      </c>
      <c r="Q3736" s="255" t="s">
        <v>786</v>
      </c>
      <c r="R3736" s="255" t="s">
        <v>1012</v>
      </c>
      <c r="S3736" s="255" t="s">
        <v>3426</v>
      </c>
    </row>
    <row r="3737" spans="1:19" x14ac:dyDescent="0.3">
      <c r="A3737" s="255"/>
      <c r="B3737" s="255"/>
      <c r="C3737" s="255"/>
      <c r="D3737" s="255"/>
      <c r="F3737" s="255" t="s">
        <v>167</v>
      </c>
      <c r="G3737" s="255" t="s">
        <v>707</v>
      </c>
      <c r="H3737" s="255" t="s">
        <v>2689</v>
      </c>
      <c r="I3737" s="255" t="s">
        <v>1347</v>
      </c>
      <c r="K3737" s="255" t="s">
        <v>170</v>
      </c>
      <c r="L3737" s="255" t="s">
        <v>580</v>
      </c>
      <c r="M3737" s="255" t="s">
        <v>1312</v>
      </c>
      <c r="N3737" s="255" t="s">
        <v>2590</v>
      </c>
      <c r="P3737" s="255" t="s">
        <v>167</v>
      </c>
      <c r="Q3737" s="255" t="s">
        <v>4674</v>
      </c>
      <c r="R3737" s="255" t="s">
        <v>1661</v>
      </c>
      <c r="S3737" s="255" t="s">
        <v>10614</v>
      </c>
    </row>
    <row r="3738" spans="1:19" x14ac:dyDescent="0.3">
      <c r="A3738" s="255"/>
      <c r="B3738" s="255"/>
      <c r="C3738" s="255"/>
      <c r="D3738" s="255"/>
      <c r="F3738" s="255" t="s">
        <v>167</v>
      </c>
      <c r="G3738" s="255" t="s">
        <v>709</v>
      </c>
      <c r="H3738" s="255" t="s">
        <v>2384</v>
      </c>
      <c r="I3738" s="255" t="s">
        <v>1337</v>
      </c>
      <c r="K3738" s="255" t="s">
        <v>170</v>
      </c>
      <c r="L3738" s="255" t="s">
        <v>4664</v>
      </c>
      <c r="M3738" s="255" t="s">
        <v>1420</v>
      </c>
      <c r="N3738" s="255" t="s">
        <v>2591</v>
      </c>
      <c r="P3738" s="255" t="s">
        <v>167</v>
      </c>
      <c r="Q3738" s="255" t="s">
        <v>788</v>
      </c>
      <c r="R3738" s="255" t="s">
        <v>946</v>
      </c>
      <c r="S3738" s="255" t="s">
        <v>1671</v>
      </c>
    </row>
    <row r="3739" spans="1:19" x14ac:dyDescent="0.3">
      <c r="A3739" s="255"/>
      <c r="B3739" s="255"/>
      <c r="C3739" s="255"/>
      <c r="D3739" s="255"/>
      <c r="F3739" s="255" t="s">
        <v>167</v>
      </c>
      <c r="G3739" s="255" t="s">
        <v>586</v>
      </c>
      <c r="H3739" s="255" t="s">
        <v>6611</v>
      </c>
      <c r="I3739" s="255" t="s">
        <v>1493</v>
      </c>
      <c r="K3739" s="255" t="s">
        <v>170</v>
      </c>
      <c r="L3739" s="255" t="s">
        <v>582</v>
      </c>
      <c r="M3739" s="255" t="s">
        <v>565</v>
      </c>
      <c r="N3739" s="255" t="s">
        <v>565</v>
      </c>
      <c r="P3739" s="255" t="s">
        <v>167</v>
      </c>
      <c r="Q3739" s="255" t="s">
        <v>790</v>
      </c>
      <c r="R3739" s="255" t="s">
        <v>1350</v>
      </c>
      <c r="S3739" s="255" t="s">
        <v>3427</v>
      </c>
    </row>
    <row r="3740" spans="1:19" x14ac:dyDescent="0.3">
      <c r="A3740" s="255"/>
      <c r="B3740" s="255"/>
      <c r="C3740" s="255"/>
      <c r="D3740" s="255"/>
      <c r="F3740" s="255" t="s">
        <v>167</v>
      </c>
      <c r="G3740" s="255" t="s">
        <v>540</v>
      </c>
      <c r="H3740" s="255" t="s">
        <v>9097</v>
      </c>
      <c r="I3740" s="255" t="s">
        <v>1494</v>
      </c>
      <c r="K3740" s="255" t="s">
        <v>170</v>
      </c>
      <c r="L3740" s="255" t="s">
        <v>584</v>
      </c>
      <c r="M3740" s="255" t="s">
        <v>1420</v>
      </c>
      <c r="N3740" s="255" t="s">
        <v>2591</v>
      </c>
      <c r="P3740" s="255" t="s">
        <v>167</v>
      </c>
      <c r="Q3740" s="255" t="s">
        <v>792</v>
      </c>
      <c r="R3740" s="255" t="s">
        <v>777</v>
      </c>
      <c r="S3740" s="255" t="s">
        <v>3428</v>
      </c>
    </row>
    <row r="3741" spans="1:19" x14ac:dyDescent="0.3">
      <c r="A3741" s="255"/>
      <c r="B3741" s="255"/>
      <c r="C3741" s="255"/>
      <c r="D3741" s="255"/>
      <c r="F3741" s="255" t="s">
        <v>167</v>
      </c>
      <c r="G3741" s="255" t="s">
        <v>371</v>
      </c>
      <c r="H3741" s="255" t="s">
        <v>3088</v>
      </c>
      <c r="I3741" s="255" t="s">
        <v>1495</v>
      </c>
      <c r="K3741" s="255" t="s">
        <v>170</v>
      </c>
      <c r="L3741" s="255" t="s">
        <v>586</v>
      </c>
      <c r="M3741" s="255" t="s">
        <v>1037</v>
      </c>
      <c r="N3741" s="255" t="s">
        <v>2592</v>
      </c>
      <c r="P3741" s="255" t="s">
        <v>167</v>
      </c>
      <c r="Q3741" s="255" t="s">
        <v>794</v>
      </c>
      <c r="R3741" s="255" t="s">
        <v>624</v>
      </c>
      <c r="S3741" s="255" t="s">
        <v>1807</v>
      </c>
    </row>
    <row r="3742" spans="1:19" x14ac:dyDescent="0.3">
      <c r="A3742" s="255"/>
      <c r="B3742" s="255"/>
      <c r="C3742" s="255"/>
      <c r="D3742" s="255"/>
      <c r="F3742" s="255" t="s">
        <v>167</v>
      </c>
      <c r="G3742" s="255" t="s">
        <v>714</v>
      </c>
      <c r="H3742" s="255" t="s">
        <v>565</v>
      </c>
      <c r="I3742" s="255" t="s">
        <v>594</v>
      </c>
      <c r="K3742" s="255" t="s">
        <v>170</v>
      </c>
      <c r="L3742" s="255" t="s">
        <v>553</v>
      </c>
      <c r="M3742" s="255" t="s">
        <v>1011</v>
      </c>
      <c r="N3742" s="255" t="s">
        <v>2593</v>
      </c>
      <c r="P3742" s="255" t="s">
        <v>167</v>
      </c>
      <c r="Q3742" s="255" t="s">
        <v>796</v>
      </c>
      <c r="R3742" s="255" t="s">
        <v>2691</v>
      </c>
      <c r="S3742" s="255" t="s">
        <v>3429</v>
      </c>
    </row>
    <row r="3743" spans="1:19" x14ac:dyDescent="0.3">
      <c r="A3743" s="255"/>
      <c r="B3743" s="255"/>
      <c r="C3743" s="255"/>
      <c r="D3743" s="255"/>
      <c r="F3743" s="255" t="s">
        <v>167</v>
      </c>
      <c r="G3743" s="255" t="s">
        <v>1041</v>
      </c>
      <c r="H3743" s="255" t="s">
        <v>594</v>
      </c>
      <c r="I3743" s="255" t="s">
        <v>594</v>
      </c>
      <c r="K3743" s="255" t="s">
        <v>170</v>
      </c>
      <c r="L3743" s="255" t="s">
        <v>589</v>
      </c>
      <c r="M3743" s="255" t="s">
        <v>1766</v>
      </c>
      <c r="N3743" s="255" t="s">
        <v>2594</v>
      </c>
      <c r="P3743" s="255" t="s">
        <v>167</v>
      </c>
      <c r="Q3743" s="255" t="s">
        <v>4675</v>
      </c>
      <c r="R3743" s="255" t="s">
        <v>4282</v>
      </c>
      <c r="S3743" s="255" t="s">
        <v>10613</v>
      </c>
    </row>
    <row r="3744" spans="1:19" x14ac:dyDescent="0.3">
      <c r="A3744" s="255"/>
      <c r="B3744" s="255"/>
      <c r="C3744" s="255"/>
      <c r="D3744" s="255"/>
      <c r="F3744" s="255" t="s">
        <v>167</v>
      </c>
      <c r="G3744" s="255" t="s">
        <v>715</v>
      </c>
      <c r="H3744" s="255" t="s">
        <v>4251</v>
      </c>
      <c r="I3744" s="255" t="s">
        <v>1496</v>
      </c>
      <c r="K3744" s="255" t="s">
        <v>170</v>
      </c>
      <c r="L3744" s="255" t="s">
        <v>591</v>
      </c>
      <c r="M3744" s="255" t="s">
        <v>1307</v>
      </c>
      <c r="N3744" s="255" t="s">
        <v>2595</v>
      </c>
      <c r="P3744" s="255" t="s">
        <v>167</v>
      </c>
      <c r="Q3744" s="255" t="s">
        <v>798</v>
      </c>
      <c r="R3744" s="255" t="s">
        <v>946</v>
      </c>
      <c r="S3744" s="255" t="s">
        <v>905</v>
      </c>
    </row>
    <row r="3745" spans="1:19" x14ac:dyDescent="0.3">
      <c r="A3745" s="255"/>
      <c r="B3745" s="255"/>
      <c r="C3745" s="255"/>
      <c r="D3745" s="255"/>
      <c r="F3745" s="255" t="s">
        <v>167</v>
      </c>
      <c r="G3745" s="255" t="s">
        <v>717</v>
      </c>
      <c r="H3745" s="255" t="s">
        <v>2790</v>
      </c>
      <c r="I3745" s="255" t="s">
        <v>1497</v>
      </c>
      <c r="K3745" s="255" t="s">
        <v>170</v>
      </c>
      <c r="L3745" s="255" t="s">
        <v>593</v>
      </c>
      <c r="M3745" s="255" t="s">
        <v>565</v>
      </c>
      <c r="N3745" s="255" t="s">
        <v>565</v>
      </c>
      <c r="P3745" s="255" t="s">
        <v>167</v>
      </c>
      <c r="Q3745" s="255" t="s">
        <v>800</v>
      </c>
      <c r="R3745" s="255" t="s">
        <v>1844</v>
      </c>
      <c r="S3745" s="255" t="s">
        <v>3430</v>
      </c>
    </row>
    <row r="3746" spans="1:19" x14ac:dyDescent="0.3">
      <c r="A3746" s="255"/>
      <c r="B3746" s="255"/>
      <c r="C3746" s="255"/>
      <c r="D3746" s="255"/>
      <c r="F3746" s="255" t="s">
        <v>167</v>
      </c>
      <c r="G3746" s="255" t="s">
        <v>719</v>
      </c>
      <c r="H3746" s="255" t="s">
        <v>565</v>
      </c>
      <c r="I3746" s="255" t="s">
        <v>946</v>
      </c>
      <c r="K3746" s="255" t="s">
        <v>170</v>
      </c>
      <c r="L3746" s="255" t="s">
        <v>599</v>
      </c>
      <c r="M3746" s="255" t="s">
        <v>565</v>
      </c>
      <c r="N3746" s="255" t="s">
        <v>565</v>
      </c>
      <c r="P3746" s="255" t="s">
        <v>167</v>
      </c>
      <c r="Q3746" s="255" t="s">
        <v>802</v>
      </c>
      <c r="R3746" s="255" t="s">
        <v>565</v>
      </c>
      <c r="S3746" s="255" t="s">
        <v>565</v>
      </c>
    </row>
    <row r="3747" spans="1:19" x14ac:dyDescent="0.3">
      <c r="A3747" s="255"/>
      <c r="B3747" s="255"/>
      <c r="C3747" s="255"/>
      <c r="D3747" s="255"/>
      <c r="F3747" s="255" t="s">
        <v>167</v>
      </c>
      <c r="G3747" s="255" t="s">
        <v>720</v>
      </c>
      <c r="H3747" s="255" t="s">
        <v>624</v>
      </c>
      <c r="I3747" s="255" t="s">
        <v>1498</v>
      </c>
      <c r="K3747" s="255" t="s">
        <v>170</v>
      </c>
      <c r="L3747" s="255" t="s">
        <v>4666</v>
      </c>
      <c r="M3747" s="255" t="s">
        <v>1083</v>
      </c>
      <c r="N3747" s="255" t="s">
        <v>10055</v>
      </c>
      <c r="P3747" s="255" t="s">
        <v>167</v>
      </c>
      <c r="Q3747" s="255" t="s">
        <v>803</v>
      </c>
      <c r="R3747" s="255" t="s">
        <v>4663</v>
      </c>
      <c r="S3747" s="255" t="s">
        <v>3431</v>
      </c>
    </row>
    <row r="3748" spans="1:19" x14ac:dyDescent="0.3">
      <c r="A3748" s="255"/>
      <c r="B3748" s="255"/>
      <c r="C3748" s="255"/>
      <c r="D3748" s="255"/>
      <c r="F3748" s="255" t="s">
        <v>167</v>
      </c>
      <c r="G3748" s="255" t="s">
        <v>722</v>
      </c>
      <c r="H3748" s="255" t="s">
        <v>863</v>
      </c>
      <c r="I3748" s="255" t="s">
        <v>852</v>
      </c>
      <c r="K3748" s="255" t="s">
        <v>170</v>
      </c>
      <c r="L3748" s="255" t="s">
        <v>601</v>
      </c>
      <c r="M3748" s="255" t="s">
        <v>1539</v>
      </c>
      <c r="N3748" s="255" t="s">
        <v>2596</v>
      </c>
      <c r="P3748" s="255" t="s">
        <v>167</v>
      </c>
      <c r="Q3748" s="255" t="s">
        <v>805</v>
      </c>
      <c r="R3748" s="255" t="s">
        <v>863</v>
      </c>
      <c r="S3748" s="255" t="s">
        <v>1856</v>
      </c>
    </row>
    <row r="3749" spans="1:19" x14ac:dyDescent="0.3">
      <c r="A3749" s="255"/>
      <c r="B3749" s="255"/>
      <c r="C3749" s="255"/>
      <c r="D3749" s="255"/>
      <c r="F3749" s="255" t="s">
        <v>167</v>
      </c>
      <c r="G3749" s="255" t="s">
        <v>724</v>
      </c>
      <c r="H3749" s="255" t="s">
        <v>2193</v>
      </c>
      <c r="I3749" s="255" t="s">
        <v>1499</v>
      </c>
      <c r="K3749" s="255" t="s">
        <v>170</v>
      </c>
      <c r="L3749" s="255" t="s">
        <v>2074</v>
      </c>
      <c r="M3749" s="255" t="s">
        <v>624</v>
      </c>
      <c r="N3749" s="255" t="s">
        <v>2597</v>
      </c>
      <c r="P3749" s="255" t="s">
        <v>167</v>
      </c>
      <c r="Q3749" s="255" t="s">
        <v>807</v>
      </c>
      <c r="R3749" s="255" t="s">
        <v>661</v>
      </c>
      <c r="S3749" s="255" t="s">
        <v>3046</v>
      </c>
    </row>
    <row r="3750" spans="1:19" x14ac:dyDescent="0.3">
      <c r="A3750" s="255"/>
      <c r="B3750" s="255"/>
      <c r="C3750" s="255"/>
      <c r="D3750" s="255"/>
      <c r="F3750" s="255" t="s">
        <v>167</v>
      </c>
      <c r="G3750" s="255" t="s">
        <v>726</v>
      </c>
      <c r="H3750" s="255" t="s">
        <v>4454</v>
      </c>
      <c r="I3750" s="255" t="s">
        <v>1500</v>
      </c>
      <c r="K3750" s="255" t="s">
        <v>170</v>
      </c>
      <c r="L3750" s="255" t="s">
        <v>602</v>
      </c>
      <c r="M3750" s="255" t="s">
        <v>821</v>
      </c>
      <c r="N3750" s="255" t="s">
        <v>2598</v>
      </c>
      <c r="P3750" s="255" t="s">
        <v>167</v>
      </c>
      <c r="Q3750" s="255" t="s">
        <v>809</v>
      </c>
      <c r="R3750" s="255" t="s">
        <v>1010</v>
      </c>
      <c r="S3750" s="255" t="s">
        <v>3432</v>
      </c>
    </row>
    <row r="3751" spans="1:19" x14ac:dyDescent="0.3">
      <c r="A3751" s="255"/>
      <c r="B3751" s="255"/>
      <c r="C3751" s="255"/>
      <c r="D3751" s="255"/>
      <c r="F3751" s="255" t="s">
        <v>167</v>
      </c>
      <c r="G3751" s="255" t="s">
        <v>728</v>
      </c>
      <c r="H3751" s="255" t="s">
        <v>2768</v>
      </c>
      <c r="I3751" s="255" t="s">
        <v>1501</v>
      </c>
      <c r="K3751" s="255" t="s">
        <v>170</v>
      </c>
      <c r="L3751" s="255" t="s">
        <v>603</v>
      </c>
      <c r="M3751" s="255" t="s">
        <v>2548</v>
      </c>
      <c r="N3751" s="255" t="s">
        <v>2599</v>
      </c>
      <c r="P3751" s="255" t="s">
        <v>167</v>
      </c>
      <c r="Q3751" s="255" t="s">
        <v>4676</v>
      </c>
      <c r="R3751" s="255" t="s">
        <v>7419</v>
      </c>
      <c r="S3751" s="255" t="s">
        <v>10612</v>
      </c>
    </row>
    <row r="3752" spans="1:19" x14ac:dyDescent="0.3">
      <c r="A3752" s="255"/>
      <c r="B3752" s="255"/>
      <c r="C3752" s="255"/>
      <c r="D3752" s="255"/>
      <c r="F3752" s="255" t="s">
        <v>167</v>
      </c>
      <c r="G3752" s="255" t="s">
        <v>730</v>
      </c>
      <c r="H3752" s="255" t="s">
        <v>1705</v>
      </c>
      <c r="I3752" s="255" t="s">
        <v>1502</v>
      </c>
      <c r="K3752" s="255" t="s">
        <v>170</v>
      </c>
      <c r="L3752" s="255" t="s">
        <v>586</v>
      </c>
      <c r="M3752" s="255" t="s">
        <v>2163</v>
      </c>
      <c r="N3752" s="255" t="s">
        <v>2600</v>
      </c>
      <c r="P3752" s="255" t="s">
        <v>167</v>
      </c>
      <c r="Q3752" s="255" t="s">
        <v>813</v>
      </c>
      <c r="R3752" s="255" t="s">
        <v>956</v>
      </c>
      <c r="S3752" s="255" t="s">
        <v>3433</v>
      </c>
    </row>
    <row r="3753" spans="1:19" x14ac:dyDescent="0.3">
      <c r="A3753" s="255"/>
      <c r="B3753" s="255"/>
      <c r="C3753" s="255"/>
      <c r="D3753" s="255"/>
      <c r="F3753" s="255" t="s">
        <v>167</v>
      </c>
      <c r="G3753" s="255" t="s">
        <v>539</v>
      </c>
      <c r="H3753" s="255" t="s">
        <v>3450</v>
      </c>
      <c r="I3753" s="255" t="s">
        <v>1503</v>
      </c>
      <c r="K3753" s="255" t="s">
        <v>170</v>
      </c>
      <c r="L3753" s="255" t="s">
        <v>552</v>
      </c>
      <c r="M3753" s="255" t="s">
        <v>1918</v>
      </c>
      <c r="N3753" s="255" t="s">
        <v>3829</v>
      </c>
      <c r="P3753" s="255" t="s">
        <v>167</v>
      </c>
      <c r="Q3753" s="255" t="s">
        <v>815</v>
      </c>
      <c r="R3753" s="255" t="s">
        <v>565</v>
      </c>
      <c r="S3753" s="255" t="s">
        <v>661</v>
      </c>
    </row>
    <row r="3754" spans="1:19" x14ac:dyDescent="0.3">
      <c r="A3754" s="255"/>
      <c r="B3754" s="255"/>
      <c r="C3754" s="255"/>
      <c r="D3754" s="255"/>
      <c r="F3754" s="255" t="s">
        <v>167</v>
      </c>
      <c r="G3754" s="255" t="s">
        <v>733</v>
      </c>
      <c r="H3754" s="255" t="s">
        <v>624</v>
      </c>
      <c r="I3754" s="255" t="s">
        <v>946</v>
      </c>
      <c r="K3754" s="255" t="s">
        <v>170</v>
      </c>
      <c r="L3754" s="255" t="s">
        <v>551</v>
      </c>
      <c r="M3754" s="255" t="s">
        <v>1599</v>
      </c>
      <c r="N3754" s="255" t="s">
        <v>3830</v>
      </c>
      <c r="P3754" s="255" t="s">
        <v>167</v>
      </c>
      <c r="Q3754" s="255" t="s">
        <v>816</v>
      </c>
      <c r="R3754" s="255" t="s">
        <v>4471</v>
      </c>
      <c r="S3754" s="255" t="s">
        <v>3434</v>
      </c>
    </row>
    <row r="3755" spans="1:19" x14ac:dyDescent="0.3">
      <c r="A3755" s="255"/>
      <c r="B3755" s="255"/>
      <c r="C3755" s="255"/>
      <c r="D3755" s="255"/>
      <c r="F3755" s="255" t="s">
        <v>167</v>
      </c>
      <c r="G3755" s="255" t="s">
        <v>735</v>
      </c>
      <c r="H3755" s="255" t="s">
        <v>2163</v>
      </c>
      <c r="I3755" s="255" t="s">
        <v>1504</v>
      </c>
      <c r="K3755" s="255" t="s">
        <v>170</v>
      </c>
      <c r="L3755" s="255" t="s">
        <v>609</v>
      </c>
      <c r="M3755" s="255" t="s">
        <v>565</v>
      </c>
      <c r="N3755" s="255" t="s">
        <v>565</v>
      </c>
      <c r="P3755" s="255" t="s">
        <v>167</v>
      </c>
      <c r="Q3755" s="255" t="s">
        <v>818</v>
      </c>
      <c r="R3755" s="255" t="s">
        <v>896</v>
      </c>
      <c r="S3755" s="255" t="s">
        <v>3435</v>
      </c>
    </row>
    <row r="3756" spans="1:19" x14ac:dyDescent="0.3">
      <c r="A3756" s="255"/>
      <c r="B3756" s="255"/>
      <c r="C3756" s="255"/>
      <c r="D3756" s="255"/>
      <c r="F3756" s="255" t="s">
        <v>167</v>
      </c>
      <c r="G3756" s="255" t="s">
        <v>737</v>
      </c>
      <c r="H3756" s="255" t="s">
        <v>1121</v>
      </c>
      <c r="I3756" s="255" t="s">
        <v>1505</v>
      </c>
      <c r="K3756" s="255" t="s">
        <v>170</v>
      </c>
      <c r="L3756" s="255" t="s">
        <v>611</v>
      </c>
      <c r="M3756" s="255" t="s">
        <v>1599</v>
      </c>
      <c r="N3756" s="255" t="s">
        <v>3830</v>
      </c>
      <c r="P3756" s="255" t="s">
        <v>167</v>
      </c>
      <c r="Q3756" s="255" t="s">
        <v>4677</v>
      </c>
      <c r="R3756" s="255" t="s">
        <v>565</v>
      </c>
      <c r="S3756" s="255" t="s">
        <v>680</v>
      </c>
    </row>
    <row r="3757" spans="1:19" x14ac:dyDescent="0.3">
      <c r="A3757" s="255"/>
      <c r="B3757" s="255"/>
      <c r="C3757" s="255"/>
      <c r="D3757" s="255"/>
      <c r="F3757" s="255" t="s">
        <v>167</v>
      </c>
      <c r="G3757" s="255" t="s">
        <v>739</v>
      </c>
      <c r="H3757" s="255" t="s">
        <v>4055</v>
      </c>
      <c r="I3757" s="255" t="s">
        <v>1506</v>
      </c>
      <c r="K3757" s="255" t="s">
        <v>170</v>
      </c>
      <c r="L3757" s="255" t="s">
        <v>586</v>
      </c>
      <c r="M3757" s="255" t="s">
        <v>565</v>
      </c>
      <c r="N3757" s="255" t="s">
        <v>565</v>
      </c>
      <c r="P3757" s="255" t="s">
        <v>167</v>
      </c>
      <c r="Q3757" s="255" t="s">
        <v>820</v>
      </c>
      <c r="R3757" s="255" t="s">
        <v>565</v>
      </c>
      <c r="S3757" s="255" t="s">
        <v>1420</v>
      </c>
    </row>
    <row r="3758" spans="1:19" x14ac:dyDescent="0.3">
      <c r="A3758" s="255"/>
      <c r="B3758" s="255"/>
      <c r="C3758" s="255"/>
      <c r="D3758" s="255"/>
      <c r="F3758" s="255" t="s">
        <v>167</v>
      </c>
      <c r="G3758" s="255" t="s">
        <v>741</v>
      </c>
      <c r="H3758" s="255" t="s">
        <v>2790</v>
      </c>
      <c r="I3758" s="255" t="s">
        <v>1507</v>
      </c>
      <c r="K3758" s="255" t="s">
        <v>170</v>
      </c>
      <c r="L3758" s="255" t="s">
        <v>550</v>
      </c>
      <c r="M3758" s="255" t="s">
        <v>1308</v>
      </c>
      <c r="N3758" s="255" t="s">
        <v>2165</v>
      </c>
      <c r="P3758" s="255" t="s">
        <v>167</v>
      </c>
      <c r="Q3758" s="255" t="s">
        <v>961</v>
      </c>
      <c r="R3758" s="255" t="s">
        <v>565</v>
      </c>
      <c r="S3758" s="255" t="s">
        <v>594</v>
      </c>
    </row>
    <row r="3759" spans="1:19" x14ac:dyDescent="0.3">
      <c r="A3759" s="255"/>
      <c r="B3759" s="255"/>
      <c r="C3759" s="255"/>
      <c r="D3759" s="255"/>
      <c r="F3759" s="255" t="s">
        <v>167</v>
      </c>
      <c r="G3759" s="255" t="s">
        <v>743</v>
      </c>
      <c r="H3759" s="255" t="s">
        <v>4690</v>
      </c>
      <c r="I3759" s="255" t="s">
        <v>1508</v>
      </c>
      <c r="K3759" s="255" t="s">
        <v>170</v>
      </c>
      <c r="L3759" s="255" t="s">
        <v>615</v>
      </c>
      <c r="M3759" s="255" t="s">
        <v>565</v>
      </c>
      <c r="N3759" s="255" t="s">
        <v>565</v>
      </c>
      <c r="P3759" s="255" t="s">
        <v>167</v>
      </c>
      <c r="Q3759" s="255" t="s">
        <v>822</v>
      </c>
      <c r="R3759" s="255" t="s">
        <v>4042</v>
      </c>
      <c r="S3759" s="255" t="s">
        <v>3436</v>
      </c>
    </row>
    <row r="3760" spans="1:19" x14ac:dyDescent="0.3">
      <c r="A3760" s="255"/>
      <c r="B3760" s="255"/>
      <c r="C3760" s="255"/>
      <c r="D3760" s="255"/>
      <c r="F3760" s="255" t="s">
        <v>167</v>
      </c>
      <c r="G3760" s="255" t="s">
        <v>745</v>
      </c>
      <c r="H3760" s="255" t="s">
        <v>1671</v>
      </c>
      <c r="I3760" s="255" t="s">
        <v>1509</v>
      </c>
      <c r="K3760" s="255" t="s">
        <v>170</v>
      </c>
      <c r="L3760" s="255" t="s">
        <v>617</v>
      </c>
      <c r="M3760" s="255" t="s">
        <v>565</v>
      </c>
      <c r="N3760" s="255" t="s">
        <v>565</v>
      </c>
      <c r="P3760" s="255" t="s">
        <v>167</v>
      </c>
      <c r="Q3760" s="255" t="s">
        <v>332</v>
      </c>
      <c r="R3760" s="255" t="s">
        <v>1708</v>
      </c>
      <c r="S3760" s="255" t="s">
        <v>3437</v>
      </c>
    </row>
    <row r="3761" spans="1:19" x14ac:dyDescent="0.3">
      <c r="A3761" s="255"/>
      <c r="B3761" s="255"/>
      <c r="C3761" s="255"/>
      <c r="D3761" s="255"/>
      <c r="F3761" s="255" t="s">
        <v>167</v>
      </c>
      <c r="G3761" s="255" t="s">
        <v>747</v>
      </c>
      <c r="H3761" s="255" t="s">
        <v>598</v>
      </c>
      <c r="I3761" s="255" t="s">
        <v>1510</v>
      </c>
      <c r="K3761" s="255" t="s">
        <v>170</v>
      </c>
      <c r="L3761" s="255" t="s">
        <v>618</v>
      </c>
      <c r="M3761" s="255" t="s">
        <v>1308</v>
      </c>
      <c r="N3761" s="255" t="s">
        <v>2165</v>
      </c>
      <c r="P3761" s="255" t="s">
        <v>167</v>
      </c>
      <c r="Q3761" s="255" t="s">
        <v>331</v>
      </c>
      <c r="R3761" s="255" t="s">
        <v>3039</v>
      </c>
      <c r="S3761" s="255" t="s">
        <v>3438</v>
      </c>
    </row>
    <row r="3762" spans="1:19" x14ac:dyDescent="0.3">
      <c r="A3762" s="255"/>
      <c r="B3762" s="255"/>
      <c r="C3762" s="255"/>
      <c r="D3762" s="255"/>
      <c r="F3762" s="255" t="s">
        <v>167</v>
      </c>
      <c r="G3762" s="255" t="s">
        <v>749</v>
      </c>
      <c r="H3762" s="255" t="s">
        <v>3630</v>
      </c>
      <c r="I3762" s="255" t="s">
        <v>1511</v>
      </c>
      <c r="K3762" s="255" t="s">
        <v>170</v>
      </c>
      <c r="L3762" s="255" t="s">
        <v>8645</v>
      </c>
      <c r="M3762" s="255" t="s">
        <v>565</v>
      </c>
      <c r="N3762" s="255" t="s">
        <v>565</v>
      </c>
      <c r="P3762" s="255" t="s">
        <v>167</v>
      </c>
      <c r="Q3762" s="255" t="s">
        <v>330</v>
      </c>
      <c r="R3762" s="255" t="s">
        <v>1763</v>
      </c>
      <c r="S3762" s="255" t="s">
        <v>3439</v>
      </c>
    </row>
    <row r="3763" spans="1:19" x14ac:dyDescent="0.3">
      <c r="A3763" s="255"/>
      <c r="B3763" s="255"/>
      <c r="C3763" s="255"/>
      <c r="D3763" s="255"/>
      <c r="F3763" s="255" t="s">
        <v>167</v>
      </c>
      <c r="G3763" s="255" t="s">
        <v>751</v>
      </c>
      <c r="H3763" s="255" t="s">
        <v>7722</v>
      </c>
      <c r="I3763" s="255" t="s">
        <v>1512</v>
      </c>
      <c r="K3763" s="255" t="s">
        <v>170</v>
      </c>
      <c r="L3763" s="255" t="s">
        <v>586</v>
      </c>
      <c r="M3763" s="255" t="s">
        <v>565</v>
      </c>
      <c r="N3763" s="255" t="s">
        <v>565</v>
      </c>
      <c r="P3763" s="255" t="s">
        <v>167</v>
      </c>
      <c r="Q3763" s="255" t="s">
        <v>329</v>
      </c>
      <c r="R3763" s="255" t="s">
        <v>8096</v>
      </c>
      <c r="S3763" s="255" t="s">
        <v>3440</v>
      </c>
    </row>
    <row r="3764" spans="1:19" x14ac:dyDescent="0.3">
      <c r="A3764" s="255"/>
      <c r="B3764" s="255"/>
      <c r="C3764" s="255"/>
      <c r="D3764" s="255"/>
      <c r="F3764" s="255" t="s">
        <v>167</v>
      </c>
      <c r="G3764" s="255" t="s">
        <v>753</v>
      </c>
      <c r="H3764" s="255" t="s">
        <v>9096</v>
      </c>
      <c r="I3764" s="255" t="s">
        <v>1513</v>
      </c>
      <c r="K3764" s="255" t="s">
        <v>170</v>
      </c>
      <c r="L3764" s="255" t="s">
        <v>549</v>
      </c>
      <c r="M3764" s="255" t="s">
        <v>1010</v>
      </c>
      <c r="N3764" s="255" t="s">
        <v>2601</v>
      </c>
      <c r="P3764" s="255" t="s">
        <v>167</v>
      </c>
      <c r="Q3764" s="255" t="s">
        <v>328</v>
      </c>
      <c r="R3764" s="255" t="s">
        <v>2455</v>
      </c>
      <c r="S3764" s="255" t="s">
        <v>3441</v>
      </c>
    </row>
    <row r="3765" spans="1:19" x14ac:dyDescent="0.3">
      <c r="A3765" s="255"/>
      <c r="B3765" s="255"/>
      <c r="C3765" s="255"/>
      <c r="D3765" s="255"/>
      <c r="F3765" s="255" t="s">
        <v>167</v>
      </c>
      <c r="G3765" s="255" t="s">
        <v>538</v>
      </c>
      <c r="H3765" s="255" t="s">
        <v>5824</v>
      </c>
      <c r="I3765" s="255" t="s">
        <v>1514</v>
      </c>
      <c r="K3765" s="255" t="s">
        <v>170</v>
      </c>
      <c r="L3765" s="255" t="s">
        <v>625</v>
      </c>
      <c r="M3765" s="255" t="s">
        <v>594</v>
      </c>
      <c r="N3765" s="255" t="s">
        <v>624</v>
      </c>
      <c r="P3765" s="255" t="s">
        <v>167</v>
      </c>
      <c r="Q3765" s="255" t="s">
        <v>324</v>
      </c>
      <c r="R3765" s="255" t="s">
        <v>4440</v>
      </c>
      <c r="S3765" s="255" t="s">
        <v>3442</v>
      </c>
    </row>
    <row r="3766" spans="1:19" x14ac:dyDescent="0.3">
      <c r="A3766" s="255"/>
      <c r="B3766" s="255"/>
      <c r="C3766" s="255"/>
      <c r="D3766" s="255"/>
      <c r="F3766" s="255" t="s">
        <v>167</v>
      </c>
      <c r="G3766" s="255" t="s">
        <v>756</v>
      </c>
      <c r="H3766" s="255" t="s">
        <v>863</v>
      </c>
      <c r="I3766" s="255" t="s">
        <v>875</v>
      </c>
      <c r="K3766" s="255" t="s">
        <v>170</v>
      </c>
      <c r="L3766" s="255" t="s">
        <v>1237</v>
      </c>
      <c r="M3766" s="255" t="s">
        <v>565</v>
      </c>
      <c r="N3766" s="255" t="s">
        <v>565</v>
      </c>
      <c r="P3766" s="255" t="s">
        <v>167</v>
      </c>
      <c r="Q3766" s="255" t="s">
        <v>4678</v>
      </c>
      <c r="R3766" s="255" t="s">
        <v>2192</v>
      </c>
      <c r="S3766" s="255" t="s">
        <v>10611</v>
      </c>
    </row>
    <row r="3767" spans="1:19" x14ac:dyDescent="0.3">
      <c r="A3767" s="255"/>
      <c r="B3767" s="255"/>
      <c r="C3767" s="255"/>
      <c r="D3767" s="255"/>
      <c r="F3767" s="255" t="s">
        <v>167</v>
      </c>
      <c r="G3767" s="255" t="s">
        <v>758</v>
      </c>
      <c r="H3767" s="255" t="s">
        <v>1605</v>
      </c>
      <c r="I3767" s="255" t="s">
        <v>1515</v>
      </c>
      <c r="K3767" s="255" t="s">
        <v>170</v>
      </c>
      <c r="L3767" s="255" t="s">
        <v>629</v>
      </c>
      <c r="M3767" s="255" t="s">
        <v>2154</v>
      </c>
      <c r="N3767" s="255" t="s">
        <v>2602</v>
      </c>
      <c r="P3767" s="255" t="s">
        <v>167</v>
      </c>
      <c r="Q3767" s="255" t="s">
        <v>830</v>
      </c>
      <c r="R3767" s="255" t="s">
        <v>777</v>
      </c>
      <c r="S3767" s="255" t="s">
        <v>3443</v>
      </c>
    </row>
    <row r="3768" spans="1:19" x14ac:dyDescent="0.3">
      <c r="A3768" s="255"/>
      <c r="B3768" s="255"/>
      <c r="C3768" s="255"/>
      <c r="D3768" s="255"/>
      <c r="F3768" s="255" t="s">
        <v>167</v>
      </c>
      <c r="G3768" s="255" t="s">
        <v>760</v>
      </c>
      <c r="H3768" s="255" t="s">
        <v>9095</v>
      </c>
      <c r="I3768" s="255" t="s">
        <v>1516</v>
      </c>
      <c r="K3768" s="255" t="s">
        <v>170</v>
      </c>
      <c r="L3768" s="255" t="s">
        <v>631</v>
      </c>
      <c r="M3768" s="255" t="s">
        <v>863</v>
      </c>
      <c r="N3768" s="255" t="s">
        <v>624</v>
      </c>
      <c r="P3768" s="255" t="s">
        <v>167</v>
      </c>
      <c r="Q3768" s="255" t="s">
        <v>831</v>
      </c>
      <c r="R3768" s="255" t="s">
        <v>565</v>
      </c>
      <c r="S3768" s="255" t="s">
        <v>863</v>
      </c>
    </row>
    <row r="3769" spans="1:19" x14ac:dyDescent="0.3">
      <c r="A3769" s="255"/>
      <c r="B3769" s="255"/>
      <c r="C3769" s="255"/>
      <c r="D3769" s="255"/>
      <c r="F3769" s="255" t="s">
        <v>167</v>
      </c>
      <c r="G3769" s="255" t="s">
        <v>762</v>
      </c>
      <c r="H3769" s="255" t="s">
        <v>1876</v>
      </c>
      <c r="I3769" s="255" t="s">
        <v>1517</v>
      </c>
      <c r="K3769" s="255" t="s">
        <v>170</v>
      </c>
      <c r="L3769" s="255" t="s">
        <v>633</v>
      </c>
      <c r="M3769" s="255" t="s">
        <v>594</v>
      </c>
      <c r="N3769" s="255" t="s">
        <v>2603</v>
      </c>
      <c r="P3769" s="255" t="s">
        <v>167</v>
      </c>
      <c r="Q3769" s="255" t="s">
        <v>832</v>
      </c>
      <c r="R3769" s="255" t="s">
        <v>1747</v>
      </c>
      <c r="S3769" s="255" t="s">
        <v>3444</v>
      </c>
    </row>
    <row r="3770" spans="1:19" x14ac:dyDescent="0.3">
      <c r="A3770" s="255"/>
      <c r="B3770" s="255"/>
      <c r="C3770" s="255"/>
      <c r="D3770" s="255"/>
      <c r="F3770" s="255" t="s">
        <v>167</v>
      </c>
      <c r="G3770" s="255" t="s">
        <v>764</v>
      </c>
      <c r="H3770" s="255" t="s">
        <v>579</v>
      </c>
      <c r="I3770" s="255" t="s">
        <v>1518</v>
      </c>
      <c r="K3770" s="255" t="s">
        <v>170</v>
      </c>
      <c r="L3770" s="255" t="s">
        <v>586</v>
      </c>
      <c r="M3770" s="255" t="s">
        <v>861</v>
      </c>
      <c r="N3770" s="255" t="s">
        <v>1315</v>
      </c>
      <c r="P3770" s="255" t="s">
        <v>167</v>
      </c>
      <c r="Q3770" s="255" t="s">
        <v>536</v>
      </c>
      <c r="R3770" s="255" t="s">
        <v>4114</v>
      </c>
      <c r="S3770" s="255" t="s">
        <v>3445</v>
      </c>
    </row>
    <row r="3771" spans="1:19" x14ac:dyDescent="0.3">
      <c r="A3771" s="255"/>
      <c r="B3771" s="255"/>
      <c r="C3771" s="255"/>
      <c r="D3771" s="255"/>
      <c r="F3771" s="255" t="s">
        <v>167</v>
      </c>
      <c r="G3771" s="255" t="s">
        <v>766</v>
      </c>
      <c r="H3771" s="255" t="s">
        <v>1420</v>
      </c>
      <c r="I3771" s="255" t="s">
        <v>1161</v>
      </c>
      <c r="K3771" s="255" t="s">
        <v>170</v>
      </c>
      <c r="L3771" s="255" t="s">
        <v>548</v>
      </c>
      <c r="M3771" s="255" t="s">
        <v>1808</v>
      </c>
      <c r="N3771" s="255" t="s">
        <v>2604</v>
      </c>
      <c r="P3771" s="255" t="s">
        <v>167</v>
      </c>
      <c r="Q3771" s="255" t="s">
        <v>586</v>
      </c>
      <c r="R3771" s="255" t="s">
        <v>4114</v>
      </c>
      <c r="S3771" s="255" t="s">
        <v>3445</v>
      </c>
    </row>
    <row r="3772" spans="1:19" x14ac:dyDescent="0.3">
      <c r="A3772" s="255"/>
      <c r="B3772" s="255"/>
      <c r="C3772" s="255"/>
      <c r="D3772" s="255"/>
      <c r="F3772" s="255" t="s">
        <v>167</v>
      </c>
      <c r="G3772" s="255" t="s">
        <v>4672</v>
      </c>
      <c r="H3772" s="255" t="s">
        <v>1939</v>
      </c>
      <c r="I3772" s="255" t="s">
        <v>9094</v>
      </c>
      <c r="K3772" s="255" t="s">
        <v>170</v>
      </c>
      <c r="L3772" s="255" t="s">
        <v>637</v>
      </c>
      <c r="M3772" s="255" t="s">
        <v>757</v>
      </c>
      <c r="N3772" s="255" t="s">
        <v>661</v>
      </c>
      <c r="P3772" s="255" t="s">
        <v>168</v>
      </c>
      <c r="Q3772" s="255" t="s">
        <v>554</v>
      </c>
      <c r="R3772" s="255" t="s">
        <v>2449</v>
      </c>
      <c r="S3772" s="255" t="s">
        <v>3446</v>
      </c>
    </row>
    <row r="3773" spans="1:19" x14ac:dyDescent="0.3">
      <c r="A3773" s="255"/>
      <c r="B3773" s="255"/>
      <c r="C3773" s="255"/>
      <c r="D3773" s="255"/>
      <c r="F3773" s="255" t="s">
        <v>167</v>
      </c>
      <c r="G3773" s="255" t="s">
        <v>767</v>
      </c>
      <c r="H3773" s="255" t="s">
        <v>2045</v>
      </c>
      <c r="I3773" s="255" t="s">
        <v>1519</v>
      </c>
      <c r="K3773" s="255" t="s">
        <v>170</v>
      </c>
      <c r="L3773" s="255" t="s">
        <v>639</v>
      </c>
      <c r="M3773" s="255" t="s">
        <v>757</v>
      </c>
      <c r="N3773" s="255" t="s">
        <v>2256</v>
      </c>
      <c r="P3773" s="255" t="s">
        <v>168</v>
      </c>
      <c r="Q3773" s="255" t="s">
        <v>564</v>
      </c>
      <c r="R3773" s="255" t="s">
        <v>565</v>
      </c>
      <c r="S3773" s="255" t="s">
        <v>565</v>
      </c>
    </row>
    <row r="3774" spans="1:19" x14ac:dyDescent="0.3">
      <c r="A3774" s="255"/>
      <c r="B3774" s="255"/>
      <c r="C3774" s="255"/>
      <c r="D3774" s="255"/>
      <c r="F3774" s="255" t="s">
        <v>167</v>
      </c>
      <c r="G3774" s="255" t="s">
        <v>769</v>
      </c>
      <c r="H3774" s="255" t="s">
        <v>1539</v>
      </c>
      <c r="I3774" s="255" t="s">
        <v>1520</v>
      </c>
      <c r="K3774" s="255" t="s">
        <v>170</v>
      </c>
      <c r="L3774" s="255" t="s">
        <v>641</v>
      </c>
      <c r="M3774" s="255" t="s">
        <v>565</v>
      </c>
      <c r="N3774" s="255" t="s">
        <v>863</v>
      </c>
      <c r="P3774" s="255" t="s">
        <v>168</v>
      </c>
      <c r="Q3774" s="255" t="s">
        <v>566</v>
      </c>
      <c r="R3774" s="255" t="s">
        <v>777</v>
      </c>
      <c r="S3774" s="255" t="s">
        <v>2098</v>
      </c>
    </row>
    <row r="3775" spans="1:19" x14ac:dyDescent="0.3">
      <c r="A3775" s="255"/>
      <c r="B3775" s="255"/>
      <c r="C3775" s="255"/>
      <c r="D3775" s="255"/>
      <c r="F3775" s="255" t="s">
        <v>167</v>
      </c>
      <c r="G3775" s="255" t="s">
        <v>771</v>
      </c>
      <c r="H3775" s="255" t="s">
        <v>821</v>
      </c>
      <c r="I3775" s="255" t="s">
        <v>1521</v>
      </c>
      <c r="K3775" s="255" t="s">
        <v>170</v>
      </c>
      <c r="L3775" s="255" t="s">
        <v>643</v>
      </c>
      <c r="M3775" s="255" t="s">
        <v>821</v>
      </c>
      <c r="N3775" s="255" t="s">
        <v>2285</v>
      </c>
      <c r="P3775" s="255" t="s">
        <v>168</v>
      </c>
      <c r="Q3775" s="255" t="s">
        <v>4661</v>
      </c>
      <c r="R3775" s="255" t="s">
        <v>1912</v>
      </c>
      <c r="S3775" s="255" t="s">
        <v>10065</v>
      </c>
    </row>
    <row r="3776" spans="1:19" x14ac:dyDescent="0.3">
      <c r="A3776" s="255"/>
      <c r="B3776" s="255"/>
      <c r="C3776" s="255"/>
      <c r="D3776" s="255"/>
      <c r="F3776" s="255" t="s">
        <v>167</v>
      </c>
      <c r="G3776" s="255" t="s">
        <v>537</v>
      </c>
      <c r="H3776" s="255" t="s">
        <v>9093</v>
      </c>
      <c r="I3776" s="255" t="s">
        <v>1522</v>
      </c>
      <c r="K3776" s="255" t="s">
        <v>170</v>
      </c>
      <c r="L3776" s="255" t="s">
        <v>586</v>
      </c>
      <c r="M3776" s="255" t="s">
        <v>861</v>
      </c>
      <c r="N3776" s="255" t="s">
        <v>2605</v>
      </c>
      <c r="P3776" s="255" t="s">
        <v>168</v>
      </c>
      <c r="Q3776" s="255" t="s">
        <v>568</v>
      </c>
      <c r="R3776" s="255" t="s">
        <v>565</v>
      </c>
      <c r="S3776" s="255" t="s">
        <v>565</v>
      </c>
    </row>
    <row r="3777" spans="1:19" x14ac:dyDescent="0.3">
      <c r="A3777" s="255"/>
      <c r="B3777" s="255"/>
      <c r="C3777" s="255"/>
      <c r="D3777" s="255"/>
      <c r="F3777" s="255" t="s">
        <v>167</v>
      </c>
      <c r="G3777" s="255" t="s">
        <v>4673</v>
      </c>
      <c r="H3777" s="255" t="s">
        <v>4890</v>
      </c>
      <c r="I3777" s="255" t="s">
        <v>9092</v>
      </c>
      <c r="K3777" s="255" t="s">
        <v>170</v>
      </c>
      <c r="L3777" s="255" t="s">
        <v>547</v>
      </c>
      <c r="M3777" s="255" t="s">
        <v>4251</v>
      </c>
      <c r="N3777" s="255" t="s">
        <v>900</v>
      </c>
      <c r="P3777" s="255" t="s">
        <v>168</v>
      </c>
      <c r="Q3777" s="255" t="s">
        <v>570</v>
      </c>
      <c r="R3777" s="255" t="s">
        <v>977</v>
      </c>
      <c r="S3777" s="255" t="s">
        <v>3447</v>
      </c>
    </row>
    <row r="3778" spans="1:19" x14ac:dyDescent="0.3">
      <c r="A3778" s="255"/>
      <c r="B3778" s="255"/>
      <c r="C3778" s="255"/>
      <c r="D3778" s="255"/>
      <c r="F3778" s="255" t="s">
        <v>167</v>
      </c>
      <c r="G3778" s="255" t="s">
        <v>774</v>
      </c>
      <c r="H3778" s="255" t="s">
        <v>946</v>
      </c>
      <c r="I3778" s="255" t="s">
        <v>1523</v>
      </c>
      <c r="K3778" s="255" t="s">
        <v>170</v>
      </c>
      <c r="L3778" s="255" t="s">
        <v>647</v>
      </c>
      <c r="M3778" s="255" t="s">
        <v>1348</v>
      </c>
      <c r="N3778" s="255" t="s">
        <v>1074</v>
      </c>
      <c r="P3778" s="255" t="s">
        <v>168</v>
      </c>
      <c r="Q3778" s="255" t="s">
        <v>572</v>
      </c>
      <c r="R3778" s="255" t="s">
        <v>1481</v>
      </c>
      <c r="S3778" s="255" t="s">
        <v>3448</v>
      </c>
    </row>
    <row r="3779" spans="1:19" x14ac:dyDescent="0.3">
      <c r="A3779" s="255"/>
      <c r="B3779" s="255"/>
      <c r="C3779" s="255"/>
      <c r="D3779" s="255"/>
      <c r="F3779" s="255" t="s">
        <v>167</v>
      </c>
      <c r="G3779" s="255" t="s">
        <v>776</v>
      </c>
      <c r="H3779" s="255" t="s">
        <v>624</v>
      </c>
      <c r="I3779" s="255" t="s">
        <v>624</v>
      </c>
      <c r="K3779" s="255" t="s">
        <v>170</v>
      </c>
      <c r="L3779" s="255" t="s">
        <v>649</v>
      </c>
      <c r="M3779" s="255" t="s">
        <v>1415</v>
      </c>
      <c r="N3779" s="255" t="s">
        <v>885</v>
      </c>
      <c r="P3779" s="255" t="s">
        <v>168</v>
      </c>
      <c r="Q3779" s="255" t="s">
        <v>574</v>
      </c>
      <c r="R3779" s="255" t="s">
        <v>2052</v>
      </c>
      <c r="S3779" s="255" t="s">
        <v>3202</v>
      </c>
    </row>
    <row r="3780" spans="1:19" x14ac:dyDescent="0.3">
      <c r="A3780" s="255"/>
      <c r="B3780" s="255"/>
      <c r="C3780" s="255"/>
      <c r="D3780" s="255"/>
      <c r="F3780" s="255" t="s">
        <v>167</v>
      </c>
      <c r="G3780" s="255" t="s">
        <v>778</v>
      </c>
      <c r="H3780" s="255" t="s">
        <v>828</v>
      </c>
      <c r="I3780" s="255" t="s">
        <v>1524</v>
      </c>
      <c r="K3780" s="255" t="s">
        <v>170</v>
      </c>
      <c r="L3780" s="255" t="s">
        <v>651</v>
      </c>
      <c r="M3780" s="255" t="s">
        <v>594</v>
      </c>
      <c r="N3780" s="255" t="s">
        <v>757</v>
      </c>
      <c r="P3780" s="255" t="s">
        <v>168</v>
      </c>
      <c r="Q3780" s="255" t="s">
        <v>576</v>
      </c>
      <c r="R3780" s="255" t="s">
        <v>2163</v>
      </c>
      <c r="S3780" s="255" t="s">
        <v>2060</v>
      </c>
    </row>
    <row r="3781" spans="1:19" x14ac:dyDescent="0.3">
      <c r="A3781" s="255"/>
      <c r="B3781" s="255"/>
      <c r="C3781" s="255"/>
      <c r="D3781" s="255"/>
      <c r="F3781" s="255" t="s">
        <v>167</v>
      </c>
      <c r="G3781" s="255" t="s">
        <v>780</v>
      </c>
      <c r="H3781" s="255" t="s">
        <v>624</v>
      </c>
      <c r="I3781" s="255" t="s">
        <v>1525</v>
      </c>
      <c r="K3781" s="255" t="s">
        <v>170</v>
      </c>
      <c r="L3781" s="255" t="s">
        <v>653</v>
      </c>
      <c r="M3781" s="255" t="s">
        <v>624</v>
      </c>
      <c r="N3781" s="255" t="s">
        <v>565</v>
      </c>
      <c r="P3781" s="255" t="s">
        <v>168</v>
      </c>
      <c r="Q3781" s="255" t="s">
        <v>578</v>
      </c>
      <c r="R3781" s="255" t="s">
        <v>2840</v>
      </c>
      <c r="S3781" s="255" t="s">
        <v>3449</v>
      </c>
    </row>
    <row r="3782" spans="1:19" x14ac:dyDescent="0.3">
      <c r="A3782" s="255"/>
      <c r="B3782" s="255"/>
      <c r="C3782" s="255"/>
      <c r="D3782" s="255"/>
      <c r="F3782" s="255" t="s">
        <v>167</v>
      </c>
      <c r="G3782" s="255" t="s">
        <v>782</v>
      </c>
      <c r="H3782" s="255" t="s">
        <v>565</v>
      </c>
      <c r="I3782" s="255" t="s">
        <v>565</v>
      </c>
      <c r="K3782" s="255" t="s">
        <v>170</v>
      </c>
      <c r="L3782" s="255" t="s">
        <v>655</v>
      </c>
      <c r="M3782" s="255" t="s">
        <v>946</v>
      </c>
      <c r="N3782" s="255" t="s">
        <v>594</v>
      </c>
      <c r="P3782" s="255" t="s">
        <v>168</v>
      </c>
      <c r="Q3782" s="255" t="s">
        <v>580</v>
      </c>
      <c r="R3782" s="255" t="s">
        <v>594</v>
      </c>
      <c r="S3782" s="255" t="s">
        <v>661</v>
      </c>
    </row>
    <row r="3783" spans="1:19" x14ac:dyDescent="0.3">
      <c r="A3783" s="255"/>
      <c r="B3783" s="255"/>
      <c r="C3783" s="255"/>
      <c r="D3783" s="255"/>
      <c r="F3783" s="255" t="s">
        <v>167</v>
      </c>
      <c r="G3783" s="255" t="s">
        <v>784</v>
      </c>
      <c r="H3783" s="255" t="s">
        <v>1074</v>
      </c>
      <c r="I3783" s="255" t="s">
        <v>979</v>
      </c>
      <c r="K3783" s="255" t="s">
        <v>170</v>
      </c>
      <c r="L3783" s="255" t="s">
        <v>657</v>
      </c>
      <c r="M3783" s="255" t="s">
        <v>565</v>
      </c>
      <c r="N3783" s="255" t="s">
        <v>565</v>
      </c>
      <c r="P3783" s="255" t="s">
        <v>168</v>
      </c>
      <c r="Q3783" s="255" t="s">
        <v>2829</v>
      </c>
      <c r="R3783" s="255" t="s">
        <v>863</v>
      </c>
      <c r="S3783" s="255" t="s">
        <v>3300</v>
      </c>
    </row>
    <row r="3784" spans="1:19" x14ac:dyDescent="0.3">
      <c r="A3784" s="255"/>
      <c r="B3784" s="255"/>
      <c r="C3784" s="255"/>
      <c r="D3784" s="255"/>
      <c r="F3784" s="255" t="s">
        <v>167</v>
      </c>
      <c r="G3784" s="255" t="s">
        <v>786</v>
      </c>
      <c r="H3784" s="255" t="s">
        <v>5284</v>
      </c>
      <c r="I3784" s="255" t="s">
        <v>1526</v>
      </c>
      <c r="K3784" s="255" t="s">
        <v>170</v>
      </c>
      <c r="L3784" s="255" t="s">
        <v>546</v>
      </c>
      <c r="M3784" s="255" t="s">
        <v>2689</v>
      </c>
      <c r="N3784" s="255" t="s">
        <v>2606</v>
      </c>
      <c r="P3784" s="255" t="s">
        <v>168</v>
      </c>
      <c r="Q3784" s="255" t="s">
        <v>4664</v>
      </c>
      <c r="R3784" s="255" t="s">
        <v>4320</v>
      </c>
      <c r="S3784" s="255" t="s">
        <v>3364</v>
      </c>
    </row>
    <row r="3785" spans="1:19" x14ac:dyDescent="0.3">
      <c r="A3785" s="255"/>
      <c r="B3785" s="255"/>
      <c r="C3785" s="255"/>
      <c r="D3785" s="255"/>
      <c r="F3785" s="255" t="s">
        <v>167</v>
      </c>
      <c r="G3785" s="255" t="s">
        <v>4674</v>
      </c>
      <c r="H3785" s="255" t="s">
        <v>4437</v>
      </c>
      <c r="I3785" s="255" t="s">
        <v>9091</v>
      </c>
      <c r="K3785" s="255" t="s">
        <v>170</v>
      </c>
      <c r="L3785" s="255" t="s">
        <v>660</v>
      </c>
      <c r="M3785" s="255" t="s">
        <v>565</v>
      </c>
      <c r="N3785" s="255" t="s">
        <v>565</v>
      </c>
      <c r="P3785" s="255" t="s">
        <v>168</v>
      </c>
      <c r="Q3785" s="255" t="s">
        <v>582</v>
      </c>
      <c r="R3785" s="255" t="s">
        <v>1238</v>
      </c>
      <c r="S3785" s="255" t="s">
        <v>3450</v>
      </c>
    </row>
    <row r="3786" spans="1:19" x14ac:dyDescent="0.3">
      <c r="A3786" s="255"/>
      <c r="B3786" s="255"/>
      <c r="C3786" s="255"/>
      <c r="D3786" s="255"/>
      <c r="F3786" s="255" t="s">
        <v>167</v>
      </c>
      <c r="G3786" s="255" t="s">
        <v>788</v>
      </c>
      <c r="H3786" s="255" t="s">
        <v>1893</v>
      </c>
      <c r="I3786" s="255" t="s">
        <v>1452</v>
      </c>
      <c r="K3786" s="255" t="s">
        <v>170</v>
      </c>
      <c r="L3786" s="255" t="s">
        <v>662</v>
      </c>
      <c r="M3786" s="255" t="s">
        <v>565</v>
      </c>
      <c r="N3786" s="255" t="s">
        <v>565</v>
      </c>
      <c r="P3786" s="255" t="s">
        <v>168</v>
      </c>
      <c r="Q3786" s="255" t="s">
        <v>584</v>
      </c>
      <c r="R3786" s="255" t="s">
        <v>1856</v>
      </c>
      <c r="S3786" s="255" t="s">
        <v>3451</v>
      </c>
    </row>
    <row r="3787" spans="1:19" x14ac:dyDescent="0.3">
      <c r="A3787" s="255"/>
      <c r="B3787" s="255"/>
      <c r="C3787" s="255"/>
      <c r="D3787" s="255"/>
      <c r="F3787" s="255" t="s">
        <v>167</v>
      </c>
      <c r="G3787" s="255" t="s">
        <v>790</v>
      </c>
      <c r="H3787" s="255" t="s">
        <v>4049</v>
      </c>
      <c r="I3787" s="255" t="s">
        <v>1024</v>
      </c>
      <c r="K3787" s="255" t="s">
        <v>170</v>
      </c>
      <c r="L3787" s="255" t="s">
        <v>664</v>
      </c>
      <c r="M3787" s="255" t="s">
        <v>2689</v>
      </c>
      <c r="N3787" s="255" t="s">
        <v>2606</v>
      </c>
      <c r="P3787" s="255" t="s">
        <v>168</v>
      </c>
      <c r="Q3787" s="255" t="s">
        <v>586</v>
      </c>
      <c r="R3787" s="255" t="s">
        <v>9290</v>
      </c>
      <c r="S3787" s="255" t="s">
        <v>3452</v>
      </c>
    </row>
    <row r="3788" spans="1:19" x14ac:dyDescent="0.3">
      <c r="A3788" s="255"/>
      <c r="B3788" s="255"/>
      <c r="C3788" s="255"/>
      <c r="D3788" s="255"/>
      <c r="F3788" s="255" t="s">
        <v>167</v>
      </c>
      <c r="G3788" s="255" t="s">
        <v>792</v>
      </c>
      <c r="H3788" s="255" t="s">
        <v>1145</v>
      </c>
      <c r="I3788" s="255" t="s">
        <v>949</v>
      </c>
      <c r="K3788" s="255" t="s">
        <v>170</v>
      </c>
      <c r="L3788" s="255" t="s">
        <v>545</v>
      </c>
      <c r="M3788" s="255" t="s">
        <v>2812</v>
      </c>
      <c r="N3788" s="255" t="s">
        <v>2607</v>
      </c>
      <c r="P3788" s="255" t="s">
        <v>168</v>
      </c>
      <c r="Q3788" s="255" t="s">
        <v>553</v>
      </c>
      <c r="R3788" s="255" t="s">
        <v>1025</v>
      </c>
      <c r="S3788" s="255" t="s">
        <v>3453</v>
      </c>
    </row>
    <row r="3789" spans="1:19" x14ac:dyDescent="0.3">
      <c r="A3789" s="255"/>
      <c r="B3789" s="255"/>
      <c r="C3789" s="255"/>
      <c r="D3789" s="255"/>
      <c r="F3789" s="255" t="s">
        <v>167</v>
      </c>
      <c r="G3789" s="255" t="s">
        <v>794</v>
      </c>
      <c r="H3789" s="255" t="s">
        <v>941</v>
      </c>
      <c r="I3789" s="255" t="s">
        <v>1202</v>
      </c>
      <c r="K3789" s="255" t="s">
        <v>170</v>
      </c>
      <c r="L3789" s="255" t="s">
        <v>667</v>
      </c>
      <c r="M3789" s="255" t="s">
        <v>565</v>
      </c>
      <c r="N3789" s="255" t="s">
        <v>565</v>
      </c>
      <c r="P3789" s="255" t="s">
        <v>168</v>
      </c>
      <c r="Q3789" s="255" t="s">
        <v>589</v>
      </c>
      <c r="R3789" s="255" t="s">
        <v>674</v>
      </c>
      <c r="S3789" s="255" t="s">
        <v>3454</v>
      </c>
    </row>
    <row r="3790" spans="1:19" x14ac:dyDescent="0.3">
      <c r="A3790" s="255"/>
      <c r="B3790" s="255"/>
      <c r="C3790" s="255"/>
      <c r="D3790" s="255"/>
      <c r="F3790" s="255" t="s">
        <v>167</v>
      </c>
      <c r="G3790" s="255" t="s">
        <v>796</v>
      </c>
      <c r="H3790" s="255" t="s">
        <v>845</v>
      </c>
      <c r="I3790" s="255" t="s">
        <v>1527</v>
      </c>
      <c r="K3790" s="255" t="s">
        <v>170</v>
      </c>
      <c r="L3790" s="255" t="s">
        <v>668</v>
      </c>
      <c r="M3790" s="255" t="s">
        <v>863</v>
      </c>
      <c r="N3790" s="255" t="s">
        <v>1312</v>
      </c>
      <c r="P3790" s="255" t="s">
        <v>168</v>
      </c>
      <c r="Q3790" s="255" t="s">
        <v>591</v>
      </c>
      <c r="R3790" s="255" t="s">
        <v>2413</v>
      </c>
      <c r="S3790" s="255" t="s">
        <v>3455</v>
      </c>
    </row>
    <row r="3791" spans="1:19" x14ac:dyDescent="0.3">
      <c r="A3791" s="255"/>
      <c r="B3791" s="255"/>
      <c r="C3791" s="255"/>
      <c r="D3791" s="255"/>
      <c r="F3791" s="255" t="s">
        <v>167</v>
      </c>
      <c r="G3791" s="255" t="s">
        <v>4675</v>
      </c>
      <c r="H3791" s="255" t="s">
        <v>1823</v>
      </c>
      <c r="I3791" s="255" t="s">
        <v>8986</v>
      </c>
      <c r="K3791" s="255" t="s">
        <v>170</v>
      </c>
      <c r="L3791" s="255" t="s">
        <v>670</v>
      </c>
      <c r="M3791" s="255" t="s">
        <v>1393</v>
      </c>
      <c r="N3791" s="255" t="s">
        <v>1827</v>
      </c>
      <c r="P3791" s="255" t="s">
        <v>168</v>
      </c>
      <c r="Q3791" s="255" t="s">
        <v>593</v>
      </c>
      <c r="R3791" s="255" t="s">
        <v>624</v>
      </c>
      <c r="S3791" s="255" t="s">
        <v>674</v>
      </c>
    </row>
    <row r="3792" spans="1:19" x14ac:dyDescent="0.3">
      <c r="A3792" s="255"/>
      <c r="B3792" s="255"/>
      <c r="C3792" s="255"/>
      <c r="D3792" s="255"/>
      <c r="F3792" s="255" t="s">
        <v>167</v>
      </c>
      <c r="G3792" s="255" t="s">
        <v>798</v>
      </c>
      <c r="H3792" s="255" t="s">
        <v>863</v>
      </c>
      <c r="I3792" s="255" t="s">
        <v>1121</v>
      </c>
      <c r="K3792" s="255" t="s">
        <v>170</v>
      </c>
      <c r="L3792" s="255" t="s">
        <v>672</v>
      </c>
      <c r="M3792" s="255" t="s">
        <v>594</v>
      </c>
      <c r="N3792" s="255" t="s">
        <v>594</v>
      </c>
      <c r="P3792" s="255" t="s">
        <v>168</v>
      </c>
      <c r="Q3792" s="255" t="s">
        <v>4665</v>
      </c>
      <c r="R3792" s="255" t="s">
        <v>621</v>
      </c>
      <c r="S3792" s="255" t="s">
        <v>3656</v>
      </c>
    </row>
    <row r="3793" spans="1:19" x14ac:dyDescent="0.3">
      <c r="A3793" s="255"/>
      <c r="B3793" s="255"/>
      <c r="C3793" s="255"/>
      <c r="D3793" s="255"/>
      <c r="F3793" s="255" t="s">
        <v>167</v>
      </c>
      <c r="G3793" s="255" t="s">
        <v>800</v>
      </c>
      <c r="H3793" s="255" t="s">
        <v>2515</v>
      </c>
      <c r="I3793" s="255" t="s">
        <v>1528</v>
      </c>
      <c r="K3793" s="255" t="s">
        <v>170</v>
      </c>
      <c r="L3793" s="255" t="s">
        <v>544</v>
      </c>
      <c r="M3793" s="255" t="s">
        <v>2689</v>
      </c>
      <c r="N3793" s="255" t="s">
        <v>2608</v>
      </c>
      <c r="P3793" s="255" t="s">
        <v>168</v>
      </c>
      <c r="Q3793" s="255" t="s">
        <v>595</v>
      </c>
      <c r="R3793" s="255" t="s">
        <v>624</v>
      </c>
      <c r="S3793" s="255" t="s">
        <v>2285</v>
      </c>
    </row>
    <row r="3794" spans="1:19" x14ac:dyDescent="0.3">
      <c r="A3794" s="255"/>
      <c r="B3794" s="255"/>
      <c r="C3794" s="255"/>
      <c r="D3794" s="255"/>
      <c r="F3794" s="255" t="s">
        <v>167</v>
      </c>
      <c r="G3794" s="255" t="s">
        <v>802</v>
      </c>
      <c r="H3794" s="255" t="s">
        <v>863</v>
      </c>
      <c r="I3794" s="255" t="s">
        <v>952</v>
      </c>
      <c r="K3794" s="255" t="s">
        <v>170</v>
      </c>
      <c r="L3794" s="255" t="s">
        <v>675</v>
      </c>
      <c r="M3794" s="255" t="s">
        <v>881</v>
      </c>
      <c r="N3794" s="255" t="s">
        <v>2609</v>
      </c>
      <c r="P3794" s="255" t="s">
        <v>168</v>
      </c>
      <c r="Q3794" s="255" t="s">
        <v>597</v>
      </c>
      <c r="R3794" s="255" t="s">
        <v>1183</v>
      </c>
      <c r="S3794" s="255" t="s">
        <v>2018</v>
      </c>
    </row>
    <row r="3795" spans="1:19" x14ac:dyDescent="0.3">
      <c r="A3795" s="255"/>
      <c r="B3795" s="255"/>
      <c r="C3795" s="255"/>
      <c r="D3795" s="255"/>
      <c r="F3795" s="255" t="s">
        <v>167</v>
      </c>
      <c r="G3795" s="255" t="s">
        <v>803</v>
      </c>
      <c r="H3795" s="255" t="s">
        <v>828</v>
      </c>
      <c r="I3795" s="255" t="s">
        <v>1529</v>
      </c>
      <c r="K3795" s="255" t="s">
        <v>170</v>
      </c>
      <c r="L3795" s="255" t="s">
        <v>676</v>
      </c>
      <c r="M3795" s="255" t="s">
        <v>4192</v>
      </c>
      <c r="N3795" s="255" t="s">
        <v>2610</v>
      </c>
      <c r="P3795" s="255" t="s">
        <v>168</v>
      </c>
      <c r="Q3795" s="255" t="s">
        <v>599</v>
      </c>
      <c r="R3795" s="255" t="s">
        <v>1521</v>
      </c>
      <c r="S3795" s="255" t="s">
        <v>3456</v>
      </c>
    </row>
    <row r="3796" spans="1:19" x14ac:dyDescent="0.3">
      <c r="A3796" s="255"/>
      <c r="B3796" s="255"/>
      <c r="C3796" s="255"/>
      <c r="D3796" s="255"/>
      <c r="F3796" s="255" t="s">
        <v>167</v>
      </c>
      <c r="G3796" s="255" t="s">
        <v>805</v>
      </c>
      <c r="H3796" s="255" t="s">
        <v>946</v>
      </c>
      <c r="I3796" s="255" t="s">
        <v>723</v>
      </c>
      <c r="K3796" s="255" t="s">
        <v>170</v>
      </c>
      <c r="L3796" s="255" t="s">
        <v>543</v>
      </c>
      <c r="M3796" s="255" t="s">
        <v>1145</v>
      </c>
      <c r="N3796" s="255" t="s">
        <v>2611</v>
      </c>
      <c r="P3796" s="255" t="s">
        <v>168</v>
      </c>
      <c r="Q3796" s="255" t="s">
        <v>4666</v>
      </c>
      <c r="R3796" s="255" t="s">
        <v>1111</v>
      </c>
      <c r="S3796" s="255" t="s">
        <v>3457</v>
      </c>
    </row>
    <row r="3797" spans="1:19" x14ac:dyDescent="0.3">
      <c r="A3797" s="255"/>
      <c r="B3797" s="255"/>
      <c r="C3797" s="255"/>
      <c r="D3797" s="255"/>
      <c r="F3797" s="255" t="s">
        <v>167</v>
      </c>
      <c r="G3797" s="255" t="s">
        <v>807</v>
      </c>
      <c r="H3797" s="255" t="s">
        <v>885</v>
      </c>
      <c r="I3797" s="255" t="s">
        <v>785</v>
      </c>
      <c r="K3797" s="255" t="s">
        <v>170</v>
      </c>
      <c r="L3797" s="255" t="s">
        <v>679</v>
      </c>
      <c r="M3797" s="255" t="s">
        <v>863</v>
      </c>
      <c r="N3797" s="255" t="s">
        <v>1013</v>
      </c>
      <c r="P3797" s="255" t="s">
        <v>168</v>
      </c>
      <c r="Q3797" s="255" t="s">
        <v>603</v>
      </c>
      <c r="R3797" s="255" t="s">
        <v>1111</v>
      </c>
      <c r="S3797" s="255" t="s">
        <v>3457</v>
      </c>
    </row>
    <row r="3798" spans="1:19" x14ac:dyDescent="0.3">
      <c r="A3798" s="255"/>
      <c r="B3798" s="255"/>
      <c r="C3798" s="255"/>
      <c r="D3798" s="255"/>
      <c r="F3798" s="255" t="s">
        <v>167</v>
      </c>
      <c r="G3798" s="255" t="s">
        <v>809</v>
      </c>
      <c r="H3798" s="255" t="s">
        <v>777</v>
      </c>
      <c r="I3798" s="255" t="s">
        <v>1230</v>
      </c>
      <c r="K3798" s="255" t="s">
        <v>170</v>
      </c>
      <c r="L3798" s="255" t="s">
        <v>681</v>
      </c>
      <c r="M3798" s="255" t="s">
        <v>1121</v>
      </c>
      <c r="N3798" s="255" t="s">
        <v>1382</v>
      </c>
      <c r="P3798" s="255" t="s">
        <v>168</v>
      </c>
      <c r="Q3798" s="255" t="s">
        <v>586</v>
      </c>
      <c r="R3798" s="255" t="s">
        <v>1808</v>
      </c>
      <c r="S3798" s="255" t="s">
        <v>3458</v>
      </c>
    </row>
    <row r="3799" spans="1:19" x14ac:dyDescent="0.3">
      <c r="A3799" s="255"/>
      <c r="B3799" s="255"/>
      <c r="C3799" s="255"/>
      <c r="D3799" s="255"/>
      <c r="F3799" s="255" t="s">
        <v>167</v>
      </c>
      <c r="G3799" s="255" t="s">
        <v>811</v>
      </c>
      <c r="H3799" s="255" t="s">
        <v>565</v>
      </c>
      <c r="I3799" s="255" t="s">
        <v>946</v>
      </c>
      <c r="K3799" s="255" t="s">
        <v>170</v>
      </c>
      <c r="L3799" s="255" t="s">
        <v>683</v>
      </c>
      <c r="M3799" s="255" t="s">
        <v>863</v>
      </c>
      <c r="N3799" s="255" t="s">
        <v>1671</v>
      </c>
      <c r="P3799" s="255" t="s">
        <v>168</v>
      </c>
      <c r="Q3799" s="255" t="s">
        <v>552</v>
      </c>
      <c r="R3799" s="255" t="s">
        <v>4612</v>
      </c>
      <c r="S3799" s="255" t="s">
        <v>3883</v>
      </c>
    </row>
    <row r="3800" spans="1:19" x14ac:dyDescent="0.3">
      <c r="A3800" s="255"/>
      <c r="B3800" s="255"/>
      <c r="C3800" s="255"/>
      <c r="D3800" s="255"/>
      <c r="F3800" s="255" t="s">
        <v>167</v>
      </c>
      <c r="G3800" s="255" t="s">
        <v>4676</v>
      </c>
      <c r="H3800" s="255" t="s">
        <v>1947</v>
      </c>
      <c r="I3800" s="255" t="s">
        <v>9090</v>
      </c>
      <c r="K3800" s="255" t="s">
        <v>170</v>
      </c>
      <c r="L3800" s="255" t="s">
        <v>542</v>
      </c>
      <c r="M3800" s="255" t="s">
        <v>1183</v>
      </c>
      <c r="N3800" s="255" t="s">
        <v>853</v>
      </c>
      <c r="P3800" s="255" t="s">
        <v>168</v>
      </c>
      <c r="Q3800" s="255" t="s">
        <v>551</v>
      </c>
      <c r="R3800" s="255" t="s">
        <v>2284</v>
      </c>
      <c r="S3800" s="255" t="s">
        <v>1627</v>
      </c>
    </row>
    <row r="3801" spans="1:19" x14ac:dyDescent="0.3">
      <c r="A3801" s="255"/>
      <c r="B3801" s="255"/>
      <c r="C3801" s="255"/>
      <c r="D3801" s="255"/>
      <c r="F3801" s="255" t="s">
        <v>167</v>
      </c>
      <c r="G3801" s="255" t="s">
        <v>813</v>
      </c>
      <c r="H3801" s="255" t="s">
        <v>4343</v>
      </c>
      <c r="I3801" s="255" t="s">
        <v>1530</v>
      </c>
      <c r="K3801" s="255" t="s">
        <v>170</v>
      </c>
      <c r="L3801" s="255" t="s">
        <v>686</v>
      </c>
      <c r="M3801" s="255" t="s">
        <v>652</v>
      </c>
      <c r="N3801" s="255" t="s">
        <v>1234</v>
      </c>
      <c r="P3801" s="255" t="s">
        <v>168</v>
      </c>
      <c r="Q3801" s="255" t="s">
        <v>609</v>
      </c>
      <c r="R3801" s="255" t="s">
        <v>594</v>
      </c>
      <c r="S3801" s="255" t="s">
        <v>1893</v>
      </c>
    </row>
    <row r="3802" spans="1:19" x14ac:dyDescent="0.3">
      <c r="A3802" s="255"/>
      <c r="B3802" s="255"/>
      <c r="C3802" s="255"/>
      <c r="D3802" s="255"/>
      <c r="F3802" s="255" t="s">
        <v>167</v>
      </c>
      <c r="G3802" s="255" t="s">
        <v>815</v>
      </c>
      <c r="H3802" s="255" t="s">
        <v>565</v>
      </c>
      <c r="I3802" s="255" t="s">
        <v>565</v>
      </c>
      <c r="K3802" s="255" t="s">
        <v>170</v>
      </c>
      <c r="L3802" s="255" t="s">
        <v>688</v>
      </c>
      <c r="M3802" s="255" t="s">
        <v>565</v>
      </c>
      <c r="N3802" s="255" t="s">
        <v>565</v>
      </c>
      <c r="P3802" s="255" t="s">
        <v>168</v>
      </c>
      <c r="Q3802" s="255" t="s">
        <v>611</v>
      </c>
      <c r="R3802" s="255" t="s">
        <v>1074</v>
      </c>
      <c r="S3802" s="255" t="s">
        <v>3884</v>
      </c>
    </row>
    <row r="3803" spans="1:19" x14ac:dyDescent="0.3">
      <c r="A3803" s="255"/>
      <c r="B3803" s="255"/>
      <c r="C3803" s="255"/>
      <c r="D3803" s="255"/>
      <c r="F3803" s="255" t="s">
        <v>167</v>
      </c>
      <c r="G3803" s="255" t="s">
        <v>816</v>
      </c>
      <c r="H3803" s="255" t="s">
        <v>1893</v>
      </c>
      <c r="I3803" s="255" t="s">
        <v>1531</v>
      </c>
      <c r="K3803" s="255" t="s">
        <v>170</v>
      </c>
      <c r="L3803" s="255" t="s">
        <v>690</v>
      </c>
      <c r="M3803" s="255" t="s">
        <v>863</v>
      </c>
      <c r="N3803" s="255" t="s">
        <v>821</v>
      </c>
      <c r="P3803" s="255" t="s">
        <v>168</v>
      </c>
      <c r="Q3803" s="255" t="s">
        <v>586</v>
      </c>
      <c r="R3803" s="255" t="s">
        <v>565</v>
      </c>
      <c r="S3803" s="255" t="s">
        <v>565</v>
      </c>
    </row>
    <row r="3804" spans="1:19" x14ac:dyDescent="0.3">
      <c r="A3804" s="255"/>
      <c r="B3804" s="255"/>
      <c r="C3804" s="255"/>
      <c r="D3804" s="255"/>
      <c r="F3804" s="255" t="s">
        <v>167</v>
      </c>
      <c r="G3804" s="255" t="s">
        <v>818</v>
      </c>
      <c r="H3804" s="255" t="s">
        <v>992</v>
      </c>
      <c r="I3804" s="255" t="s">
        <v>654</v>
      </c>
      <c r="K3804" s="255" t="s">
        <v>170</v>
      </c>
      <c r="L3804" s="255" t="s">
        <v>541</v>
      </c>
      <c r="M3804" s="255" t="s">
        <v>4293</v>
      </c>
      <c r="N3804" s="255" t="s">
        <v>2612</v>
      </c>
      <c r="P3804" s="255" t="s">
        <v>168</v>
      </c>
      <c r="Q3804" s="255" t="s">
        <v>550</v>
      </c>
      <c r="R3804" s="255" t="s">
        <v>621</v>
      </c>
      <c r="S3804" s="255" t="s">
        <v>1912</v>
      </c>
    </row>
    <row r="3805" spans="1:19" x14ac:dyDescent="0.3">
      <c r="A3805" s="255"/>
      <c r="B3805" s="255"/>
      <c r="C3805" s="255"/>
      <c r="D3805" s="255"/>
      <c r="F3805" s="255" t="s">
        <v>167</v>
      </c>
      <c r="G3805" s="255" t="s">
        <v>4677</v>
      </c>
      <c r="H3805" s="255" t="s">
        <v>594</v>
      </c>
      <c r="I3805" s="255" t="s">
        <v>757</v>
      </c>
      <c r="K3805" s="255" t="s">
        <v>170</v>
      </c>
      <c r="L3805" s="255" t="s">
        <v>693</v>
      </c>
      <c r="M3805" s="255" t="s">
        <v>1476</v>
      </c>
      <c r="N3805" s="255" t="s">
        <v>2613</v>
      </c>
      <c r="P3805" s="255" t="s">
        <v>168</v>
      </c>
      <c r="Q3805" s="255" t="s">
        <v>614</v>
      </c>
      <c r="R3805" s="255" t="s">
        <v>565</v>
      </c>
      <c r="S3805" s="255" t="s">
        <v>565</v>
      </c>
    </row>
    <row r="3806" spans="1:19" x14ac:dyDescent="0.3">
      <c r="A3806" s="255"/>
      <c r="B3806" s="255"/>
      <c r="C3806" s="255"/>
      <c r="D3806" s="255"/>
      <c r="F3806" s="255" t="s">
        <v>167</v>
      </c>
      <c r="G3806" s="255" t="s">
        <v>820</v>
      </c>
      <c r="H3806" s="255" t="s">
        <v>594</v>
      </c>
      <c r="I3806" s="255" t="s">
        <v>757</v>
      </c>
      <c r="K3806" s="255" t="s">
        <v>170</v>
      </c>
      <c r="L3806" s="255" t="s">
        <v>695</v>
      </c>
      <c r="M3806" s="255" t="s">
        <v>845</v>
      </c>
      <c r="N3806" s="255" t="s">
        <v>2614</v>
      </c>
      <c r="P3806" s="255" t="s">
        <v>168</v>
      </c>
      <c r="Q3806" s="255" t="s">
        <v>615</v>
      </c>
      <c r="R3806" s="255" t="s">
        <v>885</v>
      </c>
      <c r="S3806" s="255" t="s">
        <v>3107</v>
      </c>
    </row>
    <row r="3807" spans="1:19" x14ac:dyDescent="0.3">
      <c r="A3807" s="255"/>
      <c r="B3807" s="255"/>
      <c r="C3807" s="255"/>
      <c r="D3807" s="255"/>
      <c r="F3807" s="255" t="s">
        <v>167</v>
      </c>
      <c r="G3807" s="255" t="s">
        <v>961</v>
      </c>
      <c r="H3807" s="255" t="s">
        <v>565</v>
      </c>
      <c r="I3807" s="255" t="s">
        <v>565</v>
      </c>
      <c r="K3807" s="255" t="s">
        <v>170</v>
      </c>
      <c r="L3807" s="255" t="s">
        <v>697</v>
      </c>
      <c r="M3807" s="255" t="s">
        <v>812</v>
      </c>
      <c r="N3807" s="255" t="s">
        <v>821</v>
      </c>
      <c r="P3807" s="255" t="s">
        <v>168</v>
      </c>
      <c r="Q3807" s="255" t="s">
        <v>616</v>
      </c>
      <c r="R3807" s="255" t="s">
        <v>565</v>
      </c>
      <c r="S3807" s="255" t="s">
        <v>565</v>
      </c>
    </row>
    <row r="3808" spans="1:19" x14ac:dyDescent="0.3">
      <c r="A3808" s="255"/>
      <c r="B3808" s="255"/>
      <c r="C3808" s="255"/>
      <c r="D3808" s="255"/>
      <c r="F3808" s="255" t="s">
        <v>167</v>
      </c>
      <c r="G3808" s="255" t="s">
        <v>822</v>
      </c>
      <c r="H3808" s="255" t="s">
        <v>1017</v>
      </c>
      <c r="I3808" s="255" t="s">
        <v>1532</v>
      </c>
      <c r="K3808" s="255" t="s">
        <v>170</v>
      </c>
      <c r="L3808" s="255" t="s">
        <v>699</v>
      </c>
      <c r="M3808" s="255" t="s">
        <v>1807</v>
      </c>
      <c r="N3808" s="255" t="s">
        <v>624</v>
      </c>
      <c r="P3808" s="255" t="s">
        <v>168</v>
      </c>
      <c r="Q3808" s="255" t="s">
        <v>617</v>
      </c>
      <c r="R3808" s="255" t="s">
        <v>565</v>
      </c>
      <c r="S3808" s="255" t="s">
        <v>565</v>
      </c>
    </row>
    <row r="3809" spans="1:19" x14ac:dyDescent="0.3">
      <c r="A3809" s="255"/>
      <c r="B3809" s="255"/>
      <c r="C3809" s="255"/>
      <c r="D3809" s="255"/>
      <c r="F3809" s="255" t="s">
        <v>167</v>
      </c>
      <c r="G3809" s="255" t="s">
        <v>332</v>
      </c>
      <c r="H3809" s="255" t="s">
        <v>7135</v>
      </c>
      <c r="I3809" s="255" t="s">
        <v>1533</v>
      </c>
      <c r="K3809" s="255" t="s">
        <v>170</v>
      </c>
      <c r="L3809" s="255" t="s">
        <v>701</v>
      </c>
      <c r="M3809" s="255" t="s">
        <v>565</v>
      </c>
      <c r="N3809" s="255" t="s">
        <v>757</v>
      </c>
      <c r="P3809" s="255" t="s">
        <v>168</v>
      </c>
      <c r="Q3809" s="255" t="s">
        <v>618</v>
      </c>
      <c r="R3809" s="255" t="s">
        <v>1013</v>
      </c>
      <c r="S3809" s="255" t="s">
        <v>3460</v>
      </c>
    </row>
    <row r="3810" spans="1:19" x14ac:dyDescent="0.3">
      <c r="A3810" s="255"/>
      <c r="B3810" s="255"/>
      <c r="C3810" s="255"/>
      <c r="D3810" s="255"/>
      <c r="F3810" s="255" t="s">
        <v>167</v>
      </c>
      <c r="G3810" s="255" t="s">
        <v>331</v>
      </c>
      <c r="H3810" s="255" t="s">
        <v>4483</v>
      </c>
      <c r="I3810" s="255" t="s">
        <v>1534</v>
      </c>
      <c r="K3810" s="255" t="s">
        <v>170</v>
      </c>
      <c r="L3810" s="255" t="s">
        <v>702</v>
      </c>
      <c r="M3810" s="255" t="s">
        <v>565</v>
      </c>
      <c r="N3810" s="255" t="s">
        <v>565</v>
      </c>
      <c r="P3810" s="255" t="s">
        <v>168</v>
      </c>
      <c r="Q3810" s="255" t="s">
        <v>620</v>
      </c>
      <c r="R3810" s="255" t="s">
        <v>863</v>
      </c>
      <c r="S3810" s="255" t="s">
        <v>853</v>
      </c>
    </row>
    <row r="3811" spans="1:19" x14ac:dyDescent="0.3">
      <c r="A3811" s="255"/>
      <c r="B3811" s="255"/>
      <c r="C3811" s="255"/>
      <c r="D3811" s="255"/>
      <c r="F3811" s="255" t="s">
        <v>167</v>
      </c>
      <c r="G3811" s="255" t="s">
        <v>330</v>
      </c>
      <c r="H3811" s="255" t="s">
        <v>1939</v>
      </c>
      <c r="I3811" s="255" t="s">
        <v>1535</v>
      </c>
      <c r="K3811" s="255" t="s">
        <v>170</v>
      </c>
      <c r="L3811" s="255" t="s">
        <v>703</v>
      </c>
      <c r="M3811" s="255" t="s">
        <v>565</v>
      </c>
      <c r="N3811" s="255" t="s">
        <v>565</v>
      </c>
      <c r="P3811" s="255" t="s">
        <v>168</v>
      </c>
      <c r="Q3811" s="255" t="s">
        <v>8645</v>
      </c>
      <c r="R3811" s="255" t="s">
        <v>565</v>
      </c>
      <c r="S3811" s="255" t="s">
        <v>565</v>
      </c>
    </row>
    <row r="3812" spans="1:19" x14ac:dyDescent="0.3">
      <c r="A3812" s="255"/>
      <c r="B3812" s="255"/>
      <c r="C3812" s="255"/>
      <c r="D3812" s="255"/>
      <c r="F3812" s="255" t="s">
        <v>167</v>
      </c>
      <c r="G3812" s="255" t="s">
        <v>329</v>
      </c>
      <c r="H3812" s="255" t="s">
        <v>1385</v>
      </c>
      <c r="I3812" s="255" t="s">
        <v>1536</v>
      </c>
      <c r="K3812" s="255" t="s">
        <v>170</v>
      </c>
      <c r="L3812" s="255" t="s">
        <v>704</v>
      </c>
      <c r="M3812" s="255" t="s">
        <v>565</v>
      </c>
      <c r="N3812" s="255" t="s">
        <v>565</v>
      </c>
      <c r="P3812" s="255" t="s">
        <v>168</v>
      </c>
      <c r="Q3812" s="255" t="s">
        <v>8646</v>
      </c>
      <c r="R3812" s="255" t="s">
        <v>565</v>
      </c>
      <c r="S3812" s="255" t="s">
        <v>565</v>
      </c>
    </row>
    <row r="3813" spans="1:19" x14ac:dyDescent="0.3">
      <c r="A3813" s="255"/>
      <c r="B3813" s="255"/>
      <c r="C3813" s="255"/>
      <c r="D3813" s="255"/>
      <c r="F3813" s="255" t="s">
        <v>167</v>
      </c>
      <c r="G3813" s="255" t="s">
        <v>328</v>
      </c>
      <c r="H3813" s="255" t="s">
        <v>946</v>
      </c>
      <c r="I3813" s="255" t="s">
        <v>1537</v>
      </c>
      <c r="K3813" s="255" t="s">
        <v>170</v>
      </c>
      <c r="L3813" s="255" t="s">
        <v>705</v>
      </c>
      <c r="M3813" s="255" t="s">
        <v>565</v>
      </c>
      <c r="N3813" s="255" t="s">
        <v>565</v>
      </c>
      <c r="P3813" s="255" t="s">
        <v>168</v>
      </c>
      <c r="Q3813" s="255" t="s">
        <v>586</v>
      </c>
      <c r="R3813" s="255" t="s">
        <v>565</v>
      </c>
      <c r="S3813" s="255" t="s">
        <v>863</v>
      </c>
    </row>
    <row r="3814" spans="1:19" x14ac:dyDescent="0.3">
      <c r="A3814" s="255"/>
      <c r="B3814" s="255"/>
      <c r="C3814" s="255"/>
      <c r="D3814" s="255"/>
      <c r="F3814" s="255" t="s">
        <v>167</v>
      </c>
      <c r="G3814" s="255" t="s">
        <v>324</v>
      </c>
      <c r="H3814" s="255" t="s">
        <v>2791</v>
      </c>
      <c r="I3814" s="255" t="s">
        <v>1538</v>
      </c>
      <c r="K3814" s="255" t="s">
        <v>170</v>
      </c>
      <c r="L3814" s="255" t="s">
        <v>707</v>
      </c>
      <c r="M3814" s="255" t="s">
        <v>1013</v>
      </c>
      <c r="N3814" s="255" t="s">
        <v>2615</v>
      </c>
      <c r="P3814" s="255" t="s">
        <v>168</v>
      </c>
      <c r="Q3814" s="255" t="s">
        <v>549</v>
      </c>
      <c r="R3814" s="255" t="s">
        <v>2441</v>
      </c>
      <c r="S3814" s="255" t="s">
        <v>3461</v>
      </c>
    </row>
    <row r="3815" spans="1:19" x14ac:dyDescent="0.3">
      <c r="A3815" s="255"/>
      <c r="B3815" s="255"/>
      <c r="C3815" s="255"/>
      <c r="D3815" s="255"/>
      <c r="F3815" s="255" t="s">
        <v>167</v>
      </c>
      <c r="G3815" s="255" t="s">
        <v>4678</v>
      </c>
      <c r="H3815" s="255" t="s">
        <v>1981</v>
      </c>
      <c r="I3815" s="255" t="s">
        <v>9089</v>
      </c>
      <c r="K3815" s="255" t="s">
        <v>170</v>
      </c>
      <c r="L3815" s="255" t="s">
        <v>709</v>
      </c>
      <c r="M3815" s="255" t="s">
        <v>594</v>
      </c>
      <c r="N3815" s="255" t="s">
        <v>594</v>
      </c>
      <c r="P3815" s="255" t="s">
        <v>168</v>
      </c>
      <c r="Q3815" s="255" t="s">
        <v>623</v>
      </c>
      <c r="R3815" s="255" t="s">
        <v>565</v>
      </c>
      <c r="S3815" s="255" t="s">
        <v>565</v>
      </c>
    </row>
    <row r="3816" spans="1:19" x14ac:dyDescent="0.3">
      <c r="A3816" s="255"/>
      <c r="B3816" s="255"/>
      <c r="C3816" s="255"/>
      <c r="D3816" s="255"/>
      <c r="F3816" s="255" t="s">
        <v>167</v>
      </c>
      <c r="G3816" s="255" t="s">
        <v>830</v>
      </c>
      <c r="H3816" s="255" t="s">
        <v>863</v>
      </c>
      <c r="I3816" s="255" t="s">
        <v>1539</v>
      </c>
      <c r="K3816" s="255" t="s">
        <v>170</v>
      </c>
      <c r="L3816" s="255" t="s">
        <v>586</v>
      </c>
      <c r="M3816" s="255" t="s">
        <v>2790</v>
      </c>
      <c r="N3816" s="255" t="s">
        <v>2616</v>
      </c>
      <c r="P3816" s="255" t="s">
        <v>168</v>
      </c>
      <c r="Q3816" s="255" t="s">
        <v>625</v>
      </c>
      <c r="R3816" s="255" t="s">
        <v>946</v>
      </c>
      <c r="S3816" s="255" t="s">
        <v>1074</v>
      </c>
    </row>
    <row r="3817" spans="1:19" x14ac:dyDescent="0.3">
      <c r="A3817" s="255"/>
      <c r="B3817" s="255"/>
      <c r="C3817" s="255"/>
      <c r="D3817" s="255"/>
      <c r="F3817" s="255" t="s">
        <v>167</v>
      </c>
      <c r="G3817" s="255" t="s">
        <v>831</v>
      </c>
      <c r="H3817" s="255" t="s">
        <v>594</v>
      </c>
      <c r="I3817" s="255" t="s">
        <v>812</v>
      </c>
      <c r="K3817" s="255" t="s">
        <v>170</v>
      </c>
      <c r="L3817" s="255" t="s">
        <v>540</v>
      </c>
      <c r="M3817" s="255" t="s">
        <v>10054</v>
      </c>
      <c r="N3817" s="255" t="s">
        <v>2617</v>
      </c>
      <c r="P3817" s="255" t="s">
        <v>168</v>
      </c>
      <c r="Q3817" s="255" t="s">
        <v>1237</v>
      </c>
      <c r="R3817" s="255" t="s">
        <v>594</v>
      </c>
      <c r="S3817" s="255" t="s">
        <v>1183</v>
      </c>
    </row>
    <row r="3818" spans="1:19" x14ac:dyDescent="0.3">
      <c r="A3818" s="255"/>
      <c r="B3818" s="255"/>
      <c r="C3818" s="255"/>
      <c r="D3818" s="255"/>
      <c r="F3818" s="255" t="s">
        <v>167</v>
      </c>
      <c r="G3818" s="255" t="s">
        <v>832</v>
      </c>
      <c r="H3818" s="255" t="s">
        <v>4956</v>
      </c>
      <c r="I3818" s="255" t="s">
        <v>1540</v>
      </c>
      <c r="K3818" s="255" t="s">
        <v>170</v>
      </c>
      <c r="L3818" s="255" t="s">
        <v>371</v>
      </c>
      <c r="M3818" s="255" t="s">
        <v>10053</v>
      </c>
      <c r="N3818" s="255" t="s">
        <v>372</v>
      </c>
      <c r="P3818" s="255" t="s">
        <v>168</v>
      </c>
      <c r="Q3818" s="255" t="s">
        <v>627</v>
      </c>
      <c r="R3818" s="255" t="s">
        <v>594</v>
      </c>
      <c r="S3818" s="255" t="s">
        <v>1808</v>
      </c>
    </row>
    <row r="3819" spans="1:19" x14ac:dyDescent="0.3">
      <c r="A3819" s="255"/>
      <c r="B3819" s="255"/>
      <c r="C3819" s="255"/>
      <c r="D3819" s="255"/>
      <c r="F3819" s="255" t="s">
        <v>167</v>
      </c>
      <c r="G3819" s="255" t="s">
        <v>536</v>
      </c>
      <c r="H3819" s="255" t="s">
        <v>9088</v>
      </c>
      <c r="I3819" s="255" t="s">
        <v>1541</v>
      </c>
      <c r="K3819" s="255" t="s">
        <v>170</v>
      </c>
      <c r="L3819" s="255" t="s">
        <v>714</v>
      </c>
      <c r="M3819" s="255" t="s">
        <v>565</v>
      </c>
      <c r="N3819" s="255" t="s">
        <v>565</v>
      </c>
      <c r="P3819" s="255" t="s">
        <v>168</v>
      </c>
      <c r="Q3819" s="255" t="s">
        <v>629</v>
      </c>
      <c r="R3819" s="255" t="s">
        <v>1718</v>
      </c>
      <c r="S3819" s="255" t="s">
        <v>3462</v>
      </c>
    </row>
    <row r="3820" spans="1:19" x14ac:dyDescent="0.3">
      <c r="A3820" s="255"/>
      <c r="B3820" s="255"/>
      <c r="C3820" s="255"/>
      <c r="D3820" s="255"/>
      <c r="F3820" s="255" t="s">
        <v>167</v>
      </c>
      <c r="G3820" s="255" t="s">
        <v>586</v>
      </c>
      <c r="H3820" s="255" t="s">
        <v>9088</v>
      </c>
      <c r="I3820" s="255" t="s">
        <v>1541</v>
      </c>
      <c r="K3820" s="255" t="s">
        <v>170</v>
      </c>
      <c r="L3820" s="255" t="s">
        <v>1041</v>
      </c>
      <c r="M3820" s="255" t="s">
        <v>900</v>
      </c>
      <c r="N3820" s="255" t="s">
        <v>2618</v>
      </c>
      <c r="P3820" s="255" t="s">
        <v>168</v>
      </c>
      <c r="Q3820" s="255" t="s">
        <v>631</v>
      </c>
      <c r="R3820" s="255" t="s">
        <v>565</v>
      </c>
      <c r="S3820" s="255" t="s">
        <v>2256</v>
      </c>
    </row>
    <row r="3821" spans="1:19" x14ac:dyDescent="0.3">
      <c r="A3821" s="255"/>
      <c r="B3821" s="255"/>
      <c r="C3821" s="255"/>
      <c r="D3821" s="255"/>
      <c r="F3821" s="255" t="s">
        <v>168</v>
      </c>
      <c r="G3821" s="255" t="s">
        <v>554</v>
      </c>
      <c r="H3821" s="255" t="s">
        <v>9087</v>
      </c>
      <c r="I3821" s="255" t="s">
        <v>1542</v>
      </c>
      <c r="K3821" s="255" t="s">
        <v>170</v>
      </c>
      <c r="L3821" s="255" t="s">
        <v>715</v>
      </c>
      <c r="M3821" s="255" t="s">
        <v>1670</v>
      </c>
      <c r="N3821" s="255" t="s">
        <v>2619</v>
      </c>
      <c r="P3821" s="255" t="s">
        <v>168</v>
      </c>
      <c r="Q3821" s="255" t="s">
        <v>633</v>
      </c>
      <c r="R3821" s="255" t="s">
        <v>1020</v>
      </c>
      <c r="S3821" s="255" t="s">
        <v>3463</v>
      </c>
    </row>
    <row r="3822" spans="1:19" x14ac:dyDescent="0.3">
      <c r="A3822" s="255"/>
      <c r="B3822" s="255"/>
      <c r="C3822" s="255"/>
      <c r="D3822" s="255"/>
      <c r="F3822" s="255" t="s">
        <v>168</v>
      </c>
      <c r="G3822" s="255" t="s">
        <v>564</v>
      </c>
      <c r="H3822" s="255" t="s">
        <v>565</v>
      </c>
      <c r="I3822" s="255" t="s">
        <v>565</v>
      </c>
      <c r="K3822" s="255" t="s">
        <v>170</v>
      </c>
      <c r="L3822" s="255" t="s">
        <v>717</v>
      </c>
      <c r="M3822" s="255" t="s">
        <v>565</v>
      </c>
      <c r="N3822" s="255" t="s">
        <v>946</v>
      </c>
      <c r="P3822" s="255" t="s">
        <v>168</v>
      </c>
      <c r="Q3822" s="255" t="s">
        <v>586</v>
      </c>
      <c r="R3822" s="255" t="s">
        <v>1119</v>
      </c>
      <c r="S3822" s="255" t="s">
        <v>3464</v>
      </c>
    </row>
    <row r="3823" spans="1:19" x14ac:dyDescent="0.3">
      <c r="A3823" s="255"/>
      <c r="B3823" s="255"/>
      <c r="C3823" s="255"/>
      <c r="D3823" s="255"/>
      <c r="F3823" s="255" t="s">
        <v>168</v>
      </c>
      <c r="G3823" s="255" t="s">
        <v>566</v>
      </c>
      <c r="H3823" s="255" t="s">
        <v>757</v>
      </c>
      <c r="I3823" s="255" t="s">
        <v>1543</v>
      </c>
      <c r="K3823" s="255" t="s">
        <v>170</v>
      </c>
      <c r="L3823" s="255" t="s">
        <v>719</v>
      </c>
      <c r="M3823" s="255" t="s">
        <v>1167</v>
      </c>
      <c r="N3823" s="255" t="s">
        <v>2620</v>
      </c>
      <c r="P3823" s="255" t="s">
        <v>168</v>
      </c>
      <c r="Q3823" s="255" t="s">
        <v>548</v>
      </c>
      <c r="R3823" s="255" t="s">
        <v>1427</v>
      </c>
      <c r="S3823" s="255" t="s">
        <v>3465</v>
      </c>
    </row>
    <row r="3824" spans="1:19" x14ac:dyDescent="0.3">
      <c r="A3824" s="255"/>
      <c r="B3824" s="255"/>
      <c r="C3824" s="255"/>
      <c r="D3824" s="255"/>
      <c r="F3824" s="255" t="s">
        <v>168</v>
      </c>
      <c r="G3824" s="255" t="s">
        <v>4661</v>
      </c>
      <c r="H3824" s="255" t="s">
        <v>4778</v>
      </c>
      <c r="I3824" s="255" t="s">
        <v>9086</v>
      </c>
      <c r="K3824" s="255" t="s">
        <v>170</v>
      </c>
      <c r="L3824" s="255" t="s">
        <v>720</v>
      </c>
      <c r="M3824" s="255" t="s">
        <v>863</v>
      </c>
      <c r="N3824" s="255" t="s">
        <v>1098</v>
      </c>
      <c r="P3824" s="255" t="s">
        <v>168</v>
      </c>
      <c r="Q3824" s="255" t="s">
        <v>637</v>
      </c>
      <c r="R3824" s="255" t="s">
        <v>1037</v>
      </c>
      <c r="S3824" s="255" t="s">
        <v>3466</v>
      </c>
    </row>
    <row r="3825" spans="1:19" x14ac:dyDescent="0.3">
      <c r="A3825" s="255"/>
      <c r="B3825" s="255"/>
      <c r="C3825" s="255"/>
      <c r="D3825" s="255"/>
      <c r="F3825" s="255" t="s">
        <v>168</v>
      </c>
      <c r="G3825" s="255" t="s">
        <v>568</v>
      </c>
      <c r="H3825" s="255" t="s">
        <v>2163</v>
      </c>
      <c r="I3825" s="255" t="s">
        <v>1544</v>
      </c>
      <c r="K3825" s="255" t="s">
        <v>170</v>
      </c>
      <c r="L3825" s="255" t="s">
        <v>722</v>
      </c>
      <c r="M3825" s="255" t="s">
        <v>4042</v>
      </c>
      <c r="N3825" s="255" t="s">
        <v>2621</v>
      </c>
      <c r="P3825" s="255" t="s">
        <v>168</v>
      </c>
      <c r="Q3825" s="255" t="s">
        <v>639</v>
      </c>
      <c r="R3825" s="255" t="s">
        <v>2840</v>
      </c>
      <c r="S3825" s="255" t="s">
        <v>2481</v>
      </c>
    </row>
    <row r="3826" spans="1:19" x14ac:dyDescent="0.3">
      <c r="A3826" s="255"/>
      <c r="B3826" s="255"/>
      <c r="C3826" s="255"/>
      <c r="D3826" s="255"/>
      <c r="F3826" s="255" t="s">
        <v>168</v>
      </c>
      <c r="G3826" s="255" t="s">
        <v>570</v>
      </c>
      <c r="H3826" s="255" t="s">
        <v>1192</v>
      </c>
      <c r="I3826" s="255" t="s">
        <v>1545</v>
      </c>
      <c r="K3826" s="255" t="s">
        <v>170</v>
      </c>
      <c r="L3826" s="255" t="s">
        <v>724</v>
      </c>
      <c r="M3826" s="255" t="s">
        <v>2413</v>
      </c>
      <c r="N3826" s="255" t="s">
        <v>2622</v>
      </c>
      <c r="P3826" s="255" t="s">
        <v>168</v>
      </c>
      <c r="Q3826" s="255" t="s">
        <v>641</v>
      </c>
      <c r="R3826" s="255" t="s">
        <v>594</v>
      </c>
      <c r="S3826" s="255" t="s">
        <v>594</v>
      </c>
    </row>
    <row r="3827" spans="1:19" x14ac:dyDescent="0.3">
      <c r="A3827" s="255"/>
      <c r="B3827" s="255"/>
      <c r="C3827" s="255"/>
      <c r="D3827" s="255"/>
      <c r="F3827" s="255" t="s">
        <v>168</v>
      </c>
      <c r="G3827" s="255" t="s">
        <v>572</v>
      </c>
      <c r="H3827" s="255" t="s">
        <v>1415</v>
      </c>
      <c r="I3827" s="255" t="s">
        <v>1546</v>
      </c>
      <c r="K3827" s="255" t="s">
        <v>170</v>
      </c>
      <c r="L3827" s="255" t="s">
        <v>726</v>
      </c>
      <c r="M3827" s="255" t="s">
        <v>3668</v>
      </c>
      <c r="N3827" s="255" t="s">
        <v>2623</v>
      </c>
      <c r="P3827" s="255" t="s">
        <v>168</v>
      </c>
      <c r="Q3827" s="255" t="s">
        <v>643</v>
      </c>
      <c r="R3827" s="255" t="s">
        <v>946</v>
      </c>
      <c r="S3827" s="255" t="s">
        <v>1735</v>
      </c>
    </row>
    <row r="3828" spans="1:19" x14ac:dyDescent="0.3">
      <c r="A3828" s="255"/>
      <c r="B3828" s="255"/>
      <c r="C3828" s="255"/>
      <c r="D3828" s="255"/>
      <c r="F3828" s="255" t="s">
        <v>168</v>
      </c>
      <c r="G3828" s="255" t="s">
        <v>574</v>
      </c>
      <c r="H3828" s="255" t="s">
        <v>1348</v>
      </c>
      <c r="I3828" s="255" t="s">
        <v>1547</v>
      </c>
      <c r="K3828" s="255" t="s">
        <v>170</v>
      </c>
      <c r="L3828" s="255" t="s">
        <v>728</v>
      </c>
      <c r="M3828" s="255" t="s">
        <v>944</v>
      </c>
      <c r="N3828" s="255" t="s">
        <v>2624</v>
      </c>
      <c r="P3828" s="255" t="s">
        <v>168</v>
      </c>
      <c r="Q3828" s="255" t="s">
        <v>586</v>
      </c>
      <c r="R3828" s="255" t="s">
        <v>1763</v>
      </c>
      <c r="S3828" s="255" t="s">
        <v>3467</v>
      </c>
    </row>
    <row r="3829" spans="1:19" x14ac:dyDescent="0.3">
      <c r="A3829" s="255"/>
      <c r="B3829" s="255"/>
      <c r="C3829" s="255"/>
      <c r="D3829" s="255"/>
      <c r="F3829" s="255" t="s">
        <v>168</v>
      </c>
      <c r="G3829" s="255" t="s">
        <v>576</v>
      </c>
      <c r="H3829" s="255" t="s">
        <v>968</v>
      </c>
      <c r="I3829" s="255" t="s">
        <v>1548</v>
      </c>
      <c r="K3829" s="255" t="s">
        <v>170</v>
      </c>
      <c r="L3829" s="255" t="s">
        <v>730</v>
      </c>
      <c r="M3829" s="255" t="s">
        <v>7049</v>
      </c>
      <c r="N3829" s="255" t="s">
        <v>2625</v>
      </c>
      <c r="P3829" s="255" t="s">
        <v>168</v>
      </c>
      <c r="Q3829" s="255" t="s">
        <v>547</v>
      </c>
      <c r="R3829" s="255" t="s">
        <v>985</v>
      </c>
      <c r="S3829" s="255" t="s">
        <v>3468</v>
      </c>
    </row>
    <row r="3830" spans="1:19" x14ac:dyDescent="0.3">
      <c r="A3830" s="255"/>
      <c r="B3830" s="255"/>
      <c r="C3830" s="255"/>
      <c r="D3830" s="255"/>
      <c r="F3830" s="255" t="s">
        <v>168</v>
      </c>
      <c r="G3830" s="255" t="s">
        <v>578</v>
      </c>
      <c r="H3830" s="255" t="s">
        <v>2310</v>
      </c>
      <c r="I3830" s="255" t="s">
        <v>1382</v>
      </c>
      <c r="K3830" s="255" t="s">
        <v>170</v>
      </c>
      <c r="L3830" s="255" t="s">
        <v>539</v>
      </c>
      <c r="M3830" s="255" t="s">
        <v>2814</v>
      </c>
      <c r="N3830" s="255" t="s">
        <v>2626</v>
      </c>
      <c r="P3830" s="255" t="s">
        <v>168</v>
      </c>
      <c r="Q3830" s="255" t="s">
        <v>647</v>
      </c>
      <c r="R3830" s="255" t="s">
        <v>1671</v>
      </c>
      <c r="S3830" s="255" t="s">
        <v>1481</v>
      </c>
    </row>
    <row r="3831" spans="1:19" x14ac:dyDescent="0.3">
      <c r="A3831" s="255"/>
      <c r="B3831" s="255"/>
      <c r="C3831" s="255"/>
      <c r="D3831" s="255"/>
      <c r="F3831" s="255" t="s">
        <v>168</v>
      </c>
      <c r="G3831" s="255" t="s">
        <v>580</v>
      </c>
      <c r="H3831" s="255" t="s">
        <v>952</v>
      </c>
      <c r="I3831" s="255" t="s">
        <v>900</v>
      </c>
      <c r="K3831" s="255" t="s">
        <v>170</v>
      </c>
      <c r="L3831" s="255" t="s">
        <v>733</v>
      </c>
      <c r="M3831" s="255" t="s">
        <v>565</v>
      </c>
      <c r="N3831" s="255" t="s">
        <v>861</v>
      </c>
      <c r="P3831" s="255" t="s">
        <v>168</v>
      </c>
      <c r="Q3831" s="255" t="s">
        <v>649</v>
      </c>
      <c r="R3831" s="255" t="s">
        <v>1281</v>
      </c>
      <c r="S3831" s="255" t="s">
        <v>1969</v>
      </c>
    </row>
    <row r="3832" spans="1:19" x14ac:dyDescent="0.3">
      <c r="A3832" s="255"/>
      <c r="B3832" s="255"/>
      <c r="C3832" s="255"/>
      <c r="D3832" s="255"/>
      <c r="F3832" s="255" t="s">
        <v>168</v>
      </c>
      <c r="G3832" s="255" t="s">
        <v>4664</v>
      </c>
      <c r="H3832" s="255" t="s">
        <v>2045</v>
      </c>
      <c r="I3832" s="255" t="s">
        <v>5039</v>
      </c>
      <c r="K3832" s="255" t="s">
        <v>170</v>
      </c>
      <c r="L3832" s="255" t="s">
        <v>735</v>
      </c>
      <c r="M3832" s="255" t="s">
        <v>952</v>
      </c>
      <c r="N3832" s="255" t="s">
        <v>2627</v>
      </c>
      <c r="P3832" s="255" t="s">
        <v>168</v>
      </c>
      <c r="Q3832" s="255" t="s">
        <v>651</v>
      </c>
      <c r="R3832" s="255" t="s">
        <v>881</v>
      </c>
      <c r="S3832" s="255" t="s">
        <v>594</v>
      </c>
    </row>
    <row r="3833" spans="1:19" x14ac:dyDescent="0.3">
      <c r="A3833" s="255"/>
      <c r="B3833" s="255"/>
      <c r="C3833" s="255"/>
      <c r="D3833" s="255"/>
      <c r="F3833" s="255" t="s">
        <v>168</v>
      </c>
      <c r="G3833" s="255" t="s">
        <v>582</v>
      </c>
      <c r="H3833" s="255" t="s">
        <v>853</v>
      </c>
      <c r="I3833" s="255" t="s">
        <v>1549</v>
      </c>
      <c r="K3833" s="255" t="s">
        <v>170</v>
      </c>
      <c r="L3833" s="255" t="s">
        <v>737</v>
      </c>
      <c r="M3833" s="255" t="s">
        <v>757</v>
      </c>
      <c r="N3833" s="255" t="s">
        <v>2628</v>
      </c>
      <c r="P3833" s="255" t="s">
        <v>168</v>
      </c>
      <c r="Q3833" s="255" t="s">
        <v>653</v>
      </c>
      <c r="R3833" s="255" t="s">
        <v>757</v>
      </c>
      <c r="S3833" s="255" t="s">
        <v>1798</v>
      </c>
    </row>
    <row r="3834" spans="1:19" x14ac:dyDescent="0.3">
      <c r="A3834" s="255"/>
      <c r="B3834" s="255"/>
      <c r="C3834" s="255"/>
      <c r="D3834" s="255"/>
      <c r="F3834" s="255" t="s">
        <v>168</v>
      </c>
      <c r="G3834" s="255" t="s">
        <v>584</v>
      </c>
      <c r="H3834" s="255" t="s">
        <v>2163</v>
      </c>
      <c r="I3834" s="255" t="s">
        <v>1487</v>
      </c>
      <c r="K3834" s="255" t="s">
        <v>170</v>
      </c>
      <c r="L3834" s="255" t="s">
        <v>739</v>
      </c>
      <c r="M3834" s="255" t="s">
        <v>565</v>
      </c>
      <c r="N3834" s="255" t="s">
        <v>952</v>
      </c>
      <c r="P3834" s="255" t="s">
        <v>168</v>
      </c>
      <c r="Q3834" s="255" t="s">
        <v>655</v>
      </c>
      <c r="R3834" s="255" t="s">
        <v>621</v>
      </c>
      <c r="S3834" s="255" t="s">
        <v>3469</v>
      </c>
    </row>
    <row r="3835" spans="1:19" x14ac:dyDescent="0.3">
      <c r="A3835" s="255"/>
      <c r="B3835" s="255"/>
      <c r="C3835" s="255"/>
      <c r="D3835" s="255"/>
      <c r="F3835" s="255" t="s">
        <v>168</v>
      </c>
      <c r="G3835" s="255" t="s">
        <v>586</v>
      </c>
      <c r="H3835" s="255" t="s">
        <v>8130</v>
      </c>
      <c r="I3835" s="255" t="s">
        <v>1550</v>
      </c>
      <c r="K3835" s="255" t="s">
        <v>170</v>
      </c>
      <c r="L3835" s="255" t="s">
        <v>741</v>
      </c>
      <c r="M3835" s="255" t="s">
        <v>565</v>
      </c>
      <c r="N3835" s="255" t="s">
        <v>565</v>
      </c>
      <c r="P3835" s="255" t="s">
        <v>168</v>
      </c>
      <c r="Q3835" s="255" t="s">
        <v>657</v>
      </c>
      <c r="R3835" s="255" t="s">
        <v>885</v>
      </c>
      <c r="S3835" s="255" t="s">
        <v>3470</v>
      </c>
    </row>
    <row r="3836" spans="1:19" x14ac:dyDescent="0.3">
      <c r="A3836" s="255"/>
      <c r="B3836" s="255"/>
      <c r="C3836" s="255"/>
      <c r="D3836" s="255"/>
      <c r="F3836" s="255" t="s">
        <v>168</v>
      </c>
      <c r="G3836" s="255" t="s">
        <v>553</v>
      </c>
      <c r="H3836" s="255" t="s">
        <v>1270</v>
      </c>
      <c r="I3836" s="255" t="s">
        <v>1551</v>
      </c>
      <c r="K3836" s="255" t="s">
        <v>170</v>
      </c>
      <c r="L3836" s="255" t="s">
        <v>743</v>
      </c>
      <c r="M3836" s="255" t="s">
        <v>2691</v>
      </c>
      <c r="N3836" s="255" t="s">
        <v>2629</v>
      </c>
      <c r="P3836" s="255" t="s">
        <v>168</v>
      </c>
      <c r="Q3836" s="255" t="s">
        <v>546</v>
      </c>
      <c r="R3836" s="255" t="s">
        <v>1010</v>
      </c>
      <c r="S3836" s="255" t="s">
        <v>1604</v>
      </c>
    </row>
    <row r="3837" spans="1:19" x14ac:dyDescent="0.3">
      <c r="A3837" s="255"/>
      <c r="B3837" s="255"/>
      <c r="C3837" s="255"/>
      <c r="D3837" s="255"/>
      <c r="F3837" s="255" t="s">
        <v>168</v>
      </c>
      <c r="G3837" s="255" t="s">
        <v>589</v>
      </c>
      <c r="H3837" s="255" t="s">
        <v>661</v>
      </c>
      <c r="I3837" s="255" t="s">
        <v>610</v>
      </c>
      <c r="K3837" s="255" t="s">
        <v>170</v>
      </c>
      <c r="L3837" s="255" t="s">
        <v>745</v>
      </c>
      <c r="M3837" s="255" t="s">
        <v>946</v>
      </c>
      <c r="N3837" s="255" t="s">
        <v>947</v>
      </c>
      <c r="P3837" s="255" t="s">
        <v>168</v>
      </c>
      <c r="Q3837" s="255" t="s">
        <v>660</v>
      </c>
      <c r="R3837" s="255" t="s">
        <v>565</v>
      </c>
      <c r="S3837" s="255" t="s">
        <v>565</v>
      </c>
    </row>
    <row r="3838" spans="1:19" x14ac:dyDescent="0.3">
      <c r="A3838" s="255"/>
      <c r="B3838" s="255"/>
      <c r="C3838" s="255"/>
      <c r="D3838" s="255"/>
      <c r="F3838" s="255" t="s">
        <v>168</v>
      </c>
      <c r="G3838" s="255" t="s">
        <v>591</v>
      </c>
      <c r="H3838" s="255" t="s">
        <v>1415</v>
      </c>
      <c r="I3838" s="255" t="s">
        <v>1552</v>
      </c>
      <c r="K3838" s="255" t="s">
        <v>170</v>
      </c>
      <c r="L3838" s="255" t="s">
        <v>747</v>
      </c>
      <c r="M3838" s="255" t="s">
        <v>4343</v>
      </c>
      <c r="N3838" s="255" t="s">
        <v>2630</v>
      </c>
      <c r="P3838" s="255" t="s">
        <v>168</v>
      </c>
      <c r="Q3838" s="255" t="s">
        <v>662</v>
      </c>
      <c r="R3838" s="255" t="s">
        <v>881</v>
      </c>
      <c r="S3838" s="255" t="s">
        <v>1891</v>
      </c>
    </row>
    <row r="3839" spans="1:19" x14ac:dyDescent="0.3">
      <c r="A3839" s="255"/>
      <c r="B3839" s="255"/>
      <c r="C3839" s="255"/>
      <c r="D3839" s="255"/>
      <c r="F3839" s="255" t="s">
        <v>168</v>
      </c>
      <c r="G3839" s="255" t="s">
        <v>593</v>
      </c>
      <c r="H3839" s="255" t="s">
        <v>624</v>
      </c>
      <c r="I3839" s="255" t="s">
        <v>594</v>
      </c>
      <c r="K3839" s="255" t="s">
        <v>170</v>
      </c>
      <c r="L3839" s="255" t="s">
        <v>749</v>
      </c>
      <c r="M3839" s="255" t="s">
        <v>2154</v>
      </c>
      <c r="N3839" s="255" t="s">
        <v>2631</v>
      </c>
      <c r="P3839" s="255" t="s">
        <v>168</v>
      </c>
      <c r="Q3839" s="255" t="s">
        <v>664</v>
      </c>
      <c r="R3839" s="255" t="s">
        <v>1167</v>
      </c>
      <c r="S3839" s="255" t="s">
        <v>1537</v>
      </c>
    </row>
    <row r="3840" spans="1:19" x14ac:dyDescent="0.3">
      <c r="A3840" s="255"/>
      <c r="B3840" s="255"/>
      <c r="C3840" s="255"/>
      <c r="D3840" s="255"/>
      <c r="F3840" s="255" t="s">
        <v>168</v>
      </c>
      <c r="G3840" s="255" t="s">
        <v>4665</v>
      </c>
      <c r="H3840" s="255" t="s">
        <v>2790</v>
      </c>
      <c r="I3840" s="255" t="s">
        <v>9041</v>
      </c>
      <c r="K3840" s="255" t="s">
        <v>170</v>
      </c>
      <c r="L3840" s="255" t="s">
        <v>751</v>
      </c>
      <c r="M3840" s="255" t="s">
        <v>867</v>
      </c>
      <c r="N3840" s="255" t="s">
        <v>2632</v>
      </c>
      <c r="P3840" s="255" t="s">
        <v>168</v>
      </c>
      <c r="Q3840" s="255" t="s">
        <v>545</v>
      </c>
      <c r="R3840" s="255" t="s">
        <v>953</v>
      </c>
      <c r="S3840" s="255" t="s">
        <v>3471</v>
      </c>
    </row>
    <row r="3841" spans="1:19" x14ac:dyDescent="0.3">
      <c r="A3841" s="255"/>
      <c r="B3841" s="255"/>
      <c r="C3841" s="255"/>
      <c r="D3841" s="255"/>
      <c r="F3841" s="255" t="s">
        <v>168</v>
      </c>
      <c r="G3841" s="255" t="s">
        <v>595</v>
      </c>
      <c r="H3841" s="255" t="s">
        <v>865</v>
      </c>
      <c r="I3841" s="255" t="s">
        <v>1553</v>
      </c>
      <c r="K3841" s="255" t="s">
        <v>170</v>
      </c>
      <c r="L3841" s="255" t="s">
        <v>753</v>
      </c>
      <c r="M3841" s="255" t="s">
        <v>2033</v>
      </c>
      <c r="N3841" s="255" t="s">
        <v>2633</v>
      </c>
      <c r="P3841" s="255" t="s">
        <v>168</v>
      </c>
      <c r="Q3841" s="255" t="s">
        <v>667</v>
      </c>
      <c r="R3841" s="255" t="s">
        <v>565</v>
      </c>
      <c r="S3841" s="255" t="s">
        <v>565</v>
      </c>
    </row>
    <row r="3842" spans="1:19" x14ac:dyDescent="0.3">
      <c r="A3842" s="255"/>
      <c r="B3842" s="255"/>
      <c r="C3842" s="255"/>
      <c r="D3842" s="255"/>
      <c r="F3842" s="255" t="s">
        <v>168</v>
      </c>
      <c r="G3842" s="255" t="s">
        <v>597</v>
      </c>
      <c r="H3842" s="255" t="s">
        <v>594</v>
      </c>
      <c r="I3842" s="255" t="s">
        <v>684</v>
      </c>
      <c r="K3842" s="255" t="s">
        <v>170</v>
      </c>
      <c r="L3842" s="255" t="s">
        <v>538</v>
      </c>
      <c r="M3842" s="255" t="s">
        <v>9788</v>
      </c>
      <c r="N3842" s="255" t="s">
        <v>2634</v>
      </c>
      <c r="P3842" s="255" t="s">
        <v>168</v>
      </c>
      <c r="Q3842" s="255" t="s">
        <v>668</v>
      </c>
      <c r="R3842" s="255" t="s">
        <v>4058</v>
      </c>
      <c r="S3842" s="255" t="s">
        <v>3472</v>
      </c>
    </row>
    <row r="3843" spans="1:19" x14ac:dyDescent="0.3">
      <c r="A3843" s="255"/>
      <c r="B3843" s="255"/>
      <c r="C3843" s="255"/>
      <c r="D3843" s="255"/>
      <c r="F3843" s="255" t="s">
        <v>168</v>
      </c>
      <c r="G3843" s="255" t="s">
        <v>599</v>
      </c>
      <c r="H3843" s="255" t="s">
        <v>691</v>
      </c>
      <c r="I3843" s="255" t="s">
        <v>1183</v>
      </c>
      <c r="K3843" s="255" t="s">
        <v>170</v>
      </c>
      <c r="L3843" s="255" t="s">
        <v>756</v>
      </c>
      <c r="M3843" s="255" t="s">
        <v>594</v>
      </c>
      <c r="N3843" s="255" t="s">
        <v>2284</v>
      </c>
      <c r="P3843" s="255" t="s">
        <v>168</v>
      </c>
      <c r="Q3843" s="255" t="s">
        <v>670</v>
      </c>
      <c r="R3843" s="255" t="s">
        <v>4572</v>
      </c>
      <c r="S3843" s="255" t="s">
        <v>3473</v>
      </c>
    </row>
    <row r="3844" spans="1:19" x14ac:dyDescent="0.3">
      <c r="A3844" s="255"/>
      <c r="B3844" s="255"/>
      <c r="C3844" s="255"/>
      <c r="D3844" s="255"/>
      <c r="F3844" s="255" t="s">
        <v>168</v>
      </c>
      <c r="G3844" s="255" t="s">
        <v>4666</v>
      </c>
      <c r="H3844" s="255" t="s">
        <v>4261</v>
      </c>
      <c r="I3844" s="255" t="s">
        <v>1554</v>
      </c>
      <c r="K3844" s="255" t="s">
        <v>170</v>
      </c>
      <c r="L3844" s="255" t="s">
        <v>758</v>
      </c>
      <c r="M3844" s="255" t="s">
        <v>777</v>
      </c>
      <c r="N3844" s="255" t="s">
        <v>2635</v>
      </c>
      <c r="P3844" s="255" t="s">
        <v>168</v>
      </c>
      <c r="Q3844" s="255" t="s">
        <v>672</v>
      </c>
      <c r="R3844" s="255" t="s">
        <v>1079</v>
      </c>
      <c r="S3844" s="255" t="s">
        <v>1519</v>
      </c>
    </row>
    <row r="3845" spans="1:19" x14ac:dyDescent="0.3">
      <c r="A3845" s="255"/>
      <c r="B3845" s="255"/>
      <c r="C3845" s="255"/>
      <c r="D3845" s="255"/>
      <c r="F3845" s="255" t="s">
        <v>168</v>
      </c>
      <c r="G3845" s="255" t="s">
        <v>601</v>
      </c>
      <c r="H3845" s="255" t="s">
        <v>565</v>
      </c>
      <c r="I3845" s="255" t="s">
        <v>565</v>
      </c>
      <c r="K3845" s="255" t="s">
        <v>170</v>
      </c>
      <c r="L3845" s="255" t="s">
        <v>760</v>
      </c>
      <c r="M3845" s="255" t="s">
        <v>2685</v>
      </c>
      <c r="N3845" s="255" t="s">
        <v>2636</v>
      </c>
      <c r="P3845" s="255" t="s">
        <v>168</v>
      </c>
      <c r="Q3845" s="255" t="s">
        <v>544</v>
      </c>
      <c r="R3845" s="255" t="s">
        <v>624</v>
      </c>
      <c r="S3845" s="255" t="s">
        <v>1155</v>
      </c>
    </row>
    <row r="3846" spans="1:19" x14ac:dyDescent="0.3">
      <c r="A3846" s="255"/>
      <c r="B3846" s="255"/>
      <c r="C3846" s="255"/>
      <c r="D3846" s="255"/>
      <c r="F3846" s="255" t="s">
        <v>168</v>
      </c>
      <c r="G3846" s="255" t="s">
        <v>602</v>
      </c>
      <c r="H3846" s="255" t="s">
        <v>565</v>
      </c>
      <c r="I3846" s="255" t="s">
        <v>565</v>
      </c>
      <c r="K3846" s="255" t="s">
        <v>170</v>
      </c>
      <c r="L3846" s="255" t="s">
        <v>762</v>
      </c>
      <c r="M3846" s="255" t="s">
        <v>875</v>
      </c>
      <c r="N3846" s="255" t="s">
        <v>2637</v>
      </c>
      <c r="P3846" s="255" t="s">
        <v>168</v>
      </c>
      <c r="Q3846" s="255" t="s">
        <v>676</v>
      </c>
      <c r="R3846" s="255" t="s">
        <v>624</v>
      </c>
      <c r="S3846" s="255" t="s">
        <v>1155</v>
      </c>
    </row>
    <row r="3847" spans="1:19" x14ac:dyDescent="0.3">
      <c r="A3847" s="255"/>
      <c r="B3847" s="255"/>
      <c r="C3847" s="255"/>
      <c r="D3847" s="255"/>
      <c r="F3847" s="255" t="s">
        <v>168</v>
      </c>
      <c r="G3847" s="255" t="s">
        <v>603</v>
      </c>
      <c r="H3847" s="255" t="s">
        <v>4261</v>
      </c>
      <c r="I3847" s="255" t="s">
        <v>1554</v>
      </c>
      <c r="K3847" s="255" t="s">
        <v>170</v>
      </c>
      <c r="L3847" s="255" t="s">
        <v>764</v>
      </c>
      <c r="M3847" s="255" t="s">
        <v>853</v>
      </c>
      <c r="N3847" s="255" t="s">
        <v>1460</v>
      </c>
      <c r="P3847" s="255" t="s">
        <v>168</v>
      </c>
      <c r="Q3847" s="255" t="s">
        <v>677</v>
      </c>
      <c r="R3847" s="255" t="s">
        <v>565</v>
      </c>
      <c r="S3847" s="255" t="s">
        <v>565</v>
      </c>
    </row>
    <row r="3848" spans="1:19" x14ac:dyDescent="0.3">
      <c r="A3848" s="255"/>
      <c r="B3848" s="255"/>
      <c r="C3848" s="255"/>
      <c r="D3848" s="255"/>
      <c r="F3848" s="255" t="s">
        <v>168</v>
      </c>
      <c r="G3848" s="255" t="s">
        <v>586</v>
      </c>
      <c r="H3848" s="255" t="s">
        <v>949</v>
      </c>
      <c r="I3848" s="255" t="s">
        <v>1555</v>
      </c>
      <c r="K3848" s="255" t="s">
        <v>170</v>
      </c>
      <c r="L3848" s="255" t="s">
        <v>766</v>
      </c>
      <c r="M3848" s="255" t="s">
        <v>565</v>
      </c>
      <c r="N3848" s="255" t="s">
        <v>565</v>
      </c>
      <c r="P3848" s="255" t="s">
        <v>168</v>
      </c>
      <c r="Q3848" s="255" t="s">
        <v>543</v>
      </c>
      <c r="R3848" s="255" t="s">
        <v>2413</v>
      </c>
      <c r="S3848" s="255" t="s">
        <v>3474</v>
      </c>
    </row>
    <row r="3849" spans="1:19" x14ac:dyDescent="0.3">
      <c r="A3849" s="255"/>
      <c r="B3849" s="255"/>
      <c r="C3849" s="255"/>
      <c r="D3849" s="255"/>
      <c r="F3849" s="255" t="s">
        <v>168</v>
      </c>
      <c r="G3849" s="255" t="s">
        <v>552</v>
      </c>
      <c r="H3849" s="255" t="s">
        <v>9085</v>
      </c>
      <c r="I3849" s="255" t="s">
        <v>1556</v>
      </c>
      <c r="K3849" s="255" t="s">
        <v>170</v>
      </c>
      <c r="L3849" s="255" t="s">
        <v>4672</v>
      </c>
      <c r="M3849" s="255" t="s">
        <v>565</v>
      </c>
      <c r="N3849" s="255" t="s">
        <v>565</v>
      </c>
      <c r="P3849" s="255" t="s">
        <v>168</v>
      </c>
      <c r="Q3849" s="255" t="s">
        <v>679</v>
      </c>
      <c r="R3849" s="255" t="s">
        <v>565</v>
      </c>
      <c r="S3849" s="255" t="s">
        <v>565</v>
      </c>
    </row>
    <row r="3850" spans="1:19" x14ac:dyDescent="0.3">
      <c r="A3850" s="255"/>
      <c r="B3850" s="255"/>
      <c r="C3850" s="255"/>
      <c r="D3850" s="255"/>
      <c r="F3850" s="255" t="s">
        <v>168</v>
      </c>
      <c r="G3850" s="255" t="s">
        <v>551</v>
      </c>
      <c r="H3850" s="255" t="s">
        <v>2154</v>
      </c>
      <c r="I3850" s="255" t="s">
        <v>1557</v>
      </c>
      <c r="K3850" s="255" t="s">
        <v>170</v>
      </c>
      <c r="L3850" s="255" t="s">
        <v>769</v>
      </c>
      <c r="M3850" s="255" t="s">
        <v>565</v>
      </c>
      <c r="N3850" s="255" t="s">
        <v>565</v>
      </c>
      <c r="P3850" s="255" t="s">
        <v>168</v>
      </c>
      <c r="Q3850" s="255" t="s">
        <v>681</v>
      </c>
      <c r="R3850" s="255" t="s">
        <v>3107</v>
      </c>
      <c r="S3850" s="255" t="s">
        <v>3475</v>
      </c>
    </row>
    <row r="3851" spans="1:19" x14ac:dyDescent="0.3">
      <c r="A3851" s="255"/>
      <c r="B3851" s="255"/>
      <c r="C3851" s="255"/>
      <c r="D3851" s="255"/>
      <c r="F3851" s="255" t="s">
        <v>168</v>
      </c>
      <c r="G3851" s="255" t="s">
        <v>609</v>
      </c>
      <c r="H3851" s="255" t="s">
        <v>624</v>
      </c>
      <c r="I3851" s="255" t="s">
        <v>1098</v>
      </c>
      <c r="K3851" s="255" t="s">
        <v>170</v>
      </c>
      <c r="L3851" s="255" t="s">
        <v>771</v>
      </c>
      <c r="M3851" s="255" t="s">
        <v>565</v>
      </c>
      <c r="N3851" s="255" t="s">
        <v>565</v>
      </c>
      <c r="P3851" s="255" t="s">
        <v>168</v>
      </c>
      <c r="Q3851" s="255" t="s">
        <v>683</v>
      </c>
      <c r="R3851" s="255" t="s">
        <v>865</v>
      </c>
      <c r="S3851" s="255" t="s">
        <v>1883</v>
      </c>
    </row>
    <row r="3852" spans="1:19" x14ac:dyDescent="0.3">
      <c r="A3852" s="255"/>
      <c r="B3852" s="255"/>
      <c r="C3852" s="255"/>
      <c r="D3852" s="255"/>
      <c r="F3852" s="255" t="s">
        <v>168</v>
      </c>
      <c r="G3852" s="255" t="s">
        <v>611</v>
      </c>
      <c r="H3852" s="255" t="s">
        <v>1481</v>
      </c>
      <c r="I3852" s="255" t="s">
        <v>1558</v>
      </c>
      <c r="K3852" s="255" t="s">
        <v>170</v>
      </c>
      <c r="L3852" s="255" t="s">
        <v>537</v>
      </c>
      <c r="M3852" s="255" t="s">
        <v>4712</v>
      </c>
      <c r="N3852" s="255" t="s">
        <v>2638</v>
      </c>
      <c r="P3852" s="255" t="s">
        <v>168</v>
      </c>
      <c r="Q3852" s="255" t="s">
        <v>542</v>
      </c>
      <c r="R3852" s="255" t="s">
        <v>1074</v>
      </c>
      <c r="S3852" s="255" t="s">
        <v>1311</v>
      </c>
    </row>
    <row r="3853" spans="1:19" x14ac:dyDescent="0.3">
      <c r="A3853" s="255"/>
      <c r="B3853" s="255"/>
      <c r="C3853" s="255"/>
      <c r="D3853" s="255"/>
      <c r="F3853" s="255" t="s">
        <v>168</v>
      </c>
      <c r="G3853" s="255" t="s">
        <v>586</v>
      </c>
      <c r="H3853" s="255" t="s">
        <v>565</v>
      </c>
      <c r="I3853" s="255" t="s">
        <v>565</v>
      </c>
      <c r="K3853" s="255" t="s">
        <v>170</v>
      </c>
      <c r="L3853" s="255" t="s">
        <v>4673</v>
      </c>
      <c r="M3853" s="255" t="s">
        <v>1145</v>
      </c>
      <c r="N3853" s="255" t="s">
        <v>6174</v>
      </c>
      <c r="P3853" s="255" t="s">
        <v>168</v>
      </c>
      <c r="Q3853" s="255" t="s">
        <v>686</v>
      </c>
      <c r="R3853" s="255" t="s">
        <v>1145</v>
      </c>
      <c r="S3853" s="255" t="s">
        <v>906</v>
      </c>
    </row>
    <row r="3854" spans="1:19" x14ac:dyDescent="0.3">
      <c r="A3854" s="255"/>
      <c r="B3854" s="255"/>
      <c r="C3854" s="255"/>
      <c r="D3854" s="255"/>
      <c r="F3854" s="255" t="s">
        <v>168</v>
      </c>
      <c r="G3854" s="255" t="s">
        <v>550</v>
      </c>
      <c r="H3854" s="255" t="s">
        <v>2256</v>
      </c>
      <c r="I3854" s="255" t="s">
        <v>1559</v>
      </c>
      <c r="K3854" s="255" t="s">
        <v>170</v>
      </c>
      <c r="L3854" s="255" t="s">
        <v>774</v>
      </c>
      <c r="M3854" s="255" t="s">
        <v>565</v>
      </c>
      <c r="N3854" s="255" t="s">
        <v>565</v>
      </c>
      <c r="P3854" s="255" t="s">
        <v>168</v>
      </c>
      <c r="Q3854" s="255" t="s">
        <v>688</v>
      </c>
      <c r="R3854" s="255" t="s">
        <v>828</v>
      </c>
      <c r="S3854" s="255" t="s">
        <v>3424</v>
      </c>
    </row>
    <row r="3855" spans="1:19" x14ac:dyDescent="0.3">
      <c r="A3855" s="255"/>
      <c r="B3855" s="255"/>
      <c r="C3855" s="255"/>
      <c r="D3855" s="255"/>
      <c r="F3855" s="255" t="s">
        <v>168</v>
      </c>
      <c r="G3855" s="255" t="s">
        <v>614</v>
      </c>
      <c r="H3855" s="255" t="s">
        <v>565</v>
      </c>
      <c r="I3855" s="255" t="s">
        <v>565</v>
      </c>
      <c r="K3855" s="255" t="s">
        <v>170</v>
      </c>
      <c r="L3855" s="255" t="s">
        <v>776</v>
      </c>
      <c r="M3855" s="255" t="s">
        <v>565</v>
      </c>
      <c r="N3855" s="255" t="s">
        <v>565</v>
      </c>
      <c r="P3855" s="255" t="s">
        <v>168</v>
      </c>
      <c r="Q3855" s="255" t="s">
        <v>690</v>
      </c>
      <c r="R3855" s="255" t="s">
        <v>565</v>
      </c>
      <c r="S3855" s="255" t="s">
        <v>565</v>
      </c>
    </row>
    <row r="3856" spans="1:19" x14ac:dyDescent="0.3">
      <c r="A3856" s="255"/>
      <c r="B3856" s="255"/>
      <c r="C3856" s="255"/>
      <c r="D3856" s="255"/>
      <c r="F3856" s="255" t="s">
        <v>168</v>
      </c>
      <c r="G3856" s="255" t="s">
        <v>615</v>
      </c>
      <c r="H3856" s="255" t="s">
        <v>757</v>
      </c>
      <c r="I3856" s="255" t="s">
        <v>1560</v>
      </c>
      <c r="K3856" s="255" t="s">
        <v>170</v>
      </c>
      <c r="L3856" s="255" t="s">
        <v>778</v>
      </c>
      <c r="M3856" s="255" t="s">
        <v>565</v>
      </c>
      <c r="N3856" s="255" t="s">
        <v>565</v>
      </c>
      <c r="P3856" s="255" t="s">
        <v>168</v>
      </c>
      <c r="Q3856" s="255" t="s">
        <v>541</v>
      </c>
      <c r="R3856" s="255" t="s">
        <v>1918</v>
      </c>
      <c r="S3856" s="255" t="s">
        <v>3476</v>
      </c>
    </row>
    <row r="3857" spans="1:19" x14ac:dyDescent="0.3">
      <c r="A3857" s="255"/>
      <c r="B3857" s="255"/>
      <c r="C3857" s="255"/>
      <c r="D3857" s="255"/>
      <c r="F3857" s="255" t="s">
        <v>168</v>
      </c>
      <c r="G3857" s="255" t="s">
        <v>616</v>
      </c>
      <c r="H3857" s="255" t="s">
        <v>594</v>
      </c>
      <c r="I3857" s="255" t="s">
        <v>565</v>
      </c>
      <c r="K3857" s="255" t="s">
        <v>170</v>
      </c>
      <c r="L3857" s="255" t="s">
        <v>780</v>
      </c>
      <c r="M3857" s="255" t="s">
        <v>565</v>
      </c>
      <c r="N3857" s="255" t="s">
        <v>565</v>
      </c>
      <c r="P3857" s="255" t="s">
        <v>168</v>
      </c>
      <c r="Q3857" s="255" t="s">
        <v>693</v>
      </c>
      <c r="R3857" s="255" t="s">
        <v>2929</v>
      </c>
      <c r="S3857" s="255" t="s">
        <v>3477</v>
      </c>
    </row>
    <row r="3858" spans="1:19" x14ac:dyDescent="0.3">
      <c r="A3858" s="255"/>
      <c r="B3858" s="255"/>
      <c r="C3858" s="255"/>
      <c r="D3858" s="255"/>
      <c r="F3858" s="255" t="s">
        <v>168</v>
      </c>
      <c r="G3858" s="255" t="s">
        <v>617</v>
      </c>
      <c r="H3858" s="255" t="s">
        <v>565</v>
      </c>
      <c r="I3858" s="255" t="s">
        <v>565</v>
      </c>
      <c r="K3858" s="255" t="s">
        <v>170</v>
      </c>
      <c r="L3858" s="255" t="s">
        <v>782</v>
      </c>
      <c r="M3858" s="255" t="s">
        <v>565</v>
      </c>
      <c r="N3858" s="255" t="s">
        <v>565</v>
      </c>
      <c r="P3858" s="255" t="s">
        <v>168</v>
      </c>
      <c r="Q3858" s="255" t="s">
        <v>695</v>
      </c>
      <c r="R3858" s="255" t="s">
        <v>2668</v>
      </c>
      <c r="S3858" s="255" t="s">
        <v>3478</v>
      </c>
    </row>
    <row r="3859" spans="1:19" x14ac:dyDescent="0.3">
      <c r="A3859" s="255"/>
      <c r="B3859" s="255"/>
      <c r="C3859" s="255"/>
      <c r="D3859" s="255"/>
      <c r="F3859" s="255" t="s">
        <v>168</v>
      </c>
      <c r="G3859" s="255" t="s">
        <v>618</v>
      </c>
      <c r="H3859" s="255" t="s">
        <v>2284</v>
      </c>
      <c r="I3859" s="255" t="s">
        <v>1561</v>
      </c>
      <c r="K3859" s="255" t="s">
        <v>170</v>
      </c>
      <c r="L3859" s="255" t="s">
        <v>783</v>
      </c>
      <c r="M3859" s="255" t="s">
        <v>565</v>
      </c>
      <c r="N3859" s="255" t="s">
        <v>565</v>
      </c>
      <c r="P3859" s="255" t="s">
        <v>168</v>
      </c>
      <c r="Q3859" s="255" t="s">
        <v>697</v>
      </c>
      <c r="R3859" s="255" t="s">
        <v>1420</v>
      </c>
      <c r="S3859" s="255" t="s">
        <v>3479</v>
      </c>
    </row>
    <row r="3860" spans="1:19" x14ac:dyDescent="0.3">
      <c r="A3860" s="255"/>
      <c r="B3860" s="255"/>
      <c r="C3860" s="255"/>
      <c r="D3860" s="255"/>
      <c r="F3860" s="255" t="s">
        <v>168</v>
      </c>
      <c r="G3860" s="255" t="s">
        <v>620</v>
      </c>
      <c r="H3860" s="255" t="s">
        <v>565</v>
      </c>
      <c r="I3860" s="255" t="s">
        <v>594</v>
      </c>
      <c r="K3860" s="255" t="s">
        <v>170</v>
      </c>
      <c r="L3860" s="255" t="s">
        <v>784</v>
      </c>
      <c r="M3860" s="255" t="s">
        <v>952</v>
      </c>
      <c r="N3860" s="255" t="s">
        <v>1312</v>
      </c>
      <c r="P3860" s="255" t="s">
        <v>168</v>
      </c>
      <c r="Q3860" s="255" t="s">
        <v>699</v>
      </c>
      <c r="R3860" s="255" t="s">
        <v>757</v>
      </c>
      <c r="S3860" s="255" t="s">
        <v>594</v>
      </c>
    </row>
    <row r="3861" spans="1:19" x14ac:dyDescent="0.3">
      <c r="A3861" s="255"/>
      <c r="B3861" s="255"/>
      <c r="C3861" s="255"/>
      <c r="D3861" s="255"/>
      <c r="F3861" s="255" t="s">
        <v>168</v>
      </c>
      <c r="G3861" s="255" t="s">
        <v>8645</v>
      </c>
      <c r="H3861" s="255" t="s">
        <v>565</v>
      </c>
      <c r="I3861" s="255" t="s">
        <v>565</v>
      </c>
      <c r="K3861" s="255" t="s">
        <v>170</v>
      </c>
      <c r="L3861" s="255" t="s">
        <v>786</v>
      </c>
      <c r="M3861" s="255" t="s">
        <v>885</v>
      </c>
      <c r="N3861" s="255" t="s">
        <v>2639</v>
      </c>
      <c r="P3861" s="255" t="s">
        <v>168</v>
      </c>
      <c r="Q3861" s="255" t="s">
        <v>701</v>
      </c>
      <c r="R3861" s="255" t="s">
        <v>594</v>
      </c>
      <c r="S3861" s="255" t="s">
        <v>652</v>
      </c>
    </row>
    <row r="3862" spans="1:19" x14ac:dyDescent="0.3">
      <c r="A3862" s="255"/>
      <c r="B3862" s="255"/>
      <c r="C3862" s="255"/>
      <c r="D3862" s="255"/>
      <c r="F3862" s="255" t="s">
        <v>168</v>
      </c>
      <c r="G3862" s="255" t="s">
        <v>586</v>
      </c>
      <c r="H3862" s="255" t="s">
        <v>863</v>
      </c>
      <c r="I3862" s="255" t="s">
        <v>946</v>
      </c>
      <c r="K3862" s="255" t="s">
        <v>170</v>
      </c>
      <c r="L3862" s="255" t="s">
        <v>4674</v>
      </c>
      <c r="M3862" s="255" t="s">
        <v>1962</v>
      </c>
      <c r="N3862" s="255" t="s">
        <v>4579</v>
      </c>
      <c r="P3862" s="255" t="s">
        <v>168</v>
      </c>
      <c r="Q3862" s="255" t="s">
        <v>702</v>
      </c>
      <c r="R3862" s="255" t="s">
        <v>565</v>
      </c>
      <c r="S3862" s="255" t="s">
        <v>565</v>
      </c>
    </row>
    <row r="3863" spans="1:19" x14ac:dyDescent="0.3">
      <c r="A3863" s="255"/>
      <c r="B3863" s="255"/>
      <c r="C3863" s="255"/>
      <c r="D3863" s="255"/>
      <c r="F3863" s="255" t="s">
        <v>168</v>
      </c>
      <c r="G3863" s="255" t="s">
        <v>549</v>
      </c>
      <c r="H3863" s="255" t="s">
        <v>9084</v>
      </c>
      <c r="I3863" s="255" t="s">
        <v>1562</v>
      </c>
      <c r="K3863" s="255" t="s">
        <v>170</v>
      </c>
      <c r="L3863" s="255" t="s">
        <v>788</v>
      </c>
      <c r="M3863" s="255" t="s">
        <v>757</v>
      </c>
      <c r="N3863" s="255" t="s">
        <v>997</v>
      </c>
      <c r="P3863" s="255" t="s">
        <v>168</v>
      </c>
      <c r="Q3863" s="255" t="s">
        <v>703</v>
      </c>
      <c r="R3863" s="255" t="s">
        <v>565</v>
      </c>
      <c r="S3863" s="255" t="s">
        <v>565</v>
      </c>
    </row>
    <row r="3864" spans="1:19" x14ac:dyDescent="0.3">
      <c r="A3864" s="255"/>
      <c r="B3864" s="255"/>
      <c r="C3864" s="255"/>
      <c r="D3864" s="255"/>
      <c r="F3864" s="255" t="s">
        <v>168</v>
      </c>
      <c r="G3864" s="255" t="s">
        <v>623</v>
      </c>
      <c r="H3864" s="255" t="s">
        <v>594</v>
      </c>
      <c r="I3864" s="255" t="s">
        <v>594</v>
      </c>
      <c r="K3864" s="255" t="s">
        <v>170</v>
      </c>
      <c r="L3864" s="255" t="s">
        <v>790</v>
      </c>
      <c r="M3864" s="255" t="s">
        <v>1705</v>
      </c>
      <c r="N3864" s="255" t="s">
        <v>843</v>
      </c>
      <c r="P3864" s="255" t="s">
        <v>168</v>
      </c>
      <c r="Q3864" s="255" t="s">
        <v>704</v>
      </c>
      <c r="R3864" s="255" t="s">
        <v>565</v>
      </c>
      <c r="S3864" s="255" t="s">
        <v>565</v>
      </c>
    </row>
    <row r="3865" spans="1:19" x14ac:dyDescent="0.3">
      <c r="A3865" s="255"/>
      <c r="B3865" s="255"/>
      <c r="C3865" s="255"/>
      <c r="D3865" s="255"/>
      <c r="F3865" s="255" t="s">
        <v>168</v>
      </c>
      <c r="G3865" s="255" t="s">
        <v>625</v>
      </c>
      <c r="H3865" s="255" t="s">
        <v>598</v>
      </c>
      <c r="I3865" s="255" t="s">
        <v>1199</v>
      </c>
      <c r="K3865" s="255" t="s">
        <v>170</v>
      </c>
      <c r="L3865" s="255" t="s">
        <v>792</v>
      </c>
      <c r="M3865" s="255" t="s">
        <v>885</v>
      </c>
      <c r="N3865" s="255" t="s">
        <v>2640</v>
      </c>
      <c r="P3865" s="255" t="s">
        <v>168</v>
      </c>
      <c r="Q3865" s="255" t="s">
        <v>705</v>
      </c>
      <c r="R3865" s="255" t="s">
        <v>1906</v>
      </c>
      <c r="S3865" s="255" t="s">
        <v>3480</v>
      </c>
    </row>
    <row r="3866" spans="1:19" x14ac:dyDescent="0.3">
      <c r="A3866" s="255"/>
      <c r="B3866" s="255"/>
      <c r="C3866" s="255"/>
      <c r="D3866" s="255"/>
      <c r="F3866" s="255" t="s">
        <v>168</v>
      </c>
      <c r="G3866" s="255" t="s">
        <v>1237</v>
      </c>
      <c r="H3866" s="255" t="s">
        <v>565</v>
      </c>
      <c r="I3866" s="255" t="s">
        <v>565</v>
      </c>
      <c r="K3866" s="255" t="s">
        <v>170</v>
      </c>
      <c r="L3866" s="255" t="s">
        <v>794</v>
      </c>
      <c r="M3866" s="255" t="s">
        <v>624</v>
      </c>
      <c r="N3866" s="255" t="s">
        <v>1234</v>
      </c>
      <c r="P3866" s="255" t="s">
        <v>168</v>
      </c>
      <c r="Q3866" s="255" t="s">
        <v>707</v>
      </c>
      <c r="R3866" s="255" t="s">
        <v>1183</v>
      </c>
      <c r="S3866" s="255" t="s">
        <v>1122</v>
      </c>
    </row>
    <row r="3867" spans="1:19" x14ac:dyDescent="0.3">
      <c r="A3867" s="255"/>
      <c r="B3867" s="255"/>
      <c r="C3867" s="255"/>
      <c r="D3867" s="255"/>
      <c r="F3867" s="255" t="s">
        <v>168</v>
      </c>
      <c r="G3867" s="255" t="s">
        <v>627</v>
      </c>
      <c r="H3867" s="255" t="s">
        <v>565</v>
      </c>
      <c r="I3867" s="255" t="s">
        <v>624</v>
      </c>
      <c r="K3867" s="255" t="s">
        <v>170</v>
      </c>
      <c r="L3867" s="255" t="s">
        <v>796</v>
      </c>
      <c r="M3867" s="255" t="s">
        <v>861</v>
      </c>
      <c r="N3867" s="255" t="s">
        <v>2516</v>
      </c>
      <c r="P3867" s="255" t="s">
        <v>168</v>
      </c>
      <c r="Q3867" s="255" t="s">
        <v>709</v>
      </c>
      <c r="R3867" s="255" t="s">
        <v>594</v>
      </c>
      <c r="S3867" s="255" t="s">
        <v>1844</v>
      </c>
    </row>
    <row r="3868" spans="1:19" x14ac:dyDescent="0.3">
      <c r="A3868" s="255"/>
      <c r="B3868" s="255"/>
      <c r="C3868" s="255"/>
      <c r="D3868" s="255"/>
      <c r="F3868" s="255" t="s">
        <v>168</v>
      </c>
      <c r="G3868" s="255" t="s">
        <v>629</v>
      </c>
      <c r="H3868" s="255" t="s">
        <v>687</v>
      </c>
      <c r="I3868" s="255" t="s">
        <v>1563</v>
      </c>
      <c r="K3868" s="255" t="s">
        <v>170</v>
      </c>
      <c r="L3868" s="255" t="s">
        <v>4675</v>
      </c>
      <c r="M3868" s="255" t="s">
        <v>885</v>
      </c>
      <c r="N3868" s="255" t="s">
        <v>1634</v>
      </c>
      <c r="P3868" s="255" t="s">
        <v>168</v>
      </c>
      <c r="Q3868" s="255" t="s">
        <v>586</v>
      </c>
      <c r="R3868" s="255" t="s">
        <v>2728</v>
      </c>
      <c r="S3868" s="255" t="s">
        <v>3481</v>
      </c>
    </row>
    <row r="3869" spans="1:19" x14ac:dyDescent="0.3">
      <c r="A3869" s="255"/>
      <c r="B3869" s="255"/>
      <c r="C3869" s="255"/>
      <c r="D3869" s="255"/>
      <c r="F3869" s="255" t="s">
        <v>168</v>
      </c>
      <c r="G3869" s="255" t="s">
        <v>631</v>
      </c>
      <c r="H3869" s="255" t="s">
        <v>2790</v>
      </c>
      <c r="I3869" s="255" t="s">
        <v>1564</v>
      </c>
      <c r="K3869" s="255" t="s">
        <v>170</v>
      </c>
      <c r="L3869" s="255" t="s">
        <v>798</v>
      </c>
      <c r="M3869" s="255" t="s">
        <v>565</v>
      </c>
      <c r="N3869" s="255" t="s">
        <v>2641</v>
      </c>
      <c r="P3869" s="255" t="s">
        <v>168</v>
      </c>
      <c r="Q3869" s="255" t="s">
        <v>540</v>
      </c>
      <c r="R3869" s="255" t="s">
        <v>10066</v>
      </c>
      <c r="S3869" s="255" t="s">
        <v>3482</v>
      </c>
    </row>
    <row r="3870" spans="1:19" x14ac:dyDescent="0.3">
      <c r="A3870" s="255"/>
      <c r="B3870" s="255"/>
      <c r="C3870" s="255"/>
      <c r="D3870" s="255"/>
      <c r="F3870" s="255" t="s">
        <v>168</v>
      </c>
      <c r="G3870" s="255" t="s">
        <v>633</v>
      </c>
      <c r="H3870" s="255" t="s">
        <v>4569</v>
      </c>
      <c r="I3870" s="255" t="s">
        <v>1565</v>
      </c>
      <c r="K3870" s="255" t="s">
        <v>170</v>
      </c>
      <c r="L3870" s="255" t="s">
        <v>800</v>
      </c>
      <c r="M3870" s="255" t="s">
        <v>624</v>
      </c>
      <c r="N3870" s="255" t="s">
        <v>1924</v>
      </c>
      <c r="P3870" s="255" t="s">
        <v>168</v>
      </c>
      <c r="Q3870" s="255" t="s">
        <v>371</v>
      </c>
      <c r="R3870" s="255" t="s">
        <v>4948</v>
      </c>
      <c r="S3870" s="255" t="s">
        <v>3483</v>
      </c>
    </row>
    <row r="3871" spans="1:19" x14ac:dyDescent="0.3">
      <c r="A3871" s="255"/>
      <c r="B3871" s="255"/>
      <c r="C3871" s="255"/>
      <c r="D3871" s="255"/>
      <c r="F3871" s="255" t="s">
        <v>168</v>
      </c>
      <c r="G3871" s="255" t="s">
        <v>586</v>
      </c>
      <c r="H3871" s="255" t="s">
        <v>1363</v>
      </c>
      <c r="I3871" s="255" t="s">
        <v>1566</v>
      </c>
      <c r="K3871" s="255" t="s">
        <v>170</v>
      </c>
      <c r="L3871" s="255" t="s">
        <v>802</v>
      </c>
      <c r="M3871" s="255" t="s">
        <v>565</v>
      </c>
      <c r="N3871" s="255" t="s">
        <v>757</v>
      </c>
      <c r="P3871" s="255" t="s">
        <v>168</v>
      </c>
      <c r="Q3871" s="255" t="s">
        <v>715</v>
      </c>
      <c r="R3871" s="255" t="s">
        <v>1860</v>
      </c>
      <c r="S3871" s="255" t="s">
        <v>2346</v>
      </c>
    </row>
    <row r="3872" spans="1:19" x14ac:dyDescent="0.3">
      <c r="A3872" s="255"/>
      <c r="B3872" s="255"/>
      <c r="C3872" s="255"/>
      <c r="D3872" s="255"/>
      <c r="F3872" s="255" t="s">
        <v>168</v>
      </c>
      <c r="G3872" s="255" t="s">
        <v>548</v>
      </c>
      <c r="H3872" s="255" t="s">
        <v>9083</v>
      </c>
      <c r="I3872" s="255" t="s">
        <v>1567</v>
      </c>
      <c r="K3872" s="255" t="s">
        <v>170</v>
      </c>
      <c r="L3872" s="255" t="s">
        <v>803</v>
      </c>
      <c r="M3872" s="255" t="s">
        <v>624</v>
      </c>
      <c r="N3872" s="255" t="s">
        <v>2642</v>
      </c>
      <c r="P3872" s="255" t="s">
        <v>168</v>
      </c>
      <c r="Q3872" s="255" t="s">
        <v>717</v>
      </c>
      <c r="R3872" s="255" t="s">
        <v>1671</v>
      </c>
      <c r="S3872" s="255" t="s">
        <v>3484</v>
      </c>
    </row>
    <row r="3873" spans="1:19" x14ac:dyDescent="0.3">
      <c r="A3873" s="255"/>
      <c r="B3873" s="255"/>
      <c r="C3873" s="255"/>
      <c r="D3873" s="255"/>
      <c r="F3873" s="255" t="s">
        <v>168</v>
      </c>
      <c r="G3873" s="255" t="s">
        <v>637</v>
      </c>
      <c r="H3873" s="255" t="s">
        <v>1415</v>
      </c>
      <c r="I3873" s="255" t="s">
        <v>1568</v>
      </c>
      <c r="K3873" s="255" t="s">
        <v>170</v>
      </c>
      <c r="L3873" s="255" t="s">
        <v>805</v>
      </c>
      <c r="M3873" s="255" t="s">
        <v>565</v>
      </c>
      <c r="N3873" s="255" t="s">
        <v>1121</v>
      </c>
      <c r="P3873" s="255" t="s">
        <v>168</v>
      </c>
      <c r="Q3873" s="255" t="s">
        <v>719</v>
      </c>
      <c r="R3873" s="255" t="s">
        <v>594</v>
      </c>
      <c r="S3873" s="255" t="s">
        <v>1013</v>
      </c>
    </row>
    <row r="3874" spans="1:19" x14ac:dyDescent="0.3">
      <c r="A3874" s="255"/>
      <c r="B3874" s="255"/>
      <c r="C3874" s="255"/>
      <c r="D3874" s="255"/>
      <c r="F3874" s="255" t="s">
        <v>168</v>
      </c>
      <c r="G3874" s="255" t="s">
        <v>639</v>
      </c>
      <c r="H3874" s="255" t="s">
        <v>3479</v>
      </c>
      <c r="I3874" s="255" t="s">
        <v>1569</v>
      </c>
      <c r="K3874" s="255" t="s">
        <v>170</v>
      </c>
      <c r="L3874" s="255" t="s">
        <v>807</v>
      </c>
      <c r="M3874" s="255" t="s">
        <v>565</v>
      </c>
      <c r="N3874" s="255" t="s">
        <v>1992</v>
      </c>
      <c r="P3874" s="255" t="s">
        <v>168</v>
      </c>
      <c r="Q3874" s="255" t="s">
        <v>720</v>
      </c>
      <c r="R3874" s="255" t="s">
        <v>1121</v>
      </c>
      <c r="S3874" s="255" t="s">
        <v>3485</v>
      </c>
    </row>
    <row r="3875" spans="1:19" x14ac:dyDescent="0.3">
      <c r="A3875" s="255"/>
      <c r="B3875" s="255"/>
      <c r="C3875" s="255"/>
      <c r="D3875" s="255"/>
      <c r="F3875" s="255" t="s">
        <v>168</v>
      </c>
      <c r="G3875" s="255" t="s">
        <v>641</v>
      </c>
      <c r="H3875" s="255" t="s">
        <v>757</v>
      </c>
      <c r="I3875" s="255" t="s">
        <v>1013</v>
      </c>
      <c r="K3875" s="255" t="s">
        <v>170</v>
      </c>
      <c r="L3875" s="255" t="s">
        <v>809</v>
      </c>
      <c r="M3875" s="255" t="s">
        <v>624</v>
      </c>
      <c r="N3875" s="255" t="s">
        <v>972</v>
      </c>
      <c r="P3875" s="255" t="s">
        <v>168</v>
      </c>
      <c r="Q3875" s="255" t="s">
        <v>722</v>
      </c>
      <c r="R3875" s="255" t="s">
        <v>1808</v>
      </c>
      <c r="S3875" s="255" t="s">
        <v>3486</v>
      </c>
    </row>
    <row r="3876" spans="1:19" x14ac:dyDescent="0.3">
      <c r="A3876" s="255"/>
      <c r="B3876" s="255"/>
      <c r="C3876" s="255"/>
      <c r="D3876" s="255"/>
      <c r="F3876" s="255" t="s">
        <v>168</v>
      </c>
      <c r="G3876" s="255" t="s">
        <v>643</v>
      </c>
      <c r="H3876" s="255" t="s">
        <v>1744</v>
      </c>
      <c r="I3876" s="255" t="s">
        <v>1570</v>
      </c>
      <c r="K3876" s="255" t="s">
        <v>170</v>
      </c>
      <c r="L3876" s="255" t="s">
        <v>811</v>
      </c>
      <c r="M3876" s="255" t="s">
        <v>565</v>
      </c>
      <c r="N3876" s="255" t="s">
        <v>565</v>
      </c>
      <c r="P3876" s="255" t="s">
        <v>168</v>
      </c>
      <c r="Q3876" s="255" t="s">
        <v>724</v>
      </c>
      <c r="R3876" s="255" t="s">
        <v>1992</v>
      </c>
      <c r="S3876" s="255" t="s">
        <v>3487</v>
      </c>
    </row>
    <row r="3877" spans="1:19" x14ac:dyDescent="0.3">
      <c r="A3877" s="255"/>
      <c r="B3877" s="255"/>
      <c r="C3877" s="255"/>
      <c r="D3877" s="255"/>
      <c r="F3877" s="255" t="s">
        <v>168</v>
      </c>
      <c r="G3877" s="255" t="s">
        <v>586</v>
      </c>
      <c r="H3877" s="255" t="s">
        <v>9082</v>
      </c>
      <c r="I3877" s="255" t="s">
        <v>1571</v>
      </c>
      <c r="K3877" s="255" t="s">
        <v>170</v>
      </c>
      <c r="L3877" s="255" t="s">
        <v>4676</v>
      </c>
      <c r="M3877" s="255" t="s">
        <v>2300</v>
      </c>
      <c r="N3877" s="255" t="s">
        <v>10052</v>
      </c>
      <c r="P3877" s="255" t="s">
        <v>168</v>
      </c>
      <c r="Q3877" s="255" t="s">
        <v>726</v>
      </c>
      <c r="R3877" s="255" t="s">
        <v>2123</v>
      </c>
      <c r="S3877" s="255" t="s">
        <v>3488</v>
      </c>
    </row>
    <row r="3878" spans="1:19" x14ac:dyDescent="0.3">
      <c r="A3878" s="255"/>
      <c r="B3878" s="255"/>
      <c r="C3878" s="255"/>
      <c r="D3878" s="255"/>
      <c r="F3878" s="255" t="s">
        <v>168</v>
      </c>
      <c r="G3878" s="255" t="s">
        <v>547</v>
      </c>
      <c r="H3878" s="255" t="s">
        <v>5003</v>
      </c>
      <c r="I3878" s="255" t="s">
        <v>1572</v>
      </c>
      <c r="K3878" s="255" t="s">
        <v>170</v>
      </c>
      <c r="L3878" s="255" t="s">
        <v>813</v>
      </c>
      <c r="M3878" s="255" t="s">
        <v>4668</v>
      </c>
      <c r="N3878" s="255" t="s">
        <v>2643</v>
      </c>
      <c r="P3878" s="255" t="s">
        <v>168</v>
      </c>
      <c r="Q3878" s="255" t="s">
        <v>728</v>
      </c>
      <c r="R3878" s="255" t="s">
        <v>789</v>
      </c>
      <c r="S3878" s="255" t="s">
        <v>3489</v>
      </c>
    </row>
    <row r="3879" spans="1:19" x14ac:dyDescent="0.3">
      <c r="A3879" s="255"/>
      <c r="B3879" s="255"/>
      <c r="C3879" s="255"/>
      <c r="D3879" s="255"/>
      <c r="F3879" s="255" t="s">
        <v>168</v>
      </c>
      <c r="G3879" s="255" t="s">
        <v>647</v>
      </c>
      <c r="H3879" s="255" t="s">
        <v>4259</v>
      </c>
      <c r="I3879" s="255" t="s">
        <v>1288</v>
      </c>
      <c r="K3879" s="255" t="s">
        <v>170</v>
      </c>
      <c r="L3879" s="255" t="s">
        <v>816</v>
      </c>
      <c r="M3879" s="255" t="s">
        <v>3085</v>
      </c>
      <c r="N3879" s="255" t="s">
        <v>2644</v>
      </c>
      <c r="P3879" s="255" t="s">
        <v>168</v>
      </c>
      <c r="Q3879" s="255" t="s">
        <v>730</v>
      </c>
      <c r="R3879" s="255" t="s">
        <v>1586</v>
      </c>
      <c r="S3879" s="255" t="s">
        <v>3490</v>
      </c>
    </row>
    <row r="3880" spans="1:19" x14ac:dyDescent="0.3">
      <c r="A3880" s="255"/>
      <c r="B3880" s="255"/>
      <c r="C3880" s="255"/>
      <c r="D3880" s="255"/>
      <c r="F3880" s="255" t="s">
        <v>168</v>
      </c>
      <c r="G3880" s="255" t="s">
        <v>649</v>
      </c>
      <c r="H3880" s="255" t="s">
        <v>6145</v>
      </c>
      <c r="I3880" s="255" t="s">
        <v>1573</v>
      </c>
      <c r="K3880" s="255" t="s">
        <v>170</v>
      </c>
      <c r="L3880" s="255" t="s">
        <v>818</v>
      </c>
      <c r="M3880" s="255" t="s">
        <v>624</v>
      </c>
      <c r="N3880" s="255" t="s">
        <v>949</v>
      </c>
      <c r="P3880" s="255" t="s">
        <v>168</v>
      </c>
      <c r="Q3880" s="255" t="s">
        <v>539</v>
      </c>
      <c r="R3880" s="255" t="s">
        <v>9219</v>
      </c>
      <c r="S3880" s="255" t="s">
        <v>3491</v>
      </c>
    </row>
    <row r="3881" spans="1:19" x14ac:dyDescent="0.3">
      <c r="A3881" s="255"/>
      <c r="B3881" s="255"/>
      <c r="C3881" s="255"/>
      <c r="D3881" s="255"/>
      <c r="F3881" s="255" t="s">
        <v>168</v>
      </c>
      <c r="G3881" s="255" t="s">
        <v>651</v>
      </c>
      <c r="H3881" s="255" t="s">
        <v>1183</v>
      </c>
      <c r="I3881" s="255" t="s">
        <v>952</v>
      </c>
      <c r="K3881" s="255" t="s">
        <v>170</v>
      </c>
      <c r="L3881" s="255" t="s">
        <v>4677</v>
      </c>
      <c r="M3881" s="255" t="s">
        <v>565</v>
      </c>
      <c r="N3881" s="255" t="s">
        <v>565</v>
      </c>
      <c r="P3881" s="255" t="s">
        <v>168</v>
      </c>
      <c r="Q3881" s="255" t="s">
        <v>733</v>
      </c>
      <c r="R3881" s="255" t="s">
        <v>863</v>
      </c>
      <c r="S3881" s="255" t="s">
        <v>621</v>
      </c>
    </row>
    <row r="3882" spans="1:19" x14ac:dyDescent="0.3">
      <c r="A3882" s="255"/>
      <c r="B3882" s="255"/>
      <c r="C3882" s="255"/>
      <c r="D3882" s="255"/>
      <c r="F3882" s="255" t="s">
        <v>168</v>
      </c>
      <c r="G3882" s="255" t="s">
        <v>653</v>
      </c>
      <c r="H3882" s="255" t="s">
        <v>4063</v>
      </c>
      <c r="I3882" s="255" t="s">
        <v>1574</v>
      </c>
      <c r="K3882" s="255" t="s">
        <v>170</v>
      </c>
      <c r="L3882" s="255" t="s">
        <v>961</v>
      </c>
      <c r="M3882" s="255" t="s">
        <v>565</v>
      </c>
      <c r="N3882" s="255" t="s">
        <v>565</v>
      </c>
      <c r="P3882" s="255" t="s">
        <v>168</v>
      </c>
      <c r="Q3882" s="255" t="s">
        <v>735</v>
      </c>
      <c r="R3882" s="255" t="s">
        <v>1098</v>
      </c>
      <c r="S3882" s="255" t="s">
        <v>3492</v>
      </c>
    </row>
    <row r="3883" spans="1:19" x14ac:dyDescent="0.3">
      <c r="A3883" s="255"/>
      <c r="B3883" s="255"/>
      <c r="C3883" s="255"/>
      <c r="D3883" s="255"/>
      <c r="F3883" s="255" t="s">
        <v>168</v>
      </c>
      <c r="G3883" s="255" t="s">
        <v>655</v>
      </c>
      <c r="H3883" s="255" t="s">
        <v>2416</v>
      </c>
      <c r="I3883" s="255" t="s">
        <v>1575</v>
      </c>
      <c r="K3883" s="255" t="s">
        <v>170</v>
      </c>
      <c r="L3883" s="255" t="s">
        <v>822</v>
      </c>
      <c r="M3883" s="255" t="s">
        <v>4192</v>
      </c>
      <c r="N3883" s="255" t="s">
        <v>2645</v>
      </c>
      <c r="P3883" s="255" t="s">
        <v>168</v>
      </c>
      <c r="Q3883" s="255" t="s">
        <v>737</v>
      </c>
      <c r="R3883" s="255" t="s">
        <v>1350</v>
      </c>
      <c r="S3883" s="255" t="s">
        <v>3493</v>
      </c>
    </row>
    <row r="3884" spans="1:19" x14ac:dyDescent="0.3">
      <c r="A3884" s="255"/>
      <c r="B3884" s="255"/>
      <c r="C3884" s="255"/>
      <c r="D3884" s="255"/>
      <c r="F3884" s="255" t="s">
        <v>168</v>
      </c>
      <c r="G3884" s="255" t="s">
        <v>657</v>
      </c>
      <c r="H3884" s="255" t="s">
        <v>2812</v>
      </c>
      <c r="I3884" s="255" t="s">
        <v>1576</v>
      </c>
      <c r="K3884" s="255" t="s">
        <v>170</v>
      </c>
      <c r="L3884" s="255" t="s">
        <v>332</v>
      </c>
      <c r="M3884" s="255" t="s">
        <v>2645</v>
      </c>
      <c r="N3884" s="255" t="s">
        <v>2646</v>
      </c>
      <c r="P3884" s="255" t="s">
        <v>168</v>
      </c>
      <c r="Q3884" s="255" t="s">
        <v>739</v>
      </c>
      <c r="R3884" s="255" t="s">
        <v>1596</v>
      </c>
      <c r="S3884" s="255" t="s">
        <v>2394</v>
      </c>
    </row>
    <row r="3885" spans="1:19" x14ac:dyDescent="0.3">
      <c r="A3885" s="255"/>
      <c r="B3885" s="255"/>
      <c r="C3885" s="255"/>
      <c r="D3885" s="255"/>
      <c r="F3885" s="255" t="s">
        <v>168</v>
      </c>
      <c r="G3885" s="255" t="s">
        <v>546</v>
      </c>
      <c r="H3885" s="255" t="s">
        <v>941</v>
      </c>
      <c r="I3885" s="255" t="s">
        <v>1577</v>
      </c>
      <c r="K3885" s="255" t="s">
        <v>170</v>
      </c>
      <c r="L3885" s="255" t="s">
        <v>331</v>
      </c>
      <c r="M3885" s="255" t="s">
        <v>3370</v>
      </c>
      <c r="N3885" s="255" t="s">
        <v>2647</v>
      </c>
      <c r="P3885" s="255" t="s">
        <v>168</v>
      </c>
      <c r="Q3885" s="255" t="s">
        <v>741</v>
      </c>
      <c r="R3885" s="255" t="s">
        <v>1906</v>
      </c>
      <c r="S3885" s="255" t="s">
        <v>3494</v>
      </c>
    </row>
    <row r="3886" spans="1:19" x14ac:dyDescent="0.3">
      <c r="A3886" s="255"/>
      <c r="B3886" s="255"/>
      <c r="C3886" s="255"/>
      <c r="D3886" s="255"/>
      <c r="F3886" s="255" t="s">
        <v>168</v>
      </c>
      <c r="G3886" s="255" t="s">
        <v>660</v>
      </c>
      <c r="H3886" s="255" t="s">
        <v>565</v>
      </c>
      <c r="I3886" s="255" t="s">
        <v>565</v>
      </c>
      <c r="K3886" s="255" t="s">
        <v>170</v>
      </c>
      <c r="L3886" s="255" t="s">
        <v>330</v>
      </c>
      <c r="M3886" s="255" t="s">
        <v>4407</v>
      </c>
      <c r="N3886" s="255" t="s">
        <v>2648</v>
      </c>
      <c r="P3886" s="255" t="s">
        <v>168</v>
      </c>
      <c r="Q3886" s="255" t="s">
        <v>743</v>
      </c>
      <c r="R3886" s="255" t="s">
        <v>4564</v>
      </c>
      <c r="S3886" s="255" t="s">
        <v>3495</v>
      </c>
    </row>
    <row r="3887" spans="1:19" x14ac:dyDescent="0.3">
      <c r="A3887" s="255"/>
      <c r="B3887" s="255"/>
      <c r="C3887" s="255"/>
      <c r="D3887" s="255"/>
      <c r="F3887" s="255" t="s">
        <v>168</v>
      </c>
      <c r="G3887" s="255" t="s">
        <v>662</v>
      </c>
      <c r="H3887" s="255" t="s">
        <v>2045</v>
      </c>
      <c r="I3887" s="255" t="s">
        <v>1578</v>
      </c>
      <c r="K3887" s="255" t="s">
        <v>170</v>
      </c>
      <c r="L3887" s="255" t="s">
        <v>329</v>
      </c>
      <c r="M3887" s="255" t="s">
        <v>10051</v>
      </c>
      <c r="N3887" s="255" t="s">
        <v>2649</v>
      </c>
      <c r="P3887" s="255" t="s">
        <v>168</v>
      </c>
      <c r="Q3887" s="255" t="s">
        <v>745</v>
      </c>
      <c r="R3887" s="255" t="s">
        <v>1590</v>
      </c>
      <c r="S3887" s="255" t="s">
        <v>1063</v>
      </c>
    </row>
    <row r="3888" spans="1:19" x14ac:dyDescent="0.3">
      <c r="A3888" s="255"/>
      <c r="B3888" s="255"/>
      <c r="C3888" s="255"/>
      <c r="D3888" s="255"/>
      <c r="F3888" s="255" t="s">
        <v>168</v>
      </c>
      <c r="G3888" s="255" t="s">
        <v>664</v>
      </c>
      <c r="H3888" s="255" t="s">
        <v>949</v>
      </c>
      <c r="I3888" s="255" t="s">
        <v>1579</v>
      </c>
      <c r="K3888" s="255" t="s">
        <v>170</v>
      </c>
      <c r="L3888" s="255" t="s">
        <v>324</v>
      </c>
      <c r="M3888" s="255" t="s">
        <v>900</v>
      </c>
      <c r="N3888" s="255" t="s">
        <v>2650</v>
      </c>
      <c r="P3888" s="255" t="s">
        <v>168</v>
      </c>
      <c r="Q3888" s="255" t="s">
        <v>747</v>
      </c>
      <c r="R3888" s="255" t="s">
        <v>4445</v>
      </c>
      <c r="S3888" s="255" t="s">
        <v>3496</v>
      </c>
    </row>
    <row r="3889" spans="1:19" x14ac:dyDescent="0.3">
      <c r="A3889" s="255"/>
      <c r="B3889" s="255"/>
      <c r="C3889" s="255"/>
      <c r="D3889" s="255"/>
      <c r="F3889" s="255" t="s">
        <v>168</v>
      </c>
      <c r="G3889" s="255" t="s">
        <v>545</v>
      </c>
      <c r="H3889" s="255" t="s">
        <v>4490</v>
      </c>
      <c r="I3889" s="255" t="s">
        <v>1580</v>
      </c>
      <c r="K3889" s="255" t="s">
        <v>170</v>
      </c>
      <c r="L3889" s="255" t="s">
        <v>4678</v>
      </c>
      <c r="M3889" s="255" t="s">
        <v>821</v>
      </c>
      <c r="N3889" s="255" t="s">
        <v>1742</v>
      </c>
      <c r="P3889" s="255" t="s">
        <v>168</v>
      </c>
      <c r="Q3889" s="255" t="s">
        <v>749</v>
      </c>
      <c r="R3889" s="255" t="s">
        <v>3727</v>
      </c>
      <c r="S3889" s="255" t="s">
        <v>3497</v>
      </c>
    </row>
    <row r="3890" spans="1:19" x14ac:dyDescent="0.3">
      <c r="A3890" s="255"/>
      <c r="B3890" s="255"/>
      <c r="C3890" s="255"/>
      <c r="D3890" s="255"/>
      <c r="F3890" s="255" t="s">
        <v>168</v>
      </c>
      <c r="G3890" s="255" t="s">
        <v>667</v>
      </c>
      <c r="H3890" s="255" t="s">
        <v>594</v>
      </c>
      <c r="I3890" s="255" t="s">
        <v>565</v>
      </c>
      <c r="K3890" s="255" t="s">
        <v>170</v>
      </c>
      <c r="L3890" s="255" t="s">
        <v>830</v>
      </c>
      <c r="M3890" s="255" t="s">
        <v>624</v>
      </c>
      <c r="N3890" s="255" t="s">
        <v>2651</v>
      </c>
      <c r="P3890" s="255" t="s">
        <v>168</v>
      </c>
      <c r="Q3890" s="255" t="s">
        <v>751</v>
      </c>
      <c r="R3890" s="255" t="s">
        <v>3536</v>
      </c>
      <c r="S3890" s="255" t="s">
        <v>3498</v>
      </c>
    </row>
    <row r="3891" spans="1:19" x14ac:dyDescent="0.3">
      <c r="A3891" s="255"/>
      <c r="B3891" s="255"/>
      <c r="C3891" s="255"/>
      <c r="D3891" s="255"/>
      <c r="F3891" s="255" t="s">
        <v>168</v>
      </c>
      <c r="G3891" s="255" t="s">
        <v>668</v>
      </c>
      <c r="H3891" s="255" t="s">
        <v>1013</v>
      </c>
      <c r="I3891" s="255" t="s">
        <v>1581</v>
      </c>
      <c r="K3891" s="255" t="s">
        <v>170</v>
      </c>
      <c r="L3891" s="255" t="s">
        <v>831</v>
      </c>
      <c r="M3891" s="255" t="s">
        <v>565</v>
      </c>
      <c r="N3891" s="255" t="s">
        <v>565</v>
      </c>
      <c r="P3891" s="255" t="s">
        <v>168</v>
      </c>
      <c r="Q3891" s="255" t="s">
        <v>753</v>
      </c>
      <c r="R3891" s="255" t="s">
        <v>5072</v>
      </c>
      <c r="S3891" s="255" t="s">
        <v>3499</v>
      </c>
    </row>
    <row r="3892" spans="1:19" x14ac:dyDescent="0.3">
      <c r="A3892" s="255"/>
      <c r="B3892" s="255"/>
      <c r="C3892" s="255"/>
      <c r="D3892" s="255"/>
      <c r="F3892" s="255" t="s">
        <v>168</v>
      </c>
      <c r="G3892" s="255" t="s">
        <v>670</v>
      </c>
      <c r="H3892" s="255" t="s">
        <v>3265</v>
      </c>
      <c r="I3892" s="255" t="s">
        <v>1582</v>
      </c>
      <c r="K3892" s="255" t="s">
        <v>170</v>
      </c>
      <c r="L3892" s="255" t="s">
        <v>832</v>
      </c>
      <c r="M3892" s="255" t="s">
        <v>624</v>
      </c>
      <c r="N3892" s="255" t="s">
        <v>2310</v>
      </c>
      <c r="P3892" s="255" t="s">
        <v>168</v>
      </c>
      <c r="Q3892" s="255" t="s">
        <v>538</v>
      </c>
      <c r="R3892" s="255" t="s">
        <v>10067</v>
      </c>
      <c r="S3892" s="255" t="s">
        <v>3500</v>
      </c>
    </row>
    <row r="3893" spans="1:19" x14ac:dyDescent="0.3">
      <c r="A3893" s="255"/>
      <c r="B3893" s="255"/>
      <c r="C3893" s="255"/>
      <c r="D3893" s="255"/>
      <c r="F3893" s="255" t="s">
        <v>168</v>
      </c>
      <c r="G3893" s="255" t="s">
        <v>672</v>
      </c>
      <c r="H3893" s="255" t="s">
        <v>9081</v>
      </c>
      <c r="I3893" s="255" t="s">
        <v>1583</v>
      </c>
      <c r="K3893" s="255" t="s">
        <v>170</v>
      </c>
      <c r="L3893" s="255" t="s">
        <v>536</v>
      </c>
      <c r="M3893" s="255" t="s">
        <v>900</v>
      </c>
      <c r="N3893" s="255" t="s">
        <v>2652</v>
      </c>
      <c r="P3893" s="255" t="s">
        <v>168</v>
      </c>
      <c r="Q3893" s="255" t="s">
        <v>756</v>
      </c>
      <c r="R3893" s="255" t="s">
        <v>863</v>
      </c>
      <c r="S3893" s="255" t="s">
        <v>2025</v>
      </c>
    </row>
    <row r="3894" spans="1:19" x14ac:dyDescent="0.3">
      <c r="A3894" s="255"/>
      <c r="B3894" s="255"/>
      <c r="C3894" s="255"/>
      <c r="D3894" s="255"/>
      <c r="F3894" s="255" t="s">
        <v>168</v>
      </c>
      <c r="G3894" s="255" t="s">
        <v>544</v>
      </c>
      <c r="H3894" s="255" t="s">
        <v>594</v>
      </c>
      <c r="I3894" s="255" t="s">
        <v>1013</v>
      </c>
      <c r="K3894" s="255" t="s">
        <v>170</v>
      </c>
      <c r="L3894" s="255" t="s">
        <v>586</v>
      </c>
      <c r="M3894" s="255" t="s">
        <v>900</v>
      </c>
      <c r="N3894" s="255" t="s">
        <v>2652</v>
      </c>
      <c r="P3894" s="255" t="s">
        <v>168</v>
      </c>
      <c r="Q3894" s="255" t="s">
        <v>758</v>
      </c>
      <c r="R3894" s="255" t="s">
        <v>10068</v>
      </c>
      <c r="S3894" s="255" t="s">
        <v>3501</v>
      </c>
    </row>
    <row r="3895" spans="1:19" x14ac:dyDescent="0.3">
      <c r="A3895" s="255"/>
      <c r="B3895" s="255"/>
      <c r="C3895" s="255"/>
      <c r="D3895" s="255"/>
      <c r="F3895" s="255" t="s">
        <v>168</v>
      </c>
      <c r="G3895" s="255" t="s">
        <v>675</v>
      </c>
      <c r="H3895" s="255" t="s">
        <v>565</v>
      </c>
      <c r="I3895" s="255" t="s">
        <v>565</v>
      </c>
      <c r="K3895" s="255" t="s">
        <v>174</v>
      </c>
      <c r="L3895" s="255" t="s">
        <v>554</v>
      </c>
      <c r="M3895" s="255" t="s">
        <v>1379</v>
      </c>
      <c r="N3895" s="255" t="s">
        <v>8730</v>
      </c>
      <c r="P3895" s="255" t="s">
        <v>168</v>
      </c>
      <c r="Q3895" s="255" t="s">
        <v>760</v>
      </c>
      <c r="R3895" s="255" t="s">
        <v>10069</v>
      </c>
      <c r="S3895" s="255" t="s">
        <v>3502</v>
      </c>
    </row>
    <row r="3896" spans="1:19" x14ac:dyDescent="0.3">
      <c r="A3896" s="255"/>
      <c r="B3896" s="255"/>
      <c r="C3896" s="255"/>
      <c r="D3896" s="255"/>
      <c r="F3896" s="255" t="s">
        <v>168</v>
      </c>
      <c r="G3896" s="255" t="s">
        <v>676</v>
      </c>
      <c r="H3896" s="255" t="s">
        <v>594</v>
      </c>
      <c r="I3896" s="255" t="s">
        <v>1013</v>
      </c>
      <c r="K3896" s="255" t="s">
        <v>174</v>
      </c>
      <c r="L3896" s="255" t="s">
        <v>566</v>
      </c>
      <c r="M3896" s="255" t="s">
        <v>565</v>
      </c>
      <c r="N3896" s="255" t="s">
        <v>565</v>
      </c>
      <c r="P3896" s="255" t="s">
        <v>168</v>
      </c>
      <c r="Q3896" s="255" t="s">
        <v>762</v>
      </c>
      <c r="R3896" s="255" t="s">
        <v>684</v>
      </c>
      <c r="S3896" s="255" t="s">
        <v>3503</v>
      </c>
    </row>
    <row r="3897" spans="1:19" x14ac:dyDescent="0.3">
      <c r="A3897" s="255"/>
      <c r="B3897" s="255"/>
      <c r="C3897" s="255"/>
      <c r="D3897" s="255"/>
      <c r="F3897" s="255" t="s">
        <v>168</v>
      </c>
      <c r="G3897" s="255" t="s">
        <v>893</v>
      </c>
      <c r="H3897" s="255" t="s">
        <v>565</v>
      </c>
      <c r="I3897" s="255" t="s">
        <v>565</v>
      </c>
      <c r="K3897" s="255" t="s">
        <v>174</v>
      </c>
      <c r="L3897" s="255" t="s">
        <v>4661</v>
      </c>
      <c r="M3897" s="255" t="s">
        <v>757</v>
      </c>
      <c r="N3897" s="255" t="s">
        <v>1740</v>
      </c>
      <c r="P3897" s="255" t="s">
        <v>168</v>
      </c>
      <c r="Q3897" s="255" t="s">
        <v>764</v>
      </c>
      <c r="R3897" s="255" t="s">
        <v>4552</v>
      </c>
      <c r="S3897" s="255" t="s">
        <v>3504</v>
      </c>
    </row>
    <row r="3898" spans="1:19" x14ac:dyDescent="0.3">
      <c r="A3898" s="255"/>
      <c r="B3898" s="255"/>
      <c r="C3898" s="255"/>
      <c r="D3898" s="255"/>
      <c r="F3898" s="255" t="s">
        <v>168</v>
      </c>
      <c r="G3898" s="255" t="s">
        <v>677</v>
      </c>
      <c r="H3898" s="255" t="s">
        <v>565</v>
      </c>
      <c r="I3898" s="255" t="s">
        <v>565</v>
      </c>
      <c r="K3898" s="255" t="s">
        <v>174</v>
      </c>
      <c r="L3898" s="255" t="s">
        <v>570</v>
      </c>
      <c r="M3898" s="255" t="s">
        <v>624</v>
      </c>
      <c r="N3898" s="255" t="s">
        <v>851</v>
      </c>
      <c r="P3898" s="255" t="s">
        <v>168</v>
      </c>
      <c r="Q3898" s="255" t="s">
        <v>766</v>
      </c>
      <c r="R3898" s="255" t="s">
        <v>863</v>
      </c>
      <c r="S3898" s="255" t="s">
        <v>1481</v>
      </c>
    </row>
    <row r="3899" spans="1:19" x14ac:dyDescent="0.3">
      <c r="A3899" s="255"/>
      <c r="B3899" s="255"/>
      <c r="C3899" s="255"/>
      <c r="D3899" s="255"/>
      <c r="F3899" s="255" t="s">
        <v>168</v>
      </c>
      <c r="G3899" s="255" t="s">
        <v>543</v>
      </c>
      <c r="H3899" s="255" t="s">
        <v>972</v>
      </c>
      <c r="I3899" s="255" t="s">
        <v>1584</v>
      </c>
      <c r="K3899" s="255" t="s">
        <v>174</v>
      </c>
      <c r="L3899" s="255" t="s">
        <v>572</v>
      </c>
      <c r="M3899" s="255" t="s">
        <v>565</v>
      </c>
      <c r="N3899" s="255" t="s">
        <v>565</v>
      </c>
      <c r="P3899" s="255" t="s">
        <v>168</v>
      </c>
      <c r="Q3899" s="255" t="s">
        <v>4672</v>
      </c>
      <c r="R3899" s="255" t="s">
        <v>881</v>
      </c>
      <c r="S3899" s="255" t="s">
        <v>4281</v>
      </c>
    </row>
    <row r="3900" spans="1:19" x14ac:dyDescent="0.3">
      <c r="A3900" s="255"/>
      <c r="B3900" s="255"/>
      <c r="C3900" s="255"/>
      <c r="D3900" s="255"/>
      <c r="F3900" s="255" t="s">
        <v>168</v>
      </c>
      <c r="G3900" s="255" t="s">
        <v>679</v>
      </c>
      <c r="H3900" s="255" t="s">
        <v>594</v>
      </c>
      <c r="I3900" s="255" t="s">
        <v>863</v>
      </c>
      <c r="K3900" s="255" t="s">
        <v>174</v>
      </c>
      <c r="L3900" s="255" t="s">
        <v>574</v>
      </c>
      <c r="M3900" s="255" t="s">
        <v>594</v>
      </c>
      <c r="N3900" s="255" t="s">
        <v>624</v>
      </c>
      <c r="P3900" s="255" t="s">
        <v>168</v>
      </c>
      <c r="Q3900" s="255" t="s">
        <v>767</v>
      </c>
      <c r="R3900" s="255" t="s">
        <v>594</v>
      </c>
      <c r="S3900" s="255" t="s">
        <v>952</v>
      </c>
    </row>
    <row r="3901" spans="1:19" x14ac:dyDescent="0.3">
      <c r="A3901" s="255"/>
      <c r="B3901" s="255"/>
      <c r="C3901" s="255"/>
      <c r="D3901" s="255"/>
      <c r="F3901" s="255" t="s">
        <v>168</v>
      </c>
      <c r="G3901" s="255" t="s">
        <v>681</v>
      </c>
      <c r="H3901" s="255" t="s">
        <v>2840</v>
      </c>
      <c r="I3901" s="255" t="s">
        <v>1585</v>
      </c>
      <c r="K3901" s="255" t="s">
        <v>174</v>
      </c>
      <c r="L3901" s="255" t="s">
        <v>576</v>
      </c>
      <c r="M3901" s="255" t="s">
        <v>565</v>
      </c>
      <c r="N3901" s="255" t="s">
        <v>565</v>
      </c>
      <c r="P3901" s="255" t="s">
        <v>168</v>
      </c>
      <c r="Q3901" s="255" t="s">
        <v>769</v>
      </c>
      <c r="R3901" s="255" t="s">
        <v>952</v>
      </c>
      <c r="S3901" s="255" t="s">
        <v>1766</v>
      </c>
    </row>
    <row r="3902" spans="1:19" x14ac:dyDescent="0.3">
      <c r="A3902" s="255"/>
      <c r="B3902" s="255"/>
      <c r="C3902" s="255"/>
      <c r="D3902" s="255"/>
      <c r="F3902" s="255" t="s">
        <v>168</v>
      </c>
      <c r="G3902" s="255" t="s">
        <v>683</v>
      </c>
      <c r="H3902" s="255" t="s">
        <v>1420</v>
      </c>
      <c r="I3902" s="255" t="s">
        <v>1586</v>
      </c>
      <c r="K3902" s="255" t="s">
        <v>174</v>
      </c>
      <c r="L3902" s="255" t="s">
        <v>578</v>
      </c>
      <c r="M3902" s="255" t="s">
        <v>565</v>
      </c>
      <c r="N3902" s="255" t="s">
        <v>565</v>
      </c>
      <c r="P3902" s="255" t="s">
        <v>168</v>
      </c>
      <c r="Q3902" s="255" t="s">
        <v>771</v>
      </c>
      <c r="R3902" s="255" t="s">
        <v>565</v>
      </c>
      <c r="S3902" s="255" t="s">
        <v>565</v>
      </c>
    </row>
    <row r="3903" spans="1:19" x14ac:dyDescent="0.3">
      <c r="A3903" s="255"/>
      <c r="B3903" s="255"/>
      <c r="C3903" s="255"/>
      <c r="D3903" s="255"/>
      <c r="F3903" s="255" t="s">
        <v>168</v>
      </c>
      <c r="G3903" s="255" t="s">
        <v>542</v>
      </c>
      <c r="H3903" s="255" t="s">
        <v>4115</v>
      </c>
      <c r="I3903" s="255" t="s">
        <v>1587</v>
      </c>
      <c r="K3903" s="255" t="s">
        <v>174</v>
      </c>
      <c r="L3903" s="255" t="s">
        <v>580</v>
      </c>
      <c r="M3903" s="255" t="s">
        <v>1348</v>
      </c>
      <c r="N3903" s="255" t="s">
        <v>2653</v>
      </c>
      <c r="P3903" s="255" t="s">
        <v>168</v>
      </c>
      <c r="Q3903" s="255" t="s">
        <v>537</v>
      </c>
      <c r="R3903" s="255" t="s">
        <v>10070</v>
      </c>
      <c r="S3903" s="255" t="s">
        <v>3505</v>
      </c>
    </row>
    <row r="3904" spans="1:19" x14ac:dyDescent="0.3">
      <c r="A3904" s="255"/>
      <c r="B3904" s="255"/>
      <c r="C3904" s="255"/>
      <c r="D3904" s="255"/>
      <c r="F3904" s="255" t="s">
        <v>168</v>
      </c>
      <c r="G3904" s="255" t="s">
        <v>686</v>
      </c>
      <c r="H3904" s="255" t="s">
        <v>1497</v>
      </c>
      <c r="I3904" s="255" t="s">
        <v>1588</v>
      </c>
      <c r="K3904" s="255" t="s">
        <v>174</v>
      </c>
      <c r="L3904" s="255" t="s">
        <v>4664</v>
      </c>
      <c r="M3904" s="255" t="s">
        <v>861</v>
      </c>
      <c r="N3904" s="255" t="s">
        <v>1369</v>
      </c>
      <c r="P3904" s="255" t="s">
        <v>168</v>
      </c>
      <c r="Q3904" s="255" t="s">
        <v>4673</v>
      </c>
      <c r="R3904" s="255" t="s">
        <v>1133</v>
      </c>
      <c r="S3904" s="255" t="s">
        <v>10071</v>
      </c>
    </row>
    <row r="3905" spans="1:19" x14ac:dyDescent="0.3">
      <c r="A3905" s="255"/>
      <c r="B3905" s="255"/>
      <c r="C3905" s="255"/>
      <c r="D3905" s="255"/>
      <c r="F3905" s="255" t="s">
        <v>168</v>
      </c>
      <c r="G3905" s="255" t="s">
        <v>688</v>
      </c>
      <c r="H3905" s="255" t="s">
        <v>1671</v>
      </c>
      <c r="I3905" s="255" t="s">
        <v>1589</v>
      </c>
      <c r="K3905" s="255" t="s">
        <v>174</v>
      </c>
      <c r="L3905" s="255" t="s">
        <v>582</v>
      </c>
      <c r="M3905" s="255" t="s">
        <v>565</v>
      </c>
      <c r="N3905" s="255" t="s">
        <v>565</v>
      </c>
      <c r="P3905" s="255" t="s">
        <v>168</v>
      </c>
      <c r="Q3905" s="255" t="s">
        <v>774</v>
      </c>
      <c r="R3905" s="255" t="s">
        <v>594</v>
      </c>
      <c r="S3905" s="255" t="s">
        <v>624</v>
      </c>
    </row>
    <row r="3906" spans="1:19" x14ac:dyDescent="0.3">
      <c r="A3906" s="255"/>
      <c r="B3906" s="255"/>
      <c r="C3906" s="255"/>
      <c r="D3906" s="255"/>
      <c r="F3906" s="255" t="s">
        <v>168</v>
      </c>
      <c r="G3906" s="255" t="s">
        <v>690</v>
      </c>
      <c r="H3906" s="255" t="s">
        <v>2256</v>
      </c>
      <c r="I3906" s="255" t="s">
        <v>1590</v>
      </c>
      <c r="K3906" s="255" t="s">
        <v>174</v>
      </c>
      <c r="L3906" s="255" t="s">
        <v>584</v>
      </c>
      <c r="M3906" s="255" t="s">
        <v>861</v>
      </c>
      <c r="N3906" s="255" t="s">
        <v>1369</v>
      </c>
      <c r="P3906" s="255" t="s">
        <v>168</v>
      </c>
      <c r="Q3906" s="255" t="s">
        <v>776</v>
      </c>
      <c r="R3906" s="255" t="s">
        <v>565</v>
      </c>
      <c r="S3906" s="255" t="s">
        <v>565</v>
      </c>
    </row>
    <row r="3907" spans="1:19" x14ac:dyDescent="0.3">
      <c r="A3907" s="255"/>
      <c r="B3907" s="255"/>
      <c r="C3907" s="255"/>
      <c r="D3907" s="255"/>
      <c r="F3907" s="255" t="s">
        <v>168</v>
      </c>
      <c r="G3907" s="255" t="s">
        <v>541</v>
      </c>
      <c r="H3907" s="255" t="s">
        <v>6309</v>
      </c>
      <c r="I3907" s="255" t="s">
        <v>1591</v>
      </c>
      <c r="K3907" s="255" t="s">
        <v>174</v>
      </c>
      <c r="L3907" s="255" t="s">
        <v>586</v>
      </c>
      <c r="M3907" s="255" t="s">
        <v>4063</v>
      </c>
      <c r="N3907" s="255" t="s">
        <v>8731</v>
      </c>
      <c r="P3907" s="255" t="s">
        <v>168</v>
      </c>
      <c r="Q3907" s="255" t="s">
        <v>778</v>
      </c>
      <c r="R3907" s="255" t="s">
        <v>10072</v>
      </c>
      <c r="S3907" s="255" t="s">
        <v>3506</v>
      </c>
    </row>
    <row r="3908" spans="1:19" x14ac:dyDescent="0.3">
      <c r="A3908" s="255"/>
      <c r="B3908" s="255"/>
      <c r="C3908" s="255"/>
      <c r="D3908" s="255"/>
      <c r="F3908" s="255" t="s">
        <v>168</v>
      </c>
      <c r="G3908" s="255" t="s">
        <v>693</v>
      </c>
      <c r="H3908" s="255" t="s">
        <v>3595</v>
      </c>
      <c r="I3908" s="255" t="s">
        <v>1592</v>
      </c>
      <c r="K3908" s="255" t="s">
        <v>174</v>
      </c>
      <c r="L3908" s="255" t="s">
        <v>553</v>
      </c>
      <c r="M3908" s="255" t="s">
        <v>4222</v>
      </c>
      <c r="N3908" s="255" t="s">
        <v>3831</v>
      </c>
      <c r="P3908" s="255" t="s">
        <v>168</v>
      </c>
      <c r="Q3908" s="255" t="s">
        <v>780</v>
      </c>
      <c r="R3908" s="255" t="s">
        <v>4352</v>
      </c>
      <c r="S3908" s="255" t="s">
        <v>1558</v>
      </c>
    </row>
    <row r="3909" spans="1:19" x14ac:dyDescent="0.3">
      <c r="A3909" s="255"/>
      <c r="B3909" s="255"/>
      <c r="C3909" s="255"/>
      <c r="D3909" s="255"/>
      <c r="F3909" s="255" t="s">
        <v>168</v>
      </c>
      <c r="G3909" s="255" t="s">
        <v>695</v>
      </c>
      <c r="H3909" s="255" t="s">
        <v>4138</v>
      </c>
      <c r="I3909" s="255" t="s">
        <v>1593</v>
      </c>
      <c r="K3909" s="255" t="s">
        <v>174</v>
      </c>
      <c r="L3909" s="255" t="s">
        <v>589</v>
      </c>
      <c r="M3909" s="255" t="s">
        <v>1975</v>
      </c>
      <c r="N3909" s="255" t="s">
        <v>2654</v>
      </c>
      <c r="P3909" s="255" t="s">
        <v>168</v>
      </c>
      <c r="Q3909" s="255" t="s">
        <v>782</v>
      </c>
      <c r="R3909" s="255" t="s">
        <v>565</v>
      </c>
      <c r="S3909" s="255" t="s">
        <v>565</v>
      </c>
    </row>
    <row r="3910" spans="1:19" x14ac:dyDescent="0.3">
      <c r="A3910" s="255"/>
      <c r="B3910" s="255"/>
      <c r="C3910" s="255"/>
      <c r="D3910" s="255"/>
      <c r="F3910" s="255" t="s">
        <v>168</v>
      </c>
      <c r="G3910" s="255" t="s">
        <v>697</v>
      </c>
      <c r="H3910" s="255" t="s">
        <v>5839</v>
      </c>
      <c r="I3910" s="255" t="s">
        <v>1594</v>
      </c>
      <c r="K3910" s="255" t="s">
        <v>174</v>
      </c>
      <c r="L3910" s="255" t="s">
        <v>591</v>
      </c>
      <c r="M3910" s="255" t="s">
        <v>2840</v>
      </c>
      <c r="N3910" s="255" t="s">
        <v>3832</v>
      </c>
      <c r="P3910" s="255" t="s">
        <v>168</v>
      </c>
      <c r="Q3910" s="255" t="s">
        <v>783</v>
      </c>
      <c r="R3910" s="255" t="s">
        <v>661</v>
      </c>
      <c r="S3910" s="255" t="s">
        <v>3507</v>
      </c>
    </row>
    <row r="3911" spans="1:19" x14ac:dyDescent="0.3">
      <c r="A3911" s="255"/>
      <c r="B3911" s="255"/>
      <c r="C3911" s="255"/>
      <c r="D3911" s="255"/>
      <c r="F3911" s="255" t="s">
        <v>168</v>
      </c>
      <c r="G3911" s="255" t="s">
        <v>699</v>
      </c>
      <c r="H3911" s="255" t="s">
        <v>1125</v>
      </c>
      <c r="I3911" s="255" t="s">
        <v>1595</v>
      </c>
      <c r="K3911" s="255" t="s">
        <v>174</v>
      </c>
      <c r="L3911" s="255" t="s">
        <v>4665</v>
      </c>
      <c r="M3911" s="255" t="s">
        <v>565</v>
      </c>
      <c r="N3911" s="255" t="s">
        <v>565</v>
      </c>
      <c r="P3911" s="255" t="s">
        <v>168</v>
      </c>
      <c r="Q3911" s="255" t="s">
        <v>784</v>
      </c>
      <c r="R3911" s="255" t="s">
        <v>598</v>
      </c>
      <c r="S3911" s="255" t="s">
        <v>2158</v>
      </c>
    </row>
    <row r="3912" spans="1:19" x14ac:dyDescent="0.3">
      <c r="A3912" s="255"/>
      <c r="B3912" s="255"/>
      <c r="C3912" s="255"/>
      <c r="D3912" s="255"/>
      <c r="F3912" s="255" t="s">
        <v>168</v>
      </c>
      <c r="G3912" s="255" t="s">
        <v>701</v>
      </c>
      <c r="H3912" s="255" t="s">
        <v>2256</v>
      </c>
      <c r="I3912" s="255" t="s">
        <v>567</v>
      </c>
      <c r="K3912" s="255" t="s">
        <v>174</v>
      </c>
      <c r="L3912" s="255" t="s">
        <v>595</v>
      </c>
      <c r="M3912" s="255" t="s">
        <v>565</v>
      </c>
      <c r="N3912" s="255" t="s">
        <v>565</v>
      </c>
      <c r="P3912" s="255" t="s">
        <v>168</v>
      </c>
      <c r="Q3912" s="255" t="s">
        <v>786</v>
      </c>
      <c r="R3912" s="255" t="s">
        <v>3116</v>
      </c>
      <c r="S3912" s="255" t="s">
        <v>3508</v>
      </c>
    </row>
    <row r="3913" spans="1:19" x14ac:dyDescent="0.3">
      <c r="A3913" s="255"/>
      <c r="B3913" s="255"/>
      <c r="C3913" s="255"/>
      <c r="D3913" s="255"/>
      <c r="F3913" s="255" t="s">
        <v>168</v>
      </c>
      <c r="G3913" s="255" t="s">
        <v>702</v>
      </c>
      <c r="H3913" s="255" t="s">
        <v>565</v>
      </c>
      <c r="I3913" s="255" t="s">
        <v>565</v>
      </c>
      <c r="K3913" s="255" t="s">
        <v>174</v>
      </c>
      <c r="L3913" s="255" t="s">
        <v>597</v>
      </c>
      <c r="M3913" s="255" t="s">
        <v>565</v>
      </c>
      <c r="N3913" s="255" t="s">
        <v>565</v>
      </c>
      <c r="P3913" s="255" t="s">
        <v>168</v>
      </c>
      <c r="Q3913" s="255" t="s">
        <v>4674</v>
      </c>
      <c r="R3913" s="255" t="s">
        <v>3479</v>
      </c>
      <c r="S3913" s="255" t="s">
        <v>10073</v>
      </c>
    </row>
    <row r="3914" spans="1:19" x14ac:dyDescent="0.3">
      <c r="A3914" s="255"/>
      <c r="B3914" s="255"/>
      <c r="C3914" s="255"/>
      <c r="D3914" s="255"/>
      <c r="F3914" s="255" t="s">
        <v>168</v>
      </c>
      <c r="G3914" s="255" t="s">
        <v>703</v>
      </c>
      <c r="H3914" s="255" t="s">
        <v>565</v>
      </c>
      <c r="I3914" s="255" t="s">
        <v>565</v>
      </c>
      <c r="K3914" s="255" t="s">
        <v>174</v>
      </c>
      <c r="L3914" s="255" t="s">
        <v>599</v>
      </c>
      <c r="M3914" s="255" t="s">
        <v>565</v>
      </c>
      <c r="N3914" s="255" t="s">
        <v>565</v>
      </c>
      <c r="P3914" s="255" t="s">
        <v>168</v>
      </c>
      <c r="Q3914" s="255" t="s">
        <v>788</v>
      </c>
      <c r="R3914" s="255" t="s">
        <v>821</v>
      </c>
      <c r="S3914" s="255" t="s">
        <v>710</v>
      </c>
    </row>
    <row r="3915" spans="1:19" x14ac:dyDescent="0.3">
      <c r="A3915" s="255"/>
      <c r="B3915" s="255"/>
      <c r="C3915" s="255"/>
      <c r="D3915" s="255"/>
      <c r="F3915" s="255" t="s">
        <v>168</v>
      </c>
      <c r="G3915" s="255" t="s">
        <v>704</v>
      </c>
      <c r="H3915" s="255" t="s">
        <v>2689</v>
      </c>
      <c r="I3915" s="255" t="s">
        <v>1596</v>
      </c>
      <c r="K3915" s="255" t="s">
        <v>174</v>
      </c>
      <c r="L3915" s="255" t="s">
        <v>4666</v>
      </c>
      <c r="M3915" s="255" t="s">
        <v>2085</v>
      </c>
      <c r="N3915" s="255" t="s">
        <v>9106</v>
      </c>
      <c r="P3915" s="255" t="s">
        <v>168</v>
      </c>
      <c r="Q3915" s="255" t="s">
        <v>790</v>
      </c>
      <c r="R3915" s="255" t="s">
        <v>992</v>
      </c>
      <c r="S3915" s="255" t="s">
        <v>3509</v>
      </c>
    </row>
    <row r="3916" spans="1:19" x14ac:dyDescent="0.3">
      <c r="A3916" s="255"/>
      <c r="B3916" s="255"/>
      <c r="C3916" s="255"/>
      <c r="D3916" s="255"/>
      <c r="F3916" s="255" t="s">
        <v>168</v>
      </c>
      <c r="G3916" s="255" t="s">
        <v>705</v>
      </c>
      <c r="H3916" s="255" t="s">
        <v>1193</v>
      </c>
      <c r="I3916" s="255" t="s">
        <v>1597</v>
      </c>
      <c r="K3916" s="255" t="s">
        <v>174</v>
      </c>
      <c r="L3916" s="255" t="s">
        <v>601</v>
      </c>
      <c r="M3916" s="255" t="s">
        <v>2515</v>
      </c>
      <c r="N3916" s="255" t="s">
        <v>2655</v>
      </c>
      <c r="P3916" s="255" t="s">
        <v>168</v>
      </c>
      <c r="Q3916" s="255" t="s">
        <v>792</v>
      </c>
      <c r="R3916" s="255" t="s">
        <v>680</v>
      </c>
      <c r="S3916" s="255" t="s">
        <v>3510</v>
      </c>
    </row>
    <row r="3917" spans="1:19" x14ac:dyDescent="0.3">
      <c r="A3917" s="255"/>
      <c r="B3917" s="255"/>
      <c r="C3917" s="255"/>
      <c r="D3917" s="255"/>
      <c r="F3917" s="255" t="s">
        <v>168</v>
      </c>
      <c r="G3917" s="255" t="s">
        <v>707</v>
      </c>
      <c r="H3917" s="255" t="s">
        <v>1718</v>
      </c>
      <c r="I3917" s="255" t="s">
        <v>1598</v>
      </c>
      <c r="K3917" s="255" t="s">
        <v>174</v>
      </c>
      <c r="L3917" s="255" t="s">
        <v>2074</v>
      </c>
      <c r="M3917" s="255" t="s">
        <v>863</v>
      </c>
      <c r="N3917" s="255" t="s">
        <v>2656</v>
      </c>
      <c r="P3917" s="255" t="s">
        <v>168</v>
      </c>
      <c r="Q3917" s="255" t="s">
        <v>794</v>
      </c>
      <c r="R3917" s="255" t="s">
        <v>946</v>
      </c>
      <c r="S3917" s="255" t="s">
        <v>1906</v>
      </c>
    </row>
    <row r="3918" spans="1:19" x14ac:dyDescent="0.3">
      <c r="A3918" s="255"/>
      <c r="B3918" s="255"/>
      <c r="C3918" s="255"/>
      <c r="D3918" s="255"/>
      <c r="F3918" s="255" t="s">
        <v>168</v>
      </c>
      <c r="G3918" s="255" t="s">
        <v>709</v>
      </c>
      <c r="H3918" s="255" t="s">
        <v>2157</v>
      </c>
      <c r="I3918" s="255" t="s">
        <v>1599</v>
      </c>
      <c r="K3918" s="255" t="s">
        <v>174</v>
      </c>
      <c r="L3918" s="255" t="s">
        <v>602</v>
      </c>
      <c r="M3918" s="255" t="s">
        <v>863</v>
      </c>
      <c r="N3918" s="255" t="s">
        <v>2657</v>
      </c>
      <c r="P3918" s="255" t="s">
        <v>168</v>
      </c>
      <c r="Q3918" s="255" t="s">
        <v>796</v>
      </c>
      <c r="R3918" s="255" t="s">
        <v>1939</v>
      </c>
      <c r="S3918" s="255" t="s">
        <v>3511</v>
      </c>
    </row>
    <row r="3919" spans="1:19" x14ac:dyDescent="0.3">
      <c r="A3919" s="255"/>
      <c r="B3919" s="255"/>
      <c r="C3919" s="255"/>
      <c r="D3919" s="255"/>
      <c r="F3919" s="255" t="s">
        <v>168</v>
      </c>
      <c r="G3919" s="255" t="s">
        <v>586</v>
      </c>
      <c r="H3919" s="255" t="s">
        <v>3019</v>
      </c>
      <c r="I3919" s="255" t="s">
        <v>1600</v>
      </c>
      <c r="K3919" s="255" t="s">
        <v>174</v>
      </c>
      <c r="L3919" s="255" t="s">
        <v>603</v>
      </c>
      <c r="M3919" s="255" t="s">
        <v>2693</v>
      </c>
      <c r="N3919" s="255" t="s">
        <v>3691</v>
      </c>
      <c r="P3919" s="255" t="s">
        <v>168</v>
      </c>
      <c r="Q3919" s="255" t="s">
        <v>4675</v>
      </c>
      <c r="R3919" s="255" t="s">
        <v>3569</v>
      </c>
      <c r="S3919" s="255" t="s">
        <v>10074</v>
      </c>
    </row>
    <row r="3920" spans="1:19" x14ac:dyDescent="0.3">
      <c r="A3920" s="255"/>
      <c r="B3920" s="255"/>
      <c r="C3920" s="255"/>
      <c r="D3920" s="255"/>
      <c r="F3920" s="255" t="s">
        <v>168</v>
      </c>
      <c r="G3920" s="255" t="s">
        <v>540</v>
      </c>
      <c r="H3920" s="255" t="s">
        <v>9080</v>
      </c>
      <c r="I3920" s="255" t="s">
        <v>1601</v>
      </c>
      <c r="K3920" s="255" t="s">
        <v>174</v>
      </c>
      <c r="L3920" s="255" t="s">
        <v>586</v>
      </c>
      <c r="M3920" s="255" t="s">
        <v>875</v>
      </c>
      <c r="N3920" s="255" t="s">
        <v>2658</v>
      </c>
      <c r="P3920" s="255" t="s">
        <v>168</v>
      </c>
      <c r="Q3920" s="255" t="s">
        <v>798</v>
      </c>
      <c r="R3920" s="255" t="s">
        <v>946</v>
      </c>
      <c r="S3920" s="255" t="s">
        <v>1023</v>
      </c>
    </row>
    <row r="3921" spans="1:19" x14ac:dyDescent="0.3">
      <c r="A3921" s="255"/>
      <c r="B3921" s="255"/>
      <c r="C3921" s="255"/>
      <c r="D3921" s="255"/>
      <c r="F3921" s="255" t="s">
        <v>168</v>
      </c>
      <c r="G3921" s="255" t="s">
        <v>371</v>
      </c>
      <c r="H3921" s="255" t="s">
        <v>2987</v>
      </c>
      <c r="I3921" s="255" t="s">
        <v>1602</v>
      </c>
      <c r="K3921" s="255" t="s">
        <v>174</v>
      </c>
      <c r="L3921" s="255" t="s">
        <v>552</v>
      </c>
      <c r="M3921" s="255" t="s">
        <v>2178</v>
      </c>
      <c r="N3921" s="255" t="s">
        <v>3833</v>
      </c>
      <c r="P3921" s="255" t="s">
        <v>168</v>
      </c>
      <c r="Q3921" s="255" t="s">
        <v>800</v>
      </c>
      <c r="R3921" s="255" t="s">
        <v>1808</v>
      </c>
      <c r="S3921" s="255" t="s">
        <v>3512</v>
      </c>
    </row>
    <row r="3922" spans="1:19" x14ac:dyDescent="0.3">
      <c r="A3922" s="255"/>
      <c r="B3922" s="255"/>
      <c r="C3922" s="255"/>
      <c r="D3922" s="255"/>
      <c r="F3922" s="255" t="s">
        <v>168</v>
      </c>
      <c r="G3922" s="255" t="s">
        <v>714</v>
      </c>
      <c r="H3922" s="255" t="s">
        <v>565</v>
      </c>
      <c r="I3922" s="255" t="s">
        <v>565</v>
      </c>
      <c r="K3922" s="255" t="s">
        <v>174</v>
      </c>
      <c r="L3922" s="255" t="s">
        <v>551</v>
      </c>
      <c r="M3922" s="255" t="s">
        <v>1860</v>
      </c>
      <c r="N3922" s="255" t="s">
        <v>3834</v>
      </c>
      <c r="P3922" s="255" t="s">
        <v>168</v>
      </c>
      <c r="Q3922" s="255" t="s">
        <v>802</v>
      </c>
      <c r="R3922" s="255" t="s">
        <v>565</v>
      </c>
      <c r="S3922" s="255" t="s">
        <v>565</v>
      </c>
    </row>
    <row r="3923" spans="1:19" x14ac:dyDescent="0.3">
      <c r="A3923" s="255"/>
      <c r="B3923" s="255"/>
      <c r="C3923" s="255"/>
      <c r="D3923" s="255"/>
      <c r="F3923" s="255" t="s">
        <v>168</v>
      </c>
      <c r="G3923" s="255" t="s">
        <v>715</v>
      </c>
      <c r="H3923" s="255" t="s">
        <v>991</v>
      </c>
      <c r="I3923" s="255" t="s">
        <v>1603</v>
      </c>
      <c r="K3923" s="255" t="s">
        <v>174</v>
      </c>
      <c r="L3923" s="255" t="s">
        <v>611</v>
      </c>
      <c r="M3923" s="255" t="s">
        <v>1860</v>
      </c>
      <c r="N3923" s="255" t="s">
        <v>3834</v>
      </c>
      <c r="P3923" s="255" t="s">
        <v>168</v>
      </c>
      <c r="Q3923" s="255" t="s">
        <v>803</v>
      </c>
      <c r="R3923" s="255" t="s">
        <v>1575</v>
      </c>
      <c r="S3923" s="255" t="s">
        <v>3513</v>
      </c>
    </row>
    <row r="3924" spans="1:19" x14ac:dyDescent="0.3">
      <c r="A3924" s="255"/>
      <c r="B3924" s="255"/>
      <c r="C3924" s="255"/>
      <c r="D3924" s="255"/>
      <c r="F3924" s="255" t="s">
        <v>168</v>
      </c>
      <c r="G3924" s="255" t="s">
        <v>717</v>
      </c>
      <c r="H3924" s="255" t="s">
        <v>2025</v>
      </c>
      <c r="I3924" s="255" t="s">
        <v>1604</v>
      </c>
      <c r="K3924" s="255" t="s">
        <v>174</v>
      </c>
      <c r="L3924" s="255" t="s">
        <v>586</v>
      </c>
      <c r="M3924" s="255" t="s">
        <v>565</v>
      </c>
      <c r="N3924" s="255" t="s">
        <v>565</v>
      </c>
      <c r="P3924" s="255" t="s">
        <v>168</v>
      </c>
      <c r="Q3924" s="255" t="s">
        <v>805</v>
      </c>
      <c r="R3924" s="255" t="s">
        <v>594</v>
      </c>
      <c r="S3924" s="255" t="s">
        <v>3514</v>
      </c>
    </row>
    <row r="3925" spans="1:19" x14ac:dyDescent="0.3">
      <c r="A3925" s="255"/>
      <c r="B3925" s="255"/>
      <c r="C3925" s="255"/>
      <c r="D3925" s="255"/>
      <c r="F3925" s="255" t="s">
        <v>168</v>
      </c>
      <c r="G3925" s="255" t="s">
        <v>719</v>
      </c>
      <c r="H3925" s="255" t="s">
        <v>565</v>
      </c>
      <c r="I3925" s="255" t="s">
        <v>946</v>
      </c>
      <c r="K3925" s="255" t="s">
        <v>174</v>
      </c>
      <c r="L3925" s="255" t="s">
        <v>550</v>
      </c>
      <c r="M3925" s="255" t="s">
        <v>628</v>
      </c>
      <c r="N3925" s="255" t="s">
        <v>2659</v>
      </c>
      <c r="P3925" s="255" t="s">
        <v>168</v>
      </c>
      <c r="Q3925" s="255" t="s">
        <v>807</v>
      </c>
      <c r="R3925" s="255" t="s">
        <v>952</v>
      </c>
      <c r="S3925" s="255" t="s">
        <v>1576</v>
      </c>
    </row>
    <row r="3926" spans="1:19" x14ac:dyDescent="0.3">
      <c r="A3926" s="255"/>
      <c r="B3926" s="255"/>
      <c r="C3926" s="255"/>
      <c r="D3926" s="255"/>
      <c r="F3926" s="255" t="s">
        <v>168</v>
      </c>
      <c r="G3926" s="255" t="s">
        <v>720</v>
      </c>
      <c r="H3926" s="255" t="s">
        <v>821</v>
      </c>
      <c r="I3926" s="255" t="s">
        <v>1307</v>
      </c>
      <c r="K3926" s="255" t="s">
        <v>174</v>
      </c>
      <c r="L3926" s="255" t="s">
        <v>617</v>
      </c>
      <c r="M3926" s="255" t="s">
        <v>565</v>
      </c>
      <c r="N3926" s="255" t="s">
        <v>565</v>
      </c>
      <c r="P3926" s="255" t="s">
        <v>168</v>
      </c>
      <c r="Q3926" s="255" t="s">
        <v>809</v>
      </c>
      <c r="R3926" s="255" t="s">
        <v>1671</v>
      </c>
      <c r="S3926" s="255" t="s">
        <v>3515</v>
      </c>
    </row>
    <row r="3927" spans="1:19" x14ac:dyDescent="0.3">
      <c r="A3927" s="255"/>
      <c r="B3927" s="255"/>
      <c r="C3927" s="255"/>
      <c r="D3927" s="255"/>
      <c r="F3927" s="255" t="s">
        <v>168</v>
      </c>
      <c r="G3927" s="255" t="s">
        <v>722</v>
      </c>
      <c r="H3927" s="255" t="s">
        <v>757</v>
      </c>
      <c r="I3927" s="255" t="s">
        <v>1605</v>
      </c>
      <c r="K3927" s="255" t="s">
        <v>174</v>
      </c>
      <c r="L3927" s="255" t="s">
        <v>618</v>
      </c>
      <c r="M3927" s="255" t="s">
        <v>845</v>
      </c>
      <c r="N3927" s="255" t="s">
        <v>2660</v>
      </c>
      <c r="P3927" s="255" t="s">
        <v>168</v>
      </c>
      <c r="Q3927" s="255" t="s">
        <v>4676</v>
      </c>
      <c r="R3927" s="255" t="s">
        <v>1791</v>
      </c>
      <c r="S3927" s="255" t="s">
        <v>10075</v>
      </c>
    </row>
    <row r="3928" spans="1:19" x14ac:dyDescent="0.3">
      <c r="A3928" s="255"/>
      <c r="B3928" s="255"/>
      <c r="C3928" s="255"/>
      <c r="D3928" s="255"/>
      <c r="F3928" s="255" t="s">
        <v>168</v>
      </c>
      <c r="G3928" s="255" t="s">
        <v>724</v>
      </c>
      <c r="H3928" s="255" t="s">
        <v>777</v>
      </c>
      <c r="I3928" s="255" t="s">
        <v>1606</v>
      </c>
      <c r="K3928" s="255" t="s">
        <v>174</v>
      </c>
      <c r="L3928" s="255" t="s">
        <v>620</v>
      </c>
      <c r="M3928" s="255" t="s">
        <v>594</v>
      </c>
      <c r="N3928" s="255" t="s">
        <v>812</v>
      </c>
      <c r="P3928" s="255" t="s">
        <v>168</v>
      </c>
      <c r="Q3928" s="255" t="s">
        <v>813</v>
      </c>
      <c r="R3928" s="255" t="s">
        <v>3047</v>
      </c>
      <c r="S3928" s="255" t="s">
        <v>3516</v>
      </c>
    </row>
    <row r="3929" spans="1:19" x14ac:dyDescent="0.3">
      <c r="A3929" s="255"/>
      <c r="B3929" s="255"/>
      <c r="C3929" s="255"/>
      <c r="D3929" s="255"/>
      <c r="F3929" s="255" t="s">
        <v>168</v>
      </c>
      <c r="G3929" s="255" t="s">
        <v>726</v>
      </c>
      <c r="H3929" s="255" t="s">
        <v>3232</v>
      </c>
      <c r="I3929" s="255" t="s">
        <v>1607</v>
      </c>
      <c r="K3929" s="255" t="s">
        <v>174</v>
      </c>
      <c r="L3929" s="255" t="s">
        <v>8645</v>
      </c>
      <c r="M3929" s="255" t="s">
        <v>565</v>
      </c>
      <c r="N3929" s="255" t="s">
        <v>565</v>
      </c>
      <c r="P3929" s="255" t="s">
        <v>168</v>
      </c>
      <c r="Q3929" s="255" t="s">
        <v>815</v>
      </c>
      <c r="R3929" s="255" t="s">
        <v>565</v>
      </c>
      <c r="S3929" s="255" t="s">
        <v>1010</v>
      </c>
    </row>
    <row r="3930" spans="1:19" x14ac:dyDescent="0.3">
      <c r="A3930" s="255"/>
      <c r="B3930" s="255"/>
      <c r="C3930" s="255"/>
      <c r="D3930" s="255"/>
      <c r="F3930" s="255" t="s">
        <v>168</v>
      </c>
      <c r="G3930" s="255" t="s">
        <v>728</v>
      </c>
      <c r="H3930" s="255" t="s">
        <v>4552</v>
      </c>
      <c r="I3930" s="255" t="s">
        <v>1608</v>
      </c>
      <c r="K3930" s="255" t="s">
        <v>174</v>
      </c>
      <c r="L3930" s="255" t="s">
        <v>586</v>
      </c>
      <c r="M3930" s="255" t="s">
        <v>565</v>
      </c>
      <c r="N3930" s="255" t="s">
        <v>565</v>
      </c>
      <c r="P3930" s="255" t="s">
        <v>168</v>
      </c>
      <c r="Q3930" s="255" t="s">
        <v>816</v>
      </c>
      <c r="R3930" s="255" t="s">
        <v>3082</v>
      </c>
      <c r="S3930" s="255" t="s">
        <v>3517</v>
      </c>
    </row>
    <row r="3931" spans="1:19" x14ac:dyDescent="0.3">
      <c r="A3931" s="255"/>
      <c r="B3931" s="255"/>
      <c r="C3931" s="255"/>
      <c r="D3931" s="255"/>
      <c r="F3931" s="255" t="s">
        <v>168</v>
      </c>
      <c r="G3931" s="255" t="s">
        <v>730</v>
      </c>
      <c r="H3931" s="255" t="s">
        <v>2929</v>
      </c>
      <c r="I3931" s="255" t="s">
        <v>1609</v>
      </c>
      <c r="K3931" s="255" t="s">
        <v>174</v>
      </c>
      <c r="L3931" s="255" t="s">
        <v>549</v>
      </c>
      <c r="M3931" s="255" t="s">
        <v>2455</v>
      </c>
      <c r="N3931" s="255" t="s">
        <v>1954</v>
      </c>
      <c r="P3931" s="255" t="s">
        <v>168</v>
      </c>
      <c r="Q3931" s="255" t="s">
        <v>818</v>
      </c>
      <c r="R3931" s="255" t="s">
        <v>1777</v>
      </c>
      <c r="S3931" s="255" t="s">
        <v>3518</v>
      </c>
    </row>
    <row r="3932" spans="1:19" x14ac:dyDescent="0.3">
      <c r="A3932" s="255"/>
      <c r="B3932" s="255"/>
      <c r="C3932" s="255"/>
      <c r="D3932" s="255"/>
      <c r="F3932" s="255" t="s">
        <v>168</v>
      </c>
      <c r="G3932" s="255" t="s">
        <v>539</v>
      </c>
      <c r="H3932" s="255" t="s">
        <v>9079</v>
      </c>
      <c r="I3932" s="255" t="s">
        <v>1610</v>
      </c>
      <c r="K3932" s="255" t="s">
        <v>174</v>
      </c>
      <c r="L3932" s="255" t="s">
        <v>625</v>
      </c>
      <c r="M3932" s="255" t="s">
        <v>565</v>
      </c>
      <c r="N3932" s="255" t="s">
        <v>565</v>
      </c>
      <c r="P3932" s="255" t="s">
        <v>168</v>
      </c>
      <c r="Q3932" s="255" t="s">
        <v>4677</v>
      </c>
      <c r="R3932" s="255" t="s">
        <v>565</v>
      </c>
      <c r="S3932" s="255" t="s">
        <v>565</v>
      </c>
    </row>
    <row r="3933" spans="1:19" x14ac:dyDescent="0.3">
      <c r="A3933" s="255"/>
      <c r="B3933" s="255"/>
      <c r="C3933" s="255"/>
      <c r="D3933" s="255"/>
      <c r="F3933" s="255" t="s">
        <v>168</v>
      </c>
      <c r="G3933" s="255" t="s">
        <v>733</v>
      </c>
      <c r="H3933" s="255" t="s">
        <v>952</v>
      </c>
      <c r="I3933" s="255" t="s">
        <v>1611</v>
      </c>
      <c r="K3933" s="255" t="s">
        <v>174</v>
      </c>
      <c r="L3933" s="255" t="s">
        <v>627</v>
      </c>
      <c r="M3933" s="255" t="s">
        <v>565</v>
      </c>
      <c r="N3933" s="255" t="s">
        <v>565</v>
      </c>
      <c r="P3933" s="255" t="s">
        <v>168</v>
      </c>
      <c r="Q3933" s="255" t="s">
        <v>820</v>
      </c>
      <c r="R3933" s="255" t="s">
        <v>565</v>
      </c>
      <c r="S3933" s="255" t="s">
        <v>565</v>
      </c>
    </row>
    <row r="3934" spans="1:19" x14ac:dyDescent="0.3">
      <c r="A3934" s="255"/>
      <c r="B3934" s="255"/>
      <c r="C3934" s="255"/>
      <c r="D3934" s="255"/>
      <c r="F3934" s="255" t="s">
        <v>168</v>
      </c>
      <c r="G3934" s="255" t="s">
        <v>735</v>
      </c>
      <c r="H3934" s="255" t="s">
        <v>875</v>
      </c>
      <c r="I3934" s="255" t="s">
        <v>1612</v>
      </c>
      <c r="K3934" s="255" t="s">
        <v>174</v>
      </c>
      <c r="L3934" s="255" t="s">
        <v>629</v>
      </c>
      <c r="M3934" s="255" t="s">
        <v>621</v>
      </c>
      <c r="N3934" s="255" t="s">
        <v>2661</v>
      </c>
      <c r="P3934" s="255" t="s">
        <v>168</v>
      </c>
      <c r="Q3934" s="255" t="s">
        <v>961</v>
      </c>
      <c r="R3934" s="255" t="s">
        <v>565</v>
      </c>
      <c r="S3934" s="255" t="s">
        <v>565</v>
      </c>
    </row>
    <row r="3935" spans="1:19" x14ac:dyDescent="0.3">
      <c r="A3935" s="255"/>
      <c r="B3935" s="255"/>
      <c r="C3935" s="255"/>
      <c r="D3935" s="255"/>
      <c r="F3935" s="255" t="s">
        <v>168</v>
      </c>
      <c r="G3935" s="255" t="s">
        <v>737</v>
      </c>
      <c r="H3935" s="255" t="s">
        <v>852</v>
      </c>
      <c r="I3935" s="255" t="s">
        <v>1613</v>
      </c>
      <c r="K3935" s="255" t="s">
        <v>174</v>
      </c>
      <c r="L3935" s="255" t="s">
        <v>631</v>
      </c>
      <c r="M3935" s="255" t="s">
        <v>594</v>
      </c>
      <c r="N3935" s="255" t="s">
        <v>863</v>
      </c>
      <c r="P3935" s="255" t="s">
        <v>168</v>
      </c>
      <c r="Q3935" s="255" t="s">
        <v>822</v>
      </c>
      <c r="R3935" s="255" t="s">
        <v>785</v>
      </c>
      <c r="S3935" s="255" t="s">
        <v>3519</v>
      </c>
    </row>
    <row r="3936" spans="1:19" x14ac:dyDescent="0.3">
      <c r="A3936" s="255"/>
      <c r="B3936" s="255"/>
      <c r="C3936" s="255"/>
      <c r="D3936" s="255"/>
      <c r="F3936" s="255" t="s">
        <v>168</v>
      </c>
      <c r="G3936" s="255" t="s">
        <v>739</v>
      </c>
      <c r="H3936" s="255" t="s">
        <v>4321</v>
      </c>
      <c r="I3936" s="255" t="s">
        <v>1614</v>
      </c>
      <c r="K3936" s="255" t="s">
        <v>174</v>
      </c>
      <c r="L3936" s="255" t="s">
        <v>633</v>
      </c>
      <c r="M3936" s="255" t="s">
        <v>565</v>
      </c>
      <c r="N3936" s="255" t="s">
        <v>594</v>
      </c>
      <c r="P3936" s="255" t="s">
        <v>168</v>
      </c>
      <c r="Q3936" s="255" t="s">
        <v>332</v>
      </c>
      <c r="R3936" s="255" t="s">
        <v>10076</v>
      </c>
      <c r="S3936" s="255" t="s">
        <v>3520</v>
      </c>
    </row>
    <row r="3937" spans="1:19" x14ac:dyDescent="0.3">
      <c r="A3937" s="255"/>
      <c r="B3937" s="255"/>
      <c r="C3937" s="255"/>
      <c r="D3937" s="255"/>
      <c r="F3937" s="255" t="s">
        <v>168</v>
      </c>
      <c r="G3937" s="255" t="s">
        <v>741</v>
      </c>
      <c r="H3937" s="255" t="s">
        <v>949</v>
      </c>
      <c r="I3937" s="255" t="s">
        <v>1615</v>
      </c>
      <c r="K3937" s="255" t="s">
        <v>174</v>
      </c>
      <c r="L3937" s="255" t="s">
        <v>586</v>
      </c>
      <c r="M3937" s="255" t="s">
        <v>885</v>
      </c>
      <c r="N3937" s="255" t="s">
        <v>2662</v>
      </c>
      <c r="P3937" s="255" t="s">
        <v>168</v>
      </c>
      <c r="Q3937" s="255" t="s">
        <v>331</v>
      </c>
      <c r="R3937" s="255" t="s">
        <v>2036</v>
      </c>
      <c r="S3937" s="255" t="s">
        <v>3521</v>
      </c>
    </row>
    <row r="3938" spans="1:19" x14ac:dyDescent="0.3">
      <c r="A3938" s="255"/>
      <c r="B3938" s="255"/>
      <c r="C3938" s="255"/>
      <c r="D3938" s="255"/>
      <c r="F3938" s="255" t="s">
        <v>168</v>
      </c>
      <c r="G3938" s="255" t="s">
        <v>743</v>
      </c>
      <c r="H3938" s="255" t="s">
        <v>4054</v>
      </c>
      <c r="I3938" s="255" t="s">
        <v>1616</v>
      </c>
      <c r="K3938" s="255" t="s">
        <v>174</v>
      </c>
      <c r="L3938" s="255" t="s">
        <v>548</v>
      </c>
      <c r="M3938" s="255" t="s">
        <v>621</v>
      </c>
      <c r="N3938" s="255" t="s">
        <v>1799</v>
      </c>
      <c r="P3938" s="255" t="s">
        <v>168</v>
      </c>
      <c r="Q3938" s="255" t="s">
        <v>330</v>
      </c>
      <c r="R3938" s="255" t="s">
        <v>2033</v>
      </c>
      <c r="S3938" s="255" t="s">
        <v>3522</v>
      </c>
    </row>
    <row r="3939" spans="1:19" x14ac:dyDescent="0.3">
      <c r="A3939" s="255"/>
      <c r="B3939" s="255"/>
      <c r="C3939" s="255"/>
      <c r="D3939" s="255"/>
      <c r="F3939" s="255" t="s">
        <v>168</v>
      </c>
      <c r="G3939" s="255" t="s">
        <v>745</v>
      </c>
      <c r="H3939" s="255" t="s">
        <v>1074</v>
      </c>
      <c r="I3939" s="255" t="s">
        <v>1617</v>
      </c>
      <c r="K3939" s="255" t="s">
        <v>174</v>
      </c>
      <c r="L3939" s="255" t="s">
        <v>637</v>
      </c>
      <c r="M3939" s="255" t="s">
        <v>821</v>
      </c>
      <c r="N3939" s="255" t="s">
        <v>885</v>
      </c>
      <c r="P3939" s="255" t="s">
        <v>168</v>
      </c>
      <c r="Q3939" s="255" t="s">
        <v>329</v>
      </c>
      <c r="R3939" s="255" t="s">
        <v>4616</v>
      </c>
      <c r="S3939" s="255" t="s">
        <v>3523</v>
      </c>
    </row>
    <row r="3940" spans="1:19" x14ac:dyDescent="0.3">
      <c r="A3940" s="255"/>
      <c r="B3940" s="255"/>
      <c r="C3940" s="255"/>
      <c r="D3940" s="255"/>
      <c r="F3940" s="255" t="s">
        <v>168</v>
      </c>
      <c r="G3940" s="255" t="s">
        <v>747</v>
      </c>
      <c r="H3940" s="255" t="s">
        <v>972</v>
      </c>
      <c r="I3940" s="255" t="s">
        <v>1618</v>
      </c>
      <c r="K3940" s="255" t="s">
        <v>174</v>
      </c>
      <c r="L3940" s="255" t="s">
        <v>639</v>
      </c>
      <c r="M3940" s="255" t="s">
        <v>594</v>
      </c>
      <c r="N3940" s="255" t="s">
        <v>946</v>
      </c>
      <c r="P3940" s="255" t="s">
        <v>168</v>
      </c>
      <c r="Q3940" s="255" t="s">
        <v>328</v>
      </c>
      <c r="R3940" s="255" t="s">
        <v>875</v>
      </c>
      <c r="S3940" s="255" t="s">
        <v>3524</v>
      </c>
    </row>
    <row r="3941" spans="1:19" x14ac:dyDescent="0.3">
      <c r="A3941" s="255"/>
      <c r="B3941" s="255"/>
      <c r="C3941" s="255"/>
      <c r="D3941" s="255"/>
      <c r="F3941" s="255" t="s">
        <v>168</v>
      </c>
      <c r="G3941" s="255" t="s">
        <v>749</v>
      </c>
      <c r="H3941" s="255" t="s">
        <v>4530</v>
      </c>
      <c r="I3941" s="255" t="s">
        <v>1619</v>
      </c>
      <c r="K3941" s="255" t="s">
        <v>174</v>
      </c>
      <c r="L3941" s="255" t="s">
        <v>641</v>
      </c>
      <c r="M3941" s="255" t="s">
        <v>565</v>
      </c>
      <c r="N3941" s="255" t="s">
        <v>565</v>
      </c>
      <c r="P3941" s="255" t="s">
        <v>168</v>
      </c>
      <c r="Q3941" s="255" t="s">
        <v>324</v>
      </c>
      <c r="R3941" s="255" t="s">
        <v>1478</v>
      </c>
      <c r="S3941" s="255" t="s">
        <v>3525</v>
      </c>
    </row>
    <row r="3942" spans="1:19" x14ac:dyDescent="0.3">
      <c r="A3942" s="255"/>
      <c r="B3942" s="255"/>
      <c r="C3942" s="255"/>
      <c r="D3942" s="255"/>
      <c r="F3942" s="255" t="s">
        <v>168</v>
      </c>
      <c r="G3942" s="255" t="s">
        <v>751</v>
      </c>
      <c r="H3942" s="255" t="s">
        <v>3190</v>
      </c>
      <c r="I3942" s="255" t="s">
        <v>1620</v>
      </c>
      <c r="K3942" s="255" t="s">
        <v>174</v>
      </c>
      <c r="L3942" s="255" t="s">
        <v>643</v>
      </c>
      <c r="M3942" s="255" t="s">
        <v>946</v>
      </c>
      <c r="N3942" s="255" t="s">
        <v>2285</v>
      </c>
      <c r="P3942" s="255" t="s">
        <v>168</v>
      </c>
      <c r="Q3942" s="255" t="s">
        <v>4678</v>
      </c>
      <c r="R3942" s="255" t="s">
        <v>3466</v>
      </c>
      <c r="S3942" s="255" t="s">
        <v>10077</v>
      </c>
    </row>
    <row r="3943" spans="1:19" x14ac:dyDescent="0.3">
      <c r="A3943" s="255"/>
      <c r="B3943" s="255"/>
      <c r="C3943" s="255"/>
      <c r="D3943" s="255"/>
      <c r="F3943" s="255" t="s">
        <v>168</v>
      </c>
      <c r="G3943" s="255" t="s">
        <v>753</v>
      </c>
      <c r="H3943" s="255" t="s">
        <v>6457</v>
      </c>
      <c r="I3943" s="255" t="s">
        <v>1621</v>
      </c>
      <c r="K3943" s="255" t="s">
        <v>174</v>
      </c>
      <c r="L3943" s="255" t="s">
        <v>586</v>
      </c>
      <c r="M3943" s="255" t="s">
        <v>861</v>
      </c>
      <c r="N3943" s="255" t="s">
        <v>1084</v>
      </c>
      <c r="P3943" s="255" t="s">
        <v>168</v>
      </c>
      <c r="Q3943" s="255" t="s">
        <v>830</v>
      </c>
      <c r="R3943" s="255" t="s">
        <v>1145</v>
      </c>
      <c r="S3943" s="255" t="s">
        <v>3526</v>
      </c>
    </row>
    <row r="3944" spans="1:19" x14ac:dyDescent="0.3">
      <c r="A3944" s="255"/>
      <c r="B3944" s="255"/>
      <c r="C3944" s="255"/>
      <c r="D3944" s="255"/>
      <c r="F3944" s="255" t="s">
        <v>168</v>
      </c>
      <c r="G3944" s="255" t="s">
        <v>538</v>
      </c>
      <c r="H3944" s="255" t="s">
        <v>9078</v>
      </c>
      <c r="I3944" s="255" t="s">
        <v>1622</v>
      </c>
      <c r="K3944" s="255" t="s">
        <v>174</v>
      </c>
      <c r="L3944" s="255" t="s">
        <v>547</v>
      </c>
      <c r="M3944" s="255" t="s">
        <v>1611</v>
      </c>
      <c r="N3944" s="255" t="s">
        <v>885</v>
      </c>
      <c r="P3944" s="255" t="s">
        <v>168</v>
      </c>
      <c r="Q3944" s="255" t="s">
        <v>831</v>
      </c>
      <c r="R3944" s="255" t="s">
        <v>757</v>
      </c>
      <c r="S3944" s="255" t="s">
        <v>757</v>
      </c>
    </row>
    <row r="3945" spans="1:19" x14ac:dyDescent="0.3">
      <c r="A3945" s="255"/>
      <c r="B3945" s="255"/>
      <c r="C3945" s="255"/>
      <c r="D3945" s="255"/>
      <c r="F3945" s="255" t="s">
        <v>168</v>
      </c>
      <c r="G3945" s="255" t="s">
        <v>756</v>
      </c>
      <c r="H3945" s="255" t="s">
        <v>863</v>
      </c>
      <c r="I3945" s="255" t="s">
        <v>885</v>
      </c>
      <c r="K3945" s="255" t="s">
        <v>174</v>
      </c>
      <c r="L3945" s="255" t="s">
        <v>647</v>
      </c>
      <c r="M3945" s="255" t="s">
        <v>1992</v>
      </c>
      <c r="N3945" s="255" t="s">
        <v>946</v>
      </c>
      <c r="P3945" s="255" t="s">
        <v>168</v>
      </c>
      <c r="Q3945" s="255" t="s">
        <v>832</v>
      </c>
      <c r="R3945" s="255" t="s">
        <v>4902</v>
      </c>
      <c r="S3945" s="255" t="s">
        <v>3527</v>
      </c>
    </row>
    <row r="3946" spans="1:19" x14ac:dyDescent="0.3">
      <c r="A3946" s="255"/>
      <c r="B3946" s="255"/>
      <c r="C3946" s="255"/>
      <c r="D3946" s="255"/>
      <c r="F3946" s="255" t="s">
        <v>168</v>
      </c>
      <c r="G3946" s="255" t="s">
        <v>758</v>
      </c>
      <c r="H3946" s="255" t="s">
        <v>567</v>
      </c>
      <c r="I3946" s="255" t="s">
        <v>1623</v>
      </c>
      <c r="K3946" s="255" t="s">
        <v>174</v>
      </c>
      <c r="L3946" s="255" t="s">
        <v>649</v>
      </c>
      <c r="M3946" s="255" t="s">
        <v>1193</v>
      </c>
      <c r="N3946" s="255" t="s">
        <v>624</v>
      </c>
      <c r="P3946" s="255" t="s">
        <v>168</v>
      </c>
      <c r="Q3946" s="255" t="s">
        <v>536</v>
      </c>
      <c r="R3946" s="255" t="s">
        <v>3941</v>
      </c>
      <c r="S3946" s="255" t="s">
        <v>3528</v>
      </c>
    </row>
    <row r="3947" spans="1:19" x14ac:dyDescent="0.3">
      <c r="A3947" s="255"/>
      <c r="B3947" s="255"/>
      <c r="C3947" s="255"/>
      <c r="D3947" s="255"/>
      <c r="F3947" s="255" t="s">
        <v>168</v>
      </c>
      <c r="G3947" s="255" t="s">
        <v>760</v>
      </c>
      <c r="H3947" s="255" t="s">
        <v>9077</v>
      </c>
      <c r="I3947" s="255" t="s">
        <v>1624</v>
      </c>
      <c r="K3947" s="255" t="s">
        <v>174</v>
      </c>
      <c r="L3947" s="255" t="s">
        <v>651</v>
      </c>
      <c r="M3947" s="255" t="s">
        <v>565</v>
      </c>
      <c r="N3947" s="255" t="s">
        <v>565</v>
      </c>
      <c r="P3947" s="255" t="s">
        <v>168</v>
      </c>
      <c r="Q3947" s="255" t="s">
        <v>586</v>
      </c>
      <c r="R3947" s="255" t="s">
        <v>3941</v>
      </c>
      <c r="S3947" s="255" t="s">
        <v>3528</v>
      </c>
    </row>
    <row r="3948" spans="1:19" x14ac:dyDescent="0.3">
      <c r="A3948" s="255"/>
      <c r="B3948" s="255"/>
      <c r="C3948" s="255"/>
      <c r="D3948" s="255"/>
      <c r="F3948" s="255" t="s">
        <v>168</v>
      </c>
      <c r="G3948" s="255" t="s">
        <v>762</v>
      </c>
      <c r="H3948" s="255" t="s">
        <v>4333</v>
      </c>
      <c r="I3948" s="255" t="s">
        <v>1625</v>
      </c>
      <c r="K3948" s="255" t="s">
        <v>174</v>
      </c>
      <c r="L3948" s="255" t="s">
        <v>653</v>
      </c>
      <c r="M3948" s="255" t="s">
        <v>594</v>
      </c>
      <c r="N3948" s="255" t="s">
        <v>594</v>
      </c>
      <c r="P3948" s="255" t="s">
        <v>170</v>
      </c>
      <c r="Q3948" s="255" t="s">
        <v>554</v>
      </c>
      <c r="R3948" s="255" t="s">
        <v>10078</v>
      </c>
      <c r="S3948" s="255" t="s">
        <v>3529</v>
      </c>
    </row>
    <row r="3949" spans="1:19" x14ac:dyDescent="0.3">
      <c r="A3949" s="255"/>
      <c r="B3949" s="255"/>
      <c r="C3949" s="255"/>
      <c r="D3949" s="255"/>
      <c r="F3949" s="255" t="s">
        <v>168</v>
      </c>
      <c r="G3949" s="255" t="s">
        <v>764</v>
      </c>
      <c r="H3949" s="255" t="s">
        <v>4340</v>
      </c>
      <c r="I3949" s="255" t="s">
        <v>878</v>
      </c>
      <c r="K3949" s="255" t="s">
        <v>174</v>
      </c>
      <c r="L3949" s="255" t="s">
        <v>655</v>
      </c>
      <c r="M3949" s="255" t="s">
        <v>594</v>
      </c>
      <c r="N3949" s="255" t="s">
        <v>565</v>
      </c>
      <c r="P3949" s="255" t="s">
        <v>170</v>
      </c>
      <c r="Q3949" s="255" t="s">
        <v>564</v>
      </c>
      <c r="R3949" s="255" t="s">
        <v>565</v>
      </c>
      <c r="S3949" s="255" t="s">
        <v>565</v>
      </c>
    </row>
    <row r="3950" spans="1:19" x14ac:dyDescent="0.3">
      <c r="A3950" s="255"/>
      <c r="B3950" s="255"/>
      <c r="C3950" s="255"/>
      <c r="D3950" s="255"/>
      <c r="F3950" s="255" t="s">
        <v>168</v>
      </c>
      <c r="G3950" s="255" t="s">
        <v>766</v>
      </c>
      <c r="H3950" s="255" t="s">
        <v>1183</v>
      </c>
      <c r="I3950" s="255" t="s">
        <v>1626</v>
      </c>
      <c r="K3950" s="255" t="s">
        <v>174</v>
      </c>
      <c r="L3950" s="255" t="s">
        <v>657</v>
      </c>
      <c r="M3950" s="255" t="s">
        <v>565</v>
      </c>
      <c r="N3950" s="255" t="s">
        <v>565</v>
      </c>
      <c r="P3950" s="255" t="s">
        <v>170</v>
      </c>
      <c r="Q3950" s="255" t="s">
        <v>566</v>
      </c>
      <c r="R3950" s="255" t="s">
        <v>674</v>
      </c>
      <c r="S3950" s="255" t="s">
        <v>3530</v>
      </c>
    </row>
    <row r="3951" spans="1:19" x14ac:dyDescent="0.3">
      <c r="A3951" s="255"/>
      <c r="B3951" s="255"/>
      <c r="C3951" s="255"/>
      <c r="D3951" s="255"/>
      <c r="F3951" s="255" t="s">
        <v>168</v>
      </c>
      <c r="G3951" s="255" t="s">
        <v>4672</v>
      </c>
      <c r="H3951" s="255" t="s">
        <v>1860</v>
      </c>
      <c r="I3951" s="255" t="s">
        <v>5101</v>
      </c>
      <c r="K3951" s="255" t="s">
        <v>174</v>
      </c>
      <c r="L3951" s="255" t="s">
        <v>546</v>
      </c>
      <c r="M3951" s="255" t="s">
        <v>1387</v>
      </c>
      <c r="N3951" s="255" t="s">
        <v>3692</v>
      </c>
      <c r="P3951" s="255" t="s">
        <v>170</v>
      </c>
      <c r="Q3951" s="255" t="s">
        <v>4661</v>
      </c>
      <c r="R3951" s="255" t="s">
        <v>1833</v>
      </c>
      <c r="S3951" s="255" t="s">
        <v>10079</v>
      </c>
    </row>
    <row r="3952" spans="1:19" x14ac:dyDescent="0.3">
      <c r="A3952" s="255"/>
      <c r="B3952" s="255"/>
      <c r="C3952" s="255"/>
      <c r="D3952" s="255"/>
      <c r="F3952" s="255" t="s">
        <v>168</v>
      </c>
      <c r="G3952" s="255" t="s">
        <v>767</v>
      </c>
      <c r="H3952" s="255" t="s">
        <v>1157</v>
      </c>
      <c r="I3952" s="255" t="s">
        <v>1627</v>
      </c>
      <c r="K3952" s="255" t="s">
        <v>174</v>
      </c>
      <c r="L3952" s="255" t="s">
        <v>660</v>
      </c>
      <c r="M3952" s="255" t="s">
        <v>565</v>
      </c>
      <c r="N3952" s="255" t="s">
        <v>565</v>
      </c>
      <c r="P3952" s="255" t="s">
        <v>170</v>
      </c>
      <c r="Q3952" s="255" t="s">
        <v>570</v>
      </c>
      <c r="R3952" s="255" t="s">
        <v>3470</v>
      </c>
      <c r="S3952" s="255" t="s">
        <v>3531</v>
      </c>
    </row>
    <row r="3953" spans="1:19" x14ac:dyDescent="0.3">
      <c r="A3953" s="255"/>
      <c r="B3953" s="255"/>
      <c r="C3953" s="255"/>
      <c r="D3953" s="255"/>
      <c r="F3953" s="255" t="s">
        <v>168</v>
      </c>
      <c r="G3953" s="255" t="s">
        <v>769</v>
      </c>
      <c r="H3953" s="255" t="s">
        <v>2083</v>
      </c>
      <c r="I3953" s="255" t="s">
        <v>1628</v>
      </c>
      <c r="K3953" s="255" t="s">
        <v>174</v>
      </c>
      <c r="L3953" s="255" t="s">
        <v>662</v>
      </c>
      <c r="M3953" s="255" t="s">
        <v>565</v>
      </c>
      <c r="N3953" s="255" t="s">
        <v>565</v>
      </c>
      <c r="P3953" s="255" t="s">
        <v>170</v>
      </c>
      <c r="Q3953" s="255" t="s">
        <v>572</v>
      </c>
      <c r="R3953" s="255" t="s">
        <v>2163</v>
      </c>
      <c r="S3953" s="255" t="s">
        <v>2955</v>
      </c>
    </row>
    <row r="3954" spans="1:19" x14ac:dyDescent="0.3">
      <c r="A3954" s="255"/>
      <c r="B3954" s="255"/>
      <c r="C3954" s="255"/>
      <c r="D3954" s="255"/>
      <c r="F3954" s="255" t="s">
        <v>168</v>
      </c>
      <c r="G3954" s="255" t="s">
        <v>771</v>
      </c>
      <c r="H3954" s="255" t="s">
        <v>2515</v>
      </c>
      <c r="I3954" s="255" t="s">
        <v>1629</v>
      </c>
      <c r="K3954" s="255" t="s">
        <v>174</v>
      </c>
      <c r="L3954" s="255" t="s">
        <v>664</v>
      </c>
      <c r="M3954" s="255" t="s">
        <v>1387</v>
      </c>
      <c r="N3954" s="255" t="s">
        <v>3692</v>
      </c>
      <c r="P3954" s="255" t="s">
        <v>170</v>
      </c>
      <c r="Q3954" s="255" t="s">
        <v>574</v>
      </c>
      <c r="R3954" s="255" t="s">
        <v>2285</v>
      </c>
      <c r="S3954" s="255" t="s">
        <v>1260</v>
      </c>
    </row>
    <row r="3955" spans="1:19" x14ac:dyDescent="0.3">
      <c r="A3955" s="255"/>
      <c r="B3955" s="255"/>
      <c r="C3955" s="255"/>
      <c r="D3955" s="255"/>
      <c r="F3955" s="255" t="s">
        <v>168</v>
      </c>
      <c r="G3955" s="255" t="s">
        <v>537</v>
      </c>
      <c r="H3955" s="255" t="s">
        <v>7155</v>
      </c>
      <c r="I3955" s="255" t="s">
        <v>1630</v>
      </c>
      <c r="K3955" s="255" t="s">
        <v>174</v>
      </c>
      <c r="L3955" s="255" t="s">
        <v>545</v>
      </c>
      <c r="M3955" s="255" t="s">
        <v>1906</v>
      </c>
      <c r="N3955" s="255" t="s">
        <v>2663</v>
      </c>
      <c r="P3955" s="255" t="s">
        <v>170</v>
      </c>
      <c r="Q3955" s="255" t="s">
        <v>576</v>
      </c>
      <c r="R3955" s="255" t="s">
        <v>852</v>
      </c>
      <c r="S3955" s="255" t="s">
        <v>2505</v>
      </c>
    </row>
    <row r="3956" spans="1:19" x14ac:dyDescent="0.3">
      <c r="A3956" s="255"/>
      <c r="B3956" s="255"/>
      <c r="C3956" s="255"/>
      <c r="D3956" s="255"/>
      <c r="F3956" s="255" t="s">
        <v>168</v>
      </c>
      <c r="G3956" s="255" t="s">
        <v>4673</v>
      </c>
      <c r="H3956" s="255" t="s">
        <v>659</v>
      </c>
      <c r="I3956" s="255" t="s">
        <v>9076</v>
      </c>
      <c r="K3956" s="255" t="s">
        <v>174</v>
      </c>
      <c r="L3956" s="255" t="s">
        <v>667</v>
      </c>
      <c r="M3956" s="255" t="s">
        <v>565</v>
      </c>
      <c r="N3956" s="255" t="s">
        <v>565</v>
      </c>
      <c r="P3956" s="255" t="s">
        <v>170</v>
      </c>
      <c r="Q3956" s="255" t="s">
        <v>578</v>
      </c>
      <c r="R3956" s="255" t="s">
        <v>1415</v>
      </c>
      <c r="S3956" s="255" t="s">
        <v>2501</v>
      </c>
    </row>
    <row r="3957" spans="1:19" x14ac:dyDescent="0.3">
      <c r="A3957" s="255"/>
      <c r="B3957" s="255"/>
      <c r="C3957" s="255"/>
      <c r="D3957" s="255"/>
      <c r="F3957" s="255" t="s">
        <v>168</v>
      </c>
      <c r="G3957" s="255" t="s">
        <v>774</v>
      </c>
      <c r="H3957" s="255" t="s">
        <v>812</v>
      </c>
      <c r="I3957" s="255" t="s">
        <v>1631</v>
      </c>
      <c r="K3957" s="255" t="s">
        <v>174</v>
      </c>
      <c r="L3957" s="255" t="s">
        <v>668</v>
      </c>
      <c r="M3957" s="255" t="s">
        <v>594</v>
      </c>
      <c r="N3957" s="255" t="s">
        <v>853</v>
      </c>
      <c r="P3957" s="255" t="s">
        <v>170</v>
      </c>
      <c r="Q3957" s="255" t="s">
        <v>580</v>
      </c>
      <c r="R3957" s="255" t="s">
        <v>757</v>
      </c>
      <c r="S3957" s="255" t="s">
        <v>2052</v>
      </c>
    </row>
    <row r="3958" spans="1:19" x14ac:dyDescent="0.3">
      <c r="A3958" s="255"/>
      <c r="B3958" s="255"/>
      <c r="C3958" s="255"/>
      <c r="D3958" s="255"/>
      <c r="F3958" s="255" t="s">
        <v>168</v>
      </c>
      <c r="G3958" s="255" t="s">
        <v>776</v>
      </c>
      <c r="H3958" s="255" t="s">
        <v>881</v>
      </c>
      <c r="I3958" s="255" t="s">
        <v>757</v>
      </c>
      <c r="K3958" s="255" t="s">
        <v>174</v>
      </c>
      <c r="L3958" s="255" t="s">
        <v>670</v>
      </c>
      <c r="M3958" s="255" t="s">
        <v>2086</v>
      </c>
      <c r="N3958" s="255" t="s">
        <v>2664</v>
      </c>
      <c r="P3958" s="255" t="s">
        <v>170</v>
      </c>
      <c r="Q3958" s="255" t="s">
        <v>2829</v>
      </c>
      <c r="R3958" s="255" t="s">
        <v>565</v>
      </c>
      <c r="S3958" s="255" t="s">
        <v>565</v>
      </c>
    </row>
    <row r="3959" spans="1:19" x14ac:dyDescent="0.3">
      <c r="A3959" s="255"/>
      <c r="B3959" s="255"/>
      <c r="C3959" s="255"/>
      <c r="D3959" s="255"/>
      <c r="F3959" s="255" t="s">
        <v>168</v>
      </c>
      <c r="G3959" s="255" t="s">
        <v>778</v>
      </c>
      <c r="H3959" s="255" t="s">
        <v>3107</v>
      </c>
      <c r="I3959" s="255" t="s">
        <v>1632</v>
      </c>
      <c r="K3959" s="255" t="s">
        <v>174</v>
      </c>
      <c r="L3959" s="255" t="s">
        <v>672</v>
      </c>
      <c r="M3959" s="255" t="s">
        <v>757</v>
      </c>
      <c r="N3959" s="255" t="s">
        <v>624</v>
      </c>
      <c r="P3959" s="255" t="s">
        <v>170</v>
      </c>
      <c r="Q3959" s="255" t="s">
        <v>4664</v>
      </c>
      <c r="R3959" s="255" t="s">
        <v>1227</v>
      </c>
      <c r="S3959" s="255" t="s">
        <v>10080</v>
      </c>
    </row>
    <row r="3960" spans="1:19" x14ac:dyDescent="0.3">
      <c r="A3960" s="255"/>
      <c r="B3960" s="255"/>
      <c r="C3960" s="255"/>
      <c r="D3960" s="255"/>
      <c r="F3960" s="255" t="s">
        <v>168</v>
      </c>
      <c r="G3960" s="255" t="s">
        <v>780</v>
      </c>
      <c r="H3960" s="255" t="s">
        <v>885</v>
      </c>
      <c r="I3960" s="255" t="s">
        <v>1337</v>
      </c>
      <c r="K3960" s="255" t="s">
        <v>174</v>
      </c>
      <c r="L3960" s="255" t="s">
        <v>544</v>
      </c>
      <c r="M3960" s="255" t="s">
        <v>642</v>
      </c>
      <c r="N3960" s="255" t="s">
        <v>2665</v>
      </c>
      <c r="P3960" s="255" t="s">
        <v>170</v>
      </c>
      <c r="Q3960" s="255" t="s">
        <v>582</v>
      </c>
      <c r="R3960" s="255" t="s">
        <v>642</v>
      </c>
      <c r="S3960" s="255" t="s">
        <v>3532</v>
      </c>
    </row>
    <row r="3961" spans="1:19" x14ac:dyDescent="0.3">
      <c r="A3961" s="255"/>
      <c r="B3961" s="255"/>
      <c r="C3961" s="255"/>
      <c r="D3961" s="255"/>
      <c r="F3961" s="255" t="s">
        <v>168</v>
      </c>
      <c r="G3961" s="255" t="s">
        <v>782</v>
      </c>
      <c r="H3961" s="255" t="s">
        <v>594</v>
      </c>
      <c r="I3961" s="255" t="s">
        <v>594</v>
      </c>
      <c r="K3961" s="255" t="s">
        <v>174</v>
      </c>
      <c r="L3961" s="255" t="s">
        <v>675</v>
      </c>
      <c r="M3961" s="255" t="s">
        <v>946</v>
      </c>
      <c r="N3961" s="255" t="s">
        <v>2666</v>
      </c>
      <c r="P3961" s="255" t="s">
        <v>170</v>
      </c>
      <c r="Q3961" s="255" t="s">
        <v>584</v>
      </c>
      <c r="R3961" s="255" t="s">
        <v>1795</v>
      </c>
      <c r="S3961" s="255" t="s">
        <v>3533</v>
      </c>
    </row>
    <row r="3962" spans="1:19" x14ac:dyDescent="0.3">
      <c r="A3962" s="255"/>
      <c r="B3962" s="255"/>
      <c r="C3962" s="255"/>
      <c r="D3962" s="255"/>
      <c r="F3962" s="255" t="s">
        <v>168</v>
      </c>
      <c r="G3962" s="255" t="s">
        <v>783</v>
      </c>
      <c r="H3962" s="255" t="s">
        <v>565</v>
      </c>
      <c r="I3962" s="255" t="s">
        <v>565</v>
      </c>
      <c r="K3962" s="255" t="s">
        <v>174</v>
      </c>
      <c r="L3962" s="255" t="s">
        <v>676</v>
      </c>
      <c r="M3962" s="255" t="s">
        <v>1312</v>
      </c>
      <c r="N3962" s="255" t="s">
        <v>2667</v>
      </c>
      <c r="P3962" s="255" t="s">
        <v>170</v>
      </c>
      <c r="Q3962" s="255" t="s">
        <v>586</v>
      </c>
      <c r="R3962" s="255" t="s">
        <v>6447</v>
      </c>
      <c r="S3962" s="255" t="s">
        <v>3534</v>
      </c>
    </row>
    <row r="3963" spans="1:19" x14ac:dyDescent="0.3">
      <c r="A3963" s="255"/>
      <c r="B3963" s="255"/>
      <c r="C3963" s="255"/>
      <c r="D3963" s="255"/>
      <c r="F3963" s="255" t="s">
        <v>168</v>
      </c>
      <c r="G3963" s="255" t="s">
        <v>784</v>
      </c>
      <c r="H3963" s="255" t="s">
        <v>2052</v>
      </c>
      <c r="I3963" s="255" t="s">
        <v>1633</v>
      </c>
      <c r="K3963" s="255" t="s">
        <v>174</v>
      </c>
      <c r="L3963" s="255" t="s">
        <v>543</v>
      </c>
      <c r="M3963" s="255" t="s">
        <v>952</v>
      </c>
      <c r="N3963" s="255" t="s">
        <v>2668</v>
      </c>
      <c r="P3963" s="255" t="s">
        <v>170</v>
      </c>
      <c r="Q3963" s="255" t="s">
        <v>553</v>
      </c>
      <c r="R3963" s="255" t="s">
        <v>1579</v>
      </c>
      <c r="S3963" s="255" t="s">
        <v>3535</v>
      </c>
    </row>
    <row r="3964" spans="1:19" x14ac:dyDescent="0.3">
      <c r="A3964" s="255"/>
      <c r="B3964" s="255"/>
      <c r="C3964" s="255"/>
      <c r="D3964" s="255"/>
      <c r="F3964" s="255" t="s">
        <v>168</v>
      </c>
      <c r="G3964" s="255" t="s">
        <v>786</v>
      </c>
      <c r="H3964" s="255" t="s">
        <v>4368</v>
      </c>
      <c r="I3964" s="255" t="s">
        <v>1038</v>
      </c>
      <c r="K3964" s="255" t="s">
        <v>174</v>
      </c>
      <c r="L3964" s="255" t="s">
        <v>681</v>
      </c>
      <c r="M3964" s="255" t="s">
        <v>952</v>
      </c>
      <c r="N3964" s="255" t="s">
        <v>1981</v>
      </c>
      <c r="P3964" s="255" t="s">
        <v>170</v>
      </c>
      <c r="Q3964" s="255" t="s">
        <v>589</v>
      </c>
      <c r="R3964" s="255" t="s">
        <v>2083</v>
      </c>
      <c r="S3964" s="255" t="s">
        <v>3536</v>
      </c>
    </row>
    <row r="3965" spans="1:19" x14ac:dyDescent="0.3">
      <c r="A3965" s="255"/>
      <c r="B3965" s="255"/>
      <c r="C3965" s="255"/>
      <c r="D3965" s="255"/>
      <c r="F3965" s="255" t="s">
        <v>168</v>
      </c>
      <c r="G3965" s="255" t="s">
        <v>4674</v>
      </c>
      <c r="H3965" s="255" t="s">
        <v>4462</v>
      </c>
      <c r="I3965" s="255" t="s">
        <v>2030</v>
      </c>
      <c r="K3965" s="255" t="s">
        <v>174</v>
      </c>
      <c r="L3965" s="255" t="s">
        <v>683</v>
      </c>
      <c r="M3965" s="255" t="s">
        <v>565</v>
      </c>
      <c r="N3965" s="255" t="s">
        <v>863</v>
      </c>
      <c r="P3965" s="255" t="s">
        <v>170</v>
      </c>
      <c r="Q3965" s="255" t="s">
        <v>591</v>
      </c>
      <c r="R3965" s="255" t="s">
        <v>2254</v>
      </c>
      <c r="S3965" s="255" t="s">
        <v>3537</v>
      </c>
    </row>
    <row r="3966" spans="1:19" x14ac:dyDescent="0.3">
      <c r="A3966" s="255"/>
      <c r="B3966" s="255"/>
      <c r="C3966" s="255"/>
      <c r="D3966" s="255"/>
      <c r="F3966" s="255" t="s">
        <v>168</v>
      </c>
      <c r="G3966" s="255" t="s">
        <v>788</v>
      </c>
      <c r="H3966" s="255" t="s">
        <v>2285</v>
      </c>
      <c r="I3966" s="255" t="s">
        <v>1308</v>
      </c>
      <c r="K3966" s="255" t="s">
        <v>174</v>
      </c>
      <c r="L3966" s="255" t="s">
        <v>542</v>
      </c>
      <c r="M3966" s="255" t="s">
        <v>946</v>
      </c>
      <c r="N3966" s="255" t="s">
        <v>885</v>
      </c>
      <c r="P3966" s="255" t="s">
        <v>170</v>
      </c>
      <c r="Q3966" s="255" t="s">
        <v>593</v>
      </c>
      <c r="R3966" s="255" t="s">
        <v>594</v>
      </c>
      <c r="S3966" s="255" t="s">
        <v>565</v>
      </c>
    </row>
    <row r="3967" spans="1:19" x14ac:dyDescent="0.3">
      <c r="A3967" s="255"/>
      <c r="B3967" s="255"/>
      <c r="C3967" s="255"/>
      <c r="D3967" s="255"/>
      <c r="F3967" s="255" t="s">
        <v>168</v>
      </c>
      <c r="G3967" s="255" t="s">
        <v>790</v>
      </c>
      <c r="H3967" s="255" t="s">
        <v>4320</v>
      </c>
      <c r="I3967" s="255" t="s">
        <v>1634</v>
      </c>
      <c r="K3967" s="255" t="s">
        <v>174</v>
      </c>
      <c r="L3967" s="255" t="s">
        <v>686</v>
      </c>
      <c r="M3967" s="255" t="s">
        <v>946</v>
      </c>
      <c r="N3967" s="255" t="s">
        <v>885</v>
      </c>
      <c r="P3967" s="255" t="s">
        <v>170</v>
      </c>
      <c r="Q3967" s="255" t="s">
        <v>4665</v>
      </c>
      <c r="R3967" s="255" t="s">
        <v>1350</v>
      </c>
      <c r="S3967" s="255" t="s">
        <v>4326</v>
      </c>
    </row>
    <row r="3968" spans="1:19" x14ac:dyDescent="0.3">
      <c r="A3968" s="255"/>
      <c r="B3968" s="255"/>
      <c r="C3968" s="255"/>
      <c r="D3968" s="255"/>
      <c r="F3968" s="255" t="s">
        <v>168</v>
      </c>
      <c r="G3968" s="255" t="s">
        <v>792</v>
      </c>
      <c r="H3968" s="255" t="s">
        <v>861</v>
      </c>
      <c r="I3968" s="255" t="s">
        <v>1635</v>
      </c>
      <c r="K3968" s="255" t="s">
        <v>174</v>
      </c>
      <c r="L3968" s="255" t="s">
        <v>688</v>
      </c>
      <c r="M3968" s="255" t="s">
        <v>565</v>
      </c>
      <c r="N3968" s="255" t="s">
        <v>565</v>
      </c>
      <c r="P3968" s="255" t="s">
        <v>170</v>
      </c>
      <c r="Q3968" s="255" t="s">
        <v>595</v>
      </c>
      <c r="R3968" s="255" t="s">
        <v>946</v>
      </c>
      <c r="S3968" s="255" t="s">
        <v>3538</v>
      </c>
    </row>
    <row r="3969" spans="1:19" x14ac:dyDescent="0.3">
      <c r="A3969" s="255"/>
      <c r="B3969" s="255"/>
      <c r="C3969" s="255"/>
      <c r="D3969" s="255"/>
      <c r="F3969" s="255" t="s">
        <v>168</v>
      </c>
      <c r="G3969" s="255" t="s">
        <v>794</v>
      </c>
      <c r="H3969" s="255" t="s">
        <v>982</v>
      </c>
      <c r="I3969" s="255" t="s">
        <v>669</v>
      </c>
      <c r="K3969" s="255" t="s">
        <v>174</v>
      </c>
      <c r="L3969" s="255" t="s">
        <v>690</v>
      </c>
      <c r="M3969" s="255" t="s">
        <v>565</v>
      </c>
      <c r="N3969" s="255" t="s">
        <v>565</v>
      </c>
      <c r="P3969" s="255" t="s">
        <v>170</v>
      </c>
      <c r="Q3969" s="255" t="s">
        <v>597</v>
      </c>
      <c r="R3969" s="255" t="s">
        <v>1808</v>
      </c>
      <c r="S3969" s="255" t="s">
        <v>3343</v>
      </c>
    </row>
    <row r="3970" spans="1:19" x14ac:dyDescent="0.3">
      <c r="A3970" s="255"/>
      <c r="B3970" s="255"/>
      <c r="C3970" s="255"/>
      <c r="D3970" s="255"/>
      <c r="F3970" s="255" t="s">
        <v>168</v>
      </c>
      <c r="G3970" s="255" t="s">
        <v>796</v>
      </c>
      <c r="H3970" s="255" t="s">
        <v>665</v>
      </c>
      <c r="I3970" s="255" t="s">
        <v>1636</v>
      </c>
      <c r="K3970" s="255" t="s">
        <v>174</v>
      </c>
      <c r="L3970" s="255" t="s">
        <v>541</v>
      </c>
      <c r="M3970" s="255" t="s">
        <v>4619</v>
      </c>
      <c r="N3970" s="255" t="s">
        <v>2669</v>
      </c>
      <c r="P3970" s="255" t="s">
        <v>170</v>
      </c>
      <c r="Q3970" s="255" t="s">
        <v>599</v>
      </c>
      <c r="R3970" s="255" t="s">
        <v>2285</v>
      </c>
      <c r="S3970" s="255" t="s">
        <v>3539</v>
      </c>
    </row>
    <row r="3971" spans="1:19" x14ac:dyDescent="0.3">
      <c r="A3971" s="255"/>
      <c r="B3971" s="255"/>
      <c r="C3971" s="255"/>
      <c r="D3971" s="255"/>
      <c r="F3971" s="255" t="s">
        <v>168</v>
      </c>
      <c r="G3971" s="255" t="s">
        <v>4675</v>
      </c>
      <c r="H3971" s="255" t="s">
        <v>581</v>
      </c>
      <c r="I3971" s="255" t="s">
        <v>9075</v>
      </c>
      <c r="K3971" s="255" t="s">
        <v>174</v>
      </c>
      <c r="L3971" s="255" t="s">
        <v>693</v>
      </c>
      <c r="M3971" s="255" t="s">
        <v>1476</v>
      </c>
      <c r="N3971" s="255" t="s">
        <v>2670</v>
      </c>
      <c r="P3971" s="255" t="s">
        <v>170</v>
      </c>
      <c r="Q3971" s="255" t="s">
        <v>4666</v>
      </c>
      <c r="R3971" s="255" t="s">
        <v>590</v>
      </c>
      <c r="S3971" s="255" t="s">
        <v>3540</v>
      </c>
    </row>
    <row r="3972" spans="1:19" x14ac:dyDescent="0.3">
      <c r="A3972" s="255"/>
      <c r="B3972" s="255"/>
      <c r="C3972" s="255"/>
      <c r="D3972" s="255"/>
      <c r="F3972" s="255" t="s">
        <v>168</v>
      </c>
      <c r="G3972" s="255" t="s">
        <v>798</v>
      </c>
      <c r="H3972" s="255" t="s">
        <v>565</v>
      </c>
      <c r="I3972" s="255" t="s">
        <v>565</v>
      </c>
      <c r="K3972" s="255" t="s">
        <v>174</v>
      </c>
      <c r="L3972" s="255" t="s">
        <v>695</v>
      </c>
      <c r="M3972" s="255" t="s">
        <v>3359</v>
      </c>
      <c r="N3972" s="255" t="s">
        <v>2671</v>
      </c>
      <c r="P3972" s="255" t="s">
        <v>170</v>
      </c>
      <c r="Q3972" s="255" t="s">
        <v>603</v>
      </c>
      <c r="R3972" s="255" t="s">
        <v>590</v>
      </c>
      <c r="S3972" s="255" t="s">
        <v>3540</v>
      </c>
    </row>
    <row r="3973" spans="1:19" x14ac:dyDescent="0.3">
      <c r="A3973" s="255"/>
      <c r="B3973" s="255"/>
      <c r="C3973" s="255"/>
      <c r="D3973" s="255"/>
      <c r="F3973" s="255" t="s">
        <v>168</v>
      </c>
      <c r="G3973" s="255" t="s">
        <v>800</v>
      </c>
      <c r="H3973" s="255" t="s">
        <v>875</v>
      </c>
      <c r="I3973" s="255" t="s">
        <v>1637</v>
      </c>
      <c r="K3973" s="255" t="s">
        <v>174</v>
      </c>
      <c r="L3973" s="255" t="s">
        <v>697</v>
      </c>
      <c r="M3973" s="255" t="s">
        <v>757</v>
      </c>
      <c r="N3973" s="255" t="s">
        <v>565</v>
      </c>
      <c r="P3973" s="255" t="s">
        <v>170</v>
      </c>
      <c r="Q3973" s="255" t="s">
        <v>586</v>
      </c>
      <c r="R3973" s="255" t="s">
        <v>1350</v>
      </c>
      <c r="S3973" s="255" t="s">
        <v>3541</v>
      </c>
    </row>
    <row r="3974" spans="1:19" x14ac:dyDescent="0.3">
      <c r="A3974" s="255"/>
      <c r="B3974" s="255"/>
      <c r="C3974" s="255"/>
      <c r="D3974" s="255"/>
      <c r="F3974" s="255" t="s">
        <v>168</v>
      </c>
      <c r="G3974" s="255" t="s">
        <v>802</v>
      </c>
      <c r="H3974" s="255" t="s">
        <v>624</v>
      </c>
      <c r="I3974" s="255" t="s">
        <v>812</v>
      </c>
      <c r="K3974" s="255" t="s">
        <v>174</v>
      </c>
      <c r="L3974" s="255" t="s">
        <v>699</v>
      </c>
      <c r="M3974" s="255" t="s">
        <v>2052</v>
      </c>
      <c r="N3974" s="255" t="s">
        <v>946</v>
      </c>
      <c r="P3974" s="255" t="s">
        <v>170</v>
      </c>
      <c r="Q3974" s="255" t="s">
        <v>552</v>
      </c>
      <c r="R3974" s="255" t="s">
        <v>10081</v>
      </c>
      <c r="S3974" s="255" t="s">
        <v>3886</v>
      </c>
    </row>
    <row r="3975" spans="1:19" x14ac:dyDescent="0.3">
      <c r="A3975" s="255"/>
      <c r="B3975" s="255"/>
      <c r="C3975" s="255"/>
      <c r="D3975" s="255"/>
      <c r="F3975" s="255" t="s">
        <v>168</v>
      </c>
      <c r="G3975" s="255" t="s">
        <v>803</v>
      </c>
      <c r="H3975" s="255" t="s">
        <v>994</v>
      </c>
      <c r="I3975" s="255" t="s">
        <v>978</v>
      </c>
      <c r="K3975" s="255" t="s">
        <v>174</v>
      </c>
      <c r="L3975" s="255" t="s">
        <v>701</v>
      </c>
      <c r="M3975" s="255" t="s">
        <v>565</v>
      </c>
      <c r="N3975" s="255" t="s">
        <v>624</v>
      </c>
      <c r="P3975" s="255" t="s">
        <v>170</v>
      </c>
      <c r="Q3975" s="255" t="s">
        <v>551</v>
      </c>
      <c r="R3975" s="255" t="s">
        <v>2806</v>
      </c>
      <c r="S3975" s="255" t="s">
        <v>3887</v>
      </c>
    </row>
    <row r="3976" spans="1:19" x14ac:dyDescent="0.3">
      <c r="A3976" s="255"/>
      <c r="B3976" s="255"/>
      <c r="C3976" s="255"/>
      <c r="D3976" s="255"/>
      <c r="F3976" s="255" t="s">
        <v>168</v>
      </c>
      <c r="G3976" s="255" t="s">
        <v>805</v>
      </c>
      <c r="H3976" s="255" t="s">
        <v>821</v>
      </c>
      <c r="I3976" s="255" t="s">
        <v>1638</v>
      </c>
      <c r="K3976" s="255" t="s">
        <v>174</v>
      </c>
      <c r="L3976" s="255" t="s">
        <v>702</v>
      </c>
      <c r="M3976" s="255" t="s">
        <v>565</v>
      </c>
      <c r="N3976" s="255" t="s">
        <v>565</v>
      </c>
      <c r="P3976" s="255" t="s">
        <v>170</v>
      </c>
      <c r="Q3976" s="255" t="s">
        <v>609</v>
      </c>
      <c r="R3976" s="255" t="s">
        <v>594</v>
      </c>
      <c r="S3976" s="255" t="s">
        <v>946</v>
      </c>
    </row>
    <row r="3977" spans="1:19" x14ac:dyDescent="0.3">
      <c r="A3977" s="255"/>
      <c r="B3977" s="255"/>
      <c r="C3977" s="255"/>
      <c r="D3977" s="255"/>
      <c r="F3977" s="255" t="s">
        <v>168</v>
      </c>
      <c r="G3977" s="255" t="s">
        <v>807</v>
      </c>
      <c r="H3977" s="255" t="s">
        <v>1121</v>
      </c>
      <c r="I3977" s="255" t="s">
        <v>1639</v>
      </c>
      <c r="K3977" s="255" t="s">
        <v>174</v>
      </c>
      <c r="L3977" s="255" t="s">
        <v>703</v>
      </c>
      <c r="M3977" s="255" t="s">
        <v>565</v>
      </c>
      <c r="N3977" s="255" t="s">
        <v>565</v>
      </c>
      <c r="P3977" s="255" t="s">
        <v>170</v>
      </c>
      <c r="Q3977" s="255" t="s">
        <v>611</v>
      </c>
      <c r="R3977" s="255" t="s">
        <v>938</v>
      </c>
      <c r="S3977" s="255" t="s">
        <v>3888</v>
      </c>
    </row>
    <row r="3978" spans="1:19" x14ac:dyDescent="0.3">
      <c r="A3978" s="255"/>
      <c r="B3978" s="255"/>
      <c r="C3978" s="255"/>
      <c r="D3978" s="255"/>
      <c r="F3978" s="255" t="s">
        <v>168</v>
      </c>
      <c r="G3978" s="255" t="s">
        <v>809</v>
      </c>
      <c r="H3978" s="255" t="s">
        <v>2193</v>
      </c>
      <c r="I3978" s="255" t="s">
        <v>1640</v>
      </c>
      <c r="K3978" s="255" t="s">
        <v>174</v>
      </c>
      <c r="L3978" s="255" t="s">
        <v>704</v>
      </c>
      <c r="M3978" s="255" t="s">
        <v>565</v>
      </c>
      <c r="N3978" s="255" t="s">
        <v>565</v>
      </c>
      <c r="P3978" s="255" t="s">
        <v>170</v>
      </c>
      <c r="Q3978" s="255" t="s">
        <v>586</v>
      </c>
      <c r="R3978" s="255" t="s">
        <v>565</v>
      </c>
      <c r="S3978" s="255" t="s">
        <v>565</v>
      </c>
    </row>
    <row r="3979" spans="1:19" x14ac:dyDescent="0.3">
      <c r="A3979" s="255"/>
      <c r="B3979" s="255"/>
      <c r="C3979" s="255"/>
      <c r="D3979" s="255"/>
      <c r="F3979" s="255" t="s">
        <v>168</v>
      </c>
      <c r="G3979" s="255" t="s">
        <v>811</v>
      </c>
      <c r="H3979" s="255" t="s">
        <v>565</v>
      </c>
      <c r="I3979" s="255" t="s">
        <v>885</v>
      </c>
      <c r="K3979" s="255" t="s">
        <v>174</v>
      </c>
      <c r="L3979" s="255" t="s">
        <v>705</v>
      </c>
      <c r="M3979" s="255" t="s">
        <v>565</v>
      </c>
      <c r="N3979" s="255" t="s">
        <v>565</v>
      </c>
      <c r="P3979" s="255" t="s">
        <v>170</v>
      </c>
      <c r="Q3979" s="255" t="s">
        <v>550</v>
      </c>
      <c r="R3979" s="255" t="s">
        <v>2515</v>
      </c>
      <c r="S3979" s="255" t="s">
        <v>3430</v>
      </c>
    </row>
    <row r="3980" spans="1:19" x14ac:dyDescent="0.3">
      <c r="A3980" s="255"/>
      <c r="B3980" s="255"/>
      <c r="C3980" s="255"/>
      <c r="D3980" s="255"/>
      <c r="F3980" s="255" t="s">
        <v>168</v>
      </c>
      <c r="G3980" s="255" t="s">
        <v>4676</v>
      </c>
      <c r="H3980" s="255" t="s">
        <v>1857</v>
      </c>
      <c r="I3980" s="255" t="s">
        <v>9074</v>
      </c>
      <c r="K3980" s="255" t="s">
        <v>174</v>
      </c>
      <c r="L3980" s="255" t="s">
        <v>707</v>
      </c>
      <c r="M3980" s="255" t="s">
        <v>1121</v>
      </c>
      <c r="N3980" s="255" t="s">
        <v>2672</v>
      </c>
      <c r="P3980" s="255" t="s">
        <v>170</v>
      </c>
      <c r="Q3980" s="255" t="s">
        <v>614</v>
      </c>
      <c r="R3980" s="255" t="s">
        <v>565</v>
      </c>
      <c r="S3980" s="255" t="s">
        <v>565</v>
      </c>
    </row>
    <row r="3981" spans="1:19" x14ac:dyDescent="0.3">
      <c r="A3981" s="255"/>
      <c r="B3981" s="255"/>
      <c r="C3981" s="255"/>
      <c r="D3981" s="255"/>
      <c r="F3981" s="255" t="s">
        <v>168</v>
      </c>
      <c r="G3981" s="255" t="s">
        <v>813</v>
      </c>
      <c r="H3981" s="255" t="s">
        <v>4265</v>
      </c>
      <c r="I3981" s="255" t="s">
        <v>1641</v>
      </c>
      <c r="K3981" s="255" t="s">
        <v>174</v>
      </c>
      <c r="L3981" s="255" t="s">
        <v>709</v>
      </c>
      <c r="M3981" s="255" t="s">
        <v>565</v>
      </c>
      <c r="N3981" s="255" t="s">
        <v>565</v>
      </c>
      <c r="P3981" s="255" t="s">
        <v>170</v>
      </c>
      <c r="Q3981" s="255" t="s">
        <v>615</v>
      </c>
      <c r="R3981" s="255" t="s">
        <v>863</v>
      </c>
      <c r="S3981" s="255" t="s">
        <v>821</v>
      </c>
    </row>
    <row r="3982" spans="1:19" x14ac:dyDescent="0.3">
      <c r="A3982" s="255"/>
      <c r="B3982" s="255"/>
      <c r="C3982" s="255"/>
      <c r="D3982" s="255"/>
      <c r="F3982" s="255" t="s">
        <v>168</v>
      </c>
      <c r="G3982" s="255" t="s">
        <v>815</v>
      </c>
      <c r="H3982" s="255" t="s">
        <v>594</v>
      </c>
      <c r="I3982" s="255" t="s">
        <v>952</v>
      </c>
      <c r="K3982" s="255" t="s">
        <v>174</v>
      </c>
      <c r="L3982" s="255" t="s">
        <v>586</v>
      </c>
      <c r="M3982" s="255" t="s">
        <v>1844</v>
      </c>
      <c r="N3982" s="255" t="s">
        <v>2673</v>
      </c>
      <c r="P3982" s="255" t="s">
        <v>170</v>
      </c>
      <c r="Q3982" s="255" t="s">
        <v>616</v>
      </c>
      <c r="R3982" s="255" t="s">
        <v>565</v>
      </c>
      <c r="S3982" s="255" t="s">
        <v>565</v>
      </c>
    </row>
    <row r="3983" spans="1:19" x14ac:dyDescent="0.3">
      <c r="A3983" s="255"/>
      <c r="B3983" s="255"/>
      <c r="C3983" s="255"/>
      <c r="D3983" s="255"/>
      <c r="F3983" s="255" t="s">
        <v>168</v>
      </c>
      <c r="G3983" s="255" t="s">
        <v>816</v>
      </c>
      <c r="H3983" s="255" t="s">
        <v>1893</v>
      </c>
      <c r="I3983" s="255" t="s">
        <v>1642</v>
      </c>
      <c r="K3983" s="255" t="s">
        <v>174</v>
      </c>
      <c r="L3983" s="255" t="s">
        <v>540</v>
      </c>
      <c r="M3983" s="255" t="s">
        <v>10050</v>
      </c>
      <c r="N3983" s="255" t="s">
        <v>10049</v>
      </c>
      <c r="P3983" s="255" t="s">
        <v>170</v>
      </c>
      <c r="Q3983" s="255" t="s">
        <v>617</v>
      </c>
      <c r="R3983" s="255" t="s">
        <v>594</v>
      </c>
      <c r="S3983" s="255" t="s">
        <v>1808</v>
      </c>
    </row>
    <row r="3984" spans="1:19" x14ac:dyDescent="0.3">
      <c r="A3984" s="255"/>
      <c r="B3984" s="255"/>
      <c r="C3984" s="255"/>
      <c r="D3984" s="255"/>
      <c r="F3984" s="255" t="s">
        <v>168</v>
      </c>
      <c r="G3984" s="255" t="s">
        <v>818</v>
      </c>
      <c r="H3984" s="255" t="s">
        <v>674</v>
      </c>
      <c r="I3984" s="255" t="s">
        <v>1643</v>
      </c>
      <c r="K3984" s="255" t="s">
        <v>174</v>
      </c>
      <c r="L3984" s="255" t="s">
        <v>371</v>
      </c>
      <c r="M3984" s="255" t="s">
        <v>10048</v>
      </c>
      <c r="N3984" s="255" t="s">
        <v>10047</v>
      </c>
      <c r="P3984" s="255" t="s">
        <v>170</v>
      </c>
      <c r="Q3984" s="255" t="s">
        <v>618</v>
      </c>
      <c r="R3984" s="255" t="s">
        <v>680</v>
      </c>
      <c r="S3984" s="255" t="s">
        <v>3542</v>
      </c>
    </row>
    <row r="3985" spans="1:19" x14ac:dyDescent="0.3">
      <c r="A3985" s="255"/>
      <c r="B3985" s="255"/>
      <c r="C3985" s="255"/>
      <c r="D3985" s="255"/>
      <c r="F3985" s="255" t="s">
        <v>168</v>
      </c>
      <c r="G3985" s="255" t="s">
        <v>4677</v>
      </c>
      <c r="H3985" s="255" t="s">
        <v>594</v>
      </c>
      <c r="I3985" s="255" t="s">
        <v>863</v>
      </c>
      <c r="K3985" s="255" t="s">
        <v>174</v>
      </c>
      <c r="L3985" s="255" t="s">
        <v>714</v>
      </c>
      <c r="M3985" s="255" t="s">
        <v>565</v>
      </c>
      <c r="N3985" s="255" t="s">
        <v>565</v>
      </c>
      <c r="P3985" s="255" t="s">
        <v>170</v>
      </c>
      <c r="Q3985" s="255" t="s">
        <v>620</v>
      </c>
      <c r="R3985" s="255" t="s">
        <v>565</v>
      </c>
      <c r="S3985" s="255" t="s">
        <v>565</v>
      </c>
    </row>
    <row r="3986" spans="1:19" x14ac:dyDescent="0.3">
      <c r="A3986" s="255"/>
      <c r="B3986" s="255"/>
      <c r="C3986" s="255"/>
      <c r="D3986" s="255"/>
      <c r="F3986" s="255" t="s">
        <v>168</v>
      </c>
      <c r="G3986" s="255" t="s">
        <v>820</v>
      </c>
      <c r="H3986" s="255" t="s">
        <v>565</v>
      </c>
      <c r="I3986" s="255" t="s">
        <v>565</v>
      </c>
      <c r="K3986" s="255" t="s">
        <v>174</v>
      </c>
      <c r="L3986" s="255" t="s">
        <v>1041</v>
      </c>
      <c r="M3986" s="255" t="s">
        <v>1906</v>
      </c>
      <c r="N3986" s="255" t="s">
        <v>2674</v>
      </c>
      <c r="P3986" s="255" t="s">
        <v>170</v>
      </c>
      <c r="Q3986" s="255" t="s">
        <v>8645</v>
      </c>
      <c r="R3986" s="255" t="s">
        <v>565</v>
      </c>
      <c r="S3986" s="255" t="s">
        <v>565</v>
      </c>
    </row>
    <row r="3987" spans="1:19" x14ac:dyDescent="0.3">
      <c r="A3987" s="255"/>
      <c r="B3987" s="255"/>
      <c r="C3987" s="255"/>
      <c r="D3987" s="255"/>
      <c r="F3987" s="255" t="s">
        <v>168</v>
      </c>
      <c r="G3987" s="255" t="s">
        <v>961</v>
      </c>
      <c r="H3987" s="255" t="s">
        <v>594</v>
      </c>
      <c r="I3987" s="255" t="s">
        <v>863</v>
      </c>
      <c r="K3987" s="255" t="s">
        <v>174</v>
      </c>
      <c r="L3987" s="255" t="s">
        <v>715</v>
      </c>
      <c r="M3987" s="255" t="s">
        <v>5089</v>
      </c>
      <c r="N3987" s="255" t="s">
        <v>10046</v>
      </c>
      <c r="P3987" s="255" t="s">
        <v>170</v>
      </c>
      <c r="Q3987" s="255" t="s">
        <v>8646</v>
      </c>
      <c r="R3987" s="255" t="s">
        <v>565</v>
      </c>
      <c r="S3987" s="255" t="s">
        <v>565</v>
      </c>
    </row>
    <row r="3988" spans="1:19" x14ac:dyDescent="0.3">
      <c r="A3988" s="255"/>
      <c r="B3988" s="255"/>
      <c r="C3988" s="255"/>
      <c r="D3988" s="255"/>
      <c r="F3988" s="255" t="s">
        <v>168</v>
      </c>
      <c r="G3988" s="255" t="s">
        <v>822</v>
      </c>
      <c r="H3988" s="255" t="s">
        <v>5039</v>
      </c>
      <c r="I3988" s="255" t="s">
        <v>1644</v>
      </c>
      <c r="K3988" s="255" t="s">
        <v>174</v>
      </c>
      <c r="L3988" s="255" t="s">
        <v>717</v>
      </c>
      <c r="M3988" s="255" t="s">
        <v>565</v>
      </c>
      <c r="N3988" s="255" t="s">
        <v>565</v>
      </c>
      <c r="P3988" s="255" t="s">
        <v>170</v>
      </c>
      <c r="Q3988" s="255" t="s">
        <v>586</v>
      </c>
      <c r="R3988" s="255" t="s">
        <v>594</v>
      </c>
      <c r="S3988" s="255" t="s">
        <v>812</v>
      </c>
    </row>
    <row r="3989" spans="1:19" x14ac:dyDescent="0.3">
      <c r="A3989" s="255"/>
      <c r="B3989" s="255"/>
      <c r="C3989" s="255"/>
      <c r="D3989" s="255"/>
      <c r="F3989" s="255" t="s">
        <v>168</v>
      </c>
      <c r="G3989" s="255" t="s">
        <v>332</v>
      </c>
      <c r="H3989" s="255" t="s">
        <v>9073</v>
      </c>
      <c r="I3989" s="255" t="s">
        <v>1645</v>
      </c>
      <c r="K3989" s="255" t="s">
        <v>174</v>
      </c>
      <c r="L3989" s="255" t="s">
        <v>719</v>
      </c>
      <c r="M3989" s="255" t="s">
        <v>1521</v>
      </c>
      <c r="N3989" s="255" t="s">
        <v>2675</v>
      </c>
      <c r="P3989" s="255" t="s">
        <v>170</v>
      </c>
      <c r="Q3989" s="255" t="s">
        <v>549</v>
      </c>
      <c r="R3989" s="255" t="s">
        <v>1594</v>
      </c>
      <c r="S3989" s="255" t="s">
        <v>3543</v>
      </c>
    </row>
    <row r="3990" spans="1:19" x14ac:dyDescent="0.3">
      <c r="A3990" s="255"/>
      <c r="B3990" s="255"/>
      <c r="C3990" s="255"/>
      <c r="D3990" s="255"/>
      <c r="F3990" s="255" t="s">
        <v>168</v>
      </c>
      <c r="G3990" s="255" t="s">
        <v>331</v>
      </c>
      <c r="H3990" s="255" t="s">
        <v>5113</v>
      </c>
      <c r="I3990" s="255" t="s">
        <v>1646</v>
      </c>
      <c r="K3990" s="255" t="s">
        <v>174</v>
      </c>
      <c r="L3990" s="255" t="s">
        <v>720</v>
      </c>
      <c r="M3990" s="255" t="s">
        <v>946</v>
      </c>
      <c r="N3990" s="255" t="s">
        <v>904</v>
      </c>
      <c r="P3990" s="255" t="s">
        <v>170</v>
      </c>
      <c r="Q3990" s="255" t="s">
        <v>623</v>
      </c>
      <c r="R3990" s="255" t="s">
        <v>624</v>
      </c>
      <c r="S3990" s="255" t="s">
        <v>1013</v>
      </c>
    </row>
    <row r="3991" spans="1:19" x14ac:dyDescent="0.3">
      <c r="A3991" s="255"/>
      <c r="B3991" s="255"/>
      <c r="C3991" s="255"/>
      <c r="D3991" s="255"/>
      <c r="F3991" s="255" t="s">
        <v>168</v>
      </c>
      <c r="G3991" s="255" t="s">
        <v>330</v>
      </c>
      <c r="H3991" s="255" t="s">
        <v>941</v>
      </c>
      <c r="I3991" s="255" t="s">
        <v>1647</v>
      </c>
      <c r="K3991" s="255" t="s">
        <v>174</v>
      </c>
      <c r="L3991" s="255" t="s">
        <v>722</v>
      </c>
      <c r="M3991" s="255" t="s">
        <v>4739</v>
      </c>
      <c r="N3991" s="255" t="s">
        <v>2676</v>
      </c>
      <c r="P3991" s="255" t="s">
        <v>170</v>
      </c>
      <c r="Q3991" s="255" t="s">
        <v>625</v>
      </c>
      <c r="R3991" s="255" t="s">
        <v>863</v>
      </c>
      <c r="S3991" s="255" t="s">
        <v>861</v>
      </c>
    </row>
    <row r="3992" spans="1:19" x14ac:dyDescent="0.3">
      <c r="A3992" s="255"/>
      <c r="B3992" s="255"/>
      <c r="C3992" s="255"/>
      <c r="D3992" s="255"/>
      <c r="F3992" s="255" t="s">
        <v>168</v>
      </c>
      <c r="G3992" s="255" t="s">
        <v>329</v>
      </c>
      <c r="H3992" s="255" t="s">
        <v>1385</v>
      </c>
      <c r="I3992" s="255" t="s">
        <v>1648</v>
      </c>
      <c r="K3992" s="255" t="s">
        <v>174</v>
      </c>
      <c r="L3992" s="255" t="s">
        <v>724</v>
      </c>
      <c r="M3992" s="255" t="s">
        <v>1105</v>
      </c>
      <c r="N3992" s="255" t="s">
        <v>2677</v>
      </c>
      <c r="P3992" s="255" t="s">
        <v>170</v>
      </c>
      <c r="Q3992" s="255" t="s">
        <v>1237</v>
      </c>
      <c r="R3992" s="255" t="s">
        <v>565</v>
      </c>
      <c r="S3992" s="255" t="s">
        <v>565</v>
      </c>
    </row>
    <row r="3993" spans="1:19" x14ac:dyDescent="0.3">
      <c r="A3993" s="255"/>
      <c r="B3993" s="255"/>
      <c r="C3993" s="255"/>
      <c r="D3993" s="255"/>
      <c r="F3993" s="255" t="s">
        <v>168</v>
      </c>
      <c r="G3993" s="255" t="s">
        <v>328</v>
      </c>
      <c r="H3993" s="255" t="s">
        <v>624</v>
      </c>
      <c r="I3993" s="255" t="s">
        <v>1579</v>
      </c>
      <c r="K3993" s="255" t="s">
        <v>174</v>
      </c>
      <c r="L3993" s="255" t="s">
        <v>726</v>
      </c>
      <c r="M3993" s="255" t="s">
        <v>10045</v>
      </c>
      <c r="N3993" s="255" t="s">
        <v>2678</v>
      </c>
      <c r="P3993" s="255" t="s">
        <v>170</v>
      </c>
      <c r="Q3993" s="255" t="s">
        <v>627</v>
      </c>
      <c r="R3993" s="255" t="s">
        <v>565</v>
      </c>
      <c r="S3993" s="255" t="s">
        <v>565</v>
      </c>
    </row>
    <row r="3994" spans="1:19" x14ac:dyDescent="0.3">
      <c r="A3994" s="255"/>
      <c r="B3994" s="255"/>
      <c r="C3994" s="255"/>
      <c r="D3994" s="255"/>
      <c r="F3994" s="255" t="s">
        <v>168</v>
      </c>
      <c r="G3994" s="255" t="s">
        <v>324</v>
      </c>
      <c r="H3994" s="255" t="s">
        <v>4303</v>
      </c>
      <c r="I3994" s="255" t="s">
        <v>1649</v>
      </c>
      <c r="K3994" s="255" t="s">
        <v>174</v>
      </c>
      <c r="L3994" s="255" t="s">
        <v>728</v>
      </c>
      <c r="M3994" s="255" t="s">
        <v>843</v>
      </c>
      <c r="N3994" s="255" t="s">
        <v>2679</v>
      </c>
      <c r="P3994" s="255" t="s">
        <v>170</v>
      </c>
      <c r="Q3994" s="255" t="s">
        <v>629</v>
      </c>
      <c r="R3994" s="255" t="s">
        <v>1906</v>
      </c>
      <c r="S3994" s="255" t="s">
        <v>1813</v>
      </c>
    </row>
    <row r="3995" spans="1:19" x14ac:dyDescent="0.3">
      <c r="A3995" s="255"/>
      <c r="B3995" s="255"/>
      <c r="C3995" s="255"/>
      <c r="D3995" s="255"/>
      <c r="F3995" s="255" t="s">
        <v>168</v>
      </c>
      <c r="G3995" s="255" t="s">
        <v>4678</v>
      </c>
      <c r="H3995" s="255" t="s">
        <v>5322</v>
      </c>
      <c r="I3995" s="255" t="s">
        <v>9072</v>
      </c>
      <c r="K3995" s="255" t="s">
        <v>174</v>
      </c>
      <c r="L3995" s="255" t="s">
        <v>730</v>
      </c>
      <c r="M3995" s="255" t="s">
        <v>4368</v>
      </c>
      <c r="N3995" s="255" t="s">
        <v>2680</v>
      </c>
      <c r="P3995" s="255" t="s">
        <v>170</v>
      </c>
      <c r="Q3995" s="255" t="s">
        <v>631</v>
      </c>
      <c r="R3995" s="255" t="s">
        <v>565</v>
      </c>
      <c r="S3995" s="255" t="s">
        <v>1183</v>
      </c>
    </row>
    <row r="3996" spans="1:19" x14ac:dyDescent="0.3">
      <c r="A3996" s="255"/>
      <c r="B3996" s="255"/>
      <c r="C3996" s="255"/>
      <c r="D3996" s="255"/>
      <c r="F3996" s="255" t="s">
        <v>168</v>
      </c>
      <c r="G3996" s="255" t="s">
        <v>830</v>
      </c>
      <c r="H3996" s="255" t="s">
        <v>946</v>
      </c>
      <c r="I3996" s="255" t="s">
        <v>1650</v>
      </c>
      <c r="K3996" s="255" t="s">
        <v>174</v>
      </c>
      <c r="L3996" s="255" t="s">
        <v>539</v>
      </c>
      <c r="M3996" s="255" t="s">
        <v>7766</v>
      </c>
      <c r="N3996" s="255" t="s">
        <v>3693</v>
      </c>
      <c r="P3996" s="255" t="s">
        <v>170</v>
      </c>
      <c r="Q3996" s="255" t="s">
        <v>633</v>
      </c>
      <c r="R3996" s="255" t="s">
        <v>2689</v>
      </c>
      <c r="S3996" s="255" t="s">
        <v>3544</v>
      </c>
    </row>
    <row r="3997" spans="1:19" x14ac:dyDescent="0.3">
      <c r="A3997" s="255"/>
      <c r="B3997" s="255"/>
      <c r="C3997" s="255"/>
      <c r="D3997" s="255"/>
      <c r="F3997" s="255" t="s">
        <v>168</v>
      </c>
      <c r="G3997" s="255" t="s">
        <v>831</v>
      </c>
      <c r="H3997" s="255" t="s">
        <v>565</v>
      </c>
      <c r="I3997" s="255" t="s">
        <v>757</v>
      </c>
      <c r="K3997" s="255" t="s">
        <v>174</v>
      </c>
      <c r="L3997" s="255" t="s">
        <v>733</v>
      </c>
      <c r="M3997" s="255" t="s">
        <v>565</v>
      </c>
      <c r="N3997" s="255" t="s">
        <v>2385</v>
      </c>
      <c r="P3997" s="255" t="s">
        <v>170</v>
      </c>
      <c r="Q3997" s="255" t="s">
        <v>586</v>
      </c>
      <c r="R3997" s="255" t="s">
        <v>1348</v>
      </c>
      <c r="S3997" s="255" t="s">
        <v>1993</v>
      </c>
    </row>
    <row r="3998" spans="1:19" x14ac:dyDescent="0.3">
      <c r="A3998" s="255"/>
      <c r="B3998" s="255"/>
      <c r="C3998" s="255"/>
      <c r="D3998" s="255"/>
      <c r="F3998" s="255" t="s">
        <v>168</v>
      </c>
      <c r="G3998" s="255" t="s">
        <v>832</v>
      </c>
      <c r="H3998" s="255" t="s">
        <v>585</v>
      </c>
      <c r="I3998" s="255" t="s">
        <v>1651</v>
      </c>
      <c r="K3998" s="255" t="s">
        <v>174</v>
      </c>
      <c r="L3998" s="255" t="s">
        <v>735</v>
      </c>
      <c r="M3998" s="255" t="s">
        <v>624</v>
      </c>
      <c r="N3998" s="255" t="s">
        <v>2013</v>
      </c>
      <c r="P3998" s="255" t="s">
        <v>170</v>
      </c>
      <c r="Q3998" s="255" t="s">
        <v>548</v>
      </c>
      <c r="R3998" s="255" t="s">
        <v>4458</v>
      </c>
      <c r="S3998" s="255" t="s">
        <v>3545</v>
      </c>
    </row>
    <row r="3999" spans="1:19" x14ac:dyDescent="0.3">
      <c r="A3999" s="255"/>
      <c r="B3999" s="255"/>
      <c r="C3999" s="255"/>
      <c r="D3999" s="255"/>
      <c r="F3999" s="255" t="s">
        <v>168</v>
      </c>
      <c r="G3999" s="255" t="s">
        <v>536</v>
      </c>
      <c r="H3999" s="255" t="s">
        <v>9071</v>
      </c>
      <c r="I3999" s="255" t="s">
        <v>1652</v>
      </c>
      <c r="K3999" s="255" t="s">
        <v>174</v>
      </c>
      <c r="L3999" s="255" t="s">
        <v>737</v>
      </c>
      <c r="M3999" s="255" t="s">
        <v>863</v>
      </c>
      <c r="N3999" s="255" t="s">
        <v>1932</v>
      </c>
      <c r="P3999" s="255" t="s">
        <v>170</v>
      </c>
      <c r="Q3999" s="255" t="s">
        <v>637</v>
      </c>
      <c r="R3999" s="255" t="s">
        <v>3214</v>
      </c>
      <c r="S3999" s="255" t="s">
        <v>3546</v>
      </c>
    </row>
    <row r="4000" spans="1:19" x14ac:dyDescent="0.3">
      <c r="A4000" s="255"/>
      <c r="B4000" s="255"/>
      <c r="C4000" s="255"/>
      <c r="D4000" s="255"/>
      <c r="F4000" s="255" t="s">
        <v>168</v>
      </c>
      <c r="G4000" s="255" t="s">
        <v>586</v>
      </c>
      <c r="H4000" s="255" t="s">
        <v>9071</v>
      </c>
      <c r="I4000" s="255" t="s">
        <v>1652</v>
      </c>
      <c r="K4000" s="255" t="s">
        <v>174</v>
      </c>
      <c r="L4000" s="255" t="s">
        <v>739</v>
      </c>
      <c r="M4000" s="255" t="s">
        <v>565</v>
      </c>
      <c r="N4000" s="255" t="s">
        <v>952</v>
      </c>
      <c r="P4000" s="255" t="s">
        <v>170</v>
      </c>
      <c r="Q4000" s="255" t="s">
        <v>639</v>
      </c>
      <c r="R4000" s="255" t="s">
        <v>938</v>
      </c>
      <c r="S4000" s="255" t="s">
        <v>3547</v>
      </c>
    </row>
    <row r="4001" spans="1:19" x14ac:dyDescent="0.3">
      <c r="A4001" s="255"/>
      <c r="B4001" s="255"/>
      <c r="C4001" s="255"/>
      <c r="D4001" s="255"/>
      <c r="F4001" s="255" t="s">
        <v>170</v>
      </c>
      <c r="G4001" s="255" t="s">
        <v>554</v>
      </c>
      <c r="H4001" s="255" t="s">
        <v>9070</v>
      </c>
      <c r="I4001" s="255" t="s">
        <v>1653</v>
      </c>
      <c r="K4001" s="255" t="s">
        <v>174</v>
      </c>
      <c r="L4001" s="255" t="s">
        <v>741</v>
      </c>
      <c r="M4001" s="255" t="s">
        <v>565</v>
      </c>
      <c r="N4001" s="255" t="s">
        <v>565</v>
      </c>
      <c r="P4001" s="255" t="s">
        <v>170</v>
      </c>
      <c r="Q4001" s="255" t="s">
        <v>641</v>
      </c>
      <c r="R4001" s="255" t="s">
        <v>565</v>
      </c>
      <c r="S4001" s="255" t="s">
        <v>624</v>
      </c>
    </row>
    <row r="4002" spans="1:19" x14ac:dyDescent="0.3">
      <c r="A4002" s="255"/>
      <c r="B4002" s="255"/>
      <c r="C4002" s="255"/>
      <c r="D4002" s="255"/>
      <c r="F4002" s="255" t="s">
        <v>170</v>
      </c>
      <c r="G4002" s="255" t="s">
        <v>564</v>
      </c>
      <c r="H4002" s="255" t="s">
        <v>565</v>
      </c>
      <c r="I4002" s="255" t="s">
        <v>812</v>
      </c>
      <c r="K4002" s="255" t="s">
        <v>174</v>
      </c>
      <c r="L4002" s="255" t="s">
        <v>743</v>
      </c>
      <c r="M4002" s="255" t="s">
        <v>2603</v>
      </c>
      <c r="N4002" s="255" t="s">
        <v>2681</v>
      </c>
      <c r="P4002" s="255" t="s">
        <v>170</v>
      </c>
      <c r="Q4002" s="255" t="s">
        <v>643</v>
      </c>
      <c r="R4002" s="255" t="s">
        <v>946</v>
      </c>
      <c r="S4002" s="255" t="s">
        <v>1633</v>
      </c>
    </row>
    <row r="4003" spans="1:19" x14ac:dyDescent="0.3">
      <c r="A4003" s="255"/>
      <c r="B4003" s="255"/>
      <c r="C4003" s="255"/>
      <c r="D4003" s="255"/>
      <c r="F4003" s="255" t="s">
        <v>170</v>
      </c>
      <c r="G4003" s="255" t="s">
        <v>566</v>
      </c>
      <c r="H4003" s="255" t="s">
        <v>952</v>
      </c>
      <c r="I4003" s="255" t="s">
        <v>1654</v>
      </c>
      <c r="K4003" s="255" t="s">
        <v>174</v>
      </c>
      <c r="L4003" s="255" t="s">
        <v>745</v>
      </c>
      <c r="M4003" s="255" t="s">
        <v>946</v>
      </c>
      <c r="N4003" s="255" t="s">
        <v>1201</v>
      </c>
      <c r="P4003" s="255" t="s">
        <v>170</v>
      </c>
      <c r="Q4003" s="255" t="s">
        <v>586</v>
      </c>
      <c r="R4003" s="255" t="s">
        <v>1590</v>
      </c>
      <c r="S4003" s="255" t="s">
        <v>3548</v>
      </c>
    </row>
    <row r="4004" spans="1:19" x14ac:dyDescent="0.3">
      <c r="A4004" s="255"/>
      <c r="B4004" s="255"/>
      <c r="C4004" s="255"/>
      <c r="D4004" s="255"/>
      <c r="F4004" s="255" t="s">
        <v>170</v>
      </c>
      <c r="G4004" s="255" t="s">
        <v>4661</v>
      </c>
      <c r="H4004" s="255" t="s">
        <v>4297</v>
      </c>
      <c r="I4004" s="255" t="s">
        <v>9069</v>
      </c>
      <c r="K4004" s="255" t="s">
        <v>174</v>
      </c>
      <c r="L4004" s="255" t="s">
        <v>747</v>
      </c>
      <c r="M4004" s="255" t="s">
        <v>6611</v>
      </c>
      <c r="N4004" s="255" t="s">
        <v>2682</v>
      </c>
      <c r="P4004" s="255" t="s">
        <v>170</v>
      </c>
      <c r="Q4004" s="255" t="s">
        <v>547</v>
      </c>
      <c r="R4004" s="255" t="s">
        <v>985</v>
      </c>
      <c r="S4004" s="255" t="s">
        <v>3549</v>
      </c>
    </row>
    <row r="4005" spans="1:19" x14ac:dyDescent="0.3">
      <c r="A4005" s="255"/>
      <c r="B4005" s="255"/>
      <c r="C4005" s="255"/>
      <c r="D4005" s="255"/>
      <c r="F4005" s="255" t="s">
        <v>170</v>
      </c>
      <c r="G4005" s="255" t="s">
        <v>568</v>
      </c>
      <c r="H4005" s="255" t="s">
        <v>661</v>
      </c>
      <c r="I4005" s="255" t="s">
        <v>1655</v>
      </c>
      <c r="K4005" s="255" t="s">
        <v>174</v>
      </c>
      <c r="L4005" s="255" t="s">
        <v>749</v>
      </c>
      <c r="M4005" s="255" t="s">
        <v>621</v>
      </c>
      <c r="N4005" s="255" t="s">
        <v>2683</v>
      </c>
      <c r="P4005" s="255" t="s">
        <v>170</v>
      </c>
      <c r="Q4005" s="255" t="s">
        <v>647</v>
      </c>
      <c r="R4005" s="255" t="s">
        <v>2154</v>
      </c>
      <c r="S4005" s="255" t="s">
        <v>3550</v>
      </c>
    </row>
    <row r="4006" spans="1:19" x14ac:dyDescent="0.3">
      <c r="A4006" s="255"/>
      <c r="B4006" s="255"/>
      <c r="C4006" s="255"/>
      <c r="D4006" s="255"/>
      <c r="F4006" s="255" t="s">
        <v>170</v>
      </c>
      <c r="G4006" s="255" t="s">
        <v>570</v>
      </c>
      <c r="H4006" s="255" t="s">
        <v>1122</v>
      </c>
      <c r="I4006" s="255" t="s">
        <v>1656</v>
      </c>
      <c r="K4006" s="255" t="s">
        <v>174</v>
      </c>
      <c r="L4006" s="255" t="s">
        <v>751</v>
      </c>
      <c r="M4006" s="255" t="s">
        <v>972</v>
      </c>
      <c r="N4006" s="255" t="s">
        <v>2684</v>
      </c>
      <c r="P4006" s="255" t="s">
        <v>170</v>
      </c>
      <c r="Q4006" s="255" t="s">
        <v>649</v>
      </c>
      <c r="R4006" s="255" t="s">
        <v>1348</v>
      </c>
      <c r="S4006" s="255" t="s">
        <v>2354</v>
      </c>
    </row>
    <row r="4007" spans="1:19" x14ac:dyDescent="0.3">
      <c r="A4007" s="255"/>
      <c r="B4007" s="255"/>
      <c r="C4007" s="255"/>
      <c r="D4007" s="255"/>
      <c r="F4007" s="255" t="s">
        <v>170</v>
      </c>
      <c r="G4007" s="255" t="s">
        <v>572</v>
      </c>
      <c r="H4007" s="255" t="s">
        <v>1393</v>
      </c>
      <c r="I4007" s="255" t="s">
        <v>1657</v>
      </c>
      <c r="K4007" s="255" t="s">
        <v>174</v>
      </c>
      <c r="L4007" s="255" t="s">
        <v>753</v>
      </c>
      <c r="M4007" s="255" t="s">
        <v>1560</v>
      </c>
      <c r="N4007" s="255" t="s">
        <v>3694</v>
      </c>
      <c r="P4007" s="255" t="s">
        <v>170</v>
      </c>
      <c r="Q4007" s="255" t="s">
        <v>651</v>
      </c>
      <c r="R4007" s="255" t="s">
        <v>757</v>
      </c>
      <c r="S4007" s="255" t="s">
        <v>565</v>
      </c>
    </row>
    <row r="4008" spans="1:19" x14ac:dyDescent="0.3">
      <c r="A4008" s="255"/>
      <c r="B4008" s="255"/>
      <c r="C4008" s="255"/>
      <c r="D4008" s="255"/>
      <c r="F4008" s="255" t="s">
        <v>170</v>
      </c>
      <c r="G4008" s="255" t="s">
        <v>574</v>
      </c>
      <c r="H4008" s="255" t="s">
        <v>2384</v>
      </c>
      <c r="I4008" s="255" t="s">
        <v>1658</v>
      </c>
      <c r="K4008" s="255" t="s">
        <v>174</v>
      </c>
      <c r="L4008" s="255" t="s">
        <v>538</v>
      </c>
      <c r="M4008" s="255" t="s">
        <v>7636</v>
      </c>
      <c r="N4008" s="255" t="s">
        <v>8732</v>
      </c>
      <c r="P4008" s="255" t="s">
        <v>170</v>
      </c>
      <c r="Q4008" s="255" t="s">
        <v>653</v>
      </c>
      <c r="R4008" s="255" t="s">
        <v>863</v>
      </c>
      <c r="S4008" s="255" t="s">
        <v>642</v>
      </c>
    </row>
    <row r="4009" spans="1:19" x14ac:dyDescent="0.3">
      <c r="A4009" s="255"/>
      <c r="B4009" s="255"/>
      <c r="C4009" s="255"/>
      <c r="D4009" s="255"/>
      <c r="F4009" s="255" t="s">
        <v>170</v>
      </c>
      <c r="G4009" s="255" t="s">
        <v>576</v>
      </c>
      <c r="H4009" s="255" t="s">
        <v>2154</v>
      </c>
      <c r="I4009" s="255" t="s">
        <v>1659</v>
      </c>
      <c r="K4009" s="255" t="s">
        <v>174</v>
      </c>
      <c r="L4009" s="255" t="s">
        <v>756</v>
      </c>
      <c r="M4009" s="255" t="s">
        <v>565</v>
      </c>
      <c r="N4009" s="255" t="s">
        <v>565</v>
      </c>
      <c r="P4009" s="255" t="s">
        <v>170</v>
      </c>
      <c r="Q4009" s="255" t="s">
        <v>655</v>
      </c>
      <c r="R4009" s="255" t="s">
        <v>2193</v>
      </c>
      <c r="S4009" s="255" t="s">
        <v>648</v>
      </c>
    </row>
    <row r="4010" spans="1:19" x14ac:dyDescent="0.3">
      <c r="A4010" s="255"/>
      <c r="B4010" s="255"/>
      <c r="C4010" s="255"/>
      <c r="D4010" s="255"/>
      <c r="F4010" s="255" t="s">
        <v>170</v>
      </c>
      <c r="G4010" s="255" t="s">
        <v>578</v>
      </c>
      <c r="H4010" s="255" t="s">
        <v>982</v>
      </c>
      <c r="I4010" s="255" t="s">
        <v>810</v>
      </c>
      <c r="K4010" s="255" t="s">
        <v>174</v>
      </c>
      <c r="L4010" s="255" t="s">
        <v>758</v>
      </c>
      <c r="M4010" s="255" t="s">
        <v>661</v>
      </c>
      <c r="N4010" s="255" t="s">
        <v>2685</v>
      </c>
      <c r="P4010" s="255" t="s">
        <v>170</v>
      </c>
      <c r="Q4010" s="255" t="s">
        <v>657</v>
      </c>
      <c r="R4010" s="255" t="s">
        <v>1013</v>
      </c>
      <c r="S4010" s="255" t="s">
        <v>896</v>
      </c>
    </row>
    <row r="4011" spans="1:19" x14ac:dyDescent="0.3">
      <c r="A4011" s="255"/>
      <c r="B4011" s="255"/>
      <c r="C4011" s="255"/>
      <c r="D4011" s="255"/>
      <c r="F4011" s="255" t="s">
        <v>170</v>
      </c>
      <c r="G4011" s="255" t="s">
        <v>580</v>
      </c>
      <c r="H4011" s="255" t="s">
        <v>952</v>
      </c>
      <c r="I4011" s="255" t="s">
        <v>1338</v>
      </c>
      <c r="K4011" s="255" t="s">
        <v>174</v>
      </c>
      <c r="L4011" s="255" t="s">
        <v>760</v>
      </c>
      <c r="M4011" s="255" t="s">
        <v>2014</v>
      </c>
      <c r="N4011" s="255" t="s">
        <v>8733</v>
      </c>
      <c r="P4011" s="255" t="s">
        <v>170</v>
      </c>
      <c r="Q4011" s="255" t="s">
        <v>546</v>
      </c>
      <c r="R4011" s="255" t="s">
        <v>2455</v>
      </c>
      <c r="S4011" s="255" t="s">
        <v>3551</v>
      </c>
    </row>
    <row r="4012" spans="1:19" x14ac:dyDescent="0.3">
      <c r="A4012" s="255"/>
      <c r="B4012" s="255"/>
      <c r="C4012" s="255"/>
      <c r="D4012" s="255"/>
      <c r="F4012" s="255" t="s">
        <v>170</v>
      </c>
      <c r="G4012" s="255" t="s">
        <v>4664</v>
      </c>
      <c r="H4012" s="255" t="s">
        <v>941</v>
      </c>
      <c r="I4012" s="255" t="s">
        <v>4374</v>
      </c>
      <c r="K4012" s="255" t="s">
        <v>174</v>
      </c>
      <c r="L4012" s="255" t="s">
        <v>762</v>
      </c>
      <c r="M4012" s="255" t="s">
        <v>865</v>
      </c>
      <c r="N4012" s="255" t="s">
        <v>2686</v>
      </c>
      <c r="P4012" s="255" t="s">
        <v>170</v>
      </c>
      <c r="Q4012" s="255" t="s">
        <v>660</v>
      </c>
      <c r="R4012" s="255" t="s">
        <v>594</v>
      </c>
      <c r="S4012" s="255" t="s">
        <v>565</v>
      </c>
    </row>
    <row r="4013" spans="1:19" x14ac:dyDescent="0.3">
      <c r="A4013" s="255"/>
      <c r="B4013" s="255"/>
      <c r="C4013" s="255"/>
      <c r="D4013" s="255"/>
      <c r="F4013" s="255" t="s">
        <v>170</v>
      </c>
      <c r="G4013" s="255" t="s">
        <v>582</v>
      </c>
      <c r="H4013" s="255" t="s">
        <v>1939</v>
      </c>
      <c r="I4013" s="255" t="s">
        <v>1660</v>
      </c>
      <c r="K4013" s="255" t="s">
        <v>174</v>
      </c>
      <c r="L4013" s="255" t="s">
        <v>764</v>
      </c>
      <c r="M4013" s="255" t="s">
        <v>949</v>
      </c>
      <c r="N4013" s="255" t="s">
        <v>2687</v>
      </c>
      <c r="P4013" s="255" t="s">
        <v>170</v>
      </c>
      <c r="Q4013" s="255" t="s">
        <v>662</v>
      </c>
      <c r="R4013" s="255" t="s">
        <v>885</v>
      </c>
      <c r="S4013" s="255" t="s">
        <v>2746</v>
      </c>
    </row>
    <row r="4014" spans="1:19" x14ac:dyDescent="0.3">
      <c r="A4014" s="255"/>
      <c r="B4014" s="255"/>
      <c r="C4014" s="255"/>
      <c r="D4014" s="255"/>
      <c r="F4014" s="255" t="s">
        <v>170</v>
      </c>
      <c r="G4014" s="255" t="s">
        <v>584</v>
      </c>
      <c r="H4014" s="255" t="s">
        <v>892</v>
      </c>
      <c r="I4014" s="255" t="s">
        <v>1661</v>
      </c>
      <c r="K4014" s="255" t="s">
        <v>174</v>
      </c>
      <c r="L4014" s="255" t="s">
        <v>766</v>
      </c>
      <c r="M4014" s="255" t="s">
        <v>594</v>
      </c>
      <c r="N4014" s="255" t="s">
        <v>565</v>
      </c>
      <c r="P4014" s="255" t="s">
        <v>170</v>
      </c>
      <c r="Q4014" s="255" t="s">
        <v>664</v>
      </c>
      <c r="R4014" s="255" t="s">
        <v>621</v>
      </c>
      <c r="S4014" s="255" t="s">
        <v>2453</v>
      </c>
    </row>
    <row r="4015" spans="1:19" x14ac:dyDescent="0.3">
      <c r="A4015" s="255"/>
      <c r="B4015" s="255"/>
      <c r="C4015" s="255"/>
      <c r="D4015" s="255"/>
      <c r="F4015" s="255" t="s">
        <v>170</v>
      </c>
      <c r="G4015" s="255" t="s">
        <v>586</v>
      </c>
      <c r="H4015" s="255" t="s">
        <v>5089</v>
      </c>
      <c r="I4015" s="255" t="s">
        <v>1662</v>
      </c>
      <c r="K4015" s="255" t="s">
        <v>174</v>
      </c>
      <c r="L4015" s="255" t="s">
        <v>4672</v>
      </c>
      <c r="M4015" s="255" t="s">
        <v>594</v>
      </c>
      <c r="N4015" s="255" t="s">
        <v>594</v>
      </c>
      <c r="P4015" s="255" t="s">
        <v>170</v>
      </c>
      <c r="Q4015" s="255" t="s">
        <v>545</v>
      </c>
      <c r="R4015" s="255" t="s">
        <v>9347</v>
      </c>
      <c r="S4015" s="255" t="s">
        <v>3552</v>
      </c>
    </row>
    <row r="4016" spans="1:19" x14ac:dyDescent="0.3">
      <c r="A4016" s="255"/>
      <c r="B4016" s="255"/>
      <c r="C4016" s="255"/>
      <c r="D4016" s="255"/>
      <c r="F4016" s="255" t="s">
        <v>170</v>
      </c>
      <c r="G4016" s="255" t="s">
        <v>553</v>
      </c>
      <c r="H4016" s="255" t="s">
        <v>4353</v>
      </c>
      <c r="I4016" s="255" t="s">
        <v>1663</v>
      </c>
      <c r="K4016" s="255" t="s">
        <v>174</v>
      </c>
      <c r="L4016" s="255" t="s">
        <v>769</v>
      </c>
      <c r="M4016" s="255" t="s">
        <v>594</v>
      </c>
      <c r="N4016" s="255" t="s">
        <v>594</v>
      </c>
      <c r="P4016" s="255" t="s">
        <v>170</v>
      </c>
      <c r="Q4016" s="255" t="s">
        <v>667</v>
      </c>
      <c r="R4016" s="255" t="s">
        <v>565</v>
      </c>
      <c r="S4016" s="255" t="s">
        <v>565</v>
      </c>
    </row>
    <row r="4017" spans="1:19" x14ac:dyDescent="0.3">
      <c r="A4017" s="255"/>
      <c r="B4017" s="255"/>
      <c r="C4017" s="255"/>
      <c r="D4017" s="255"/>
      <c r="F4017" s="255" t="s">
        <v>170</v>
      </c>
      <c r="G4017" s="255" t="s">
        <v>589</v>
      </c>
      <c r="H4017" s="255" t="s">
        <v>892</v>
      </c>
      <c r="I4017" s="255" t="s">
        <v>1505</v>
      </c>
      <c r="K4017" s="255" t="s">
        <v>174</v>
      </c>
      <c r="L4017" s="255" t="s">
        <v>537</v>
      </c>
      <c r="M4017" s="255" t="s">
        <v>6021</v>
      </c>
      <c r="N4017" s="255" t="s">
        <v>2688</v>
      </c>
      <c r="P4017" s="255" t="s">
        <v>170</v>
      </c>
      <c r="Q4017" s="255" t="s">
        <v>668</v>
      </c>
      <c r="R4017" s="255" t="s">
        <v>2992</v>
      </c>
      <c r="S4017" s="255" t="s">
        <v>3553</v>
      </c>
    </row>
    <row r="4018" spans="1:19" x14ac:dyDescent="0.3">
      <c r="A4018" s="255"/>
      <c r="B4018" s="255"/>
      <c r="C4018" s="255"/>
      <c r="D4018" s="255"/>
      <c r="F4018" s="255" t="s">
        <v>170</v>
      </c>
      <c r="G4018" s="255" t="s">
        <v>591</v>
      </c>
      <c r="H4018" s="255" t="s">
        <v>1393</v>
      </c>
      <c r="I4018" s="255" t="s">
        <v>1664</v>
      </c>
      <c r="K4018" s="255" t="s">
        <v>174</v>
      </c>
      <c r="L4018" s="255" t="s">
        <v>4673</v>
      </c>
      <c r="M4018" s="255" t="s">
        <v>777</v>
      </c>
      <c r="N4018" s="255" t="s">
        <v>1233</v>
      </c>
      <c r="P4018" s="255" t="s">
        <v>170</v>
      </c>
      <c r="Q4018" s="255" t="s">
        <v>670</v>
      </c>
      <c r="R4018" s="255" t="s">
        <v>3039</v>
      </c>
      <c r="S4018" s="255" t="s">
        <v>3554</v>
      </c>
    </row>
    <row r="4019" spans="1:19" x14ac:dyDescent="0.3">
      <c r="A4019" s="255"/>
      <c r="B4019" s="255"/>
      <c r="C4019" s="255"/>
      <c r="D4019" s="255"/>
      <c r="F4019" s="255" t="s">
        <v>170</v>
      </c>
      <c r="G4019" s="255" t="s">
        <v>593</v>
      </c>
      <c r="H4019" s="255" t="s">
        <v>863</v>
      </c>
      <c r="I4019" s="255" t="s">
        <v>594</v>
      </c>
      <c r="K4019" s="255" t="s">
        <v>174</v>
      </c>
      <c r="L4019" s="255" t="s">
        <v>774</v>
      </c>
      <c r="M4019" s="255" t="s">
        <v>565</v>
      </c>
      <c r="N4019" s="255" t="s">
        <v>565</v>
      </c>
      <c r="P4019" s="255" t="s">
        <v>170</v>
      </c>
      <c r="Q4019" s="255" t="s">
        <v>672</v>
      </c>
      <c r="R4019" s="255" t="s">
        <v>1635</v>
      </c>
      <c r="S4019" s="255" t="s">
        <v>3555</v>
      </c>
    </row>
    <row r="4020" spans="1:19" x14ac:dyDescent="0.3">
      <c r="A4020" s="255"/>
      <c r="B4020" s="255"/>
      <c r="C4020" s="255"/>
      <c r="D4020" s="255"/>
      <c r="F4020" s="255" t="s">
        <v>170</v>
      </c>
      <c r="G4020" s="255" t="s">
        <v>4665</v>
      </c>
      <c r="H4020" s="255" t="s">
        <v>2455</v>
      </c>
      <c r="I4020" s="255" t="s">
        <v>5778</v>
      </c>
      <c r="K4020" s="255" t="s">
        <v>174</v>
      </c>
      <c r="L4020" s="255" t="s">
        <v>776</v>
      </c>
      <c r="M4020" s="255" t="s">
        <v>565</v>
      </c>
      <c r="N4020" s="255" t="s">
        <v>565</v>
      </c>
      <c r="P4020" s="255" t="s">
        <v>170</v>
      </c>
      <c r="Q4020" s="255" t="s">
        <v>544</v>
      </c>
      <c r="R4020" s="255" t="s">
        <v>863</v>
      </c>
      <c r="S4020" s="255" t="s">
        <v>869</v>
      </c>
    </row>
    <row r="4021" spans="1:19" x14ac:dyDescent="0.3">
      <c r="A4021" s="255"/>
      <c r="B4021" s="255"/>
      <c r="C4021" s="255"/>
      <c r="D4021" s="255"/>
      <c r="F4021" s="255" t="s">
        <v>170</v>
      </c>
      <c r="G4021" s="255" t="s">
        <v>595</v>
      </c>
      <c r="H4021" s="255" t="s">
        <v>674</v>
      </c>
      <c r="I4021" s="255" t="s">
        <v>1052</v>
      </c>
      <c r="K4021" s="255" t="s">
        <v>174</v>
      </c>
      <c r="L4021" s="255" t="s">
        <v>778</v>
      </c>
      <c r="M4021" s="255" t="s">
        <v>565</v>
      </c>
      <c r="N4021" s="255" t="s">
        <v>565</v>
      </c>
      <c r="P4021" s="255" t="s">
        <v>170</v>
      </c>
      <c r="Q4021" s="255" t="s">
        <v>675</v>
      </c>
      <c r="R4021" s="255" t="s">
        <v>565</v>
      </c>
      <c r="S4021" s="255" t="s">
        <v>565</v>
      </c>
    </row>
    <row r="4022" spans="1:19" x14ac:dyDescent="0.3">
      <c r="A4022" s="255"/>
      <c r="B4022" s="255"/>
      <c r="C4022" s="255"/>
      <c r="D4022" s="255"/>
      <c r="F4022" s="255" t="s">
        <v>170</v>
      </c>
      <c r="G4022" s="255" t="s">
        <v>597</v>
      </c>
      <c r="H4022" s="255" t="s">
        <v>863</v>
      </c>
      <c r="I4022" s="255" t="s">
        <v>947</v>
      </c>
      <c r="K4022" s="255" t="s">
        <v>174</v>
      </c>
      <c r="L4022" s="255" t="s">
        <v>780</v>
      </c>
      <c r="M4022" s="255" t="s">
        <v>565</v>
      </c>
      <c r="N4022" s="255" t="s">
        <v>565</v>
      </c>
      <c r="P4022" s="255" t="s">
        <v>170</v>
      </c>
      <c r="Q4022" s="255" t="s">
        <v>676</v>
      </c>
      <c r="R4022" s="255" t="s">
        <v>863</v>
      </c>
      <c r="S4022" s="255" t="s">
        <v>869</v>
      </c>
    </row>
    <row r="4023" spans="1:19" x14ac:dyDescent="0.3">
      <c r="A4023" s="255"/>
      <c r="B4023" s="255"/>
      <c r="C4023" s="255"/>
      <c r="D4023" s="255"/>
      <c r="F4023" s="255" t="s">
        <v>170</v>
      </c>
      <c r="G4023" s="255" t="s">
        <v>599</v>
      </c>
      <c r="H4023" s="255" t="s">
        <v>968</v>
      </c>
      <c r="I4023" s="255" t="s">
        <v>1238</v>
      </c>
      <c r="K4023" s="255" t="s">
        <v>174</v>
      </c>
      <c r="L4023" s="255" t="s">
        <v>782</v>
      </c>
      <c r="M4023" s="255" t="s">
        <v>565</v>
      </c>
      <c r="N4023" s="255" t="s">
        <v>565</v>
      </c>
      <c r="P4023" s="255" t="s">
        <v>170</v>
      </c>
      <c r="Q4023" s="255" t="s">
        <v>677</v>
      </c>
      <c r="R4023" s="255" t="s">
        <v>565</v>
      </c>
      <c r="S4023" s="255" t="s">
        <v>565</v>
      </c>
    </row>
    <row r="4024" spans="1:19" x14ac:dyDescent="0.3">
      <c r="A4024" s="255"/>
      <c r="B4024" s="255"/>
      <c r="C4024" s="255"/>
      <c r="D4024" s="255"/>
      <c r="F4024" s="255" t="s">
        <v>170</v>
      </c>
      <c r="G4024" s="255" t="s">
        <v>4666</v>
      </c>
      <c r="H4024" s="255" t="s">
        <v>4261</v>
      </c>
      <c r="I4024" s="255" t="s">
        <v>1665</v>
      </c>
      <c r="K4024" s="255" t="s">
        <v>174</v>
      </c>
      <c r="L4024" s="255" t="s">
        <v>783</v>
      </c>
      <c r="M4024" s="255" t="s">
        <v>565</v>
      </c>
      <c r="N4024" s="255" t="s">
        <v>565</v>
      </c>
      <c r="P4024" s="255" t="s">
        <v>170</v>
      </c>
      <c r="Q4024" s="255" t="s">
        <v>543</v>
      </c>
      <c r="R4024" s="255" t="s">
        <v>598</v>
      </c>
      <c r="S4024" s="255" t="s">
        <v>3556</v>
      </c>
    </row>
    <row r="4025" spans="1:19" x14ac:dyDescent="0.3">
      <c r="A4025" s="255"/>
      <c r="B4025" s="255"/>
      <c r="C4025" s="255"/>
      <c r="D4025" s="255"/>
      <c r="F4025" s="255" t="s">
        <v>170</v>
      </c>
      <c r="G4025" s="255" t="s">
        <v>601</v>
      </c>
      <c r="H4025" s="255" t="s">
        <v>565</v>
      </c>
      <c r="I4025" s="255" t="s">
        <v>565</v>
      </c>
      <c r="K4025" s="255" t="s">
        <v>174</v>
      </c>
      <c r="L4025" s="255" t="s">
        <v>784</v>
      </c>
      <c r="M4025" s="255" t="s">
        <v>821</v>
      </c>
      <c r="N4025" s="255" t="s">
        <v>2689</v>
      </c>
      <c r="P4025" s="255" t="s">
        <v>170</v>
      </c>
      <c r="Q4025" s="255" t="s">
        <v>679</v>
      </c>
      <c r="R4025" s="255" t="s">
        <v>594</v>
      </c>
      <c r="S4025" s="255" t="s">
        <v>1145</v>
      </c>
    </row>
    <row r="4026" spans="1:19" x14ac:dyDescent="0.3">
      <c r="A4026" s="255"/>
      <c r="B4026" s="255"/>
      <c r="C4026" s="255"/>
      <c r="D4026" s="255"/>
      <c r="F4026" s="255" t="s">
        <v>170</v>
      </c>
      <c r="G4026" s="255" t="s">
        <v>602</v>
      </c>
      <c r="H4026" s="255" t="s">
        <v>565</v>
      </c>
      <c r="I4026" s="255" t="s">
        <v>565</v>
      </c>
      <c r="K4026" s="255" t="s">
        <v>174</v>
      </c>
      <c r="L4026" s="255" t="s">
        <v>786</v>
      </c>
      <c r="M4026" s="255" t="s">
        <v>661</v>
      </c>
      <c r="N4026" s="255" t="s">
        <v>2690</v>
      </c>
      <c r="P4026" s="255" t="s">
        <v>170</v>
      </c>
      <c r="Q4026" s="255" t="s">
        <v>681</v>
      </c>
      <c r="R4026" s="255" t="s">
        <v>1992</v>
      </c>
      <c r="S4026" s="255" t="s">
        <v>3557</v>
      </c>
    </row>
    <row r="4027" spans="1:19" x14ac:dyDescent="0.3">
      <c r="A4027" s="255"/>
      <c r="B4027" s="255"/>
      <c r="C4027" s="255"/>
      <c r="D4027" s="255"/>
      <c r="F4027" s="255" t="s">
        <v>170</v>
      </c>
      <c r="G4027" s="255" t="s">
        <v>603</v>
      </c>
      <c r="H4027" s="255" t="s">
        <v>4261</v>
      </c>
      <c r="I4027" s="255" t="s">
        <v>1665</v>
      </c>
      <c r="K4027" s="255" t="s">
        <v>174</v>
      </c>
      <c r="L4027" s="255" t="s">
        <v>4674</v>
      </c>
      <c r="M4027" s="255" t="s">
        <v>1253</v>
      </c>
      <c r="N4027" s="255" t="s">
        <v>4774</v>
      </c>
      <c r="P4027" s="255" t="s">
        <v>170</v>
      </c>
      <c r="Q4027" s="255" t="s">
        <v>683</v>
      </c>
      <c r="R4027" s="255" t="s">
        <v>1234</v>
      </c>
      <c r="S4027" s="255" t="s">
        <v>3558</v>
      </c>
    </row>
    <row r="4028" spans="1:19" x14ac:dyDescent="0.3">
      <c r="A4028" s="255"/>
      <c r="B4028" s="255"/>
      <c r="C4028" s="255"/>
      <c r="D4028" s="255"/>
      <c r="F4028" s="255" t="s">
        <v>170</v>
      </c>
      <c r="G4028" s="255" t="s">
        <v>586</v>
      </c>
      <c r="H4028" s="255" t="s">
        <v>1281</v>
      </c>
      <c r="I4028" s="255" t="s">
        <v>1666</v>
      </c>
      <c r="K4028" s="255" t="s">
        <v>174</v>
      </c>
      <c r="L4028" s="255" t="s">
        <v>788</v>
      </c>
      <c r="M4028" s="255" t="s">
        <v>863</v>
      </c>
      <c r="N4028" s="255" t="s">
        <v>1145</v>
      </c>
      <c r="P4028" s="255" t="s">
        <v>170</v>
      </c>
      <c r="Q4028" s="255" t="s">
        <v>542</v>
      </c>
      <c r="R4028" s="255" t="s">
        <v>1807</v>
      </c>
      <c r="S4028" s="255" t="s">
        <v>2750</v>
      </c>
    </row>
    <row r="4029" spans="1:19" x14ac:dyDescent="0.3">
      <c r="A4029" s="255"/>
      <c r="B4029" s="255"/>
      <c r="C4029" s="255"/>
      <c r="D4029" s="255"/>
      <c r="F4029" s="255" t="s">
        <v>170</v>
      </c>
      <c r="G4029" s="255" t="s">
        <v>552</v>
      </c>
      <c r="H4029" s="255" t="s">
        <v>9068</v>
      </c>
      <c r="I4029" s="255" t="s">
        <v>1667</v>
      </c>
      <c r="K4029" s="255" t="s">
        <v>174</v>
      </c>
      <c r="L4029" s="255" t="s">
        <v>790</v>
      </c>
      <c r="M4029" s="255" t="s">
        <v>583</v>
      </c>
      <c r="N4029" s="255" t="s">
        <v>2691</v>
      </c>
      <c r="P4029" s="255" t="s">
        <v>170</v>
      </c>
      <c r="Q4029" s="255" t="s">
        <v>686</v>
      </c>
      <c r="R4029" s="255" t="s">
        <v>1420</v>
      </c>
      <c r="S4029" s="255" t="s">
        <v>992</v>
      </c>
    </row>
    <row r="4030" spans="1:19" x14ac:dyDescent="0.3">
      <c r="A4030" s="255"/>
      <c r="B4030" s="255"/>
      <c r="C4030" s="255"/>
      <c r="D4030" s="255"/>
      <c r="F4030" s="255" t="s">
        <v>170</v>
      </c>
      <c r="G4030" s="255" t="s">
        <v>551</v>
      </c>
      <c r="H4030" s="255" t="s">
        <v>2083</v>
      </c>
      <c r="I4030" s="255" t="s">
        <v>1668</v>
      </c>
      <c r="K4030" s="255" t="s">
        <v>174</v>
      </c>
      <c r="L4030" s="255" t="s">
        <v>792</v>
      </c>
      <c r="M4030" s="255" t="s">
        <v>861</v>
      </c>
      <c r="N4030" s="255" t="s">
        <v>1698</v>
      </c>
      <c r="P4030" s="255" t="s">
        <v>170</v>
      </c>
      <c r="Q4030" s="255" t="s">
        <v>688</v>
      </c>
      <c r="R4030" s="255" t="s">
        <v>2083</v>
      </c>
      <c r="S4030" s="255" t="s">
        <v>3238</v>
      </c>
    </row>
    <row r="4031" spans="1:19" x14ac:dyDescent="0.3">
      <c r="A4031" s="255"/>
      <c r="B4031" s="255"/>
      <c r="C4031" s="255"/>
      <c r="D4031" s="255"/>
      <c r="F4031" s="255" t="s">
        <v>170</v>
      </c>
      <c r="G4031" s="255" t="s">
        <v>609</v>
      </c>
      <c r="H4031" s="255" t="s">
        <v>624</v>
      </c>
      <c r="I4031" s="255" t="s">
        <v>1611</v>
      </c>
      <c r="K4031" s="255" t="s">
        <v>174</v>
      </c>
      <c r="L4031" s="255" t="s">
        <v>794</v>
      </c>
      <c r="M4031" s="255" t="s">
        <v>863</v>
      </c>
      <c r="N4031" s="255" t="s">
        <v>2029</v>
      </c>
      <c r="P4031" s="255" t="s">
        <v>170</v>
      </c>
      <c r="Q4031" s="255" t="s">
        <v>690</v>
      </c>
      <c r="R4031" s="255" t="s">
        <v>565</v>
      </c>
      <c r="S4031" s="255" t="s">
        <v>594</v>
      </c>
    </row>
    <row r="4032" spans="1:19" x14ac:dyDescent="0.3">
      <c r="A4032" s="255"/>
      <c r="B4032" s="255"/>
      <c r="C4032" s="255"/>
      <c r="D4032" s="255"/>
      <c r="F4032" s="255" t="s">
        <v>170</v>
      </c>
      <c r="G4032" s="255" t="s">
        <v>611</v>
      </c>
      <c r="H4032" s="255" t="s">
        <v>674</v>
      </c>
      <c r="I4032" s="255" t="s">
        <v>1669</v>
      </c>
      <c r="K4032" s="255" t="s">
        <v>174</v>
      </c>
      <c r="L4032" s="255" t="s">
        <v>796</v>
      </c>
      <c r="M4032" s="255" t="s">
        <v>1350</v>
      </c>
      <c r="N4032" s="255" t="s">
        <v>2692</v>
      </c>
      <c r="P4032" s="255" t="s">
        <v>170</v>
      </c>
      <c r="Q4032" s="255" t="s">
        <v>541</v>
      </c>
      <c r="R4032" s="255" t="s">
        <v>10082</v>
      </c>
      <c r="S4032" s="255" t="s">
        <v>3559</v>
      </c>
    </row>
    <row r="4033" spans="1:19" x14ac:dyDescent="0.3">
      <c r="A4033" s="255"/>
      <c r="B4033" s="255"/>
      <c r="C4033" s="255"/>
      <c r="D4033" s="255"/>
      <c r="F4033" s="255" t="s">
        <v>170</v>
      </c>
      <c r="G4033" s="255" t="s">
        <v>586</v>
      </c>
      <c r="H4033" s="255" t="s">
        <v>565</v>
      </c>
      <c r="I4033" s="255" t="s">
        <v>565</v>
      </c>
      <c r="K4033" s="255" t="s">
        <v>174</v>
      </c>
      <c r="L4033" s="255" t="s">
        <v>4675</v>
      </c>
      <c r="M4033" s="255" t="s">
        <v>1832</v>
      </c>
      <c r="N4033" s="255" t="s">
        <v>9107</v>
      </c>
      <c r="P4033" s="255" t="s">
        <v>170</v>
      </c>
      <c r="Q4033" s="255" t="s">
        <v>693</v>
      </c>
      <c r="R4033" s="255" t="s">
        <v>2748</v>
      </c>
      <c r="S4033" s="255" t="s">
        <v>3560</v>
      </c>
    </row>
    <row r="4034" spans="1:19" x14ac:dyDescent="0.3">
      <c r="A4034" s="255"/>
      <c r="B4034" s="255"/>
      <c r="C4034" s="255"/>
      <c r="D4034" s="255"/>
      <c r="F4034" s="255" t="s">
        <v>170</v>
      </c>
      <c r="G4034" s="255" t="s">
        <v>550</v>
      </c>
      <c r="H4034" s="255" t="s">
        <v>1312</v>
      </c>
      <c r="I4034" s="255" t="s">
        <v>1670</v>
      </c>
      <c r="K4034" s="255" t="s">
        <v>174</v>
      </c>
      <c r="L4034" s="255" t="s">
        <v>798</v>
      </c>
      <c r="M4034" s="255" t="s">
        <v>565</v>
      </c>
      <c r="N4034" s="255" t="s">
        <v>875</v>
      </c>
      <c r="P4034" s="255" t="s">
        <v>170</v>
      </c>
      <c r="Q4034" s="255" t="s">
        <v>695</v>
      </c>
      <c r="R4034" s="255" t="s">
        <v>4310</v>
      </c>
      <c r="S4034" s="255" t="s">
        <v>3561</v>
      </c>
    </row>
    <row r="4035" spans="1:19" x14ac:dyDescent="0.3">
      <c r="A4035" s="255"/>
      <c r="B4035" s="255"/>
      <c r="C4035" s="255"/>
      <c r="D4035" s="255"/>
      <c r="F4035" s="255" t="s">
        <v>170</v>
      </c>
      <c r="G4035" s="255" t="s">
        <v>614</v>
      </c>
      <c r="H4035" s="255" t="s">
        <v>565</v>
      </c>
      <c r="I4035" s="255" t="s">
        <v>565</v>
      </c>
      <c r="K4035" s="255" t="s">
        <v>174</v>
      </c>
      <c r="L4035" s="255" t="s">
        <v>800</v>
      </c>
      <c r="M4035" s="255" t="s">
        <v>594</v>
      </c>
      <c r="N4035" s="255" t="s">
        <v>2693</v>
      </c>
      <c r="P4035" s="255" t="s">
        <v>170</v>
      </c>
      <c r="Q4035" s="255" t="s">
        <v>697</v>
      </c>
      <c r="R4035" s="255" t="s">
        <v>1145</v>
      </c>
      <c r="S4035" s="255" t="s">
        <v>1067</v>
      </c>
    </row>
    <row r="4036" spans="1:19" x14ac:dyDescent="0.3">
      <c r="A4036" s="255"/>
      <c r="B4036" s="255"/>
      <c r="C4036" s="255"/>
      <c r="D4036" s="255"/>
      <c r="F4036" s="255" t="s">
        <v>170</v>
      </c>
      <c r="G4036" s="255" t="s">
        <v>615</v>
      </c>
      <c r="H4036" s="255" t="s">
        <v>952</v>
      </c>
      <c r="I4036" s="255" t="s">
        <v>698</v>
      </c>
      <c r="K4036" s="255" t="s">
        <v>174</v>
      </c>
      <c r="L4036" s="255" t="s">
        <v>802</v>
      </c>
      <c r="M4036" s="255" t="s">
        <v>565</v>
      </c>
      <c r="N4036" s="255" t="s">
        <v>565</v>
      </c>
      <c r="P4036" s="255" t="s">
        <v>170</v>
      </c>
      <c r="Q4036" s="255" t="s">
        <v>699</v>
      </c>
      <c r="R4036" s="255" t="s">
        <v>757</v>
      </c>
      <c r="S4036" s="255" t="s">
        <v>624</v>
      </c>
    </row>
    <row r="4037" spans="1:19" x14ac:dyDescent="0.3">
      <c r="A4037" s="255"/>
      <c r="B4037" s="255"/>
      <c r="C4037" s="255"/>
      <c r="D4037" s="255"/>
      <c r="F4037" s="255" t="s">
        <v>170</v>
      </c>
      <c r="G4037" s="255" t="s">
        <v>616</v>
      </c>
      <c r="H4037" s="255" t="s">
        <v>821</v>
      </c>
      <c r="I4037" s="255" t="s">
        <v>654</v>
      </c>
      <c r="K4037" s="255" t="s">
        <v>174</v>
      </c>
      <c r="L4037" s="255" t="s">
        <v>803</v>
      </c>
      <c r="M4037" s="255" t="s">
        <v>821</v>
      </c>
      <c r="N4037" s="255" t="s">
        <v>2694</v>
      </c>
      <c r="P4037" s="255" t="s">
        <v>170</v>
      </c>
      <c r="Q4037" s="255" t="s">
        <v>701</v>
      </c>
      <c r="R4037" s="255" t="s">
        <v>565</v>
      </c>
      <c r="S4037" s="255" t="s">
        <v>661</v>
      </c>
    </row>
    <row r="4038" spans="1:19" x14ac:dyDescent="0.3">
      <c r="A4038" s="255"/>
      <c r="B4038" s="255"/>
      <c r="C4038" s="255"/>
      <c r="D4038" s="255"/>
      <c r="F4038" s="255" t="s">
        <v>170</v>
      </c>
      <c r="G4038" s="255" t="s">
        <v>617</v>
      </c>
      <c r="H4038" s="255" t="s">
        <v>565</v>
      </c>
      <c r="I4038" s="255" t="s">
        <v>1671</v>
      </c>
      <c r="K4038" s="255" t="s">
        <v>174</v>
      </c>
      <c r="L4038" s="255" t="s">
        <v>805</v>
      </c>
      <c r="M4038" s="255" t="s">
        <v>565</v>
      </c>
      <c r="N4038" s="255" t="s">
        <v>946</v>
      </c>
      <c r="P4038" s="255" t="s">
        <v>170</v>
      </c>
      <c r="Q4038" s="255" t="s">
        <v>702</v>
      </c>
      <c r="R4038" s="255" t="s">
        <v>565</v>
      </c>
      <c r="S4038" s="255" t="s">
        <v>565</v>
      </c>
    </row>
    <row r="4039" spans="1:19" x14ac:dyDescent="0.3">
      <c r="A4039" s="255"/>
      <c r="B4039" s="255"/>
      <c r="C4039" s="255"/>
      <c r="D4039" s="255"/>
      <c r="F4039" s="255" t="s">
        <v>170</v>
      </c>
      <c r="G4039" s="255" t="s">
        <v>618</v>
      </c>
      <c r="H4039" s="255" t="s">
        <v>3107</v>
      </c>
      <c r="I4039" s="255" t="s">
        <v>1672</v>
      </c>
      <c r="K4039" s="255" t="s">
        <v>174</v>
      </c>
      <c r="L4039" s="255" t="s">
        <v>807</v>
      </c>
      <c r="M4039" s="255" t="s">
        <v>565</v>
      </c>
      <c r="N4039" s="255" t="s">
        <v>680</v>
      </c>
      <c r="P4039" s="255" t="s">
        <v>170</v>
      </c>
      <c r="Q4039" s="255" t="s">
        <v>703</v>
      </c>
      <c r="R4039" s="255" t="s">
        <v>565</v>
      </c>
      <c r="S4039" s="255" t="s">
        <v>565</v>
      </c>
    </row>
    <row r="4040" spans="1:19" x14ac:dyDescent="0.3">
      <c r="A4040" s="255"/>
      <c r="B4040" s="255"/>
      <c r="C4040" s="255"/>
      <c r="D4040" s="255"/>
      <c r="F4040" s="255" t="s">
        <v>170</v>
      </c>
      <c r="G4040" s="255" t="s">
        <v>620</v>
      </c>
      <c r="H4040" s="255" t="s">
        <v>863</v>
      </c>
      <c r="I4040" s="255" t="s">
        <v>863</v>
      </c>
      <c r="K4040" s="255" t="s">
        <v>174</v>
      </c>
      <c r="L4040" s="255" t="s">
        <v>809</v>
      </c>
      <c r="M4040" s="255" t="s">
        <v>757</v>
      </c>
      <c r="N4040" s="255" t="s">
        <v>1312</v>
      </c>
      <c r="P4040" s="255" t="s">
        <v>170</v>
      </c>
      <c r="Q4040" s="255" t="s">
        <v>704</v>
      </c>
      <c r="R4040" s="255" t="s">
        <v>594</v>
      </c>
      <c r="S4040" s="255" t="s">
        <v>863</v>
      </c>
    </row>
    <row r="4041" spans="1:19" x14ac:dyDescent="0.3">
      <c r="A4041" s="255"/>
      <c r="B4041" s="255"/>
      <c r="C4041" s="255"/>
      <c r="D4041" s="255"/>
      <c r="F4041" s="255" t="s">
        <v>170</v>
      </c>
      <c r="G4041" s="255" t="s">
        <v>8645</v>
      </c>
      <c r="H4041" s="255" t="s">
        <v>565</v>
      </c>
      <c r="I4041" s="255" t="s">
        <v>565</v>
      </c>
      <c r="K4041" s="255" t="s">
        <v>174</v>
      </c>
      <c r="L4041" s="255" t="s">
        <v>811</v>
      </c>
      <c r="M4041" s="255" t="s">
        <v>565</v>
      </c>
      <c r="N4041" s="255" t="s">
        <v>565</v>
      </c>
      <c r="P4041" s="255" t="s">
        <v>170</v>
      </c>
      <c r="Q4041" s="255" t="s">
        <v>705</v>
      </c>
      <c r="R4041" s="255" t="s">
        <v>2285</v>
      </c>
      <c r="S4041" s="255" t="s">
        <v>3562</v>
      </c>
    </row>
    <row r="4042" spans="1:19" x14ac:dyDescent="0.3">
      <c r="A4042" s="255"/>
      <c r="B4042" s="255"/>
      <c r="C4042" s="255"/>
      <c r="D4042" s="255"/>
      <c r="F4042" s="255" t="s">
        <v>170</v>
      </c>
      <c r="G4042" s="255" t="s">
        <v>8646</v>
      </c>
      <c r="H4042" s="255" t="s">
        <v>565</v>
      </c>
      <c r="I4042" s="255" t="s">
        <v>565</v>
      </c>
      <c r="K4042" s="255" t="s">
        <v>174</v>
      </c>
      <c r="L4042" s="255" t="s">
        <v>4676</v>
      </c>
      <c r="M4042" s="255" t="s">
        <v>2834</v>
      </c>
      <c r="N4042" s="255" t="s">
        <v>9108</v>
      </c>
      <c r="P4042" s="255" t="s">
        <v>170</v>
      </c>
      <c r="Q4042" s="255" t="s">
        <v>707</v>
      </c>
      <c r="R4042" s="255" t="s">
        <v>621</v>
      </c>
      <c r="S4042" s="255" t="s">
        <v>3563</v>
      </c>
    </row>
    <row r="4043" spans="1:19" x14ac:dyDescent="0.3">
      <c r="A4043" s="255"/>
      <c r="B4043" s="255"/>
      <c r="C4043" s="255"/>
      <c r="D4043" s="255"/>
      <c r="F4043" s="255" t="s">
        <v>170</v>
      </c>
      <c r="G4043" s="255" t="s">
        <v>586</v>
      </c>
      <c r="H4043" s="255" t="s">
        <v>594</v>
      </c>
      <c r="I4043" s="255" t="s">
        <v>1121</v>
      </c>
      <c r="K4043" s="255" t="s">
        <v>174</v>
      </c>
      <c r="L4043" s="255" t="s">
        <v>813</v>
      </c>
      <c r="M4043" s="255" t="s">
        <v>1638</v>
      </c>
      <c r="N4043" s="255" t="s">
        <v>2695</v>
      </c>
      <c r="P4043" s="255" t="s">
        <v>170</v>
      </c>
      <c r="Q4043" s="255" t="s">
        <v>709</v>
      </c>
      <c r="R4043" s="255" t="s">
        <v>565</v>
      </c>
      <c r="S4043" s="255" t="s">
        <v>812</v>
      </c>
    </row>
    <row r="4044" spans="1:19" x14ac:dyDescent="0.3">
      <c r="A4044" s="255"/>
      <c r="B4044" s="255"/>
      <c r="C4044" s="255"/>
      <c r="D4044" s="255"/>
      <c r="F4044" s="255" t="s">
        <v>170</v>
      </c>
      <c r="G4044" s="255" t="s">
        <v>549</v>
      </c>
      <c r="H4044" s="255" t="s">
        <v>5777</v>
      </c>
      <c r="I4044" s="255" t="s">
        <v>1673</v>
      </c>
      <c r="K4044" s="255" t="s">
        <v>174</v>
      </c>
      <c r="L4044" s="255" t="s">
        <v>815</v>
      </c>
      <c r="M4044" s="255" t="s">
        <v>565</v>
      </c>
      <c r="N4044" s="255" t="s">
        <v>565</v>
      </c>
      <c r="P4044" s="255" t="s">
        <v>170</v>
      </c>
      <c r="Q4044" s="255" t="s">
        <v>586</v>
      </c>
      <c r="R4044" s="255" t="s">
        <v>4544</v>
      </c>
      <c r="S4044" s="255" t="s">
        <v>3564</v>
      </c>
    </row>
    <row r="4045" spans="1:19" x14ac:dyDescent="0.3">
      <c r="A4045" s="255"/>
      <c r="B4045" s="255"/>
      <c r="C4045" s="255"/>
      <c r="D4045" s="255"/>
      <c r="F4045" s="255" t="s">
        <v>170</v>
      </c>
      <c r="G4045" s="255" t="s">
        <v>623</v>
      </c>
      <c r="H4045" s="255" t="s">
        <v>594</v>
      </c>
      <c r="I4045" s="255" t="s">
        <v>863</v>
      </c>
      <c r="K4045" s="255" t="s">
        <v>174</v>
      </c>
      <c r="L4045" s="255" t="s">
        <v>816</v>
      </c>
      <c r="M4045" s="255" t="s">
        <v>4881</v>
      </c>
      <c r="N4045" s="255" t="s">
        <v>2696</v>
      </c>
      <c r="P4045" s="255" t="s">
        <v>170</v>
      </c>
      <c r="Q4045" s="255" t="s">
        <v>540</v>
      </c>
      <c r="R4045" s="255" t="s">
        <v>10083</v>
      </c>
      <c r="S4045" s="255" t="s">
        <v>3565</v>
      </c>
    </row>
    <row r="4046" spans="1:19" x14ac:dyDescent="0.3">
      <c r="A4046" s="255"/>
      <c r="B4046" s="255"/>
      <c r="C4046" s="255"/>
      <c r="D4046" s="255"/>
      <c r="F4046" s="255" t="s">
        <v>170</v>
      </c>
      <c r="G4046" s="255" t="s">
        <v>625</v>
      </c>
      <c r="H4046" s="255" t="s">
        <v>1999</v>
      </c>
      <c r="I4046" s="255" t="s">
        <v>1301</v>
      </c>
      <c r="K4046" s="255" t="s">
        <v>174</v>
      </c>
      <c r="L4046" s="255" t="s">
        <v>818</v>
      </c>
      <c r="M4046" s="255" t="s">
        <v>565</v>
      </c>
      <c r="N4046" s="255" t="s">
        <v>1415</v>
      </c>
      <c r="P4046" s="255" t="s">
        <v>170</v>
      </c>
      <c r="Q4046" s="255" t="s">
        <v>371</v>
      </c>
      <c r="R4046" s="255" t="s">
        <v>678</v>
      </c>
      <c r="S4046" s="255" t="s">
        <v>3566</v>
      </c>
    </row>
    <row r="4047" spans="1:19" x14ac:dyDescent="0.3">
      <c r="A4047" s="255"/>
      <c r="B4047" s="255"/>
      <c r="C4047" s="255"/>
      <c r="D4047" s="255"/>
      <c r="F4047" s="255" t="s">
        <v>170</v>
      </c>
      <c r="G4047" s="255" t="s">
        <v>1237</v>
      </c>
      <c r="H4047" s="255" t="s">
        <v>565</v>
      </c>
      <c r="I4047" s="255" t="s">
        <v>565</v>
      </c>
      <c r="K4047" s="255" t="s">
        <v>174</v>
      </c>
      <c r="L4047" s="255" t="s">
        <v>822</v>
      </c>
      <c r="M4047" s="255" t="s">
        <v>2254</v>
      </c>
      <c r="N4047" s="255" t="s">
        <v>2697</v>
      </c>
      <c r="P4047" s="255" t="s">
        <v>170</v>
      </c>
      <c r="Q4047" s="255" t="s">
        <v>715</v>
      </c>
      <c r="R4047" s="255" t="s">
        <v>1116</v>
      </c>
      <c r="S4047" s="255" t="s">
        <v>3567</v>
      </c>
    </row>
    <row r="4048" spans="1:19" x14ac:dyDescent="0.3">
      <c r="A4048" s="255"/>
      <c r="B4048" s="255"/>
      <c r="C4048" s="255"/>
      <c r="D4048" s="255"/>
      <c r="F4048" s="255" t="s">
        <v>170</v>
      </c>
      <c r="G4048" s="255" t="s">
        <v>627</v>
      </c>
      <c r="H4048" s="255" t="s">
        <v>594</v>
      </c>
      <c r="I4048" s="255" t="s">
        <v>946</v>
      </c>
      <c r="K4048" s="255" t="s">
        <v>174</v>
      </c>
      <c r="L4048" s="255" t="s">
        <v>332</v>
      </c>
      <c r="M4048" s="255" t="s">
        <v>9109</v>
      </c>
      <c r="N4048" s="255" t="s">
        <v>2698</v>
      </c>
      <c r="P4048" s="255" t="s">
        <v>170</v>
      </c>
      <c r="Q4048" s="255" t="s">
        <v>717</v>
      </c>
      <c r="R4048" s="255" t="s">
        <v>2285</v>
      </c>
      <c r="S4048" s="255" t="s">
        <v>3568</v>
      </c>
    </row>
    <row r="4049" spans="1:19" x14ac:dyDescent="0.3">
      <c r="A4049" s="255"/>
      <c r="B4049" s="255"/>
      <c r="C4049" s="255"/>
      <c r="D4049" s="255"/>
      <c r="F4049" s="255" t="s">
        <v>170</v>
      </c>
      <c r="G4049" s="255" t="s">
        <v>629</v>
      </c>
      <c r="H4049" s="255" t="s">
        <v>3430</v>
      </c>
      <c r="I4049" s="255" t="s">
        <v>1674</v>
      </c>
      <c r="K4049" s="255" t="s">
        <v>174</v>
      </c>
      <c r="L4049" s="255" t="s">
        <v>331</v>
      </c>
      <c r="M4049" s="255" t="s">
        <v>8881</v>
      </c>
      <c r="N4049" s="255" t="s">
        <v>2699</v>
      </c>
      <c r="P4049" s="255" t="s">
        <v>170</v>
      </c>
      <c r="Q4049" s="255" t="s">
        <v>719</v>
      </c>
      <c r="R4049" s="255" t="s">
        <v>565</v>
      </c>
      <c r="S4049" s="255" t="s">
        <v>565</v>
      </c>
    </row>
    <row r="4050" spans="1:19" x14ac:dyDescent="0.3">
      <c r="A4050" s="255"/>
      <c r="B4050" s="255"/>
      <c r="C4050" s="255"/>
      <c r="D4050" s="255"/>
      <c r="F4050" s="255" t="s">
        <v>170</v>
      </c>
      <c r="G4050" s="255" t="s">
        <v>631</v>
      </c>
      <c r="H4050" s="255" t="s">
        <v>2154</v>
      </c>
      <c r="I4050" s="255" t="s">
        <v>1675</v>
      </c>
      <c r="K4050" s="255" t="s">
        <v>174</v>
      </c>
      <c r="L4050" s="255" t="s">
        <v>330</v>
      </c>
      <c r="M4050" s="255" t="s">
        <v>1788</v>
      </c>
      <c r="N4050" s="255" t="s">
        <v>2700</v>
      </c>
      <c r="P4050" s="255" t="s">
        <v>170</v>
      </c>
      <c r="Q4050" s="255" t="s">
        <v>720</v>
      </c>
      <c r="R4050" s="255" t="s">
        <v>861</v>
      </c>
      <c r="S4050" s="255" t="s">
        <v>3569</v>
      </c>
    </row>
    <row r="4051" spans="1:19" x14ac:dyDescent="0.3">
      <c r="A4051" s="255"/>
      <c r="B4051" s="255"/>
      <c r="C4051" s="255"/>
      <c r="D4051" s="255"/>
      <c r="F4051" s="255" t="s">
        <v>170</v>
      </c>
      <c r="G4051" s="255" t="s">
        <v>633</v>
      </c>
      <c r="H4051" s="255" t="s">
        <v>1943</v>
      </c>
      <c r="I4051" s="255" t="s">
        <v>1676</v>
      </c>
      <c r="K4051" s="255" t="s">
        <v>174</v>
      </c>
      <c r="L4051" s="255" t="s">
        <v>329</v>
      </c>
      <c r="M4051" s="255" t="s">
        <v>6691</v>
      </c>
      <c r="N4051" s="255" t="s">
        <v>2701</v>
      </c>
      <c r="P4051" s="255" t="s">
        <v>170</v>
      </c>
      <c r="Q4051" s="255" t="s">
        <v>722</v>
      </c>
      <c r="R4051" s="255" t="s">
        <v>1481</v>
      </c>
      <c r="S4051" s="255" t="s">
        <v>908</v>
      </c>
    </row>
    <row r="4052" spans="1:19" x14ac:dyDescent="0.3">
      <c r="A4052" s="255"/>
      <c r="B4052" s="255"/>
      <c r="C4052" s="255"/>
      <c r="D4052" s="255"/>
      <c r="F4052" s="255" t="s">
        <v>170</v>
      </c>
      <c r="G4052" s="255" t="s">
        <v>586</v>
      </c>
      <c r="H4052" s="255" t="s">
        <v>2123</v>
      </c>
      <c r="I4052" s="255" t="s">
        <v>1677</v>
      </c>
      <c r="K4052" s="255" t="s">
        <v>174</v>
      </c>
      <c r="L4052" s="255" t="s">
        <v>324</v>
      </c>
      <c r="M4052" s="255" t="s">
        <v>1303</v>
      </c>
      <c r="N4052" s="255" t="s">
        <v>2702</v>
      </c>
      <c r="P4052" s="255" t="s">
        <v>170</v>
      </c>
      <c r="Q4052" s="255" t="s">
        <v>724</v>
      </c>
      <c r="R4052" s="255" t="s">
        <v>2025</v>
      </c>
      <c r="S4052" s="255" t="s">
        <v>3570</v>
      </c>
    </row>
    <row r="4053" spans="1:19" x14ac:dyDescent="0.3">
      <c r="A4053" s="255"/>
      <c r="B4053" s="255"/>
      <c r="C4053" s="255"/>
      <c r="D4053" s="255"/>
      <c r="F4053" s="255" t="s">
        <v>170</v>
      </c>
      <c r="G4053" s="255" t="s">
        <v>548</v>
      </c>
      <c r="H4053" s="255" t="s">
        <v>4511</v>
      </c>
      <c r="I4053" s="255" t="s">
        <v>1678</v>
      </c>
      <c r="K4053" s="255" t="s">
        <v>174</v>
      </c>
      <c r="L4053" s="255" t="s">
        <v>4678</v>
      </c>
      <c r="M4053" s="255" t="s">
        <v>624</v>
      </c>
      <c r="N4053" s="255" t="s">
        <v>3359</v>
      </c>
      <c r="P4053" s="255" t="s">
        <v>170</v>
      </c>
      <c r="Q4053" s="255" t="s">
        <v>726</v>
      </c>
      <c r="R4053" s="255" t="s">
        <v>2043</v>
      </c>
      <c r="S4053" s="255" t="s">
        <v>3571</v>
      </c>
    </row>
    <row r="4054" spans="1:19" x14ac:dyDescent="0.3">
      <c r="A4054" s="255"/>
      <c r="B4054" s="255"/>
      <c r="C4054" s="255"/>
      <c r="D4054" s="255"/>
      <c r="F4054" s="255" t="s">
        <v>170</v>
      </c>
      <c r="G4054" s="255" t="s">
        <v>637</v>
      </c>
      <c r="H4054" s="255" t="s">
        <v>1939</v>
      </c>
      <c r="I4054" s="255" t="s">
        <v>1679</v>
      </c>
      <c r="K4054" s="255" t="s">
        <v>174</v>
      </c>
      <c r="L4054" s="255" t="s">
        <v>830</v>
      </c>
      <c r="M4054" s="255" t="s">
        <v>565</v>
      </c>
      <c r="N4054" s="255" t="s">
        <v>565</v>
      </c>
      <c r="P4054" s="255" t="s">
        <v>170</v>
      </c>
      <c r="Q4054" s="255" t="s">
        <v>728</v>
      </c>
      <c r="R4054" s="255" t="s">
        <v>1104</v>
      </c>
      <c r="S4054" s="255" t="s">
        <v>3572</v>
      </c>
    </row>
    <row r="4055" spans="1:19" x14ac:dyDescent="0.3">
      <c r="A4055" s="255"/>
      <c r="B4055" s="255"/>
      <c r="C4055" s="255"/>
      <c r="D4055" s="255"/>
      <c r="F4055" s="255" t="s">
        <v>170</v>
      </c>
      <c r="G4055" s="255" t="s">
        <v>639</v>
      </c>
      <c r="H4055" s="255" t="s">
        <v>4407</v>
      </c>
      <c r="I4055" s="255" t="s">
        <v>1680</v>
      </c>
      <c r="K4055" s="255" t="s">
        <v>174</v>
      </c>
      <c r="L4055" s="255" t="s">
        <v>831</v>
      </c>
      <c r="M4055" s="255" t="s">
        <v>565</v>
      </c>
      <c r="N4055" s="255" t="s">
        <v>565</v>
      </c>
      <c r="P4055" s="255" t="s">
        <v>170</v>
      </c>
      <c r="Q4055" s="255" t="s">
        <v>730</v>
      </c>
      <c r="R4055" s="255" t="s">
        <v>3416</v>
      </c>
      <c r="S4055" s="255" t="s">
        <v>3573</v>
      </c>
    </row>
    <row r="4056" spans="1:19" x14ac:dyDescent="0.3">
      <c r="A4056" s="255"/>
      <c r="B4056" s="255"/>
      <c r="C4056" s="255"/>
      <c r="D4056" s="255"/>
      <c r="F4056" s="255" t="s">
        <v>170</v>
      </c>
      <c r="G4056" s="255" t="s">
        <v>641</v>
      </c>
      <c r="H4056" s="255" t="s">
        <v>1832</v>
      </c>
      <c r="I4056" s="255" t="s">
        <v>852</v>
      </c>
      <c r="K4056" s="255" t="s">
        <v>174</v>
      </c>
      <c r="L4056" s="255" t="s">
        <v>832</v>
      </c>
      <c r="M4056" s="255" t="s">
        <v>624</v>
      </c>
      <c r="N4056" s="255" t="s">
        <v>842</v>
      </c>
      <c r="P4056" s="255" t="s">
        <v>170</v>
      </c>
      <c r="Q4056" s="255" t="s">
        <v>539</v>
      </c>
      <c r="R4056" s="255" t="s">
        <v>10084</v>
      </c>
      <c r="S4056" s="255" t="s">
        <v>3574</v>
      </c>
    </row>
    <row r="4057" spans="1:19" x14ac:dyDescent="0.3">
      <c r="A4057" s="255"/>
      <c r="B4057" s="255"/>
      <c r="C4057" s="255"/>
      <c r="D4057" s="255"/>
      <c r="F4057" s="255" t="s">
        <v>170</v>
      </c>
      <c r="G4057" s="255" t="s">
        <v>643</v>
      </c>
      <c r="H4057" s="255" t="s">
        <v>1876</v>
      </c>
      <c r="I4057" s="255" t="s">
        <v>1681</v>
      </c>
      <c r="K4057" s="255" t="s">
        <v>174</v>
      </c>
      <c r="L4057" s="255" t="s">
        <v>536</v>
      </c>
      <c r="M4057" s="255" t="s">
        <v>2052</v>
      </c>
      <c r="N4057" s="255" t="s">
        <v>2703</v>
      </c>
      <c r="P4057" s="255" t="s">
        <v>170</v>
      </c>
      <c r="Q4057" s="255" t="s">
        <v>733</v>
      </c>
      <c r="R4057" s="255" t="s">
        <v>821</v>
      </c>
      <c r="S4057" s="255" t="s">
        <v>989</v>
      </c>
    </row>
    <row r="4058" spans="1:19" x14ac:dyDescent="0.3">
      <c r="A4058" s="255"/>
      <c r="B4058" s="255"/>
      <c r="C4058" s="255"/>
      <c r="D4058" s="255"/>
      <c r="F4058" s="255" t="s">
        <v>170</v>
      </c>
      <c r="G4058" s="255" t="s">
        <v>586</v>
      </c>
      <c r="H4058" s="255" t="s">
        <v>2565</v>
      </c>
      <c r="I4058" s="255" t="s">
        <v>998</v>
      </c>
      <c r="K4058" s="255" t="s">
        <v>174</v>
      </c>
      <c r="L4058" s="255" t="s">
        <v>586</v>
      </c>
      <c r="M4058" s="255" t="s">
        <v>2052</v>
      </c>
      <c r="N4058" s="255" t="s">
        <v>2703</v>
      </c>
      <c r="P4058" s="255" t="s">
        <v>170</v>
      </c>
      <c r="Q4058" s="255" t="s">
        <v>735</v>
      </c>
      <c r="R4058" s="255" t="s">
        <v>2413</v>
      </c>
      <c r="S4058" s="255" t="s">
        <v>3575</v>
      </c>
    </row>
    <row r="4059" spans="1:19" x14ac:dyDescent="0.3">
      <c r="A4059" s="255"/>
      <c r="B4059" s="255"/>
      <c r="C4059" s="255"/>
      <c r="D4059" s="255"/>
      <c r="F4059" s="255" t="s">
        <v>170</v>
      </c>
      <c r="G4059" s="255" t="s">
        <v>547</v>
      </c>
      <c r="H4059" s="255" t="s">
        <v>6054</v>
      </c>
      <c r="I4059" s="255" t="s">
        <v>1682</v>
      </c>
      <c r="K4059" s="255" t="s">
        <v>176</v>
      </c>
      <c r="L4059" s="255" t="s">
        <v>554</v>
      </c>
      <c r="M4059" s="255" t="s">
        <v>3138</v>
      </c>
      <c r="N4059" s="255" t="s">
        <v>2704</v>
      </c>
      <c r="P4059" s="255" t="s">
        <v>170</v>
      </c>
      <c r="Q4059" s="255" t="s">
        <v>737</v>
      </c>
      <c r="R4059" s="255" t="s">
        <v>1481</v>
      </c>
      <c r="S4059" s="255" t="s">
        <v>3576</v>
      </c>
    </row>
    <row r="4060" spans="1:19" x14ac:dyDescent="0.3">
      <c r="A4060" s="255"/>
      <c r="B4060" s="255"/>
      <c r="C4060" s="255"/>
      <c r="D4060" s="255"/>
      <c r="F4060" s="255" t="s">
        <v>170</v>
      </c>
      <c r="G4060" s="255" t="s">
        <v>647</v>
      </c>
      <c r="H4060" s="255" t="s">
        <v>9067</v>
      </c>
      <c r="I4060" s="255" t="s">
        <v>1233</v>
      </c>
      <c r="K4060" s="255" t="s">
        <v>176</v>
      </c>
      <c r="L4060" s="255" t="s">
        <v>566</v>
      </c>
      <c r="M4060" s="255" t="s">
        <v>565</v>
      </c>
      <c r="N4060" s="255" t="s">
        <v>565</v>
      </c>
      <c r="P4060" s="255" t="s">
        <v>170</v>
      </c>
      <c r="Q4060" s="255" t="s">
        <v>739</v>
      </c>
      <c r="R4060" s="255" t="s">
        <v>1452</v>
      </c>
      <c r="S4060" s="255" t="s">
        <v>3577</v>
      </c>
    </row>
    <row r="4061" spans="1:19" x14ac:dyDescent="0.3">
      <c r="A4061" s="255"/>
      <c r="B4061" s="255"/>
      <c r="C4061" s="255"/>
      <c r="D4061" s="255"/>
      <c r="F4061" s="255" t="s">
        <v>170</v>
      </c>
      <c r="G4061" s="255" t="s">
        <v>649</v>
      </c>
      <c r="H4061" s="255" t="s">
        <v>9066</v>
      </c>
      <c r="I4061" s="255" t="s">
        <v>1683</v>
      </c>
      <c r="K4061" s="255" t="s">
        <v>176</v>
      </c>
      <c r="L4061" s="255" t="s">
        <v>4661</v>
      </c>
      <c r="M4061" s="255" t="s">
        <v>863</v>
      </c>
      <c r="N4061" s="255" t="s">
        <v>949</v>
      </c>
      <c r="P4061" s="255" t="s">
        <v>170</v>
      </c>
      <c r="Q4061" s="255" t="s">
        <v>741</v>
      </c>
      <c r="R4061" s="255" t="s">
        <v>1312</v>
      </c>
      <c r="S4061" s="255" t="s">
        <v>3578</v>
      </c>
    </row>
    <row r="4062" spans="1:19" x14ac:dyDescent="0.3">
      <c r="A4062" s="255"/>
      <c r="B4062" s="255"/>
      <c r="C4062" s="255"/>
      <c r="D4062" s="255"/>
      <c r="F4062" s="255" t="s">
        <v>170</v>
      </c>
      <c r="G4062" s="255" t="s">
        <v>651</v>
      </c>
      <c r="H4062" s="255" t="s">
        <v>2515</v>
      </c>
      <c r="I4062" s="255" t="s">
        <v>861</v>
      </c>
      <c r="K4062" s="255" t="s">
        <v>176</v>
      </c>
      <c r="L4062" s="255" t="s">
        <v>570</v>
      </c>
      <c r="M4062" s="255" t="s">
        <v>594</v>
      </c>
      <c r="N4062" s="255" t="s">
        <v>1167</v>
      </c>
      <c r="P4062" s="255" t="s">
        <v>170</v>
      </c>
      <c r="Q4062" s="255" t="s">
        <v>743</v>
      </c>
      <c r="R4062" s="255" t="s">
        <v>4554</v>
      </c>
      <c r="S4062" s="255" t="s">
        <v>3579</v>
      </c>
    </row>
    <row r="4063" spans="1:19" x14ac:dyDescent="0.3">
      <c r="A4063" s="255"/>
      <c r="B4063" s="255"/>
      <c r="C4063" s="255"/>
      <c r="D4063" s="255"/>
      <c r="F4063" s="255" t="s">
        <v>170</v>
      </c>
      <c r="G4063" s="255" t="s">
        <v>653</v>
      </c>
      <c r="H4063" s="255" t="s">
        <v>1279</v>
      </c>
      <c r="I4063" s="255" t="s">
        <v>1684</v>
      </c>
      <c r="K4063" s="255" t="s">
        <v>176</v>
      </c>
      <c r="L4063" s="255" t="s">
        <v>572</v>
      </c>
      <c r="M4063" s="255" t="s">
        <v>565</v>
      </c>
      <c r="N4063" s="255" t="s">
        <v>565</v>
      </c>
      <c r="P4063" s="255" t="s">
        <v>170</v>
      </c>
      <c r="Q4063" s="255" t="s">
        <v>745</v>
      </c>
      <c r="R4063" s="255" t="s">
        <v>1599</v>
      </c>
      <c r="S4063" s="255" t="s">
        <v>1983</v>
      </c>
    </row>
    <row r="4064" spans="1:19" x14ac:dyDescent="0.3">
      <c r="A4064" s="255"/>
      <c r="B4064" s="255"/>
      <c r="C4064" s="255"/>
      <c r="D4064" s="255"/>
      <c r="F4064" s="255" t="s">
        <v>170</v>
      </c>
      <c r="G4064" s="255" t="s">
        <v>655</v>
      </c>
      <c r="H4064" s="255" t="s">
        <v>1310</v>
      </c>
      <c r="I4064" s="255" t="s">
        <v>1685</v>
      </c>
      <c r="K4064" s="255" t="s">
        <v>176</v>
      </c>
      <c r="L4064" s="255" t="s">
        <v>574</v>
      </c>
      <c r="M4064" s="255" t="s">
        <v>594</v>
      </c>
      <c r="N4064" s="255" t="s">
        <v>863</v>
      </c>
      <c r="P4064" s="255" t="s">
        <v>170</v>
      </c>
      <c r="Q4064" s="255" t="s">
        <v>747</v>
      </c>
      <c r="R4064" s="255" t="s">
        <v>3889</v>
      </c>
      <c r="S4064" s="255" t="s">
        <v>3580</v>
      </c>
    </row>
    <row r="4065" spans="1:19" x14ac:dyDescent="0.3">
      <c r="A4065" s="255"/>
      <c r="B4065" s="255"/>
      <c r="C4065" s="255"/>
      <c r="D4065" s="255"/>
      <c r="F4065" s="255" t="s">
        <v>170</v>
      </c>
      <c r="G4065" s="255" t="s">
        <v>657</v>
      </c>
      <c r="H4065" s="255" t="s">
        <v>1635</v>
      </c>
      <c r="I4065" s="255" t="s">
        <v>1686</v>
      </c>
      <c r="K4065" s="255" t="s">
        <v>176</v>
      </c>
      <c r="L4065" s="255" t="s">
        <v>576</v>
      </c>
      <c r="M4065" s="255" t="s">
        <v>565</v>
      </c>
      <c r="N4065" s="255" t="s">
        <v>565</v>
      </c>
      <c r="P4065" s="255" t="s">
        <v>170</v>
      </c>
      <c r="Q4065" s="255" t="s">
        <v>749</v>
      </c>
      <c r="R4065" s="255" t="s">
        <v>3001</v>
      </c>
      <c r="S4065" s="255" t="s">
        <v>3581</v>
      </c>
    </row>
    <row r="4066" spans="1:19" x14ac:dyDescent="0.3">
      <c r="A4066" s="255"/>
      <c r="B4066" s="255"/>
      <c r="C4066" s="255"/>
      <c r="D4066" s="255"/>
      <c r="F4066" s="255" t="s">
        <v>170</v>
      </c>
      <c r="G4066" s="255" t="s">
        <v>546</v>
      </c>
      <c r="H4066" s="255" t="s">
        <v>867</v>
      </c>
      <c r="I4066" s="255" t="s">
        <v>1687</v>
      </c>
      <c r="K4066" s="255" t="s">
        <v>176</v>
      </c>
      <c r="L4066" s="255" t="s">
        <v>578</v>
      </c>
      <c r="M4066" s="255" t="s">
        <v>565</v>
      </c>
      <c r="N4066" s="255" t="s">
        <v>565</v>
      </c>
      <c r="P4066" s="255" t="s">
        <v>170</v>
      </c>
      <c r="Q4066" s="255" t="s">
        <v>751</v>
      </c>
      <c r="R4066" s="255" t="s">
        <v>795</v>
      </c>
      <c r="S4066" s="255" t="s">
        <v>3582</v>
      </c>
    </row>
    <row r="4067" spans="1:19" x14ac:dyDescent="0.3">
      <c r="A4067" s="255"/>
      <c r="B4067" s="255"/>
      <c r="C4067" s="255"/>
      <c r="D4067" s="255"/>
      <c r="F4067" s="255" t="s">
        <v>170</v>
      </c>
      <c r="G4067" s="255" t="s">
        <v>660</v>
      </c>
      <c r="H4067" s="255" t="s">
        <v>594</v>
      </c>
      <c r="I4067" s="255" t="s">
        <v>821</v>
      </c>
      <c r="K4067" s="255" t="s">
        <v>176</v>
      </c>
      <c r="L4067" s="255" t="s">
        <v>580</v>
      </c>
      <c r="M4067" s="255" t="s">
        <v>1808</v>
      </c>
      <c r="N4067" s="255" t="s">
        <v>1368</v>
      </c>
      <c r="P4067" s="255" t="s">
        <v>170</v>
      </c>
      <c r="Q4067" s="255" t="s">
        <v>753</v>
      </c>
      <c r="R4067" s="255" t="s">
        <v>1386</v>
      </c>
      <c r="S4067" s="255" t="s">
        <v>3583</v>
      </c>
    </row>
    <row r="4068" spans="1:19" x14ac:dyDescent="0.3">
      <c r="A4068" s="255"/>
      <c r="B4068" s="255"/>
      <c r="C4068" s="255"/>
      <c r="D4068" s="255"/>
      <c r="F4068" s="255" t="s">
        <v>170</v>
      </c>
      <c r="G4068" s="255" t="s">
        <v>662</v>
      </c>
      <c r="H4068" s="255" t="s">
        <v>642</v>
      </c>
      <c r="I4068" s="255" t="s">
        <v>1688</v>
      </c>
      <c r="K4068" s="255" t="s">
        <v>176</v>
      </c>
      <c r="L4068" s="255" t="s">
        <v>4664</v>
      </c>
      <c r="M4068" s="255" t="s">
        <v>1013</v>
      </c>
      <c r="N4068" s="255" t="s">
        <v>2705</v>
      </c>
      <c r="P4068" s="255" t="s">
        <v>170</v>
      </c>
      <c r="Q4068" s="255" t="s">
        <v>538</v>
      </c>
      <c r="R4068" s="255" t="s">
        <v>10085</v>
      </c>
      <c r="S4068" s="255" t="s">
        <v>3584</v>
      </c>
    </row>
    <row r="4069" spans="1:19" x14ac:dyDescent="0.3">
      <c r="A4069" s="255"/>
      <c r="B4069" s="255"/>
      <c r="C4069" s="255"/>
      <c r="D4069" s="255"/>
      <c r="F4069" s="255" t="s">
        <v>170</v>
      </c>
      <c r="G4069" s="255" t="s">
        <v>664</v>
      </c>
      <c r="H4069" s="255" t="s">
        <v>994</v>
      </c>
      <c r="I4069" s="255" t="s">
        <v>1689</v>
      </c>
      <c r="K4069" s="255" t="s">
        <v>176</v>
      </c>
      <c r="L4069" s="255" t="s">
        <v>582</v>
      </c>
      <c r="M4069" s="255" t="s">
        <v>565</v>
      </c>
      <c r="N4069" s="255" t="s">
        <v>565</v>
      </c>
      <c r="P4069" s="255" t="s">
        <v>170</v>
      </c>
      <c r="Q4069" s="255" t="s">
        <v>756</v>
      </c>
      <c r="R4069" s="255" t="s">
        <v>821</v>
      </c>
      <c r="S4069" s="255" t="s">
        <v>1079</v>
      </c>
    </row>
    <row r="4070" spans="1:19" x14ac:dyDescent="0.3">
      <c r="A4070" s="255"/>
      <c r="B4070" s="255"/>
      <c r="C4070" s="255"/>
      <c r="D4070" s="255"/>
      <c r="F4070" s="255" t="s">
        <v>170</v>
      </c>
      <c r="G4070" s="255" t="s">
        <v>545</v>
      </c>
      <c r="H4070" s="255" t="s">
        <v>4277</v>
      </c>
      <c r="I4070" s="255" t="s">
        <v>1690</v>
      </c>
      <c r="K4070" s="255" t="s">
        <v>176</v>
      </c>
      <c r="L4070" s="255" t="s">
        <v>584</v>
      </c>
      <c r="M4070" s="255" t="s">
        <v>1013</v>
      </c>
      <c r="N4070" s="255" t="s">
        <v>2705</v>
      </c>
      <c r="P4070" s="255" t="s">
        <v>170</v>
      </c>
      <c r="Q4070" s="255" t="s">
        <v>758</v>
      </c>
      <c r="R4070" s="255" t="s">
        <v>779</v>
      </c>
      <c r="S4070" s="255" t="s">
        <v>3585</v>
      </c>
    </row>
    <row r="4071" spans="1:19" x14ac:dyDescent="0.3">
      <c r="A4071" s="255"/>
      <c r="B4071" s="255"/>
      <c r="C4071" s="255"/>
      <c r="D4071" s="255"/>
      <c r="F4071" s="255" t="s">
        <v>170</v>
      </c>
      <c r="G4071" s="255" t="s">
        <v>667</v>
      </c>
      <c r="H4071" s="255" t="s">
        <v>594</v>
      </c>
      <c r="I4071" s="255" t="s">
        <v>881</v>
      </c>
      <c r="K4071" s="255" t="s">
        <v>176</v>
      </c>
      <c r="L4071" s="255" t="s">
        <v>586</v>
      </c>
      <c r="M4071" s="255" t="s">
        <v>1763</v>
      </c>
      <c r="N4071" s="255" t="s">
        <v>1956</v>
      </c>
      <c r="P4071" s="255" t="s">
        <v>170</v>
      </c>
      <c r="Q4071" s="255" t="s">
        <v>760</v>
      </c>
      <c r="R4071" s="255" t="s">
        <v>9749</v>
      </c>
      <c r="S4071" s="255" t="s">
        <v>3586</v>
      </c>
    </row>
    <row r="4072" spans="1:19" x14ac:dyDescent="0.3">
      <c r="A4072" s="255"/>
      <c r="B4072" s="255"/>
      <c r="C4072" s="255"/>
      <c r="D4072" s="255"/>
      <c r="F4072" s="255" t="s">
        <v>170</v>
      </c>
      <c r="G4072" s="255" t="s">
        <v>668</v>
      </c>
      <c r="H4072" s="255" t="s">
        <v>1013</v>
      </c>
      <c r="I4072" s="255" t="s">
        <v>1691</v>
      </c>
      <c r="K4072" s="255" t="s">
        <v>176</v>
      </c>
      <c r="L4072" s="255" t="s">
        <v>553</v>
      </c>
      <c r="M4072" s="255" t="s">
        <v>1908</v>
      </c>
      <c r="N4072" s="255" t="s">
        <v>3695</v>
      </c>
      <c r="P4072" s="255" t="s">
        <v>170</v>
      </c>
      <c r="Q4072" s="255" t="s">
        <v>762</v>
      </c>
      <c r="R4072" s="255" t="s">
        <v>5301</v>
      </c>
      <c r="S4072" s="255" t="s">
        <v>3587</v>
      </c>
    </row>
    <row r="4073" spans="1:19" x14ac:dyDescent="0.3">
      <c r="A4073" s="255"/>
      <c r="B4073" s="255"/>
      <c r="C4073" s="255"/>
      <c r="D4073" s="255"/>
      <c r="F4073" s="255" t="s">
        <v>170</v>
      </c>
      <c r="G4073" s="255" t="s">
        <v>670</v>
      </c>
      <c r="H4073" s="255" t="s">
        <v>4274</v>
      </c>
      <c r="I4073" s="255" t="s">
        <v>1692</v>
      </c>
      <c r="K4073" s="255" t="s">
        <v>176</v>
      </c>
      <c r="L4073" s="255" t="s">
        <v>589</v>
      </c>
      <c r="M4073" s="255" t="s">
        <v>2887</v>
      </c>
      <c r="N4073" s="255" t="s">
        <v>2706</v>
      </c>
      <c r="P4073" s="255" t="s">
        <v>170</v>
      </c>
      <c r="Q4073" s="255" t="s">
        <v>764</v>
      </c>
      <c r="R4073" s="255" t="s">
        <v>1568</v>
      </c>
      <c r="S4073" s="255" t="s">
        <v>3588</v>
      </c>
    </row>
    <row r="4074" spans="1:19" x14ac:dyDescent="0.3">
      <c r="A4074" s="255"/>
      <c r="B4074" s="255"/>
      <c r="C4074" s="255"/>
      <c r="D4074" s="255"/>
      <c r="F4074" s="255" t="s">
        <v>170</v>
      </c>
      <c r="G4074" s="255" t="s">
        <v>672</v>
      </c>
      <c r="H4074" s="255" t="s">
        <v>6142</v>
      </c>
      <c r="I4074" s="255" t="s">
        <v>1693</v>
      </c>
      <c r="K4074" s="255" t="s">
        <v>176</v>
      </c>
      <c r="L4074" s="255" t="s">
        <v>591</v>
      </c>
      <c r="M4074" s="255" t="s">
        <v>2806</v>
      </c>
      <c r="N4074" s="255" t="s">
        <v>2707</v>
      </c>
      <c r="P4074" s="255" t="s">
        <v>170</v>
      </c>
      <c r="Q4074" s="255" t="s">
        <v>766</v>
      </c>
      <c r="R4074" s="255" t="s">
        <v>863</v>
      </c>
      <c r="S4074" s="255" t="s">
        <v>1892</v>
      </c>
    </row>
    <row r="4075" spans="1:19" x14ac:dyDescent="0.3">
      <c r="A4075" s="255"/>
      <c r="B4075" s="255"/>
      <c r="C4075" s="255"/>
      <c r="D4075" s="255"/>
      <c r="F4075" s="255" t="s">
        <v>170</v>
      </c>
      <c r="G4075" s="255" t="s">
        <v>544</v>
      </c>
      <c r="H4075" s="255" t="s">
        <v>594</v>
      </c>
      <c r="I4075" s="255" t="s">
        <v>1481</v>
      </c>
      <c r="K4075" s="255" t="s">
        <v>176</v>
      </c>
      <c r="L4075" s="255" t="s">
        <v>599</v>
      </c>
      <c r="M4075" s="255" t="s">
        <v>565</v>
      </c>
      <c r="N4075" s="255" t="s">
        <v>565</v>
      </c>
      <c r="P4075" s="255" t="s">
        <v>170</v>
      </c>
      <c r="Q4075" s="255" t="s">
        <v>4672</v>
      </c>
      <c r="R4075" s="255" t="s">
        <v>1145</v>
      </c>
      <c r="S4075" s="255" t="s">
        <v>1553</v>
      </c>
    </row>
    <row r="4076" spans="1:19" x14ac:dyDescent="0.3">
      <c r="A4076" s="255"/>
      <c r="B4076" s="255"/>
      <c r="C4076" s="255"/>
      <c r="D4076" s="255"/>
      <c r="F4076" s="255" t="s">
        <v>170</v>
      </c>
      <c r="G4076" s="255" t="s">
        <v>675</v>
      </c>
      <c r="H4076" s="255" t="s">
        <v>565</v>
      </c>
      <c r="I4076" s="255" t="s">
        <v>565</v>
      </c>
      <c r="K4076" s="255" t="s">
        <v>176</v>
      </c>
      <c r="L4076" s="255" t="s">
        <v>4666</v>
      </c>
      <c r="M4076" s="255" t="s">
        <v>4572</v>
      </c>
      <c r="N4076" s="255" t="s">
        <v>9110</v>
      </c>
      <c r="P4076" s="255" t="s">
        <v>170</v>
      </c>
      <c r="Q4076" s="255" t="s">
        <v>767</v>
      </c>
      <c r="R4076" s="255" t="s">
        <v>946</v>
      </c>
      <c r="S4076" s="255" t="s">
        <v>3589</v>
      </c>
    </row>
    <row r="4077" spans="1:19" x14ac:dyDescent="0.3">
      <c r="A4077" s="255"/>
      <c r="B4077" s="255"/>
      <c r="C4077" s="255"/>
      <c r="D4077" s="255"/>
      <c r="F4077" s="255" t="s">
        <v>170</v>
      </c>
      <c r="G4077" s="255" t="s">
        <v>676</v>
      </c>
      <c r="H4077" s="255" t="s">
        <v>594</v>
      </c>
      <c r="I4077" s="255" t="s">
        <v>1481</v>
      </c>
      <c r="K4077" s="255" t="s">
        <v>176</v>
      </c>
      <c r="L4077" s="255" t="s">
        <v>601</v>
      </c>
      <c r="M4077" s="255" t="s">
        <v>1539</v>
      </c>
      <c r="N4077" s="255" t="s">
        <v>3696</v>
      </c>
      <c r="P4077" s="255" t="s">
        <v>170</v>
      </c>
      <c r="Q4077" s="255" t="s">
        <v>769</v>
      </c>
      <c r="R4077" s="255" t="s">
        <v>1832</v>
      </c>
      <c r="S4077" s="255" t="s">
        <v>2716</v>
      </c>
    </row>
    <row r="4078" spans="1:19" x14ac:dyDescent="0.3">
      <c r="A4078" s="255"/>
      <c r="B4078" s="255"/>
      <c r="C4078" s="255"/>
      <c r="D4078" s="255"/>
      <c r="F4078" s="255" t="s">
        <v>170</v>
      </c>
      <c r="G4078" s="255" t="s">
        <v>893</v>
      </c>
      <c r="H4078" s="255" t="s">
        <v>565</v>
      </c>
      <c r="I4078" s="255" t="s">
        <v>565</v>
      </c>
      <c r="K4078" s="255" t="s">
        <v>176</v>
      </c>
      <c r="L4078" s="255" t="s">
        <v>2074</v>
      </c>
      <c r="M4078" s="255" t="s">
        <v>863</v>
      </c>
      <c r="N4078" s="255" t="s">
        <v>2708</v>
      </c>
      <c r="P4078" s="255" t="s">
        <v>170</v>
      </c>
      <c r="Q4078" s="255" t="s">
        <v>771</v>
      </c>
      <c r="R4078" s="255" t="s">
        <v>565</v>
      </c>
      <c r="S4078" s="255" t="s">
        <v>565</v>
      </c>
    </row>
    <row r="4079" spans="1:19" x14ac:dyDescent="0.3">
      <c r="A4079" s="255"/>
      <c r="B4079" s="255"/>
      <c r="C4079" s="255"/>
      <c r="D4079" s="255"/>
      <c r="F4079" s="255" t="s">
        <v>170</v>
      </c>
      <c r="G4079" s="255" t="s">
        <v>677</v>
      </c>
      <c r="H4079" s="255" t="s">
        <v>565</v>
      </c>
      <c r="I4079" s="255" t="s">
        <v>565</v>
      </c>
      <c r="K4079" s="255" t="s">
        <v>176</v>
      </c>
      <c r="L4079" s="255" t="s">
        <v>602</v>
      </c>
      <c r="M4079" s="255" t="s">
        <v>863</v>
      </c>
      <c r="N4079" s="255" t="s">
        <v>2709</v>
      </c>
      <c r="P4079" s="255" t="s">
        <v>170</v>
      </c>
      <c r="Q4079" s="255" t="s">
        <v>537</v>
      </c>
      <c r="R4079" s="255" t="s">
        <v>10086</v>
      </c>
      <c r="S4079" s="255" t="s">
        <v>3590</v>
      </c>
    </row>
    <row r="4080" spans="1:19" x14ac:dyDescent="0.3">
      <c r="A4080" s="255"/>
      <c r="B4080" s="255"/>
      <c r="C4080" s="255"/>
      <c r="D4080" s="255"/>
      <c r="F4080" s="255" t="s">
        <v>170</v>
      </c>
      <c r="G4080" s="255" t="s">
        <v>543</v>
      </c>
      <c r="H4080" s="255" t="s">
        <v>1067</v>
      </c>
      <c r="I4080" s="255" t="s">
        <v>1694</v>
      </c>
      <c r="K4080" s="255" t="s">
        <v>176</v>
      </c>
      <c r="L4080" s="255" t="s">
        <v>603</v>
      </c>
      <c r="M4080" s="255" t="s">
        <v>4385</v>
      </c>
      <c r="N4080" s="255" t="s">
        <v>2710</v>
      </c>
      <c r="P4080" s="255" t="s">
        <v>170</v>
      </c>
      <c r="Q4080" s="255" t="s">
        <v>4673</v>
      </c>
      <c r="R4080" s="255" t="s">
        <v>10087</v>
      </c>
      <c r="S4080" s="255" t="s">
        <v>10088</v>
      </c>
    </row>
    <row r="4081" spans="1:19" x14ac:dyDescent="0.3">
      <c r="A4081" s="255"/>
      <c r="B4081" s="255"/>
      <c r="C4081" s="255"/>
      <c r="D4081" s="255"/>
      <c r="F4081" s="255" t="s">
        <v>170</v>
      </c>
      <c r="G4081" s="255" t="s">
        <v>679</v>
      </c>
      <c r="H4081" s="255" t="s">
        <v>594</v>
      </c>
      <c r="I4081" s="255" t="s">
        <v>863</v>
      </c>
      <c r="K4081" s="255" t="s">
        <v>176</v>
      </c>
      <c r="L4081" s="255" t="s">
        <v>586</v>
      </c>
      <c r="M4081" s="255" t="s">
        <v>674</v>
      </c>
      <c r="N4081" s="255" t="s">
        <v>2711</v>
      </c>
      <c r="P4081" s="255" t="s">
        <v>170</v>
      </c>
      <c r="Q4081" s="255" t="s">
        <v>774</v>
      </c>
      <c r="R4081" s="255" t="s">
        <v>565</v>
      </c>
      <c r="S4081" s="255" t="s">
        <v>565</v>
      </c>
    </row>
    <row r="4082" spans="1:19" x14ac:dyDescent="0.3">
      <c r="A4082" s="255"/>
      <c r="B4082" s="255"/>
      <c r="C4082" s="255"/>
      <c r="D4082" s="255"/>
      <c r="F4082" s="255" t="s">
        <v>170</v>
      </c>
      <c r="G4082" s="255" t="s">
        <v>681</v>
      </c>
      <c r="H4082" s="255" t="s">
        <v>1238</v>
      </c>
      <c r="I4082" s="255" t="s">
        <v>1695</v>
      </c>
      <c r="K4082" s="255" t="s">
        <v>176</v>
      </c>
      <c r="L4082" s="255" t="s">
        <v>552</v>
      </c>
      <c r="M4082" s="255" t="s">
        <v>8916</v>
      </c>
      <c r="N4082" s="255" t="s">
        <v>8734</v>
      </c>
      <c r="P4082" s="255" t="s">
        <v>170</v>
      </c>
      <c r="Q4082" s="255" t="s">
        <v>776</v>
      </c>
      <c r="R4082" s="255" t="s">
        <v>565</v>
      </c>
      <c r="S4082" s="255" t="s">
        <v>565</v>
      </c>
    </row>
    <row r="4083" spans="1:19" x14ac:dyDescent="0.3">
      <c r="A4083" s="255"/>
      <c r="B4083" s="255"/>
      <c r="C4083" s="255"/>
      <c r="D4083" s="255"/>
      <c r="F4083" s="255" t="s">
        <v>170</v>
      </c>
      <c r="G4083" s="255" t="s">
        <v>683</v>
      </c>
      <c r="H4083" s="255" t="s">
        <v>680</v>
      </c>
      <c r="I4083" s="255" t="s">
        <v>1696</v>
      </c>
      <c r="K4083" s="255" t="s">
        <v>176</v>
      </c>
      <c r="L4083" s="255" t="s">
        <v>551</v>
      </c>
      <c r="M4083" s="255" t="s">
        <v>3514</v>
      </c>
      <c r="N4083" s="255" t="s">
        <v>3835</v>
      </c>
      <c r="P4083" s="255" t="s">
        <v>170</v>
      </c>
      <c r="Q4083" s="255" t="s">
        <v>778</v>
      </c>
      <c r="R4083" s="255" t="s">
        <v>10089</v>
      </c>
      <c r="S4083" s="255" t="s">
        <v>3591</v>
      </c>
    </row>
    <row r="4084" spans="1:19" x14ac:dyDescent="0.3">
      <c r="A4084" s="255"/>
      <c r="B4084" s="255"/>
      <c r="C4084" s="255"/>
      <c r="D4084" s="255"/>
      <c r="F4084" s="255" t="s">
        <v>170</v>
      </c>
      <c r="G4084" s="255" t="s">
        <v>542</v>
      </c>
      <c r="H4084" s="255" t="s">
        <v>4168</v>
      </c>
      <c r="I4084" s="255" t="s">
        <v>1697</v>
      </c>
      <c r="K4084" s="255" t="s">
        <v>176</v>
      </c>
      <c r="L4084" s="255" t="s">
        <v>609</v>
      </c>
      <c r="M4084" s="255" t="s">
        <v>565</v>
      </c>
      <c r="N4084" s="255" t="s">
        <v>565</v>
      </c>
      <c r="P4084" s="255" t="s">
        <v>170</v>
      </c>
      <c r="Q4084" s="255" t="s">
        <v>780</v>
      </c>
      <c r="R4084" s="255" t="s">
        <v>1446</v>
      </c>
      <c r="S4084" s="255" t="s">
        <v>1138</v>
      </c>
    </row>
    <row r="4085" spans="1:19" x14ac:dyDescent="0.3">
      <c r="A4085" s="255"/>
      <c r="B4085" s="255"/>
      <c r="C4085" s="255"/>
      <c r="D4085" s="255"/>
      <c r="F4085" s="255" t="s">
        <v>170</v>
      </c>
      <c r="G4085" s="255" t="s">
        <v>686</v>
      </c>
      <c r="H4085" s="255" t="s">
        <v>5284</v>
      </c>
      <c r="I4085" s="255" t="s">
        <v>1698</v>
      </c>
      <c r="K4085" s="255" t="s">
        <v>176</v>
      </c>
      <c r="L4085" s="255" t="s">
        <v>611</v>
      </c>
      <c r="M4085" s="255" t="s">
        <v>3514</v>
      </c>
      <c r="N4085" s="255" t="s">
        <v>3835</v>
      </c>
      <c r="P4085" s="255" t="s">
        <v>170</v>
      </c>
      <c r="Q4085" s="255" t="s">
        <v>782</v>
      </c>
      <c r="R4085" s="255" t="s">
        <v>565</v>
      </c>
      <c r="S4085" s="255" t="s">
        <v>565</v>
      </c>
    </row>
    <row r="4086" spans="1:19" x14ac:dyDescent="0.3">
      <c r="A4086" s="255"/>
      <c r="B4086" s="255"/>
      <c r="C4086" s="255"/>
      <c r="D4086" s="255"/>
      <c r="F4086" s="255" t="s">
        <v>170</v>
      </c>
      <c r="G4086" s="255" t="s">
        <v>688</v>
      </c>
      <c r="H4086" s="255" t="s">
        <v>3107</v>
      </c>
      <c r="I4086" s="255" t="s">
        <v>1699</v>
      </c>
      <c r="K4086" s="255" t="s">
        <v>176</v>
      </c>
      <c r="L4086" s="255" t="s">
        <v>586</v>
      </c>
      <c r="M4086" s="255" t="s">
        <v>565</v>
      </c>
      <c r="N4086" s="255" t="s">
        <v>565</v>
      </c>
      <c r="P4086" s="255" t="s">
        <v>170</v>
      </c>
      <c r="Q4086" s="255" t="s">
        <v>783</v>
      </c>
      <c r="R4086" s="255" t="s">
        <v>661</v>
      </c>
      <c r="S4086" s="255" t="s">
        <v>2749</v>
      </c>
    </row>
    <row r="4087" spans="1:19" x14ac:dyDescent="0.3">
      <c r="A4087" s="255"/>
      <c r="B4087" s="255"/>
      <c r="C4087" s="255"/>
      <c r="D4087" s="255"/>
      <c r="F4087" s="255" t="s">
        <v>170</v>
      </c>
      <c r="G4087" s="255" t="s">
        <v>690</v>
      </c>
      <c r="H4087" s="255" t="s">
        <v>1635</v>
      </c>
      <c r="I4087" s="255" t="s">
        <v>1700</v>
      </c>
      <c r="K4087" s="255" t="s">
        <v>176</v>
      </c>
      <c r="L4087" s="255" t="s">
        <v>550</v>
      </c>
      <c r="M4087" s="255" t="s">
        <v>1916</v>
      </c>
      <c r="N4087" s="255" t="s">
        <v>2712</v>
      </c>
      <c r="P4087" s="255" t="s">
        <v>170</v>
      </c>
      <c r="Q4087" s="255" t="s">
        <v>784</v>
      </c>
      <c r="R4087" s="255" t="s">
        <v>3368</v>
      </c>
      <c r="S4087" s="255" t="s">
        <v>3463</v>
      </c>
    </row>
    <row r="4088" spans="1:19" x14ac:dyDescent="0.3">
      <c r="A4088" s="255"/>
      <c r="B4088" s="255"/>
      <c r="C4088" s="255"/>
      <c r="D4088" s="255"/>
      <c r="F4088" s="255" t="s">
        <v>170</v>
      </c>
      <c r="G4088" s="255" t="s">
        <v>541</v>
      </c>
      <c r="H4088" s="255" t="s">
        <v>9065</v>
      </c>
      <c r="I4088" s="255" t="s">
        <v>1701</v>
      </c>
      <c r="K4088" s="255" t="s">
        <v>176</v>
      </c>
      <c r="L4088" s="255" t="s">
        <v>617</v>
      </c>
      <c r="M4088" s="255" t="s">
        <v>565</v>
      </c>
      <c r="N4088" s="255" t="s">
        <v>565</v>
      </c>
      <c r="P4088" s="255" t="s">
        <v>170</v>
      </c>
      <c r="Q4088" s="255" t="s">
        <v>786</v>
      </c>
      <c r="R4088" s="255" t="s">
        <v>3869</v>
      </c>
      <c r="S4088" s="255" t="s">
        <v>3592</v>
      </c>
    </row>
    <row r="4089" spans="1:19" x14ac:dyDescent="0.3">
      <c r="A4089" s="255"/>
      <c r="B4089" s="255"/>
      <c r="C4089" s="255"/>
      <c r="D4089" s="255"/>
      <c r="F4089" s="255" t="s">
        <v>170</v>
      </c>
      <c r="G4089" s="255" t="s">
        <v>693</v>
      </c>
      <c r="H4089" s="255" t="s">
        <v>5322</v>
      </c>
      <c r="I4089" s="255" t="s">
        <v>1702</v>
      </c>
      <c r="K4089" s="255" t="s">
        <v>176</v>
      </c>
      <c r="L4089" s="255" t="s">
        <v>618</v>
      </c>
      <c r="M4089" s="255" t="s">
        <v>1595</v>
      </c>
      <c r="N4089" s="255" t="s">
        <v>2713</v>
      </c>
      <c r="P4089" s="255" t="s">
        <v>170</v>
      </c>
      <c r="Q4089" s="255" t="s">
        <v>4674</v>
      </c>
      <c r="R4089" s="255" t="s">
        <v>3986</v>
      </c>
      <c r="S4089" s="255" t="s">
        <v>10090</v>
      </c>
    </row>
    <row r="4090" spans="1:19" x14ac:dyDescent="0.3">
      <c r="A4090" s="255"/>
      <c r="B4090" s="255"/>
      <c r="C4090" s="255"/>
      <c r="D4090" s="255"/>
      <c r="F4090" s="255" t="s">
        <v>170</v>
      </c>
      <c r="G4090" s="255" t="s">
        <v>695</v>
      </c>
      <c r="H4090" s="255" t="s">
        <v>3515</v>
      </c>
      <c r="I4090" s="255" t="s">
        <v>1703</v>
      </c>
      <c r="K4090" s="255" t="s">
        <v>176</v>
      </c>
      <c r="L4090" s="255" t="s">
        <v>620</v>
      </c>
      <c r="M4090" s="255" t="s">
        <v>594</v>
      </c>
      <c r="N4090" s="255" t="s">
        <v>757</v>
      </c>
      <c r="P4090" s="255" t="s">
        <v>170</v>
      </c>
      <c r="Q4090" s="255" t="s">
        <v>788</v>
      </c>
      <c r="R4090" s="255" t="s">
        <v>885</v>
      </c>
      <c r="S4090" s="255" t="s">
        <v>1383</v>
      </c>
    </row>
    <row r="4091" spans="1:19" x14ac:dyDescent="0.3">
      <c r="A4091" s="255"/>
      <c r="B4091" s="255"/>
      <c r="C4091" s="255"/>
      <c r="D4091" s="255"/>
      <c r="F4091" s="255" t="s">
        <v>170</v>
      </c>
      <c r="G4091" s="255" t="s">
        <v>697</v>
      </c>
      <c r="H4091" s="255" t="s">
        <v>7569</v>
      </c>
      <c r="I4091" s="255" t="s">
        <v>1691</v>
      </c>
      <c r="K4091" s="255" t="s">
        <v>176</v>
      </c>
      <c r="L4091" s="255" t="s">
        <v>586</v>
      </c>
      <c r="M4091" s="255" t="s">
        <v>565</v>
      </c>
      <c r="N4091" s="255" t="s">
        <v>565</v>
      </c>
      <c r="P4091" s="255" t="s">
        <v>170</v>
      </c>
      <c r="Q4091" s="255" t="s">
        <v>790</v>
      </c>
      <c r="R4091" s="255" t="s">
        <v>1498</v>
      </c>
      <c r="S4091" s="255" t="s">
        <v>3593</v>
      </c>
    </row>
    <row r="4092" spans="1:19" x14ac:dyDescent="0.3">
      <c r="A4092" s="255"/>
      <c r="B4092" s="255"/>
      <c r="C4092" s="255"/>
      <c r="D4092" s="255"/>
      <c r="F4092" s="255" t="s">
        <v>170</v>
      </c>
      <c r="G4092" s="255" t="s">
        <v>699</v>
      </c>
      <c r="H4092" s="255" t="s">
        <v>2640</v>
      </c>
      <c r="I4092" s="255" t="s">
        <v>1704</v>
      </c>
      <c r="K4092" s="255" t="s">
        <v>176</v>
      </c>
      <c r="L4092" s="255" t="s">
        <v>549</v>
      </c>
      <c r="M4092" s="255" t="s">
        <v>1671</v>
      </c>
      <c r="N4092" s="255" t="s">
        <v>2714</v>
      </c>
      <c r="P4092" s="255" t="s">
        <v>170</v>
      </c>
      <c r="Q4092" s="255" t="s">
        <v>792</v>
      </c>
      <c r="R4092" s="255" t="s">
        <v>821</v>
      </c>
      <c r="S4092" s="255" t="s">
        <v>3594</v>
      </c>
    </row>
    <row r="4093" spans="1:19" x14ac:dyDescent="0.3">
      <c r="A4093" s="255"/>
      <c r="B4093" s="255"/>
      <c r="C4093" s="255"/>
      <c r="D4093" s="255"/>
      <c r="F4093" s="255" t="s">
        <v>170</v>
      </c>
      <c r="G4093" s="255" t="s">
        <v>701</v>
      </c>
      <c r="H4093" s="255" t="s">
        <v>652</v>
      </c>
      <c r="I4093" s="255" t="s">
        <v>1105</v>
      </c>
      <c r="K4093" s="255" t="s">
        <v>176</v>
      </c>
      <c r="L4093" s="255" t="s">
        <v>625</v>
      </c>
      <c r="M4093" s="255" t="s">
        <v>565</v>
      </c>
      <c r="N4093" s="255" t="s">
        <v>565</v>
      </c>
      <c r="P4093" s="255" t="s">
        <v>170</v>
      </c>
      <c r="Q4093" s="255" t="s">
        <v>794</v>
      </c>
      <c r="R4093" s="255" t="s">
        <v>757</v>
      </c>
      <c r="S4093" s="255" t="s">
        <v>3595</v>
      </c>
    </row>
    <row r="4094" spans="1:19" x14ac:dyDescent="0.3">
      <c r="A4094" s="255"/>
      <c r="B4094" s="255"/>
      <c r="C4094" s="255"/>
      <c r="D4094" s="255"/>
      <c r="F4094" s="255" t="s">
        <v>170</v>
      </c>
      <c r="G4094" s="255" t="s">
        <v>702</v>
      </c>
      <c r="H4094" s="255" t="s">
        <v>565</v>
      </c>
      <c r="I4094" s="255" t="s">
        <v>565</v>
      </c>
      <c r="K4094" s="255" t="s">
        <v>176</v>
      </c>
      <c r="L4094" s="255" t="s">
        <v>629</v>
      </c>
      <c r="M4094" s="255" t="s">
        <v>1808</v>
      </c>
      <c r="N4094" s="255" t="s">
        <v>1889</v>
      </c>
      <c r="P4094" s="255" t="s">
        <v>170</v>
      </c>
      <c r="Q4094" s="255" t="s">
        <v>796</v>
      </c>
      <c r="R4094" s="255" t="s">
        <v>4245</v>
      </c>
      <c r="S4094" s="255" t="s">
        <v>3596</v>
      </c>
    </row>
    <row r="4095" spans="1:19" x14ac:dyDescent="0.3">
      <c r="A4095" s="255"/>
      <c r="B4095" s="255"/>
      <c r="C4095" s="255"/>
      <c r="D4095" s="255"/>
      <c r="F4095" s="255" t="s">
        <v>170</v>
      </c>
      <c r="G4095" s="255" t="s">
        <v>703</v>
      </c>
      <c r="H4095" s="255" t="s">
        <v>565</v>
      </c>
      <c r="I4095" s="255" t="s">
        <v>565</v>
      </c>
      <c r="K4095" s="255" t="s">
        <v>176</v>
      </c>
      <c r="L4095" s="255" t="s">
        <v>631</v>
      </c>
      <c r="M4095" s="255" t="s">
        <v>594</v>
      </c>
      <c r="N4095" s="255" t="s">
        <v>863</v>
      </c>
      <c r="P4095" s="255" t="s">
        <v>170</v>
      </c>
      <c r="Q4095" s="255" t="s">
        <v>4675</v>
      </c>
      <c r="R4095" s="255" t="s">
        <v>2386</v>
      </c>
      <c r="S4095" s="255" t="s">
        <v>10091</v>
      </c>
    </row>
    <row r="4096" spans="1:19" x14ac:dyDescent="0.3">
      <c r="A4096" s="255"/>
      <c r="B4096" s="255"/>
      <c r="C4096" s="255"/>
      <c r="D4096" s="255"/>
      <c r="F4096" s="255" t="s">
        <v>170</v>
      </c>
      <c r="G4096" s="255" t="s">
        <v>704</v>
      </c>
      <c r="H4096" s="255" t="s">
        <v>1915</v>
      </c>
      <c r="I4096" s="255" t="s">
        <v>1705</v>
      </c>
      <c r="K4096" s="255" t="s">
        <v>176</v>
      </c>
      <c r="L4096" s="255" t="s">
        <v>633</v>
      </c>
      <c r="M4096" s="255" t="s">
        <v>565</v>
      </c>
      <c r="N4096" s="255" t="s">
        <v>565</v>
      </c>
      <c r="P4096" s="255" t="s">
        <v>170</v>
      </c>
      <c r="Q4096" s="255" t="s">
        <v>798</v>
      </c>
      <c r="R4096" s="255" t="s">
        <v>624</v>
      </c>
      <c r="S4096" s="255" t="s">
        <v>1216</v>
      </c>
    </row>
    <row r="4097" spans="1:19" x14ac:dyDescent="0.3">
      <c r="A4097" s="255"/>
      <c r="B4097" s="255"/>
      <c r="C4097" s="255"/>
      <c r="D4097" s="255"/>
      <c r="F4097" s="255" t="s">
        <v>170</v>
      </c>
      <c r="G4097" s="255" t="s">
        <v>705</v>
      </c>
      <c r="H4097" s="255" t="s">
        <v>1906</v>
      </c>
      <c r="I4097" s="255" t="s">
        <v>1706</v>
      </c>
      <c r="K4097" s="255" t="s">
        <v>176</v>
      </c>
      <c r="L4097" s="255" t="s">
        <v>586</v>
      </c>
      <c r="M4097" s="255" t="s">
        <v>1832</v>
      </c>
      <c r="N4097" s="255" t="s">
        <v>2715</v>
      </c>
      <c r="P4097" s="255" t="s">
        <v>170</v>
      </c>
      <c r="Q4097" s="255" t="s">
        <v>800</v>
      </c>
      <c r="R4097" s="255" t="s">
        <v>1498</v>
      </c>
      <c r="S4097" s="255" t="s">
        <v>1912</v>
      </c>
    </row>
    <row r="4098" spans="1:19" x14ac:dyDescent="0.3">
      <c r="A4098" s="255"/>
      <c r="B4098" s="255"/>
      <c r="C4098" s="255"/>
      <c r="D4098" s="255"/>
      <c r="F4098" s="255" t="s">
        <v>170</v>
      </c>
      <c r="G4098" s="255" t="s">
        <v>707</v>
      </c>
      <c r="H4098" s="255" t="s">
        <v>1079</v>
      </c>
      <c r="I4098" s="255" t="s">
        <v>1707</v>
      </c>
      <c r="K4098" s="255" t="s">
        <v>176</v>
      </c>
      <c r="L4098" s="255" t="s">
        <v>548</v>
      </c>
      <c r="M4098" s="255" t="s">
        <v>892</v>
      </c>
      <c r="N4098" s="255" t="s">
        <v>2672</v>
      </c>
      <c r="P4098" s="255" t="s">
        <v>170</v>
      </c>
      <c r="Q4098" s="255" t="s">
        <v>802</v>
      </c>
      <c r="R4098" s="255" t="s">
        <v>565</v>
      </c>
      <c r="S4098" s="255" t="s">
        <v>565</v>
      </c>
    </row>
    <row r="4099" spans="1:19" x14ac:dyDescent="0.3">
      <c r="A4099" s="255"/>
      <c r="B4099" s="255"/>
      <c r="C4099" s="255"/>
      <c r="D4099" s="255"/>
      <c r="F4099" s="255" t="s">
        <v>170</v>
      </c>
      <c r="G4099" s="255" t="s">
        <v>709</v>
      </c>
      <c r="H4099" s="255" t="s">
        <v>1193</v>
      </c>
      <c r="I4099" s="255" t="s">
        <v>1216</v>
      </c>
      <c r="K4099" s="255" t="s">
        <v>176</v>
      </c>
      <c r="L4099" s="255" t="s">
        <v>637</v>
      </c>
      <c r="M4099" s="255" t="s">
        <v>946</v>
      </c>
      <c r="N4099" s="255" t="s">
        <v>1013</v>
      </c>
      <c r="P4099" s="255" t="s">
        <v>170</v>
      </c>
      <c r="Q4099" s="255" t="s">
        <v>803</v>
      </c>
      <c r="R4099" s="255" t="s">
        <v>8904</v>
      </c>
      <c r="S4099" s="255" t="s">
        <v>3597</v>
      </c>
    </row>
    <row r="4100" spans="1:19" x14ac:dyDescent="0.3">
      <c r="A4100" s="255"/>
      <c r="B4100" s="255"/>
      <c r="C4100" s="255"/>
      <c r="D4100" s="255"/>
      <c r="F4100" s="255" t="s">
        <v>170</v>
      </c>
      <c r="G4100" s="255" t="s">
        <v>586</v>
      </c>
      <c r="H4100" s="255" t="s">
        <v>4119</v>
      </c>
      <c r="I4100" s="255" t="s">
        <v>1708</v>
      </c>
      <c r="K4100" s="255" t="s">
        <v>176</v>
      </c>
      <c r="L4100" s="255" t="s">
        <v>639</v>
      </c>
      <c r="M4100" s="255" t="s">
        <v>863</v>
      </c>
      <c r="N4100" s="255" t="s">
        <v>861</v>
      </c>
      <c r="P4100" s="255" t="s">
        <v>170</v>
      </c>
      <c r="Q4100" s="255" t="s">
        <v>805</v>
      </c>
      <c r="R4100" s="255" t="s">
        <v>757</v>
      </c>
      <c r="S4100" s="255" t="s">
        <v>1161</v>
      </c>
    </row>
    <row r="4101" spans="1:19" x14ac:dyDescent="0.3">
      <c r="A4101" s="255"/>
      <c r="B4101" s="255"/>
      <c r="C4101" s="255"/>
      <c r="D4101" s="255"/>
      <c r="F4101" s="255" t="s">
        <v>170</v>
      </c>
      <c r="G4101" s="255" t="s">
        <v>540</v>
      </c>
      <c r="H4101" s="255" t="s">
        <v>9064</v>
      </c>
      <c r="I4101" s="255" t="s">
        <v>1709</v>
      </c>
      <c r="K4101" s="255" t="s">
        <v>176</v>
      </c>
      <c r="L4101" s="255" t="s">
        <v>641</v>
      </c>
      <c r="M4101" s="255" t="s">
        <v>565</v>
      </c>
      <c r="N4101" s="255" t="s">
        <v>881</v>
      </c>
      <c r="P4101" s="255" t="s">
        <v>170</v>
      </c>
      <c r="Q4101" s="255" t="s">
        <v>807</v>
      </c>
      <c r="R4101" s="255" t="s">
        <v>1121</v>
      </c>
      <c r="S4101" s="255" t="s">
        <v>2062</v>
      </c>
    </row>
    <row r="4102" spans="1:19" x14ac:dyDescent="0.3">
      <c r="A4102" s="255"/>
      <c r="B4102" s="255"/>
      <c r="C4102" s="255"/>
      <c r="D4102" s="255"/>
      <c r="F4102" s="255" t="s">
        <v>170</v>
      </c>
      <c r="G4102" s="255" t="s">
        <v>371</v>
      </c>
      <c r="H4102" s="255" t="s">
        <v>3891</v>
      </c>
      <c r="I4102" s="255" t="s">
        <v>1710</v>
      </c>
      <c r="K4102" s="255" t="s">
        <v>176</v>
      </c>
      <c r="L4102" s="255" t="s">
        <v>643</v>
      </c>
      <c r="M4102" s="255" t="s">
        <v>624</v>
      </c>
      <c r="N4102" s="255" t="s">
        <v>2154</v>
      </c>
      <c r="P4102" s="255" t="s">
        <v>170</v>
      </c>
      <c r="Q4102" s="255" t="s">
        <v>809</v>
      </c>
      <c r="R4102" s="255" t="s">
        <v>2455</v>
      </c>
      <c r="S4102" s="255" t="s">
        <v>2194</v>
      </c>
    </row>
    <row r="4103" spans="1:19" x14ac:dyDescent="0.3">
      <c r="A4103" s="255"/>
      <c r="B4103" s="255"/>
      <c r="C4103" s="255"/>
      <c r="D4103" s="255"/>
      <c r="F4103" s="255" t="s">
        <v>170</v>
      </c>
      <c r="G4103" s="255" t="s">
        <v>715</v>
      </c>
      <c r="H4103" s="255" t="s">
        <v>1338</v>
      </c>
      <c r="I4103" s="255" t="s">
        <v>1711</v>
      </c>
      <c r="K4103" s="255" t="s">
        <v>176</v>
      </c>
      <c r="L4103" s="255" t="s">
        <v>586</v>
      </c>
      <c r="M4103" s="255" t="s">
        <v>812</v>
      </c>
      <c r="N4103" s="255" t="s">
        <v>2716</v>
      </c>
      <c r="P4103" s="255" t="s">
        <v>170</v>
      </c>
      <c r="Q4103" s="255" t="s">
        <v>4676</v>
      </c>
      <c r="R4103" s="255" t="s">
        <v>1531</v>
      </c>
      <c r="S4103" s="255" t="s">
        <v>10092</v>
      </c>
    </row>
    <row r="4104" spans="1:19" x14ac:dyDescent="0.3">
      <c r="A4104" s="255"/>
      <c r="B4104" s="255"/>
      <c r="C4104" s="255"/>
      <c r="D4104" s="255"/>
      <c r="F4104" s="255" t="s">
        <v>170</v>
      </c>
      <c r="G4104" s="255" t="s">
        <v>717</v>
      </c>
      <c r="H4104" s="255" t="s">
        <v>1851</v>
      </c>
      <c r="I4104" s="255" t="s">
        <v>1712</v>
      </c>
      <c r="K4104" s="255" t="s">
        <v>176</v>
      </c>
      <c r="L4104" s="255" t="s">
        <v>547</v>
      </c>
      <c r="M4104" s="255" t="s">
        <v>598</v>
      </c>
      <c r="N4104" s="255" t="s">
        <v>624</v>
      </c>
      <c r="P4104" s="255" t="s">
        <v>170</v>
      </c>
      <c r="Q4104" s="255" t="s">
        <v>813</v>
      </c>
      <c r="R4104" s="255" t="s">
        <v>5270</v>
      </c>
      <c r="S4104" s="255" t="s">
        <v>3598</v>
      </c>
    </row>
    <row r="4105" spans="1:19" x14ac:dyDescent="0.3">
      <c r="A4105" s="255"/>
      <c r="B4105" s="255"/>
      <c r="C4105" s="255"/>
      <c r="D4105" s="255"/>
      <c r="F4105" s="255" t="s">
        <v>170</v>
      </c>
      <c r="G4105" s="255" t="s">
        <v>719</v>
      </c>
      <c r="H4105" s="255" t="s">
        <v>594</v>
      </c>
      <c r="I4105" s="255" t="s">
        <v>1033</v>
      </c>
      <c r="K4105" s="255" t="s">
        <v>176</v>
      </c>
      <c r="L4105" s="255" t="s">
        <v>647</v>
      </c>
      <c r="M4105" s="255" t="s">
        <v>2455</v>
      </c>
      <c r="N4105" s="255" t="s">
        <v>594</v>
      </c>
      <c r="P4105" s="255" t="s">
        <v>170</v>
      </c>
      <c r="Q4105" s="255" t="s">
        <v>815</v>
      </c>
      <c r="R4105" s="255" t="s">
        <v>565</v>
      </c>
      <c r="S4105" s="255" t="s">
        <v>1420</v>
      </c>
    </row>
    <row r="4106" spans="1:19" x14ac:dyDescent="0.3">
      <c r="A4106" s="255"/>
      <c r="B4106" s="255"/>
      <c r="C4106" s="255"/>
      <c r="D4106" s="255"/>
      <c r="F4106" s="255" t="s">
        <v>170</v>
      </c>
      <c r="G4106" s="255" t="s">
        <v>720</v>
      </c>
      <c r="H4106" s="255" t="s">
        <v>952</v>
      </c>
      <c r="I4106" s="255" t="s">
        <v>1265</v>
      </c>
      <c r="K4106" s="255" t="s">
        <v>176</v>
      </c>
      <c r="L4106" s="255" t="s">
        <v>649</v>
      </c>
      <c r="M4106" s="255" t="s">
        <v>1157</v>
      </c>
      <c r="N4106" s="255" t="s">
        <v>594</v>
      </c>
      <c r="P4106" s="255" t="s">
        <v>170</v>
      </c>
      <c r="Q4106" s="255" t="s">
        <v>816</v>
      </c>
      <c r="R4106" s="255" t="s">
        <v>3346</v>
      </c>
      <c r="S4106" s="255" t="s">
        <v>3599</v>
      </c>
    </row>
    <row r="4107" spans="1:19" x14ac:dyDescent="0.3">
      <c r="A4107" s="255"/>
      <c r="B4107" s="255"/>
      <c r="C4107" s="255"/>
      <c r="D4107" s="255"/>
      <c r="F4107" s="255" t="s">
        <v>170</v>
      </c>
      <c r="G4107" s="255" t="s">
        <v>722</v>
      </c>
      <c r="H4107" s="255" t="s">
        <v>594</v>
      </c>
      <c r="I4107" s="255" t="s">
        <v>1013</v>
      </c>
      <c r="K4107" s="255" t="s">
        <v>176</v>
      </c>
      <c r="L4107" s="255" t="s">
        <v>651</v>
      </c>
      <c r="M4107" s="255" t="s">
        <v>565</v>
      </c>
      <c r="N4107" s="255" t="s">
        <v>565</v>
      </c>
      <c r="P4107" s="255" t="s">
        <v>170</v>
      </c>
      <c r="Q4107" s="255" t="s">
        <v>818</v>
      </c>
      <c r="R4107" s="255" t="s">
        <v>3359</v>
      </c>
      <c r="S4107" s="255" t="s">
        <v>3600</v>
      </c>
    </row>
    <row r="4108" spans="1:19" x14ac:dyDescent="0.3">
      <c r="A4108" s="255"/>
      <c r="B4108" s="255"/>
      <c r="C4108" s="255"/>
      <c r="D4108" s="255"/>
      <c r="F4108" s="255" t="s">
        <v>170</v>
      </c>
      <c r="G4108" s="255" t="s">
        <v>724</v>
      </c>
      <c r="H4108" s="255" t="s">
        <v>1481</v>
      </c>
      <c r="I4108" s="255" t="s">
        <v>1713</v>
      </c>
      <c r="K4108" s="255" t="s">
        <v>176</v>
      </c>
      <c r="L4108" s="255" t="s">
        <v>653</v>
      </c>
      <c r="M4108" s="255" t="s">
        <v>565</v>
      </c>
      <c r="N4108" s="255" t="s">
        <v>565</v>
      </c>
      <c r="P4108" s="255" t="s">
        <v>170</v>
      </c>
      <c r="Q4108" s="255" t="s">
        <v>4677</v>
      </c>
      <c r="R4108" s="255" t="s">
        <v>594</v>
      </c>
      <c r="S4108" s="255" t="s">
        <v>863</v>
      </c>
    </row>
    <row r="4109" spans="1:19" x14ac:dyDescent="0.3">
      <c r="A4109" s="255"/>
      <c r="B4109" s="255"/>
      <c r="C4109" s="255"/>
      <c r="D4109" s="255"/>
      <c r="F4109" s="255" t="s">
        <v>170</v>
      </c>
      <c r="G4109" s="255" t="s">
        <v>726</v>
      </c>
      <c r="H4109" s="255" t="s">
        <v>4358</v>
      </c>
      <c r="I4109" s="255" t="s">
        <v>1714</v>
      </c>
      <c r="K4109" s="255" t="s">
        <v>176</v>
      </c>
      <c r="L4109" s="255" t="s">
        <v>655</v>
      </c>
      <c r="M4109" s="255" t="s">
        <v>565</v>
      </c>
      <c r="N4109" s="255" t="s">
        <v>565</v>
      </c>
      <c r="P4109" s="255" t="s">
        <v>170</v>
      </c>
      <c r="Q4109" s="255" t="s">
        <v>820</v>
      </c>
      <c r="R4109" s="255" t="s">
        <v>594</v>
      </c>
      <c r="S4109" s="255" t="s">
        <v>863</v>
      </c>
    </row>
    <row r="4110" spans="1:19" x14ac:dyDescent="0.3">
      <c r="A4110" s="255"/>
      <c r="B4110" s="255"/>
      <c r="C4110" s="255"/>
      <c r="D4110" s="255"/>
      <c r="F4110" s="255" t="s">
        <v>170</v>
      </c>
      <c r="G4110" s="255" t="s">
        <v>728</v>
      </c>
      <c r="H4110" s="255" t="s">
        <v>4542</v>
      </c>
      <c r="I4110" s="255" t="s">
        <v>1715</v>
      </c>
      <c r="K4110" s="255" t="s">
        <v>176</v>
      </c>
      <c r="L4110" s="255" t="s">
        <v>657</v>
      </c>
      <c r="M4110" s="255" t="s">
        <v>565</v>
      </c>
      <c r="N4110" s="255" t="s">
        <v>565</v>
      </c>
      <c r="P4110" s="255" t="s">
        <v>170</v>
      </c>
      <c r="Q4110" s="255" t="s">
        <v>961</v>
      </c>
      <c r="R4110" s="255" t="s">
        <v>565</v>
      </c>
      <c r="S4110" s="255" t="s">
        <v>565</v>
      </c>
    </row>
    <row r="4111" spans="1:19" x14ac:dyDescent="0.3">
      <c r="A4111" s="255"/>
      <c r="B4111" s="255"/>
      <c r="C4111" s="255"/>
      <c r="D4111" s="255"/>
      <c r="F4111" s="255" t="s">
        <v>170</v>
      </c>
      <c r="G4111" s="255" t="s">
        <v>730</v>
      </c>
      <c r="H4111" s="255" t="s">
        <v>1014</v>
      </c>
      <c r="I4111" s="255" t="s">
        <v>1716</v>
      </c>
      <c r="K4111" s="255" t="s">
        <v>176</v>
      </c>
      <c r="L4111" s="255" t="s">
        <v>546</v>
      </c>
      <c r="M4111" s="255" t="s">
        <v>3107</v>
      </c>
      <c r="N4111" s="255" t="s">
        <v>2717</v>
      </c>
      <c r="P4111" s="255" t="s">
        <v>170</v>
      </c>
      <c r="Q4111" s="255" t="s">
        <v>822</v>
      </c>
      <c r="R4111" s="255" t="s">
        <v>1384</v>
      </c>
      <c r="S4111" s="255" t="s">
        <v>3601</v>
      </c>
    </row>
    <row r="4112" spans="1:19" x14ac:dyDescent="0.3">
      <c r="A4112" s="255"/>
      <c r="B4112" s="255"/>
      <c r="C4112" s="255"/>
      <c r="D4112" s="255"/>
      <c r="F4112" s="255" t="s">
        <v>170</v>
      </c>
      <c r="G4112" s="255" t="s">
        <v>539</v>
      </c>
      <c r="H4112" s="255" t="s">
        <v>9063</v>
      </c>
      <c r="I4112" s="255" t="s">
        <v>1717</v>
      </c>
      <c r="K4112" s="255" t="s">
        <v>176</v>
      </c>
      <c r="L4112" s="255" t="s">
        <v>660</v>
      </c>
      <c r="M4112" s="255" t="s">
        <v>565</v>
      </c>
      <c r="N4112" s="255" t="s">
        <v>565</v>
      </c>
      <c r="P4112" s="255" t="s">
        <v>170</v>
      </c>
      <c r="Q4112" s="255" t="s">
        <v>332</v>
      </c>
      <c r="R4112" s="255" t="s">
        <v>10093</v>
      </c>
      <c r="S4112" s="255" t="s">
        <v>3602</v>
      </c>
    </row>
    <row r="4113" spans="1:19" x14ac:dyDescent="0.3">
      <c r="A4113" s="255"/>
      <c r="B4113" s="255"/>
      <c r="C4113" s="255"/>
      <c r="D4113" s="255"/>
      <c r="F4113" s="255" t="s">
        <v>170</v>
      </c>
      <c r="G4113" s="255" t="s">
        <v>733</v>
      </c>
      <c r="H4113" s="255" t="s">
        <v>952</v>
      </c>
      <c r="I4113" s="255" t="s">
        <v>1718</v>
      </c>
      <c r="K4113" s="255" t="s">
        <v>176</v>
      </c>
      <c r="L4113" s="255" t="s">
        <v>662</v>
      </c>
      <c r="M4113" s="255" t="s">
        <v>594</v>
      </c>
      <c r="N4113" s="255" t="s">
        <v>594</v>
      </c>
      <c r="P4113" s="255" t="s">
        <v>170</v>
      </c>
      <c r="Q4113" s="255" t="s">
        <v>331</v>
      </c>
      <c r="R4113" s="255" t="s">
        <v>4619</v>
      </c>
      <c r="S4113" s="255" t="s">
        <v>2503</v>
      </c>
    </row>
    <row r="4114" spans="1:19" x14ac:dyDescent="0.3">
      <c r="A4114" s="255"/>
      <c r="B4114" s="255"/>
      <c r="C4114" s="255"/>
      <c r="D4114" s="255"/>
      <c r="F4114" s="255" t="s">
        <v>170</v>
      </c>
      <c r="G4114" s="255" t="s">
        <v>735</v>
      </c>
      <c r="H4114" s="255" t="s">
        <v>892</v>
      </c>
      <c r="I4114" s="255" t="s">
        <v>1719</v>
      </c>
      <c r="K4114" s="255" t="s">
        <v>176</v>
      </c>
      <c r="L4114" s="255" t="s">
        <v>664</v>
      </c>
      <c r="M4114" s="255" t="s">
        <v>1157</v>
      </c>
      <c r="N4114" s="255" t="s">
        <v>2718</v>
      </c>
      <c r="P4114" s="255" t="s">
        <v>170</v>
      </c>
      <c r="Q4114" s="255" t="s">
        <v>330</v>
      </c>
      <c r="R4114" s="255" t="s">
        <v>1595</v>
      </c>
      <c r="S4114" s="255" t="s">
        <v>3603</v>
      </c>
    </row>
    <row r="4115" spans="1:19" x14ac:dyDescent="0.3">
      <c r="A4115" s="255"/>
      <c r="B4115" s="255"/>
      <c r="C4115" s="255"/>
      <c r="D4115" s="255"/>
      <c r="F4115" s="255" t="s">
        <v>170</v>
      </c>
      <c r="G4115" s="255" t="s">
        <v>737</v>
      </c>
      <c r="H4115" s="255" t="s">
        <v>875</v>
      </c>
      <c r="I4115" s="255" t="s">
        <v>1720</v>
      </c>
      <c r="K4115" s="255" t="s">
        <v>176</v>
      </c>
      <c r="L4115" s="255" t="s">
        <v>545</v>
      </c>
      <c r="M4115" s="255" t="s">
        <v>1939</v>
      </c>
      <c r="N4115" s="255" t="s">
        <v>928</v>
      </c>
      <c r="P4115" s="255" t="s">
        <v>170</v>
      </c>
      <c r="Q4115" s="255" t="s">
        <v>329</v>
      </c>
      <c r="R4115" s="255" t="s">
        <v>10094</v>
      </c>
      <c r="S4115" s="255" t="s">
        <v>3604</v>
      </c>
    </row>
    <row r="4116" spans="1:19" x14ac:dyDescent="0.3">
      <c r="A4116" s="255"/>
      <c r="B4116" s="255"/>
      <c r="C4116" s="255"/>
      <c r="D4116" s="255"/>
      <c r="F4116" s="255" t="s">
        <v>170</v>
      </c>
      <c r="G4116" s="255" t="s">
        <v>739</v>
      </c>
      <c r="H4116" s="255" t="s">
        <v>1655</v>
      </c>
      <c r="I4116" s="255" t="s">
        <v>1721</v>
      </c>
      <c r="K4116" s="255" t="s">
        <v>176</v>
      </c>
      <c r="L4116" s="255" t="s">
        <v>667</v>
      </c>
      <c r="M4116" s="255" t="s">
        <v>565</v>
      </c>
      <c r="N4116" s="255" t="s">
        <v>565</v>
      </c>
      <c r="P4116" s="255" t="s">
        <v>170</v>
      </c>
      <c r="Q4116" s="255" t="s">
        <v>328</v>
      </c>
      <c r="R4116" s="255" t="s">
        <v>906</v>
      </c>
      <c r="S4116" s="255" t="s">
        <v>3605</v>
      </c>
    </row>
    <row r="4117" spans="1:19" x14ac:dyDescent="0.3">
      <c r="A4117" s="255"/>
      <c r="B4117" s="255"/>
      <c r="C4117" s="255"/>
      <c r="D4117" s="255"/>
      <c r="F4117" s="255" t="s">
        <v>170</v>
      </c>
      <c r="G4117" s="255" t="s">
        <v>741</v>
      </c>
      <c r="H4117" s="255" t="s">
        <v>2384</v>
      </c>
      <c r="I4117" s="255" t="s">
        <v>1722</v>
      </c>
      <c r="K4117" s="255" t="s">
        <v>176</v>
      </c>
      <c r="L4117" s="255" t="s">
        <v>668</v>
      </c>
      <c r="M4117" s="255" t="s">
        <v>594</v>
      </c>
      <c r="N4117" s="255" t="s">
        <v>2515</v>
      </c>
      <c r="P4117" s="255" t="s">
        <v>170</v>
      </c>
      <c r="Q4117" s="255" t="s">
        <v>324</v>
      </c>
      <c r="R4117" s="255" t="s">
        <v>957</v>
      </c>
      <c r="S4117" s="255" t="s">
        <v>3606</v>
      </c>
    </row>
    <row r="4118" spans="1:19" x14ac:dyDescent="0.3">
      <c r="A4118" s="255"/>
      <c r="B4118" s="255"/>
      <c r="C4118" s="255"/>
      <c r="D4118" s="255"/>
      <c r="F4118" s="255" t="s">
        <v>170</v>
      </c>
      <c r="G4118" s="255" t="s">
        <v>743</v>
      </c>
      <c r="H4118" s="255" t="s">
        <v>2936</v>
      </c>
      <c r="I4118" s="255" t="s">
        <v>1723</v>
      </c>
      <c r="K4118" s="255" t="s">
        <v>176</v>
      </c>
      <c r="L4118" s="255" t="s">
        <v>670</v>
      </c>
      <c r="M4118" s="255" t="s">
        <v>1393</v>
      </c>
      <c r="N4118" s="255" t="s">
        <v>2719</v>
      </c>
      <c r="P4118" s="255" t="s">
        <v>170</v>
      </c>
      <c r="Q4118" s="255" t="s">
        <v>4678</v>
      </c>
      <c r="R4118" s="255" t="s">
        <v>1189</v>
      </c>
      <c r="S4118" s="255" t="s">
        <v>10095</v>
      </c>
    </row>
    <row r="4119" spans="1:19" x14ac:dyDescent="0.3">
      <c r="A4119" s="255"/>
      <c r="B4119" s="255"/>
      <c r="C4119" s="255"/>
      <c r="D4119" s="255"/>
      <c r="F4119" s="255" t="s">
        <v>170</v>
      </c>
      <c r="G4119" s="255" t="s">
        <v>745</v>
      </c>
      <c r="H4119" s="255" t="s">
        <v>1521</v>
      </c>
      <c r="I4119" s="255" t="s">
        <v>1724</v>
      </c>
      <c r="K4119" s="255" t="s">
        <v>176</v>
      </c>
      <c r="L4119" s="255" t="s">
        <v>672</v>
      </c>
      <c r="M4119" s="255" t="s">
        <v>624</v>
      </c>
      <c r="N4119" s="255" t="s">
        <v>863</v>
      </c>
      <c r="P4119" s="255" t="s">
        <v>170</v>
      </c>
      <c r="Q4119" s="255" t="s">
        <v>830</v>
      </c>
      <c r="R4119" s="255" t="s">
        <v>1808</v>
      </c>
      <c r="S4119" s="255" t="s">
        <v>1926</v>
      </c>
    </row>
    <row r="4120" spans="1:19" x14ac:dyDescent="0.3">
      <c r="A4120" s="255"/>
      <c r="B4120" s="255"/>
      <c r="C4120" s="255"/>
      <c r="D4120" s="255"/>
      <c r="F4120" s="255" t="s">
        <v>170</v>
      </c>
      <c r="G4120" s="255" t="s">
        <v>747</v>
      </c>
      <c r="H4120" s="255" t="s">
        <v>1939</v>
      </c>
      <c r="I4120" s="255" t="s">
        <v>1725</v>
      </c>
      <c r="K4120" s="255" t="s">
        <v>176</v>
      </c>
      <c r="L4120" s="255" t="s">
        <v>544</v>
      </c>
      <c r="M4120" s="255" t="s">
        <v>1863</v>
      </c>
      <c r="N4120" s="255" t="s">
        <v>2720</v>
      </c>
      <c r="P4120" s="255" t="s">
        <v>170</v>
      </c>
      <c r="Q4120" s="255" t="s">
        <v>831</v>
      </c>
      <c r="R4120" s="255" t="s">
        <v>863</v>
      </c>
      <c r="S4120" s="255" t="s">
        <v>821</v>
      </c>
    </row>
    <row r="4121" spans="1:19" x14ac:dyDescent="0.3">
      <c r="A4121" s="255"/>
      <c r="B4121" s="255"/>
      <c r="C4121" s="255"/>
      <c r="D4121" s="255"/>
      <c r="F4121" s="255" t="s">
        <v>170</v>
      </c>
      <c r="G4121" s="255" t="s">
        <v>749</v>
      </c>
      <c r="H4121" s="255" t="s">
        <v>1734</v>
      </c>
      <c r="I4121" s="255" t="s">
        <v>1726</v>
      </c>
      <c r="K4121" s="255" t="s">
        <v>176</v>
      </c>
      <c r="L4121" s="255" t="s">
        <v>675</v>
      </c>
      <c r="M4121" s="255" t="s">
        <v>861</v>
      </c>
      <c r="N4121" s="255" t="s">
        <v>2721</v>
      </c>
      <c r="P4121" s="255" t="s">
        <v>170</v>
      </c>
      <c r="Q4121" s="255" t="s">
        <v>832</v>
      </c>
      <c r="R4121" s="255" t="s">
        <v>3144</v>
      </c>
      <c r="S4121" s="255" t="s">
        <v>3607</v>
      </c>
    </row>
    <row r="4122" spans="1:19" x14ac:dyDescent="0.3">
      <c r="A4122" s="255"/>
      <c r="B4122" s="255"/>
      <c r="C4122" s="255"/>
      <c r="D4122" s="255"/>
      <c r="F4122" s="255" t="s">
        <v>170</v>
      </c>
      <c r="G4122" s="255" t="s">
        <v>751</v>
      </c>
      <c r="H4122" s="255" t="s">
        <v>4450</v>
      </c>
      <c r="I4122" s="255" t="s">
        <v>1727</v>
      </c>
      <c r="K4122" s="255" t="s">
        <v>176</v>
      </c>
      <c r="L4122" s="255" t="s">
        <v>676</v>
      </c>
      <c r="M4122" s="255" t="s">
        <v>1303</v>
      </c>
      <c r="N4122" s="255" t="s">
        <v>2722</v>
      </c>
      <c r="P4122" s="255" t="s">
        <v>170</v>
      </c>
      <c r="Q4122" s="255" t="s">
        <v>536</v>
      </c>
      <c r="R4122" s="255" t="s">
        <v>2321</v>
      </c>
      <c r="S4122" s="255" t="s">
        <v>3608</v>
      </c>
    </row>
    <row r="4123" spans="1:19" x14ac:dyDescent="0.3">
      <c r="A4123" s="255"/>
      <c r="B4123" s="255"/>
      <c r="C4123" s="255"/>
      <c r="D4123" s="255"/>
      <c r="F4123" s="255" t="s">
        <v>170</v>
      </c>
      <c r="G4123" s="255" t="s">
        <v>753</v>
      </c>
      <c r="H4123" s="255" t="s">
        <v>9062</v>
      </c>
      <c r="I4123" s="255" t="s">
        <v>1728</v>
      </c>
      <c r="K4123" s="255" t="s">
        <v>176</v>
      </c>
      <c r="L4123" s="255" t="s">
        <v>677</v>
      </c>
      <c r="M4123" s="255" t="s">
        <v>565</v>
      </c>
      <c r="N4123" s="255" t="s">
        <v>565</v>
      </c>
      <c r="P4123" s="255" t="s">
        <v>170</v>
      </c>
      <c r="Q4123" s="255" t="s">
        <v>586</v>
      </c>
      <c r="R4123" s="255" t="s">
        <v>2321</v>
      </c>
      <c r="S4123" s="255" t="s">
        <v>3608</v>
      </c>
    </row>
    <row r="4124" spans="1:19" x14ac:dyDescent="0.3">
      <c r="A4124" s="255"/>
      <c r="B4124" s="255"/>
      <c r="C4124" s="255"/>
      <c r="D4124" s="255"/>
      <c r="F4124" s="255" t="s">
        <v>170</v>
      </c>
      <c r="G4124" s="255" t="s">
        <v>538</v>
      </c>
      <c r="H4124" s="255" t="s">
        <v>9061</v>
      </c>
      <c r="I4124" s="255" t="s">
        <v>1729</v>
      </c>
      <c r="K4124" s="255" t="s">
        <v>176</v>
      </c>
      <c r="L4124" s="255" t="s">
        <v>543</v>
      </c>
      <c r="M4124" s="255" t="s">
        <v>861</v>
      </c>
      <c r="N4124" s="255" t="s">
        <v>4402</v>
      </c>
      <c r="P4124" s="255" t="s">
        <v>174</v>
      </c>
      <c r="Q4124" s="255" t="s">
        <v>554</v>
      </c>
      <c r="R4124" s="255" t="s">
        <v>2206</v>
      </c>
      <c r="S4124" s="255" t="s">
        <v>8799</v>
      </c>
    </row>
    <row r="4125" spans="1:19" x14ac:dyDescent="0.3">
      <c r="A4125" s="255"/>
      <c r="B4125" s="255"/>
      <c r="C4125" s="255"/>
      <c r="D4125" s="255"/>
      <c r="F4125" s="255" t="s">
        <v>170</v>
      </c>
      <c r="G4125" s="255" t="s">
        <v>756</v>
      </c>
      <c r="H4125" s="255" t="s">
        <v>757</v>
      </c>
      <c r="I4125" s="255" t="s">
        <v>1145</v>
      </c>
      <c r="K4125" s="255" t="s">
        <v>176</v>
      </c>
      <c r="L4125" s="255" t="s">
        <v>679</v>
      </c>
      <c r="M4125" s="255" t="s">
        <v>565</v>
      </c>
      <c r="N4125" s="255" t="s">
        <v>565</v>
      </c>
      <c r="P4125" s="255" t="s">
        <v>174</v>
      </c>
      <c r="Q4125" s="255" t="s">
        <v>564</v>
      </c>
      <c r="R4125" s="255" t="s">
        <v>565</v>
      </c>
      <c r="S4125" s="255" t="s">
        <v>565</v>
      </c>
    </row>
    <row r="4126" spans="1:19" x14ac:dyDescent="0.3">
      <c r="A4126" s="255"/>
      <c r="B4126" s="255"/>
      <c r="C4126" s="255"/>
      <c r="D4126" s="255"/>
      <c r="F4126" s="255" t="s">
        <v>170</v>
      </c>
      <c r="G4126" s="255" t="s">
        <v>758</v>
      </c>
      <c r="H4126" s="255" t="s">
        <v>3384</v>
      </c>
      <c r="I4126" s="255" t="s">
        <v>1305</v>
      </c>
      <c r="K4126" s="255" t="s">
        <v>176</v>
      </c>
      <c r="L4126" s="255" t="s">
        <v>681</v>
      </c>
      <c r="M4126" s="255" t="s">
        <v>1832</v>
      </c>
      <c r="N4126" s="255" t="s">
        <v>3375</v>
      </c>
      <c r="P4126" s="255" t="s">
        <v>174</v>
      </c>
      <c r="Q4126" s="255" t="s">
        <v>566</v>
      </c>
      <c r="R4126" s="255" t="s">
        <v>1420</v>
      </c>
      <c r="S4126" s="255" t="s">
        <v>3889</v>
      </c>
    </row>
    <row r="4127" spans="1:19" x14ac:dyDescent="0.3">
      <c r="A4127" s="255"/>
      <c r="B4127" s="255"/>
      <c r="C4127" s="255"/>
      <c r="D4127" s="255"/>
      <c r="F4127" s="255" t="s">
        <v>170</v>
      </c>
      <c r="G4127" s="255" t="s">
        <v>760</v>
      </c>
      <c r="H4127" s="255" t="s">
        <v>9060</v>
      </c>
      <c r="I4127" s="255" t="s">
        <v>1730</v>
      </c>
      <c r="K4127" s="255" t="s">
        <v>176</v>
      </c>
      <c r="L4127" s="255" t="s">
        <v>683</v>
      </c>
      <c r="M4127" s="255" t="s">
        <v>624</v>
      </c>
      <c r="N4127" s="255" t="s">
        <v>828</v>
      </c>
      <c r="P4127" s="255" t="s">
        <v>174</v>
      </c>
      <c r="Q4127" s="255" t="s">
        <v>4661</v>
      </c>
      <c r="R4127" s="255" t="s">
        <v>3909</v>
      </c>
      <c r="S4127" s="255" t="s">
        <v>9206</v>
      </c>
    </row>
    <row r="4128" spans="1:19" x14ac:dyDescent="0.3">
      <c r="A4128" s="255"/>
      <c r="B4128" s="255"/>
      <c r="C4128" s="255"/>
      <c r="D4128" s="255"/>
      <c r="F4128" s="255" t="s">
        <v>170</v>
      </c>
      <c r="G4128" s="255" t="s">
        <v>762</v>
      </c>
      <c r="H4128" s="255" t="s">
        <v>665</v>
      </c>
      <c r="I4128" s="255" t="s">
        <v>1731</v>
      </c>
      <c r="K4128" s="255" t="s">
        <v>176</v>
      </c>
      <c r="L4128" s="255" t="s">
        <v>542</v>
      </c>
      <c r="M4128" s="255" t="s">
        <v>661</v>
      </c>
      <c r="N4128" s="255" t="s">
        <v>2515</v>
      </c>
      <c r="P4128" s="255" t="s">
        <v>174</v>
      </c>
      <c r="Q4128" s="255" t="s">
        <v>570</v>
      </c>
      <c r="R4128" s="255" t="s">
        <v>1230</v>
      </c>
      <c r="S4128" s="255" t="s">
        <v>3890</v>
      </c>
    </row>
    <row r="4129" spans="1:19" x14ac:dyDescent="0.3">
      <c r="A4129" s="255"/>
      <c r="B4129" s="255"/>
      <c r="C4129" s="255"/>
      <c r="D4129" s="255"/>
      <c r="F4129" s="255" t="s">
        <v>170</v>
      </c>
      <c r="G4129" s="255" t="s">
        <v>764</v>
      </c>
      <c r="H4129" s="255" t="s">
        <v>1746</v>
      </c>
      <c r="I4129" s="255" t="s">
        <v>1732</v>
      </c>
      <c r="K4129" s="255" t="s">
        <v>176</v>
      </c>
      <c r="L4129" s="255" t="s">
        <v>686</v>
      </c>
      <c r="M4129" s="255" t="s">
        <v>885</v>
      </c>
      <c r="N4129" s="255" t="s">
        <v>881</v>
      </c>
      <c r="P4129" s="255" t="s">
        <v>174</v>
      </c>
      <c r="Q4129" s="255" t="s">
        <v>572</v>
      </c>
      <c r="R4129" s="255" t="s">
        <v>892</v>
      </c>
      <c r="S4129" s="255" t="s">
        <v>2811</v>
      </c>
    </row>
    <row r="4130" spans="1:19" x14ac:dyDescent="0.3">
      <c r="A4130" s="255"/>
      <c r="B4130" s="255"/>
      <c r="C4130" s="255"/>
      <c r="D4130" s="255"/>
      <c r="F4130" s="255" t="s">
        <v>170</v>
      </c>
      <c r="G4130" s="255" t="s">
        <v>766</v>
      </c>
      <c r="H4130" s="255" t="s">
        <v>892</v>
      </c>
      <c r="I4130" s="255" t="s">
        <v>1599</v>
      </c>
      <c r="K4130" s="255" t="s">
        <v>176</v>
      </c>
      <c r="L4130" s="255" t="s">
        <v>688</v>
      </c>
      <c r="M4130" s="255" t="s">
        <v>565</v>
      </c>
      <c r="N4130" s="255" t="s">
        <v>565</v>
      </c>
      <c r="P4130" s="255" t="s">
        <v>174</v>
      </c>
      <c r="Q4130" s="255" t="s">
        <v>574</v>
      </c>
      <c r="R4130" s="255" t="s">
        <v>1521</v>
      </c>
      <c r="S4130" s="255" t="s">
        <v>3891</v>
      </c>
    </row>
    <row r="4131" spans="1:19" x14ac:dyDescent="0.3">
      <c r="A4131" s="255"/>
      <c r="B4131" s="255"/>
      <c r="C4131" s="255"/>
      <c r="D4131" s="255"/>
      <c r="F4131" s="255" t="s">
        <v>170</v>
      </c>
      <c r="G4131" s="255" t="s">
        <v>4672</v>
      </c>
      <c r="H4131" s="255" t="s">
        <v>972</v>
      </c>
      <c r="I4131" s="255" t="s">
        <v>1176</v>
      </c>
      <c r="K4131" s="255" t="s">
        <v>176</v>
      </c>
      <c r="L4131" s="255" t="s">
        <v>690</v>
      </c>
      <c r="M4131" s="255" t="s">
        <v>757</v>
      </c>
      <c r="N4131" s="255" t="s">
        <v>861</v>
      </c>
      <c r="P4131" s="255" t="s">
        <v>174</v>
      </c>
      <c r="Q4131" s="255" t="s">
        <v>576</v>
      </c>
      <c r="R4131" s="255" t="s">
        <v>2083</v>
      </c>
      <c r="S4131" s="255" t="s">
        <v>3892</v>
      </c>
    </row>
    <row r="4132" spans="1:19" x14ac:dyDescent="0.3">
      <c r="A4132" s="255"/>
      <c r="B4132" s="255"/>
      <c r="C4132" s="255"/>
      <c r="D4132" s="255"/>
      <c r="F4132" s="255" t="s">
        <v>170</v>
      </c>
      <c r="G4132" s="255" t="s">
        <v>767</v>
      </c>
      <c r="H4132" s="255" t="s">
        <v>1193</v>
      </c>
      <c r="I4132" s="255" t="s">
        <v>1733</v>
      </c>
      <c r="K4132" s="255" t="s">
        <v>176</v>
      </c>
      <c r="L4132" s="255" t="s">
        <v>541</v>
      </c>
      <c r="M4132" s="255" t="s">
        <v>1825</v>
      </c>
      <c r="N4132" s="255" t="s">
        <v>2724</v>
      </c>
      <c r="P4132" s="255" t="s">
        <v>174</v>
      </c>
      <c r="Q4132" s="255" t="s">
        <v>578</v>
      </c>
      <c r="R4132" s="255" t="s">
        <v>600</v>
      </c>
      <c r="S4132" s="255" t="s">
        <v>2501</v>
      </c>
    </row>
    <row r="4133" spans="1:19" x14ac:dyDescent="0.3">
      <c r="A4133" s="255"/>
      <c r="B4133" s="255"/>
      <c r="C4133" s="255"/>
      <c r="D4133" s="255"/>
      <c r="F4133" s="255" t="s">
        <v>170</v>
      </c>
      <c r="G4133" s="255" t="s">
        <v>769</v>
      </c>
      <c r="H4133" s="255" t="s">
        <v>2193</v>
      </c>
      <c r="I4133" s="255" t="s">
        <v>1734</v>
      </c>
      <c r="K4133" s="255" t="s">
        <v>176</v>
      </c>
      <c r="L4133" s="255" t="s">
        <v>693</v>
      </c>
      <c r="M4133" s="255" t="s">
        <v>1834</v>
      </c>
      <c r="N4133" s="255" t="s">
        <v>2725</v>
      </c>
      <c r="P4133" s="255" t="s">
        <v>174</v>
      </c>
      <c r="Q4133" s="255" t="s">
        <v>580</v>
      </c>
      <c r="R4133" s="255" t="s">
        <v>565</v>
      </c>
      <c r="S4133" s="255" t="s">
        <v>885</v>
      </c>
    </row>
    <row r="4134" spans="1:19" x14ac:dyDescent="0.3">
      <c r="A4134" s="255"/>
      <c r="B4134" s="255"/>
      <c r="C4134" s="255"/>
      <c r="D4134" s="255"/>
      <c r="F4134" s="255" t="s">
        <v>170</v>
      </c>
      <c r="G4134" s="255" t="s">
        <v>771</v>
      </c>
      <c r="H4134" s="255" t="s">
        <v>875</v>
      </c>
      <c r="I4134" s="255" t="s">
        <v>1735</v>
      </c>
      <c r="K4134" s="255" t="s">
        <v>176</v>
      </c>
      <c r="L4134" s="255" t="s">
        <v>695</v>
      </c>
      <c r="M4134" s="255" t="s">
        <v>4438</v>
      </c>
      <c r="N4134" s="255" t="s">
        <v>2726</v>
      </c>
      <c r="P4134" s="255" t="s">
        <v>174</v>
      </c>
      <c r="Q4134" s="255" t="s">
        <v>2829</v>
      </c>
      <c r="R4134" s="255" t="s">
        <v>565</v>
      </c>
      <c r="S4134" s="255" t="s">
        <v>565</v>
      </c>
    </row>
    <row r="4135" spans="1:19" x14ac:dyDescent="0.3">
      <c r="A4135" s="255"/>
      <c r="B4135" s="255"/>
      <c r="C4135" s="255"/>
      <c r="D4135" s="255"/>
      <c r="F4135" s="255" t="s">
        <v>170</v>
      </c>
      <c r="G4135" s="255" t="s">
        <v>537</v>
      </c>
      <c r="H4135" s="255" t="s">
        <v>7628</v>
      </c>
      <c r="I4135" s="255" t="s">
        <v>1736</v>
      </c>
      <c r="K4135" s="255" t="s">
        <v>176</v>
      </c>
      <c r="L4135" s="255" t="s">
        <v>697</v>
      </c>
      <c r="M4135" s="255" t="s">
        <v>594</v>
      </c>
      <c r="N4135" s="255" t="s">
        <v>863</v>
      </c>
      <c r="P4135" s="255" t="s">
        <v>174</v>
      </c>
      <c r="Q4135" s="255" t="s">
        <v>4664</v>
      </c>
      <c r="R4135" s="255" t="s">
        <v>842</v>
      </c>
      <c r="S4135" s="255" t="s">
        <v>9207</v>
      </c>
    </row>
    <row r="4136" spans="1:19" x14ac:dyDescent="0.3">
      <c r="A4136" s="255"/>
      <c r="B4136" s="255"/>
      <c r="C4136" s="255"/>
      <c r="D4136" s="255"/>
      <c r="F4136" s="255" t="s">
        <v>170</v>
      </c>
      <c r="G4136" s="255" t="s">
        <v>4673</v>
      </c>
      <c r="H4136" s="255" t="s">
        <v>4486</v>
      </c>
      <c r="I4136" s="255" t="s">
        <v>9059</v>
      </c>
      <c r="K4136" s="255" t="s">
        <v>176</v>
      </c>
      <c r="L4136" s="255" t="s">
        <v>699</v>
      </c>
      <c r="M4136" s="255" t="s">
        <v>1893</v>
      </c>
      <c r="N4136" s="255" t="s">
        <v>2727</v>
      </c>
      <c r="P4136" s="255" t="s">
        <v>174</v>
      </c>
      <c r="Q4136" s="255" t="s">
        <v>582</v>
      </c>
      <c r="R4136" s="255" t="s">
        <v>1234</v>
      </c>
      <c r="S4136" s="255" t="s">
        <v>2056</v>
      </c>
    </row>
    <row r="4137" spans="1:19" x14ac:dyDescent="0.3">
      <c r="A4137" s="255"/>
      <c r="B4137" s="255"/>
      <c r="C4137" s="255"/>
      <c r="D4137" s="255"/>
      <c r="F4137" s="255" t="s">
        <v>170</v>
      </c>
      <c r="G4137" s="255" t="s">
        <v>774</v>
      </c>
      <c r="H4137" s="255" t="s">
        <v>881</v>
      </c>
      <c r="I4137" s="255" t="s">
        <v>1737</v>
      </c>
      <c r="K4137" s="255" t="s">
        <v>176</v>
      </c>
      <c r="L4137" s="255" t="s">
        <v>701</v>
      </c>
      <c r="M4137" s="255" t="s">
        <v>565</v>
      </c>
      <c r="N4137" s="255" t="s">
        <v>624</v>
      </c>
      <c r="P4137" s="255" t="s">
        <v>174</v>
      </c>
      <c r="Q4137" s="255" t="s">
        <v>584</v>
      </c>
      <c r="R4137" s="255" t="s">
        <v>2162</v>
      </c>
      <c r="S4137" s="255" t="s">
        <v>3893</v>
      </c>
    </row>
    <row r="4138" spans="1:19" x14ac:dyDescent="0.3">
      <c r="A4138" s="255"/>
      <c r="B4138" s="255"/>
      <c r="C4138" s="255"/>
      <c r="D4138" s="255"/>
      <c r="F4138" s="255" t="s">
        <v>170</v>
      </c>
      <c r="G4138" s="255" t="s">
        <v>776</v>
      </c>
      <c r="H4138" s="255" t="s">
        <v>757</v>
      </c>
      <c r="I4138" s="255" t="s">
        <v>863</v>
      </c>
      <c r="K4138" s="255" t="s">
        <v>176</v>
      </c>
      <c r="L4138" s="255" t="s">
        <v>702</v>
      </c>
      <c r="M4138" s="255" t="s">
        <v>565</v>
      </c>
      <c r="N4138" s="255" t="s">
        <v>565</v>
      </c>
      <c r="P4138" s="255" t="s">
        <v>174</v>
      </c>
      <c r="Q4138" s="255" t="s">
        <v>586</v>
      </c>
      <c r="R4138" s="255" t="s">
        <v>4553</v>
      </c>
      <c r="S4138" s="255" t="s">
        <v>3894</v>
      </c>
    </row>
    <row r="4139" spans="1:19" x14ac:dyDescent="0.3">
      <c r="A4139" s="255"/>
      <c r="B4139" s="255"/>
      <c r="C4139" s="255"/>
      <c r="D4139" s="255"/>
      <c r="F4139" s="255" t="s">
        <v>170</v>
      </c>
      <c r="G4139" s="255" t="s">
        <v>778</v>
      </c>
      <c r="H4139" s="255" t="s">
        <v>1281</v>
      </c>
      <c r="I4139" s="255" t="s">
        <v>1738</v>
      </c>
      <c r="K4139" s="255" t="s">
        <v>176</v>
      </c>
      <c r="L4139" s="255" t="s">
        <v>703</v>
      </c>
      <c r="M4139" s="255" t="s">
        <v>565</v>
      </c>
      <c r="N4139" s="255" t="s">
        <v>565</v>
      </c>
      <c r="P4139" s="255" t="s">
        <v>174</v>
      </c>
      <c r="Q4139" s="255" t="s">
        <v>553</v>
      </c>
      <c r="R4139" s="255" t="s">
        <v>2456</v>
      </c>
      <c r="S4139" s="255" t="s">
        <v>3895</v>
      </c>
    </row>
    <row r="4140" spans="1:19" x14ac:dyDescent="0.3">
      <c r="A4140" s="255"/>
      <c r="B4140" s="255"/>
      <c r="C4140" s="255"/>
      <c r="D4140" s="255"/>
      <c r="F4140" s="255" t="s">
        <v>170</v>
      </c>
      <c r="G4140" s="255" t="s">
        <v>780</v>
      </c>
      <c r="H4140" s="255" t="s">
        <v>812</v>
      </c>
      <c r="I4140" s="255" t="s">
        <v>1739</v>
      </c>
      <c r="K4140" s="255" t="s">
        <v>176</v>
      </c>
      <c r="L4140" s="255" t="s">
        <v>704</v>
      </c>
      <c r="M4140" s="255" t="s">
        <v>565</v>
      </c>
      <c r="N4140" s="255" t="s">
        <v>565</v>
      </c>
      <c r="P4140" s="255" t="s">
        <v>174</v>
      </c>
      <c r="Q4140" s="255" t="s">
        <v>589</v>
      </c>
      <c r="R4140" s="255" t="s">
        <v>1808</v>
      </c>
      <c r="S4140" s="255" t="s">
        <v>2228</v>
      </c>
    </row>
    <row r="4141" spans="1:19" x14ac:dyDescent="0.3">
      <c r="A4141" s="255"/>
      <c r="B4141" s="255"/>
      <c r="C4141" s="255"/>
      <c r="D4141" s="255"/>
      <c r="F4141" s="255" t="s">
        <v>170</v>
      </c>
      <c r="G4141" s="255" t="s">
        <v>782</v>
      </c>
      <c r="H4141" s="255" t="s">
        <v>565</v>
      </c>
      <c r="I4141" s="255" t="s">
        <v>565</v>
      </c>
      <c r="K4141" s="255" t="s">
        <v>176</v>
      </c>
      <c r="L4141" s="255" t="s">
        <v>705</v>
      </c>
      <c r="M4141" s="255" t="s">
        <v>594</v>
      </c>
      <c r="N4141" s="255" t="s">
        <v>821</v>
      </c>
      <c r="P4141" s="255" t="s">
        <v>174</v>
      </c>
      <c r="Q4141" s="255" t="s">
        <v>591</v>
      </c>
      <c r="R4141" s="255" t="s">
        <v>1238</v>
      </c>
      <c r="S4141" s="255" t="s">
        <v>3896</v>
      </c>
    </row>
    <row r="4142" spans="1:19" x14ac:dyDescent="0.3">
      <c r="A4142" s="255"/>
      <c r="B4142" s="255"/>
      <c r="C4142" s="255"/>
      <c r="D4142" s="255"/>
      <c r="F4142" s="255" t="s">
        <v>170</v>
      </c>
      <c r="G4142" s="255" t="s">
        <v>783</v>
      </c>
      <c r="H4142" s="255" t="s">
        <v>594</v>
      </c>
      <c r="I4142" s="255" t="s">
        <v>853</v>
      </c>
      <c r="K4142" s="255" t="s">
        <v>176</v>
      </c>
      <c r="L4142" s="255" t="s">
        <v>707</v>
      </c>
      <c r="M4142" s="255" t="s">
        <v>1121</v>
      </c>
      <c r="N4142" s="255" t="s">
        <v>2728</v>
      </c>
      <c r="P4142" s="255" t="s">
        <v>174</v>
      </c>
      <c r="Q4142" s="255" t="s">
        <v>593</v>
      </c>
      <c r="R4142" s="255" t="s">
        <v>863</v>
      </c>
      <c r="S4142" s="255" t="s">
        <v>565</v>
      </c>
    </row>
    <row r="4143" spans="1:19" x14ac:dyDescent="0.3">
      <c r="A4143" s="255"/>
      <c r="B4143" s="255"/>
      <c r="C4143" s="255"/>
      <c r="D4143" s="255"/>
      <c r="F4143" s="255" t="s">
        <v>170</v>
      </c>
      <c r="G4143" s="255" t="s">
        <v>784</v>
      </c>
      <c r="H4143" s="255" t="s">
        <v>1020</v>
      </c>
      <c r="I4143" s="255" t="s">
        <v>1740</v>
      </c>
      <c r="K4143" s="255" t="s">
        <v>176</v>
      </c>
      <c r="L4143" s="255" t="s">
        <v>709</v>
      </c>
      <c r="M4143" s="255" t="s">
        <v>565</v>
      </c>
      <c r="N4143" s="255" t="s">
        <v>565</v>
      </c>
      <c r="P4143" s="255" t="s">
        <v>174</v>
      </c>
      <c r="Q4143" s="255" t="s">
        <v>4665</v>
      </c>
      <c r="R4143" s="255" t="s">
        <v>652</v>
      </c>
      <c r="S4143" s="255" t="s">
        <v>4688</v>
      </c>
    </row>
    <row r="4144" spans="1:19" x14ac:dyDescent="0.3">
      <c r="A4144" s="255"/>
      <c r="B4144" s="255"/>
      <c r="C4144" s="255"/>
      <c r="D4144" s="255"/>
      <c r="F4144" s="255" t="s">
        <v>170</v>
      </c>
      <c r="G4144" s="255" t="s">
        <v>786</v>
      </c>
      <c r="H4144" s="255" t="s">
        <v>2358</v>
      </c>
      <c r="I4144" s="255" t="s">
        <v>1741</v>
      </c>
      <c r="K4144" s="255" t="s">
        <v>176</v>
      </c>
      <c r="L4144" s="255" t="s">
        <v>586</v>
      </c>
      <c r="M4144" s="255" t="s">
        <v>1671</v>
      </c>
      <c r="N4144" s="255" t="s">
        <v>2729</v>
      </c>
      <c r="P4144" s="255" t="s">
        <v>174</v>
      </c>
      <c r="Q4144" s="255" t="s">
        <v>595</v>
      </c>
      <c r="R4144" s="255" t="s">
        <v>624</v>
      </c>
      <c r="S4144" s="255" t="s">
        <v>3897</v>
      </c>
    </row>
    <row r="4145" spans="1:19" x14ac:dyDescent="0.3">
      <c r="A4145" s="255"/>
      <c r="B4145" s="255"/>
      <c r="C4145" s="255"/>
      <c r="D4145" s="255"/>
      <c r="F4145" s="255" t="s">
        <v>170</v>
      </c>
      <c r="G4145" s="255" t="s">
        <v>4674</v>
      </c>
      <c r="H4145" s="255" t="s">
        <v>2929</v>
      </c>
      <c r="I4145" s="255" t="s">
        <v>9058</v>
      </c>
      <c r="K4145" s="255" t="s">
        <v>176</v>
      </c>
      <c r="L4145" s="255" t="s">
        <v>540</v>
      </c>
      <c r="M4145" s="255" t="s">
        <v>9111</v>
      </c>
      <c r="N4145" s="255" t="s">
        <v>10044</v>
      </c>
      <c r="P4145" s="255" t="s">
        <v>174</v>
      </c>
      <c r="Q4145" s="255" t="s">
        <v>597</v>
      </c>
      <c r="R4145" s="255" t="s">
        <v>680</v>
      </c>
      <c r="S4145" s="255" t="s">
        <v>2283</v>
      </c>
    </row>
    <row r="4146" spans="1:19" x14ac:dyDescent="0.3">
      <c r="A4146" s="255"/>
      <c r="B4146" s="255"/>
      <c r="C4146" s="255"/>
      <c r="D4146" s="255"/>
      <c r="F4146" s="255" t="s">
        <v>170</v>
      </c>
      <c r="G4146" s="255" t="s">
        <v>788</v>
      </c>
      <c r="H4146" s="255" t="s">
        <v>1481</v>
      </c>
      <c r="I4146" s="255" t="s">
        <v>1742</v>
      </c>
      <c r="K4146" s="255" t="s">
        <v>176</v>
      </c>
      <c r="L4146" s="255" t="s">
        <v>371</v>
      </c>
      <c r="M4146" s="255" t="s">
        <v>9112</v>
      </c>
      <c r="N4146" s="255" t="s">
        <v>10043</v>
      </c>
      <c r="P4146" s="255" t="s">
        <v>174</v>
      </c>
      <c r="Q4146" s="255" t="s">
        <v>599</v>
      </c>
      <c r="R4146" s="255" t="s">
        <v>2455</v>
      </c>
      <c r="S4146" s="255" t="s">
        <v>3898</v>
      </c>
    </row>
    <row r="4147" spans="1:19" x14ac:dyDescent="0.3">
      <c r="A4147" s="255"/>
      <c r="B4147" s="255"/>
      <c r="C4147" s="255"/>
      <c r="D4147" s="255"/>
      <c r="F4147" s="255" t="s">
        <v>170</v>
      </c>
      <c r="G4147" s="255" t="s">
        <v>790</v>
      </c>
      <c r="H4147" s="255" t="s">
        <v>806</v>
      </c>
      <c r="I4147" s="255" t="s">
        <v>1743</v>
      </c>
      <c r="K4147" s="255" t="s">
        <v>176</v>
      </c>
      <c r="L4147" s="255" t="s">
        <v>714</v>
      </c>
      <c r="M4147" s="255" t="s">
        <v>565</v>
      </c>
      <c r="N4147" s="255" t="s">
        <v>565</v>
      </c>
      <c r="P4147" s="255" t="s">
        <v>174</v>
      </c>
      <c r="Q4147" s="255" t="s">
        <v>4666</v>
      </c>
      <c r="R4147" s="255" t="s">
        <v>1077</v>
      </c>
      <c r="S4147" s="255" t="s">
        <v>3899</v>
      </c>
    </row>
    <row r="4148" spans="1:19" x14ac:dyDescent="0.3">
      <c r="A4148" s="255"/>
      <c r="B4148" s="255"/>
      <c r="C4148" s="255"/>
      <c r="D4148" s="255"/>
      <c r="F4148" s="255" t="s">
        <v>170</v>
      </c>
      <c r="G4148" s="255" t="s">
        <v>792</v>
      </c>
      <c r="H4148" s="255" t="s">
        <v>861</v>
      </c>
      <c r="I4148" s="255" t="s">
        <v>674</v>
      </c>
      <c r="K4148" s="255" t="s">
        <v>176</v>
      </c>
      <c r="L4148" s="255" t="s">
        <v>1041</v>
      </c>
      <c r="M4148" s="255" t="s">
        <v>2812</v>
      </c>
      <c r="N4148" s="255" t="s">
        <v>2730</v>
      </c>
      <c r="P4148" s="255" t="s">
        <v>174</v>
      </c>
      <c r="Q4148" s="255" t="s">
        <v>603</v>
      </c>
      <c r="R4148" s="255" t="s">
        <v>1077</v>
      </c>
      <c r="S4148" s="255" t="s">
        <v>3899</v>
      </c>
    </row>
    <row r="4149" spans="1:19" x14ac:dyDescent="0.3">
      <c r="A4149" s="255"/>
      <c r="B4149" s="255"/>
      <c r="C4149" s="255"/>
      <c r="D4149" s="255"/>
      <c r="F4149" s="255" t="s">
        <v>170</v>
      </c>
      <c r="G4149" s="255" t="s">
        <v>794</v>
      </c>
      <c r="H4149" s="255" t="s">
        <v>3169</v>
      </c>
      <c r="I4149" s="255" t="s">
        <v>1744</v>
      </c>
      <c r="K4149" s="255" t="s">
        <v>176</v>
      </c>
      <c r="L4149" s="255" t="s">
        <v>715</v>
      </c>
      <c r="M4149" s="255" t="s">
        <v>8020</v>
      </c>
      <c r="N4149" s="255" t="s">
        <v>10042</v>
      </c>
      <c r="P4149" s="255" t="s">
        <v>174</v>
      </c>
      <c r="Q4149" s="255" t="s">
        <v>586</v>
      </c>
      <c r="R4149" s="255" t="s">
        <v>1481</v>
      </c>
      <c r="S4149" s="255" t="s">
        <v>1138</v>
      </c>
    </row>
    <row r="4150" spans="1:19" x14ac:dyDescent="0.3">
      <c r="A4150" s="255"/>
      <c r="B4150" s="255"/>
      <c r="C4150" s="255"/>
      <c r="D4150" s="255"/>
      <c r="F4150" s="255" t="s">
        <v>170</v>
      </c>
      <c r="G4150" s="255" t="s">
        <v>796</v>
      </c>
      <c r="H4150" s="255" t="s">
        <v>1379</v>
      </c>
      <c r="I4150" s="255" t="s">
        <v>1745</v>
      </c>
      <c r="K4150" s="255" t="s">
        <v>176</v>
      </c>
      <c r="L4150" s="255" t="s">
        <v>717</v>
      </c>
      <c r="M4150" s="255" t="s">
        <v>594</v>
      </c>
      <c r="N4150" s="255" t="s">
        <v>1992</v>
      </c>
      <c r="P4150" s="255" t="s">
        <v>174</v>
      </c>
      <c r="Q4150" s="255" t="s">
        <v>552</v>
      </c>
      <c r="R4150" s="255" t="s">
        <v>10096</v>
      </c>
      <c r="S4150" s="255" t="s">
        <v>10097</v>
      </c>
    </row>
    <row r="4151" spans="1:19" x14ac:dyDescent="0.3">
      <c r="A4151" s="255"/>
      <c r="B4151" s="255"/>
      <c r="C4151" s="255"/>
      <c r="D4151" s="255"/>
      <c r="F4151" s="255" t="s">
        <v>170</v>
      </c>
      <c r="G4151" s="255" t="s">
        <v>4675</v>
      </c>
      <c r="H4151" s="255" t="s">
        <v>1393</v>
      </c>
      <c r="I4151" s="255" t="s">
        <v>6153</v>
      </c>
      <c r="K4151" s="255" t="s">
        <v>176</v>
      </c>
      <c r="L4151" s="255" t="s">
        <v>719</v>
      </c>
      <c r="M4151" s="255" t="s">
        <v>1992</v>
      </c>
      <c r="N4151" s="255" t="s">
        <v>2731</v>
      </c>
      <c r="P4151" s="255" t="s">
        <v>174</v>
      </c>
      <c r="Q4151" s="255" t="s">
        <v>551</v>
      </c>
      <c r="R4151" s="255" t="s">
        <v>598</v>
      </c>
      <c r="S4151" s="255" t="s">
        <v>3900</v>
      </c>
    </row>
    <row r="4152" spans="1:19" x14ac:dyDescent="0.3">
      <c r="A4152" s="255"/>
      <c r="B4152" s="255"/>
      <c r="C4152" s="255"/>
      <c r="D4152" s="255"/>
      <c r="F4152" s="255" t="s">
        <v>170</v>
      </c>
      <c r="G4152" s="255" t="s">
        <v>798</v>
      </c>
      <c r="H4152" s="255" t="s">
        <v>565</v>
      </c>
      <c r="I4152" s="255" t="s">
        <v>885</v>
      </c>
      <c r="K4152" s="255" t="s">
        <v>176</v>
      </c>
      <c r="L4152" s="255" t="s">
        <v>720</v>
      </c>
      <c r="M4152" s="255" t="s">
        <v>757</v>
      </c>
      <c r="N4152" s="255" t="s">
        <v>1367</v>
      </c>
      <c r="P4152" s="255" t="s">
        <v>174</v>
      </c>
      <c r="Q4152" s="255" t="s">
        <v>608</v>
      </c>
      <c r="R4152" s="255" t="s">
        <v>565</v>
      </c>
      <c r="S4152" s="255" t="s">
        <v>565</v>
      </c>
    </row>
    <row r="4153" spans="1:19" x14ac:dyDescent="0.3">
      <c r="A4153" s="255"/>
      <c r="B4153" s="255"/>
      <c r="C4153" s="255"/>
      <c r="D4153" s="255"/>
      <c r="F4153" s="255" t="s">
        <v>170</v>
      </c>
      <c r="G4153" s="255" t="s">
        <v>800</v>
      </c>
      <c r="H4153" s="255" t="s">
        <v>680</v>
      </c>
      <c r="I4153" s="255" t="s">
        <v>1263</v>
      </c>
      <c r="K4153" s="255" t="s">
        <v>176</v>
      </c>
      <c r="L4153" s="255" t="s">
        <v>722</v>
      </c>
      <c r="M4153" s="255" t="s">
        <v>3385</v>
      </c>
      <c r="N4153" s="255" t="s">
        <v>2732</v>
      </c>
      <c r="P4153" s="255" t="s">
        <v>174</v>
      </c>
      <c r="Q4153" s="255" t="s">
        <v>609</v>
      </c>
      <c r="R4153" s="255" t="s">
        <v>594</v>
      </c>
      <c r="S4153" s="255" t="s">
        <v>1498</v>
      </c>
    </row>
    <row r="4154" spans="1:19" x14ac:dyDescent="0.3">
      <c r="A4154" s="255"/>
      <c r="B4154" s="255"/>
      <c r="C4154" s="255"/>
      <c r="D4154" s="255"/>
      <c r="F4154" s="255" t="s">
        <v>170</v>
      </c>
      <c r="G4154" s="255" t="s">
        <v>802</v>
      </c>
      <c r="H4154" s="255" t="s">
        <v>594</v>
      </c>
      <c r="I4154" s="255" t="s">
        <v>885</v>
      </c>
      <c r="K4154" s="255" t="s">
        <v>176</v>
      </c>
      <c r="L4154" s="255" t="s">
        <v>724</v>
      </c>
      <c r="M4154" s="255" t="s">
        <v>1338</v>
      </c>
      <c r="N4154" s="255" t="s">
        <v>2733</v>
      </c>
      <c r="P4154" s="255" t="s">
        <v>174</v>
      </c>
      <c r="Q4154" s="255" t="s">
        <v>611</v>
      </c>
      <c r="R4154" s="255" t="s">
        <v>1399</v>
      </c>
      <c r="S4154" s="255" t="s">
        <v>3901</v>
      </c>
    </row>
    <row r="4155" spans="1:19" x14ac:dyDescent="0.3">
      <c r="A4155" s="255"/>
      <c r="B4155" s="255"/>
      <c r="C4155" s="255"/>
      <c r="D4155" s="255"/>
      <c r="F4155" s="255" t="s">
        <v>170</v>
      </c>
      <c r="G4155" s="255" t="s">
        <v>803</v>
      </c>
      <c r="H4155" s="255" t="s">
        <v>2154</v>
      </c>
      <c r="I4155" s="255" t="s">
        <v>1746</v>
      </c>
      <c r="K4155" s="255" t="s">
        <v>176</v>
      </c>
      <c r="L4155" s="255" t="s">
        <v>726</v>
      </c>
      <c r="M4155" s="255" t="s">
        <v>9113</v>
      </c>
      <c r="N4155" s="255" t="s">
        <v>3836</v>
      </c>
      <c r="P4155" s="255" t="s">
        <v>174</v>
      </c>
      <c r="Q4155" s="255" t="s">
        <v>586</v>
      </c>
      <c r="R4155" s="255" t="s">
        <v>594</v>
      </c>
      <c r="S4155" s="255" t="s">
        <v>1121</v>
      </c>
    </row>
    <row r="4156" spans="1:19" x14ac:dyDescent="0.3">
      <c r="A4156" s="255"/>
      <c r="B4156" s="255"/>
      <c r="C4156" s="255"/>
      <c r="D4156" s="255"/>
      <c r="F4156" s="255" t="s">
        <v>170</v>
      </c>
      <c r="G4156" s="255" t="s">
        <v>805</v>
      </c>
      <c r="H4156" s="255" t="s">
        <v>821</v>
      </c>
      <c r="I4156" s="255" t="s">
        <v>1590</v>
      </c>
      <c r="K4156" s="255" t="s">
        <v>176</v>
      </c>
      <c r="L4156" s="255" t="s">
        <v>728</v>
      </c>
      <c r="M4156" s="255" t="s">
        <v>1633</v>
      </c>
      <c r="N4156" s="255" t="s">
        <v>2734</v>
      </c>
      <c r="P4156" s="255" t="s">
        <v>174</v>
      </c>
      <c r="Q4156" s="255" t="s">
        <v>550</v>
      </c>
      <c r="R4156" s="255" t="s">
        <v>652</v>
      </c>
      <c r="S4156" s="255" t="s">
        <v>3902</v>
      </c>
    </row>
    <row r="4157" spans="1:19" x14ac:dyDescent="0.3">
      <c r="A4157" s="255"/>
      <c r="B4157" s="255"/>
      <c r="C4157" s="255"/>
      <c r="D4157" s="255"/>
      <c r="F4157" s="255" t="s">
        <v>170</v>
      </c>
      <c r="G4157" s="255" t="s">
        <v>807</v>
      </c>
      <c r="H4157" s="255" t="s">
        <v>812</v>
      </c>
      <c r="I4157" s="255" t="s">
        <v>1705</v>
      </c>
      <c r="K4157" s="255" t="s">
        <v>176</v>
      </c>
      <c r="L4157" s="255" t="s">
        <v>730</v>
      </c>
      <c r="M4157" s="255" t="s">
        <v>1629</v>
      </c>
      <c r="N4157" s="255" t="s">
        <v>2735</v>
      </c>
      <c r="P4157" s="255" t="s">
        <v>174</v>
      </c>
      <c r="Q4157" s="255" t="s">
        <v>614</v>
      </c>
      <c r="R4157" s="255" t="s">
        <v>565</v>
      </c>
      <c r="S4157" s="255" t="s">
        <v>565</v>
      </c>
    </row>
    <row r="4158" spans="1:19" x14ac:dyDescent="0.3">
      <c r="A4158" s="255"/>
      <c r="B4158" s="255"/>
      <c r="C4158" s="255"/>
      <c r="D4158" s="255"/>
      <c r="F4158" s="255" t="s">
        <v>170</v>
      </c>
      <c r="G4158" s="255" t="s">
        <v>809</v>
      </c>
      <c r="H4158" s="255" t="s">
        <v>2193</v>
      </c>
      <c r="I4158" s="255" t="s">
        <v>1747</v>
      </c>
      <c r="K4158" s="255" t="s">
        <v>176</v>
      </c>
      <c r="L4158" s="255" t="s">
        <v>539</v>
      </c>
      <c r="M4158" s="255" t="s">
        <v>975</v>
      </c>
      <c r="N4158" s="255" t="s">
        <v>10041</v>
      </c>
      <c r="P4158" s="255" t="s">
        <v>174</v>
      </c>
      <c r="Q4158" s="255" t="s">
        <v>615</v>
      </c>
      <c r="R4158" s="255" t="s">
        <v>952</v>
      </c>
      <c r="S4158" s="255" t="s">
        <v>1762</v>
      </c>
    </row>
    <row r="4159" spans="1:19" x14ac:dyDescent="0.3">
      <c r="A4159" s="255"/>
      <c r="B4159" s="255"/>
      <c r="C4159" s="255"/>
      <c r="D4159" s="255"/>
      <c r="F4159" s="255" t="s">
        <v>170</v>
      </c>
      <c r="G4159" s="255" t="s">
        <v>811</v>
      </c>
      <c r="H4159" s="255" t="s">
        <v>594</v>
      </c>
      <c r="I4159" s="255" t="s">
        <v>594</v>
      </c>
      <c r="K4159" s="255" t="s">
        <v>176</v>
      </c>
      <c r="L4159" s="255" t="s">
        <v>735</v>
      </c>
      <c r="M4159" s="255" t="s">
        <v>624</v>
      </c>
      <c r="N4159" s="255" t="s">
        <v>2736</v>
      </c>
      <c r="P4159" s="255" t="s">
        <v>174</v>
      </c>
      <c r="Q4159" s="255" t="s">
        <v>616</v>
      </c>
      <c r="R4159" s="255" t="s">
        <v>565</v>
      </c>
      <c r="S4159" s="255" t="s">
        <v>565</v>
      </c>
    </row>
    <row r="4160" spans="1:19" x14ac:dyDescent="0.3">
      <c r="A4160" s="255"/>
      <c r="B4160" s="255"/>
      <c r="C4160" s="255"/>
      <c r="D4160" s="255"/>
      <c r="F4160" s="255" t="s">
        <v>170</v>
      </c>
      <c r="G4160" s="255" t="s">
        <v>4676</v>
      </c>
      <c r="H4160" s="255" t="s">
        <v>1003</v>
      </c>
      <c r="I4160" s="255" t="s">
        <v>9057</v>
      </c>
      <c r="K4160" s="255" t="s">
        <v>176</v>
      </c>
      <c r="L4160" s="255" t="s">
        <v>737</v>
      </c>
      <c r="M4160" s="255" t="s">
        <v>757</v>
      </c>
      <c r="N4160" s="255" t="s">
        <v>2737</v>
      </c>
      <c r="P4160" s="255" t="s">
        <v>174</v>
      </c>
      <c r="Q4160" s="255" t="s">
        <v>617</v>
      </c>
      <c r="R4160" s="255" t="s">
        <v>863</v>
      </c>
      <c r="S4160" s="255" t="s">
        <v>2790</v>
      </c>
    </row>
    <row r="4161" spans="1:19" x14ac:dyDescent="0.3">
      <c r="A4161" s="255"/>
      <c r="B4161" s="255"/>
      <c r="C4161" s="255"/>
      <c r="D4161" s="255"/>
      <c r="F4161" s="255" t="s">
        <v>170</v>
      </c>
      <c r="G4161" s="255" t="s">
        <v>813</v>
      </c>
      <c r="H4161" s="255" t="s">
        <v>1963</v>
      </c>
      <c r="I4161" s="255" t="s">
        <v>1748</v>
      </c>
      <c r="K4161" s="255" t="s">
        <v>176</v>
      </c>
      <c r="L4161" s="255" t="s">
        <v>739</v>
      </c>
      <c r="M4161" s="255" t="s">
        <v>594</v>
      </c>
      <c r="N4161" s="255" t="s">
        <v>565</v>
      </c>
      <c r="P4161" s="255" t="s">
        <v>174</v>
      </c>
      <c r="Q4161" s="255" t="s">
        <v>618</v>
      </c>
      <c r="R4161" s="255" t="s">
        <v>812</v>
      </c>
      <c r="S4161" s="255" t="s">
        <v>2310</v>
      </c>
    </row>
    <row r="4162" spans="1:19" x14ac:dyDescent="0.3">
      <c r="A4162" s="255"/>
      <c r="B4162" s="255"/>
      <c r="C4162" s="255"/>
      <c r="D4162" s="255"/>
      <c r="F4162" s="255" t="s">
        <v>170</v>
      </c>
      <c r="G4162" s="255" t="s">
        <v>815</v>
      </c>
      <c r="H4162" s="255" t="s">
        <v>594</v>
      </c>
      <c r="I4162" s="255" t="s">
        <v>812</v>
      </c>
      <c r="K4162" s="255" t="s">
        <v>176</v>
      </c>
      <c r="L4162" s="255" t="s">
        <v>743</v>
      </c>
      <c r="M4162" s="255" t="s">
        <v>1387</v>
      </c>
      <c r="N4162" s="255" t="s">
        <v>4877</v>
      </c>
      <c r="P4162" s="255" t="s">
        <v>174</v>
      </c>
      <c r="Q4162" s="255" t="s">
        <v>620</v>
      </c>
      <c r="R4162" s="255" t="s">
        <v>594</v>
      </c>
      <c r="S4162" s="255" t="s">
        <v>777</v>
      </c>
    </row>
    <row r="4163" spans="1:19" x14ac:dyDescent="0.3">
      <c r="A4163" s="255"/>
      <c r="B4163" s="255"/>
      <c r="C4163" s="255"/>
      <c r="D4163" s="255"/>
      <c r="F4163" s="255" t="s">
        <v>170</v>
      </c>
      <c r="G4163" s="255" t="s">
        <v>816</v>
      </c>
      <c r="H4163" s="255" t="s">
        <v>1281</v>
      </c>
      <c r="I4163" s="255" t="s">
        <v>1749</v>
      </c>
      <c r="K4163" s="255" t="s">
        <v>176</v>
      </c>
      <c r="L4163" s="255" t="s">
        <v>745</v>
      </c>
      <c r="M4163" s="255" t="s">
        <v>757</v>
      </c>
      <c r="N4163" s="255" t="s">
        <v>2738</v>
      </c>
      <c r="P4163" s="255" t="s">
        <v>174</v>
      </c>
      <c r="Q4163" s="255" t="s">
        <v>8645</v>
      </c>
      <c r="R4163" s="255" t="s">
        <v>565</v>
      </c>
      <c r="S4163" s="255" t="s">
        <v>565</v>
      </c>
    </row>
    <row r="4164" spans="1:19" x14ac:dyDescent="0.3">
      <c r="A4164" s="255"/>
      <c r="B4164" s="255"/>
      <c r="C4164" s="255"/>
      <c r="D4164" s="255"/>
      <c r="F4164" s="255" t="s">
        <v>170</v>
      </c>
      <c r="G4164" s="255" t="s">
        <v>818</v>
      </c>
      <c r="H4164" s="255" t="s">
        <v>2154</v>
      </c>
      <c r="I4164" s="255" t="s">
        <v>1643</v>
      </c>
      <c r="K4164" s="255" t="s">
        <v>176</v>
      </c>
      <c r="L4164" s="255" t="s">
        <v>747</v>
      </c>
      <c r="M4164" s="255" t="s">
        <v>4473</v>
      </c>
      <c r="N4164" s="255" t="s">
        <v>3697</v>
      </c>
      <c r="P4164" s="255" t="s">
        <v>174</v>
      </c>
      <c r="Q4164" s="255" t="s">
        <v>8646</v>
      </c>
      <c r="R4164" s="255" t="s">
        <v>565</v>
      </c>
      <c r="S4164" s="255" t="s">
        <v>565</v>
      </c>
    </row>
    <row r="4165" spans="1:19" x14ac:dyDescent="0.3">
      <c r="A4165" s="255"/>
      <c r="B4165" s="255"/>
      <c r="C4165" s="255"/>
      <c r="D4165" s="255"/>
      <c r="F4165" s="255" t="s">
        <v>170</v>
      </c>
      <c r="G4165" s="255" t="s">
        <v>4677</v>
      </c>
      <c r="H4165" s="255" t="s">
        <v>863</v>
      </c>
      <c r="I4165" s="255" t="s">
        <v>594</v>
      </c>
      <c r="K4165" s="255" t="s">
        <v>176</v>
      </c>
      <c r="L4165" s="255" t="s">
        <v>749</v>
      </c>
      <c r="M4165" s="255" t="s">
        <v>1145</v>
      </c>
      <c r="N4165" s="255" t="s">
        <v>2739</v>
      </c>
      <c r="P4165" s="255" t="s">
        <v>174</v>
      </c>
      <c r="Q4165" s="255" t="s">
        <v>586</v>
      </c>
      <c r="R4165" s="255" t="s">
        <v>594</v>
      </c>
      <c r="S4165" s="255" t="s">
        <v>952</v>
      </c>
    </row>
    <row r="4166" spans="1:19" x14ac:dyDescent="0.3">
      <c r="A4166" s="255"/>
      <c r="B4166" s="255"/>
      <c r="C4166" s="255"/>
      <c r="D4166" s="255"/>
      <c r="F4166" s="255" t="s">
        <v>170</v>
      </c>
      <c r="G4166" s="255" t="s">
        <v>820</v>
      </c>
      <c r="H4166" s="255" t="s">
        <v>594</v>
      </c>
      <c r="I4166" s="255" t="s">
        <v>565</v>
      </c>
      <c r="K4166" s="255" t="s">
        <v>176</v>
      </c>
      <c r="L4166" s="255" t="s">
        <v>751</v>
      </c>
      <c r="M4166" s="255" t="s">
        <v>1098</v>
      </c>
      <c r="N4166" s="255" t="s">
        <v>2740</v>
      </c>
      <c r="P4166" s="255" t="s">
        <v>174</v>
      </c>
      <c r="Q4166" s="255" t="s">
        <v>549</v>
      </c>
      <c r="R4166" s="255" t="s">
        <v>1856</v>
      </c>
      <c r="S4166" s="255" t="s">
        <v>3903</v>
      </c>
    </row>
    <row r="4167" spans="1:19" x14ac:dyDescent="0.3">
      <c r="A4167" s="255"/>
      <c r="B4167" s="255"/>
      <c r="C4167" s="255"/>
      <c r="D4167" s="255"/>
      <c r="F4167" s="255" t="s">
        <v>170</v>
      </c>
      <c r="G4167" s="255" t="s">
        <v>961</v>
      </c>
      <c r="H4167" s="255" t="s">
        <v>594</v>
      </c>
      <c r="I4167" s="255" t="s">
        <v>594</v>
      </c>
      <c r="K4167" s="255" t="s">
        <v>176</v>
      </c>
      <c r="L4167" s="255" t="s">
        <v>753</v>
      </c>
      <c r="M4167" s="255" t="s">
        <v>944</v>
      </c>
      <c r="N4167" s="255" t="s">
        <v>2741</v>
      </c>
      <c r="P4167" s="255" t="s">
        <v>174</v>
      </c>
      <c r="Q4167" s="255" t="s">
        <v>623</v>
      </c>
      <c r="R4167" s="255" t="s">
        <v>565</v>
      </c>
      <c r="S4167" s="255" t="s">
        <v>565</v>
      </c>
    </row>
    <row r="4168" spans="1:19" x14ac:dyDescent="0.3">
      <c r="A4168" s="255"/>
      <c r="B4168" s="255"/>
      <c r="C4168" s="255"/>
      <c r="D4168" s="255"/>
      <c r="F4168" s="255" t="s">
        <v>170</v>
      </c>
      <c r="G4168" s="255" t="s">
        <v>822</v>
      </c>
      <c r="H4168" s="255" t="s">
        <v>4582</v>
      </c>
      <c r="I4168" s="255" t="s">
        <v>1750</v>
      </c>
      <c r="K4168" s="255" t="s">
        <v>176</v>
      </c>
      <c r="L4168" s="255" t="s">
        <v>538</v>
      </c>
      <c r="M4168" s="255" t="s">
        <v>9114</v>
      </c>
      <c r="N4168" s="255" t="s">
        <v>3837</v>
      </c>
      <c r="P4168" s="255" t="s">
        <v>174</v>
      </c>
      <c r="Q4168" s="255" t="s">
        <v>625</v>
      </c>
      <c r="R4168" s="255" t="s">
        <v>565</v>
      </c>
      <c r="S4168" s="255" t="s">
        <v>861</v>
      </c>
    </row>
    <row r="4169" spans="1:19" x14ac:dyDescent="0.3">
      <c r="A4169" s="255"/>
      <c r="B4169" s="255"/>
      <c r="C4169" s="255"/>
      <c r="D4169" s="255"/>
      <c r="F4169" s="255" t="s">
        <v>170</v>
      </c>
      <c r="G4169" s="255" t="s">
        <v>332</v>
      </c>
      <c r="H4169" s="255" t="s">
        <v>8715</v>
      </c>
      <c r="I4169" s="255" t="s">
        <v>1751</v>
      </c>
      <c r="K4169" s="255" t="s">
        <v>176</v>
      </c>
      <c r="L4169" s="255" t="s">
        <v>756</v>
      </c>
      <c r="M4169" s="255" t="s">
        <v>565</v>
      </c>
      <c r="N4169" s="255" t="s">
        <v>812</v>
      </c>
      <c r="P4169" s="255" t="s">
        <v>174</v>
      </c>
      <c r="Q4169" s="255" t="s">
        <v>1237</v>
      </c>
      <c r="R4169" s="255" t="s">
        <v>565</v>
      </c>
      <c r="S4169" s="255" t="s">
        <v>565</v>
      </c>
    </row>
    <row r="4170" spans="1:19" x14ac:dyDescent="0.3">
      <c r="A4170" s="255"/>
      <c r="B4170" s="255"/>
      <c r="C4170" s="255"/>
      <c r="D4170" s="255"/>
      <c r="F4170" s="255" t="s">
        <v>170</v>
      </c>
      <c r="G4170" s="255" t="s">
        <v>331</v>
      </c>
      <c r="H4170" s="255" t="s">
        <v>4033</v>
      </c>
      <c r="I4170" s="255" t="s">
        <v>1752</v>
      </c>
      <c r="K4170" s="255" t="s">
        <v>176</v>
      </c>
      <c r="L4170" s="255" t="s">
        <v>758</v>
      </c>
      <c r="M4170" s="255" t="s">
        <v>652</v>
      </c>
      <c r="N4170" s="255" t="s">
        <v>2742</v>
      </c>
      <c r="P4170" s="255" t="s">
        <v>174</v>
      </c>
      <c r="Q4170" s="255" t="s">
        <v>627</v>
      </c>
      <c r="R4170" s="255" t="s">
        <v>565</v>
      </c>
      <c r="S4170" s="255" t="s">
        <v>2163</v>
      </c>
    </row>
    <row r="4171" spans="1:19" x14ac:dyDescent="0.3">
      <c r="A4171" s="255"/>
      <c r="B4171" s="255"/>
      <c r="C4171" s="255"/>
      <c r="D4171" s="255"/>
      <c r="F4171" s="255" t="s">
        <v>170</v>
      </c>
      <c r="G4171" s="255" t="s">
        <v>330</v>
      </c>
      <c r="H4171" s="255" t="s">
        <v>1635</v>
      </c>
      <c r="I4171" s="255" t="s">
        <v>1366</v>
      </c>
      <c r="K4171" s="255" t="s">
        <v>176</v>
      </c>
      <c r="L4171" s="255" t="s">
        <v>760</v>
      </c>
      <c r="M4171" s="255" t="s">
        <v>4936</v>
      </c>
      <c r="N4171" s="255" t="s">
        <v>3838</v>
      </c>
      <c r="P4171" s="255" t="s">
        <v>174</v>
      </c>
      <c r="Q4171" s="255" t="s">
        <v>629</v>
      </c>
      <c r="R4171" s="255" t="s">
        <v>968</v>
      </c>
      <c r="S4171" s="255" t="s">
        <v>3904</v>
      </c>
    </row>
    <row r="4172" spans="1:19" x14ac:dyDescent="0.3">
      <c r="A4172" s="255"/>
      <c r="B4172" s="255"/>
      <c r="C4172" s="255"/>
      <c r="D4172" s="255"/>
      <c r="F4172" s="255" t="s">
        <v>170</v>
      </c>
      <c r="G4172" s="255" t="s">
        <v>329</v>
      </c>
      <c r="H4172" s="255" t="s">
        <v>7445</v>
      </c>
      <c r="I4172" s="255" t="s">
        <v>1753</v>
      </c>
      <c r="K4172" s="255" t="s">
        <v>176</v>
      </c>
      <c r="L4172" s="255" t="s">
        <v>762</v>
      </c>
      <c r="M4172" s="255" t="s">
        <v>865</v>
      </c>
      <c r="N4172" s="255" t="s">
        <v>2743</v>
      </c>
      <c r="P4172" s="255" t="s">
        <v>174</v>
      </c>
      <c r="Q4172" s="255" t="s">
        <v>631</v>
      </c>
      <c r="R4172" s="255" t="s">
        <v>565</v>
      </c>
      <c r="S4172" s="255" t="s">
        <v>1119</v>
      </c>
    </row>
    <row r="4173" spans="1:19" x14ac:dyDescent="0.3">
      <c r="A4173" s="255"/>
      <c r="B4173" s="255"/>
      <c r="C4173" s="255"/>
      <c r="D4173" s="255"/>
      <c r="F4173" s="255" t="s">
        <v>170</v>
      </c>
      <c r="G4173" s="255" t="s">
        <v>328</v>
      </c>
      <c r="H4173" s="255" t="s">
        <v>565</v>
      </c>
      <c r="I4173" s="255" t="s">
        <v>565</v>
      </c>
      <c r="K4173" s="255" t="s">
        <v>176</v>
      </c>
      <c r="L4173" s="255" t="s">
        <v>764</v>
      </c>
      <c r="M4173" s="255" t="s">
        <v>1020</v>
      </c>
      <c r="N4173" s="255" t="s">
        <v>2744</v>
      </c>
      <c r="P4173" s="255" t="s">
        <v>174</v>
      </c>
      <c r="Q4173" s="255" t="s">
        <v>633</v>
      </c>
      <c r="R4173" s="255" t="s">
        <v>949</v>
      </c>
      <c r="S4173" s="255" t="s">
        <v>1685</v>
      </c>
    </row>
    <row r="4174" spans="1:19" x14ac:dyDescent="0.3">
      <c r="A4174" s="255"/>
      <c r="B4174" s="255"/>
      <c r="C4174" s="255"/>
      <c r="D4174" s="255"/>
      <c r="F4174" s="255" t="s">
        <v>170</v>
      </c>
      <c r="G4174" s="255" t="s">
        <v>324</v>
      </c>
      <c r="H4174" s="255" t="s">
        <v>3647</v>
      </c>
      <c r="I4174" s="255" t="s">
        <v>1754</v>
      </c>
      <c r="K4174" s="255" t="s">
        <v>176</v>
      </c>
      <c r="L4174" s="255" t="s">
        <v>766</v>
      </c>
      <c r="M4174" s="255" t="s">
        <v>594</v>
      </c>
      <c r="N4174" s="255" t="s">
        <v>1832</v>
      </c>
      <c r="P4174" s="255" t="s">
        <v>174</v>
      </c>
      <c r="Q4174" s="255" t="s">
        <v>586</v>
      </c>
      <c r="R4174" s="255" t="s">
        <v>906</v>
      </c>
      <c r="S4174" s="255" t="s">
        <v>3905</v>
      </c>
    </row>
    <row r="4175" spans="1:19" x14ac:dyDescent="0.3">
      <c r="A4175" s="255"/>
      <c r="B4175" s="255"/>
      <c r="C4175" s="255"/>
      <c r="D4175" s="255"/>
      <c r="F4175" s="255" t="s">
        <v>170</v>
      </c>
      <c r="G4175" s="255" t="s">
        <v>4678</v>
      </c>
      <c r="H4175" s="255" t="s">
        <v>1478</v>
      </c>
      <c r="I4175" s="255" t="s">
        <v>9056</v>
      </c>
      <c r="K4175" s="255" t="s">
        <v>176</v>
      </c>
      <c r="L4175" s="255" t="s">
        <v>4672</v>
      </c>
      <c r="M4175" s="255" t="s">
        <v>565</v>
      </c>
      <c r="N4175" s="255" t="s">
        <v>565</v>
      </c>
      <c r="P4175" s="255" t="s">
        <v>174</v>
      </c>
      <c r="Q4175" s="255" t="s">
        <v>548</v>
      </c>
      <c r="R4175" s="255" t="s">
        <v>4288</v>
      </c>
      <c r="S4175" s="255" t="s">
        <v>3906</v>
      </c>
    </row>
    <row r="4176" spans="1:19" x14ac:dyDescent="0.3">
      <c r="A4176" s="255"/>
      <c r="B4176" s="255"/>
      <c r="C4176" s="255"/>
      <c r="D4176" s="255"/>
      <c r="F4176" s="255" t="s">
        <v>170</v>
      </c>
      <c r="G4176" s="255" t="s">
        <v>830</v>
      </c>
      <c r="H4176" s="255" t="s">
        <v>757</v>
      </c>
      <c r="I4176" s="255" t="s">
        <v>1366</v>
      </c>
      <c r="K4176" s="255" t="s">
        <v>176</v>
      </c>
      <c r="L4176" s="255" t="s">
        <v>767</v>
      </c>
      <c r="M4176" s="255" t="s">
        <v>565</v>
      </c>
      <c r="N4176" s="255" t="s">
        <v>565</v>
      </c>
      <c r="P4176" s="255" t="s">
        <v>174</v>
      </c>
      <c r="Q4176" s="255" t="s">
        <v>637</v>
      </c>
      <c r="R4176" s="255" t="s">
        <v>3107</v>
      </c>
      <c r="S4176" s="255" t="s">
        <v>3907</v>
      </c>
    </row>
    <row r="4177" spans="1:19" x14ac:dyDescent="0.3">
      <c r="A4177" s="255"/>
      <c r="B4177" s="255"/>
      <c r="C4177" s="255"/>
      <c r="D4177" s="255"/>
      <c r="F4177" s="255" t="s">
        <v>170</v>
      </c>
      <c r="G4177" s="255" t="s">
        <v>831</v>
      </c>
      <c r="H4177" s="255" t="s">
        <v>594</v>
      </c>
      <c r="I4177" s="255" t="s">
        <v>624</v>
      </c>
      <c r="K4177" s="255" t="s">
        <v>176</v>
      </c>
      <c r="L4177" s="255" t="s">
        <v>537</v>
      </c>
      <c r="M4177" s="255" t="s">
        <v>1813</v>
      </c>
      <c r="N4177" s="255" t="s">
        <v>3698</v>
      </c>
      <c r="P4177" s="255" t="s">
        <v>174</v>
      </c>
      <c r="Q4177" s="255" t="s">
        <v>639</v>
      </c>
      <c r="R4177" s="255" t="s">
        <v>1010</v>
      </c>
      <c r="S4177" s="255" t="s">
        <v>3908</v>
      </c>
    </row>
    <row r="4178" spans="1:19" x14ac:dyDescent="0.3">
      <c r="A4178" s="255"/>
      <c r="B4178" s="255"/>
      <c r="C4178" s="255"/>
      <c r="D4178" s="255"/>
      <c r="F4178" s="255" t="s">
        <v>170</v>
      </c>
      <c r="G4178" s="255" t="s">
        <v>832</v>
      </c>
      <c r="H4178" s="255" t="s">
        <v>3624</v>
      </c>
      <c r="I4178" s="255" t="s">
        <v>1755</v>
      </c>
      <c r="K4178" s="255" t="s">
        <v>176</v>
      </c>
      <c r="L4178" s="255" t="s">
        <v>4673</v>
      </c>
      <c r="M4178" s="255" t="s">
        <v>777</v>
      </c>
      <c r="N4178" s="255" t="s">
        <v>2051</v>
      </c>
      <c r="P4178" s="255" t="s">
        <v>174</v>
      </c>
      <c r="Q4178" s="255" t="s">
        <v>641</v>
      </c>
      <c r="R4178" s="255" t="s">
        <v>565</v>
      </c>
      <c r="S4178" s="255" t="s">
        <v>565</v>
      </c>
    </row>
    <row r="4179" spans="1:19" x14ac:dyDescent="0.3">
      <c r="A4179" s="255"/>
      <c r="B4179" s="255"/>
      <c r="C4179" s="255"/>
      <c r="D4179" s="255"/>
      <c r="F4179" s="255" t="s">
        <v>170</v>
      </c>
      <c r="G4179" s="255" t="s">
        <v>536</v>
      </c>
      <c r="H4179" s="255" t="s">
        <v>4476</v>
      </c>
      <c r="I4179" s="255" t="s">
        <v>1756</v>
      </c>
      <c r="K4179" s="255" t="s">
        <v>176</v>
      </c>
      <c r="L4179" s="255" t="s">
        <v>774</v>
      </c>
      <c r="M4179" s="255" t="s">
        <v>565</v>
      </c>
      <c r="N4179" s="255" t="s">
        <v>565</v>
      </c>
      <c r="P4179" s="255" t="s">
        <v>174</v>
      </c>
      <c r="Q4179" s="255" t="s">
        <v>643</v>
      </c>
      <c r="R4179" s="255" t="s">
        <v>885</v>
      </c>
      <c r="S4179" s="255" t="s">
        <v>3909</v>
      </c>
    </row>
    <row r="4180" spans="1:19" x14ac:dyDescent="0.3">
      <c r="A4180" s="255"/>
      <c r="B4180" s="255"/>
      <c r="C4180" s="255"/>
      <c r="D4180" s="255"/>
      <c r="F4180" s="255" t="s">
        <v>170</v>
      </c>
      <c r="G4180" s="255" t="s">
        <v>586</v>
      </c>
      <c r="H4180" s="255" t="s">
        <v>4476</v>
      </c>
      <c r="I4180" s="255" t="s">
        <v>1756</v>
      </c>
      <c r="K4180" s="255" t="s">
        <v>176</v>
      </c>
      <c r="L4180" s="255" t="s">
        <v>776</v>
      </c>
      <c r="M4180" s="255" t="s">
        <v>565</v>
      </c>
      <c r="N4180" s="255" t="s">
        <v>565</v>
      </c>
      <c r="P4180" s="255" t="s">
        <v>174</v>
      </c>
      <c r="Q4180" s="255" t="s">
        <v>586</v>
      </c>
      <c r="R4180" s="255" t="s">
        <v>2113</v>
      </c>
      <c r="S4180" s="255" t="s">
        <v>3910</v>
      </c>
    </row>
    <row r="4181" spans="1:19" x14ac:dyDescent="0.3">
      <c r="A4181" s="255"/>
      <c r="B4181" s="255"/>
      <c r="C4181" s="255"/>
      <c r="D4181" s="255"/>
      <c r="F4181" s="255" t="s">
        <v>174</v>
      </c>
      <c r="G4181" s="255" t="s">
        <v>554</v>
      </c>
      <c r="H4181" s="255" t="s">
        <v>7763</v>
      </c>
      <c r="I4181" s="255" t="s">
        <v>8647</v>
      </c>
      <c r="K4181" s="255" t="s">
        <v>176</v>
      </c>
      <c r="L4181" s="255" t="s">
        <v>778</v>
      </c>
      <c r="M4181" s="255" t="s">
        <v>565</v>
      </c>
      <c r="N4181" s="255" t="s">
        <v>565</v>
      </c>
      <c r="P4181" s="255" t="s">
        <v>174</v>
      </c>
      <c r="Q4181" s="255" t="s">
        <v>547</v>
      </c>
      <c r="R4181" s="255" t="s">
        <v>1931</v>
      </c>
      <c r="S4181" s="255" t="s">
        <v>3911</v>
      </c>
    </row>
    <row r="4182" spans="1:19" x14ac:dyDescent="0.3">
      <c r="A4182" s="255"/>
      <c r="B4182" s="255"/>
      <c r="C4182" s="255"/>
      <c r="D4182" s="255"/>
      <c r="F4182" s="255" t="s">
        <v>174</v>
      </c>
      <c r="G4182" s="255" t="s">
        <v>564</v>
      </c>
      <c r="H4182" s="255" t="s">
        <v>565</v>
      </c>
      <c r="I4182" s="255" t="s">
        <v>565</v>
      </c>
      <c r="K4182" s="255" t="s">
        <v>176</v>
      </c>
      <c r="L4182" s="255" t="s">
        <v>780</v>
      </c>
      <c r="M4182" s="255" t="s">
        <v>594</v>
      </c>
      <c r="N4182" s="255" t="s">
        <v>565</v>
      </c>
      <c r="P4182" s="255" t="s">
        <v>174</v>
      </c>
      <c r="Q4182" s="255" t="s">
        <v>647</v>
      </c>
      <c r="R4182" s="255" t="s">
        <v>949</v>
      </c>
      <c r="S4182" s="255" t="s">
        <v>1605</v>
      </c>
    </row>
    <row r="4183" spans="1:19" x14ac:dyDescent="0.3">
      <c r="A4183" s="255"/>
      <c r="B4183" s="255"/>
      <c r="C4183" s="255"/>
      <c r="D4183" s="255"/>
      <c r="F4183" s="255" t="s">
        <v>174</v>
      </c>
      <c r="G4183" s="255" t="s">
        <v>566</v>
      </c>
      <c r="H4183" s="255" t="s">
        <v>881</v>
      </c>
      <c r="I4183" s="255" t="s">
        <v>1757</v>
      </c>
      <c r="K4183" s="255" t="s">
        <v>176</v>
      </c>
      <c r="L4183" s="255" t="s">
        <v>782</v>
      </c>
      <c r="M4183" s="255" t="s">
        <v>565</v>
      </c>
      <c r="N4183" s="255" t="s">
        <v>565</v>
      </c>
      <c r="P4183" s="255" t="s">
        <v>174</v>
      </c>
      <c r="Q4183" s="255" t="s">
        <v>649</v>
      </c>
      <c r="R4183" s="255" t="s">
        <v>1020</v>
      </c>
      <c r="S4183" s="255" t="s">
        <v>3507</v>
      </c>
    </row>
    <row r="4184" spans="1:19" x14ac:dyDescent="0.3">
      <c r="A4184" s="255"/>
      <c r="B4184" s="255"/>
      <c r="C4184" s="255"/>
      <c r="D4184" s="255"/>
      <c r="F4184" s="255" t="s">
        <v>174</v>
      </c>
      <c r="G4184" s="255" t="s">
        <v>4661</v>
      </c>
      <c r="H4184" s="255" t="s">
        <v>4252</v>
      </c>
      <c r="I4184" s="255" t="s">
        <v>9055</v>
      </c>
      <c r="K4184" s="255" t="s">
        <v>176</v>
      </c>
      <c r="L4184" s="255" t="s">
        <v>783</v>
      </c>
      <c r="M4184" s="255" t="s">
        <v>565</v>
      </c>
      <c r="N4184" s="255" t="s">
        <v>565</v>
      </c>
      <c r="P4184" s="255" t="s">
        <v>174</v>
      </c>
      <c r="Q4184" s="255" t="s">
        <v>651</v>
      </c>
      <c r="R4184" s="255" t="s">
        <v>624</v>
      </c>
      <c r="S4184" s="255" t="s">
        <v>661</v>
      </c>
    </row>
    <row r="4185" spans="1:19" x14ac:dyDescent="0.3">
      <c r="A4185" s="255"/>
      <c r="B4185" s="255"/>
      <c r="C4185" s="255"/>
      <c r="D4185" s="255"/>
      <c r="F4185" s="255" t="s">
        <v>174</v>
      </c>
      <c r="G4185" s="255" t="s">
        <v>568</v>
      </c>
      <c r="H4185" s="255" t="s">
        <v>861</v>
      </c>
      <c r="I4185" s="255" t="s">
        <v>1758</v>
      </c>
      <c r="K4185" s="255" t="s">
        <v>176</v>
      </c>
      <c r="L4185" s="255" t="s">
        <v>784</v>
      </c>
      <c r="M4185" s="255" t="s">
        <v>594</v>
      </c>
      <c r="N4185" s="255" t="s">
        <v>1013</v>
      </c>
      <c r="P4185" s="255" t="s">
        <v>174</v>
      </c>
      <c r="Q4185" s="255" t="s">
        <v>653</v>
      </c>
      <c r="R4185" s="255" t="s">
        <v>863</v>
      </c>
      <c r="S4185" s="255" t="s">
        <v>1399</v>
      </c>
    </row>
    <row r="4186" spans="1:19" x14ac:dyDescent="0.3">
      <c r="A4186" s="255"/>
      <c r="B4186" s="255"/>
      <c r="C4186" s="255"/>
      <c r="D4186" s="255"/>
      <c r="F4186" s="255" t="s">
        <v>174</v>
      </c>
      <c r="G4186" s="255" t="s">
        <v>570</v>
      </c>
      <c r="H4186" s="255" t="s">
        <v>4610</v>
      </c>
      <c r="I4186" s="255" t="s">
        <v>1759</v>
      </c>
      <c r="K4186" s="255" t="s">
        <v>176</v>
      </c>
      <c r="L4186" s="255" t="s">
        <v>786</v>
      </c>
      <c r="M4186" s="255" t="s">
        <v>1420</v>
      </c>
      <c r="N4186" s="255" t="s">
        <v>2745</v>
      </c>
      <c r="P4186" s="255" t="s">
        <v>174</v>
      </c>
      <c r="Q4186" s="255" t="s">
        <v>655</v>
      </c>
      <c r="R4186" s="255" t="s">
        <v>2193</v>
      </c>
      <c r="S4186" s="255" t="s">
        <v>1082</v>
      </c>
    </row>
    <row r="4187" spans="1:19" x14ac:dyDescent="0.3">
      <c r="A4187" s="255"/>
      <c r="B4187" s="255"/>
      <c r="C4187" s="255"/>
      <c r="D4187" s="255"/>
      <c r="F4187" s="255" t="s">
        <v>174</v>
      </c>
      <c r="G4187" s="255" t="s">
        <v>572</v>
      </c>
      <c r="H4187" s="255" t="s">
        <v>1992</v>
      </c>
      <c r="I4187" s="255" t="s">
        <v>1760</v>
      </c>
      <c r="K4187" s="255" t="s">
        <v>176</v>
      </c>
      <c r="L4187" s="255" t="s">
        <v>4674</v>
      </c>
      <c r="M4187" s="255" t="s">
        <v>1104</v>
      </c>
      <c r="N4187" s="255" t="s">
        <v>9115</v>
      </c>
      <c r="P4187" s="255" t="s">
        <v>174</v>
      </c>
      <c r="Q4187" s="255" t="s">
        <v>657</v>
      </c>
      <c r="R4187" s="255" t="s">
        <v>885</v>
      </c>
      <c r="S4187" s="255" t="s">
        <v>1539</v>
      </c>
    </row>
    <row r="4188" spans="1:19" x14ac:dyDescent="0.3">
      <c r="A4188" s="255"/>
      <c r="B4188" s="255"/>
      <c r="C4188" s="255"/>
      <c r="D4188" s="255"/>
      <c r="F4188" s="255" t="s">
        <v>174</v>
      </c>
      <c r="G4188" s="255" t="s">
        <v>574</v>
      </c>
      <c r="H4188" s="255" t="s">
        <v>853</v>
      </c>
      <c r="I4188" s="255" t="s">
        <v>1689</v>
      </c>
      <c r="K4188" s="255" t="s">
        <v>176</v>
      </c>
      <c r="L4188" s="255" t="s">
        <v>788</v>
      </c>
      <c r="M4188" s="255" t="s">
        <v>757</v>
      </c>
      <c r="N4188" s="255" t="s">
        <v>2746</v>
      </c>
      <c r="P4188" s="255" t="s">
        <v>174</v>
      </c>
      <c r="Q4188" s="255" t="s">
        <v>546</v>
      </c>
      <c r="R4188" s="255" t="s">
        <v>906</v>
      </c>
      <c r="S4188" s="255" t="s">
        <v>3912</v>
      </c>
    </row>
    <row r="4189" spans="1:19" x14ac:dyDescent="0.3">
      <c r="A4189" s="255"/>
      <c r="B4189" s="255"/>
      <c r="C4189" s="255"/>
      <c r="D4189" s="255"/>
      <c r="F4189" s="255" t="s">
        <v>174</v>
      </c>
      <c r="G4189" s="255" t="s">
        <v>576</v>
      </c>
      <c r="H4189" s="255" t="s">
        <v>1183</v>
      </c>
      <c r="I4189" s="255" t="s">
        <v>1761</v>
      </c>
      <c r="K4189" s="255" t="s">
        <v>176</v>
      </c>
      <c r="L4189" s="255" t="s">
        <v>790</v>
      </c>
      <c r="M4189" s="255" t="s">
        <v>843</v>
      </c>
      <c r="N4189" s="255" t="s">
        <v>1350</v>
      </c>
      <c r="P4189" s="255" t="s">
        <v>174</v>
      </c>
      <c r="Q4189" s="255" t="s">
        <v>660</v>
      </c>
      <c r="R4189" s="255" t="s">
        <v>594</v>
      </c>
      <c r="S4189" s="255" t="s">
        <v>2515</v>
      </c>
    </row>
    <row r="4190" spans="1:19" x14ac:dyDescent="0.3">
      <c r="A4190" s="255"/>
      <c r="B4190" s="255"/>
      <c r="C4190" s="255"/>
      <c r="D4190" s="255"/>
      <c r="F4190" s="255" t="s">
        <v>174</v>
      </c>
      <c r="G4190" s="255" t="s">
        <v>578</v>
      </c>
      <c r="H4190" s="255" t="s">
        <v>1193</v>
      </c>
      <c r="I4190" s="255" t="s">
        <v>1762</v>
      </c>
      <c r="K4190" s="255" t="s">
        <v>176</v>
      </c>
      <c r="L4190" s="255" t="s">
        <v>792</v>
      </c>
      <c r="M4190" s="255" t="s">
        <v>861</v>
      </c>
      <c r="N4190" s="255" t="s">
        <v>2747</v>
      </c>
      <c r="P4190" s="255" t="s">
        <v>174</v>
      </c>
      <c r="Q4190" s="255" t="s">
        <v>662</v>
      </c>
      <c r="R4190" s="255" t="s">
        <v>812</v>
      </c>
      <c r="S4190" s="255" t="s">
        <v>1202</v>
      </c>
    </row>
    <row r="4191" spans="1:19" x14ac:dyDescent="0.3">
      <c r="A4191" s="255"/>
      <c r="B4191" s="255"/>
      <c r="C4191" s="255"/>
      <c r="D4191" s="255"/>
      <c r="F4191" s="255" t="s">
        <v>174</v>
      </c>
      <c r="G4191" s="255" t="s">
        <v>580</v>
      </c>
      <c r="H4191" s="255" t="s">
        <v>946</v>
      </c>
      <c r="I4191" s="255" t="s">
        <v>1399</v>
      </c>
      <c r="K4191" s="255" t="s">
        <v>176</v>
      </c>
      <c r="L4191" s="255" t="s">
        <v>794</v>
      </c>
      <c r="M4191" s="255" t="s">
        <v>821</v>
      </c>
      <c r="N4191" s="255" t="s">
        <v>1205</v>
      </c>
      <c r="P4191" s="255" t="s">
        <v>174</v>
      </c>
      <c r="Q4191" s="255" t="s">
        <v>664</v>
      </c>
      <c r="R4191" s="255" t="s">
        <v>1350</v>
      </c>
      <c r="S4191" s="255" t="s">
        <v>2668</v>
      </c>
    </row>
    <row r="4192" spans="1:19" x14ac:dyDescent="0.3">
      <c r="A4192" s="255"/>
      <c r="B4192" s="255"/>
      <c r="C4192" s="255"/>
      <c r="D4192" s="255"/>
      <c r="F4192" s="255" t="s">
        <v>174</v>
      </c>
      <c r="G4192" s="255" t="s">
        <v>4664</v>
      </c>
      <c r="H4192" s="255" t="s">
        <v>2083</v>
      </c>
      <c r="I4192" s="255" t="s">
        <v>4381</v>
      </c>
      <c r="K4192" s="255" t="s">
        <v>176</v>
      </c>
      <c r="L4192" s="255" t="s">
        <v>796</v>
      </c>
      <c r="M4192" s="255" t="s">
        <v>2193</v>
      </c>
      <c r="N4192" s="255" t="s">
        <v>2385</v>
      </c>
      <c r="P4192" s="255" t="s">
        <v>174</v>
      </c>
      <c r="Q4192" s="255" t="s">
        <v>545</v>
      </c>
      <c r="R4192" s="255" t="s">
        <v>1160</v>
      </c>
      <c r="S4192" s="255" t="s">
        <v>3913</v>
      </c>
    </row>
    <row r="4193" spans="1:19" x14ac:dyDescent="0.3">
      <c r="A4193" s="255"/>
      <c r="B4193" s="255"/>
      <c r="C4193" s="255"/>
      <c r="D4193" s="255"/>
      <c r="F4193" s="255" t="s">
        <v>174</v>
      </c>
      <c r="G4193" s="255" t="s">
        <v>582</v>
      </c>
      <c r="H4193" s="255" t="s">
        <v>680</v>
      </c>
      <c r="I4193" s="255" t="s">
        <v>1742</v>
      </c>
      <c r="K4193" s="255" t="s">
        <v>176</v>
      </c>
      <c r="L4193" s="255" t="s">
        <v>4675</v>
      </c>
      <c r="M4193" s="255" t="s">
        <v>1121</v>
      </c>
      <c r="N4193" s="255" t="s">
        <v>3787</v>
      </c>
      <c r="P4193" s="255" t="s">
        <v>174</v>
      </c>
      <c r="Q4193" s="255" t="s">
        <v>667</v>
      </c>
      <c r="R4193" s="255" t="s">
        <v>565</v>
      </c>
      <c r="S4193" s="255" t="s">
        <v>565</v>
      </c>
    </row>
    <row r="4194" spans="1:19" x14ac:dyDescent="0.3">
      <c r="A4194" s="255"/>
      <c r="B4194" s="255"/>
      <c r="C4194" s="255"/>
      <c r="D4194" s="255"/>
      <c r="F4194" s="255" t="s">
        <v>174</v>
      </c>
      <c r="G4194" s="255" t="s">
        <v>584</v>
      </c>
      <c r="H4194" s="255" t="s">
        <v>777</v>
      </c>
      <c r="I4194" s="255" t="s">
        <v>1763</v>
      </c>
      <c r="K4194" s="255" t="s">
        <v>176</v>
      </c>
      <c r="L4194" s="255" t="s">
        <v>798</v>
      </c>
      <c r="M4194" s="255" t="s">
        <v>946</v>
      </c>
      <c r="N4194" s="255" t="s">
        <v>2748</v>
      </c>
      <c r="P4194" s="255" t="s">
        <v>174</v>
      </c>
      <c r="Q4194" s="255" t="s">
        <v>668</v>
      </c>
      <c r="R4194" s="255" t="s">
        <v>8070</v>
      </c>
      <c r="S4194" s="255" t="s">
        <v>3914</v>
      </c>
    </row>
    <row r="4195" spans="1:19" x14ac:dyDescent="0.3">
      <c r="A4195" s="255"/>
      <c r="B4195" s="255"/>
      <c r="C4195" s="255"/>
      <c r="D4195" s="255"/>
      <c r="F4195" s="255" t="s">
        <v>174</v>
      </c>
      <c r="G4195" s="255" t="s">
        <v>586</v>
      </c>
      <c r="H4195" s="255" t="s">
        <v>8028</v>
      </c>
      <c r="I4195" s="255" t="s">
        <v>9649</v>
      </c>
      <c r="K4195" s="255" t="s">
        <v>176</v>
      </c>
      <c r="L4195" s="255" t="s">
        <v>800</v>
      </c>
      <c r="M4195" s="255" t="s">
        <v>594</v>
      </c>
      <c r="N4195" s="255" t="s">
        <v>2749</v>
      </c>
      <c r="P4195" s="255" t="s">
        <v>174</v>
      </c>
      <c r="Q4195" s="255" t="s">
        <v>670</v>
      </c>
      <c r="R4195" s="255" t="s">
        <v>1997</v>
      </c>
      <c r="S4195" s="255" t="s">
        <v>3915</v>
      </c>
    </row>
    <row r="4196" spans="1:19" x14ac:dyDescent="0.3">
      <c r="A4196" s="255"/>
      <c r="B4196" s="255"/>
      <c r="C4196" s="255"/>
      <c r="D4196" s="255"/>
      <c r="F4196" s="255" t="s">
        <v>174</v>
      </c>
      <c r="G4196" s="255" t="s">
        <v>553</v>
      </c>
      <c r="H4196" s="255" t="s">
        <v>698</v>
      </c>
      <c r="I4196" s="255" t="s">
        <v>3765</v>
      </c>
      <c r="K4196" s="255" t="s">
        <v>176</v>
      </c>
      <c r="L4196" s="255" t="s">
        <v>802</v>
      </c>
      <c r="M4196" s="255" t="s">
        <v>565</v>
      </c>
      <c r="N4196" s="255" t="s">
        <v>565</v>
      </c>
      <c r="P4196" s="255" t="s">
        <v>174</v>
      </c>
      <c r="Q4196" s="255" t="s">
        <v>672</v>
      </c>
      <c r="R4196" s="255" t="s">
        <v>1860</v>
      </c>
      <c r="S4196" s="255" t="s">
        <v>3916</v>
      </c>
    </row>
    <row r="4197" spans="1:19" x14ac:dyDescent="0.3">
      <c r="A4197" s="255"/>
      <c r="B4197" s="255"/>
      <c r="C4197" s="255"/>
      <c r="D4197" s="255"/>
      <c r="F4197" s="255" t="s">
        <v>174</v>
      </c>
      <c r="G4197" s="255" t="s">
        <v>589</v>
      </c>
      <c r="H4197" s="255" t="s">
        <v>861</v>
      </c>
      <c r="I4197" s="255" t="s">
        <v>1764</v>
      </c>
      <c r="K4197" s="255" t="s">
        <v>176</v>
      </c>
      <c r="L4197" s="255" t="s">
        <v>803</v>
      </c>
      <c r="M4197" s="255" t="s">
        <v>624</v>
      </c>
      <c r="N4197" s="255" t="s">
        <v>2750</v>
      </c>
      <c r="P4197" s="255" t="s">
        <v>174</v>
      </c>
      <c r="Q4197" s="255" t="s">
        <v>544</v>
      </c>
      <c r="R4197" s="255" t="s">
        <v>594</v>
      </c>
      <c r="S4197" s="255" t="s">
        <v>3335</v>
      </c>
    </row>
    <row r="4198" spans="1:19" x14ac:dyDescent="0.3">
      <c r="A4198" s="255"/>
      <c r="B4198" s="255"/>
      <c r="C4198" s="255"/>
      <c r="D4198" s="255"/>
      <c r="F4198" s="255" t="s">
        <v>174</v>
      </c>
      <c r="G4198" s="255" t="s">
        <v>591</v>
      </c>
      <c r="H4198" s="255" t="s">
        <v>2285</v>
      </c>
      <c r="I4198" s="255" t="s">
        <v>1765</v>
      </c>
      <c r="K4198" s="255" t="s">
        <v>176</v>
      </c>
      <c r="L4198" s="255" t="s">
        <v>805</v>
      </c>
      <c r="M4198" s="255" t="s">
        <v>565</v>
      </c>
      <c r="N4198" s="255" t="s">
        <v>2515</v>
      </c>
      <c r="P4198" s="255" t="s">
        <v>174</v>
      </c>
      <c r="Q4198" s="255" t="s">
        <v>675</v>
      </c>
      <c r="R4198" s="255" t="s">
        <v>565</v>
      </c>
      <c r="S4198" s="255" t="s">
        <v>565</v>
      </c>
    </row>
    <row r="4199" spans="1:19" x14ac:dyDescent="0.3">
      <c r="A4199" s="255"/>
      <c r="B4199" s="255"/>
      <c r="C4199" s="255"/>
      <c r="D4199" s="255"/>
      <c r="F4199" s="255" t="s">
        <v>174</v>
      </c>
      <c r="G4199" s="255" t="s">
        <v>593</v>
      </c>
      <c r="H4199" s="255" t="s">
        <v>565</v>
      </c>
      <c r="I4199" s="255" t="s">
        <v>565</v>
      </c>
      <c r="K4199" s="255" t="s">
        <v>176</v>
      </c>
      <c r="L4199" s="255" t="s">
        <v>807</v>
      </c>
      <c r="M4199" s="255" t="s">
        <v>565</v>
      </c>
      <c r="N4199" s="255" t="s">
        <v>1671</v>
      </c>
      <c r="P4199" s="255" t="s">
        <v>174</v>
      </c>
      <c r="Q4199" s="255" t="s">
        <v>676</v>
      </c>
      <c r="R4199" s="255" t="s">
        <v>594</v>
      </c>
      <c r="S4199" s="255" t="s">
        <v>3335</v>
      </c>
    </row>
    <row r="4200" spans="1:19" x14ac:dyDescent="0.3">
      <c r="A4200" s="255"/>
      <c r="B4200" s="255"/>
      <c r="C4200" s="255"/>
      <c r="D4200" s="255"/>
      <c r="F4200" s="255" t="s">
        <v>174</v>
      </c>
      <c r="G4200" s="255" t="s">
        <v>4665</v>
      </c>
      <c r="H4200" s="255" t="s">
        <v>1808</v>
      </c>
      <c r="I4200" s="255" t="s">
        <v>3046</v>
      </c>
      <c r="K4200" s="255" t="s">
        <v>176</v>
      </c>
      <c r="L4200" s="255" t="s">
        <v>809</v>
      </c>
      <c r="M4200" s="255" t="s">
        <v>624</v>
      </c>
      <c r="N4200" s="255" t="s">
        <v>2738</v>
      </c>
      <c r="P4200" s="255" t="s">
        <v>174</v>
      </c>
      <c r="Q4200" s="255" t="s">
        <v>677</v>
      </c>
      <c r="R4200" s="255" t="s">
        <v>565</v>
      </c>
      <c r="S4200" s="255" t="s">
        <v>565</v>
      </c>
    </row>
    <row r="4201" spans="1:19" x14ac:dyDescent="0.3">
      <c r="A4201" s="255"/>
      <c r="B4201" s="255"/>
      <c r="C4201" s="255"/>
      <c r="D4201" s="255"/>
      <c r="F4201" s="255" t="s">
        <v>174</v>
      </c>
      <c r="G4201" s="255" t="s">
        <v>595</v>
      </c>
      <c r="H4201" s="255" t="s">
        <v>892</v>
      </c>
      <c r="I4201" s="255" t="s">
        <v>2453</v>
      </c>
      <c r="K4201" s="255" t="s">
        <v>176</v>
      </c>
      <c r="L4201" s="255" t="s">
        <v>811</v>
      </c>
      <c r="M4201" s="255" t="s">
        <v>565</v>
      </c>
      <c r="N4201" s="255" t="s">
        <v>565</v>
      </c>
      <c r="P4201" s="255" t="s">
        <v>174</v>
      </c>
      <c r="Q4201" s="255" t="s">
        <v>543</v>
      </c>
      <c r="R4201" s="255" t="s">
        <v>972</v>
      </c>
      <c r="S4201" s="255" t="s">
        <v>3917</v>
      </c>
    </row>
    <row r="4202" spans="1:19" x14ac:dyDescent="0.3">
      <c r="A4202" s="255"/>
      <c r="B4202" s="255"/>
      <c r="C4202" s="255"/>
      <c r="D4202" s="255"/>
      <c r="F4202" s="255" t="s">
        <v>174</v>
      </c>
      <c r="G4202" s="255" t="s">
        <v>597</v>
      </c>
      <c r="H4202" s="255" t="s">
        <v>881</v>
      </c>
      <c r="I4202" s="255" t="s">
        <v>1766</v>
      </c>
      <c r="K4202" s="255" t="s">
        <v>176</v>
      </c>
      <c r="L4202" s="255" t="s">
        <v>4676</v>
      </c>
      <c r="M4202" s="255" t="s">
        <v>4398</v>
      </c>
      <c r="N4202" s="255" t="s">
        <v>9116</v>
      </c>
      <c r="P4202" s="255" t="s">
        <v>174</v>
      </c>
      <c r="Q4202" s="255" t="s">
        <v>679</v>
      </c>
      <c r="R4202" s="255" t="s">
        <v>594</v>
      </c>
      <c r="S4202" s="255" t="s">
        <v>680</v>
      </c>
    </row>
    <row r="4203" spans="1:19" x14ac:dyDescent="0.3">
      <c r="A4203" s="255"/>
      <c r="B4203" s="255"/>
      <c r="C4203" s="255"/>
      <c r="D4203" s="255"/>
      <c r="F4203" s="255" t="s">
        <v>174</v>
      </c>
      <c r="G4203" s="255" t="s">
        <v>599</v>
      </c>
      <c r="H4203" s="255" t="s">
        <v>1807</v>
      </c>
      <c r="I4203" s="255" t="s">
        <v>710</v>
      </c>
      <c r="K4203" s="255" t="s">
        <v>176</v>
      </c>
      <c r="L4203" s="255" t="s">
        <v>813</v>
      </c>
      <c r="M4203" s="255" t="s">
        <v>2995</v>
      </c>
      <c r="N4203" s="255" t="s">
        <v>2751</v>
      </c>
      <c r="P4203" s="255" t="s">
        <v>174</v>
      </c>
      <c r="Q4203" s="255" t="s">
        <v>681</v>
      </c>
      <c r="R4203" s="255" t="s">
        <v>1119</v>
      </c>
      <c r="S4203" s="255" t="s">
        <v>3916</v>
      </c>
    </row>
    <row r="4204" spans="1:19" x14ac:dyDescent="0.3">
      <c r="A4204" s="255"/>
      <c r="B4204" s="255"/>
      <c r="C4204" s="255"/>
      <c r="D4204" s="255"/>
      <c r="F4204" s="255" t="s">
        <v>174</v>
      </c>
      <c r="G4204" s="255" t="s">
        <v>4666</v>
      </c>
      <c r="H4204" s="255" t="s">
        <v>1338</v>
      </c>
      <c r="I4204" s="255" t="s">
        <v>1767</v>
      </c>
      <c r="K4204" s="255" t="s">
        <v>176</v>
      </c>
      <c r="L4204" s="255" t="s">
        <v>816</v>
      </c>
      <c r="M4204" s="255" t="s">
        <v>4648</v>
      </c>
      <c r="N4204" s="255" t="s">
        <v>2752</v>
      </c>
      <c r="P4204" s="255" t="s">
        <v>174</v>
      </c>
      <c r="Q4204" s="255" t="s">
        <v>683</v>
      </c>
      <c r="R4204" s="255" t="s">
        <v>2083</v>
      </c>
      <c r="S4204" s="255" t="s">
        <v>1907</v>
      </c>
    </row>
    <row r="4205" spans="1:19" x14ac:dyDescent="0.3">
      <c r="A4205" s="255"/>
      <c r="B4205" s="255"/>
      <c r="C4205" s="255"/>
      <c r="D4205" s="255"/>
      <c r="F4205" s="255" t="s">
        <v>174</v>
      </c>
      <c r="G4205" s="255" t="s">
        <v>601</v>
      </c>
      <c r="H4205" s="255" t="s">
        <v>565</v>
      </c>
      <c r="I4205" s="255" t="s">
        <v>565</v>
      </c>
      <c r="K4205" s="255" t="s">
        <v>176</v>
      </c>
      <c r="L4205" s="255" t="s">
        <v>818</v>
      </c>
      <c r="M4205" s="255" t="s">
        <v>594</v>
      </c>
      <c r="N4205" s="255" t="s">
        <v>2256</v>
      </c>
      <c r="P4205" s="255" t="s">
        <v>174</v>
      </c>
      <c r="Q4205" s="255" t="s">
        <v>542</v>
      </c>
      <c r="R4205" s="255" t="s">
        <v>994</v>
      </c>
      <c r="S4205" s="255" t="s">
        <v>3918</v>
      </c>
    </row>
    <row r="4206" spans="1:19" x14ac:dyDescent="0.3">
      <c r="A4206" s="255"/>
      <c r="B4206" s="255"/>
      <c r="C4206" s="255"/>
      <c r="D4206" s="255"/>
      <c r="F4206" s="255" t="s">
        <v>174</v>
      </c>
      <c r="G4206" s="255" t="s">
        <v>602</v>
      </c>
      <c r="H4206" s="255" t="s">
        <v>565</v>
      </c>
      <c r="I4206" s="255" t="s">
        <v>565</v>
      </c>
      <c r="K4206" s="255" t="s">
        <v>176</v>
      </c>
      <c r="L4206" s="255" t="s">
        <v>4677</v>
      </c>
      <c r="M4206" s="255" t="s">
        <v>565</v>
      </c>
      <c r="N4206" s="255" t="s">
        <v>565</v>
      </c>
      <c r="P4206" s="255" t="s">
        <v>174</v>
      </c>
      <c r="Q4206" s="255" t="s">
        <v>686</v>
      </c>
      <c r="R4206" s="255" t="s">
        <v>861</v>
      </c>
      <c r="S4206" s="255" t="s">
        <v>2256</v>
      </c>
    </row>
    <row r="4207" spans="1:19" x14ac:dyDescent="0.3">
      <c r="A4207" s="255"/>
      <c r="B4207" s="255"/>
      <c r="C4207" s="255"/>
      <c r="D4207" s="255"/>
      <c r="F4207" s="255" t="s">
        <v>174</v>
      </c>
      <c r="G4207" s="255" t="s">
        <v>603</v>
      </c>
      <c r="H4207" s="255" t="s">
        <v>1338</v>
      </c>
      <c r="I4207" s="255" t="s">
        <v>1767</v>
      </c>
      <c r="K4207" s="255" t="s">
        <v>176</v>
      </c>
      <c r="L4207" s="255" t="s">
        <v>961</v>
      </c>
      <c r="M4207" s="255" t="s">
        <v>565</v>
      </c>
      <c r="N4207" s="255" t="s">
        <v>565</v>
      </c>
      <c r="P4207" s="255" t="s">
        <v>174</v>
      </c>
      <c r="Q4207" s="255" t="s">
        <v>688</v>
      </c>
      <c r="R4207" s="255" t="s">
        <v>1350</v>
      </c>
      <c r="S4207" s="255" t="s">
        <v>3609</v>
      </c>
    </row>
    <row r="4208" spans="1:19" x14ac:dyDescent="0.3">
      <c r="A4208" s="255"/>
      <c r="B4208" s="255"/>
      <c r="C4208" s="255"/>
      <c r="D4208" s="255"/>
      <c r="F4208" s="255" t="s">
        <v>174</v>
      </c>
      <c r="G4208" s="255" t="s">
        <v>586</v>
      </c>
      <c r="H4208" s="255" t="s">
        <v>1234</v>
      </c>
      <c r="I4208" s="255" t="s">
        <v>1768</v>
      </c>
      <c r="K4208" s="255" t="s">
        <v>176</v>
      </c>
      <c r="L4208" s="255" t="s">
        <v>822</v>
      </c>
      <c r="M4208" s="255" t="s">
        <v>3169</v>
      </c>
      <c r="N4208" s="255" t="s">
        <v>3699</v>
      </c>
      <c r="P4208" s="255" t="s">
        <v>174</v>
      </c>
      <c r="Q4208" s="255" t="s">
        <v>690</v>
      </c>
      <c r="R4208" s="255" t="s">
        <v>594</v>
      </c>
      <c r="S4208" s="255" t="s">
        <v>565</v>
      </c>
    </row>
    <row r="4209" spans="1:19" x14ac:dyDescent="0.3">
      <c r="A4209" s="255"/>
      <c r="B4209" s="255"/>
      <c r="C4209" s="255"/>
      <c r="D4209" s="255"/>
      <c r="F4209" s="255" t="s">
        <v>174</v>
      </c>
      <c r="G4209" s="255" t="s">
        <v>552</v>
      </c>
      <c r="H4209" s="255" t="s">
        <v>9054</v>
      </c>
      <c r="I4209" s="255" t="s">
        <v>8648</v>
      </c>
      <c r="K4209" s="255" t="s">
        <v>176</v>
      </c>
      <c r="L4209" s="255" t="s">
        <v>332</v>
      </c>
      <c r="M4209" s="255" t="s">
        <v>9117</v>
      </c>
      <c r="N4209" s="255" t="s">
        <v>2753</v>
      </c>
      <c r="P4209" s="255" t="s">
        <v>174</v>
      </c>
      <c r="Q4209" s="255" t="s">
        <v>541</v>
      </c>
      <c r="R4209" s="255" t="s">
        <v>4306</v>
      </c>
      <c r="S4209" s="255" t="s">
        <v>10098</v>
      </c>
    </row>
    <row r="4210" spans="1:19" x14ac:dyDescent="0.3">
      <c r="A4210" s="255"/>
      <c r="B4210" s="255"/>
      <c r="C4210" s="255"/>
      <c r="D4210" s="255"/>
      <c r="F4210" s="255" t="s">
        <v>174</v>
      </c>
      <c r="G4210" s="255" t="s">
        <v>551</v>
      </c>
      <c r="H4210" s="255" t="s">
        <v>1893</v>
      </c>
      <c r="I4210" s="255" t="s">
        <v>1769</v>
      </c>
      <c r="K4210" s="255" t="s">
        <v>176</v>
      </c>
      <c r="L4210" s="255" t="s">
        <v>331</v>
      </c>
      <c r="M4210" s="255" t="s">
        <v>5032</v>
      </c>
      <c r="N4210" s="255" t="s">
        <v>2754</v>
      </c>
      <c r="P4210" s="255" t="s">
        <v>174</v>
      </c>
      <c r="Q4210" s="255" t="s">
        <v>693</v>
      </c>
      <c r="R4210" s="255" t="s">
        <v>1069</v>
      </c>
      <c r="S4210" s="255" t="s">
        <v>3919</v>
      </c>
    </row>
    <row r="4211" spans="1:19" x14ac:dyDescent="0.3">
      <c r="A4211" s="255"/>
      <c r="B4211" s="255"/>
      <c r="C4211" s="255"/>
      <c r="D4211" s="255"/>
      <c r="F4211" s="255" t="s">
        <v>174</v>
      </c>
      <c r="G4211" s="255" t="s">
        <v>609</v>
      </c>
      <c r="H4211" s="255" t="s">
        <v>863</v>
      </c>
      <c r="I4211" s="255" t="s">
        <v>1010</v>
      </c>
      <c r="K4211" s="255" t="s">
        <v>176</v>
      </c>
      <c r="L4211" s="255" t="s">
        <v>330</v>
      </c>
      <c r="M4211" s="255" t="s">
        <v>4118</v>
      </c>
      <c r="N4211" s="255" t="s">
        <v>2755</v>
      </c>
      <c r="P4211" s="255" t="s">
        <v>174</v>
      </c>
      <c r="Q4211" s="255" t="s">
        <v>695</v>
      </c>
      <c r="R4211" s="255" t="s">
        <v>579</v>
      </c>
      <c r="S4211" s="255" t="s">
        <v>10099</v>
      </c>
    </row>
    <row r="4212" spans="1:19" x14ac:dyDescent="0.3">
      <c r="A4212" s="255"/>
      <c r="B4212" s="255"/>
      <c r="C4212" s="255"/>
      <c r="D4212" s="255"/>
      <c r="F4212" s="255" t="s">
        <v>174</v>
      </c>
      <c r="G4212" s="255" t="s">
        <v>611</v>
      </c>
      <c r="H4212" s="255" t="s">
        <v>828</v>
      </c>
      <c r="I4212" s="255" t="s">
        <v>1770</v>
      </c>
      <c r="K4212" s="255" t="s">
        <v>176</v>
      </c>
      <c r="L4212" s="255" t="s">
        <v>329</v>
      </c>
      <c r="M4212" s="255" t="s">
        <v>1976</v>
      </c>
      <c r="N4212" s="255" t="s">
        <v>2756</v>
      </c>
      <c r="P4212" s="255" t="s">
        <v>174</v>
      </c>
      <c r="Q4212" s="255" t="s">
        <v>697</v>
      </c>
      <c r="R4212" s="255" t="s">
        <v>885</v>
      </c>
      <c r="S4212" s="255" t="s">
        <v>1010</v>
      </c>
    </row>
    <row r="4213" spans="1:19" x14ac:dyDescent="0.3">
      <c r="A4213" s="255"/>
      <c r="B4213" s="255"/>
      <c r="C4213" s="255"/>
      <c r="D4213" s="255"/>
      <c r="F4213" s="255" t="s">
        <v>174</v>
      </c>
      <c r="G4213" s="255" t="s">
        <v>586</v>
      </c>
      <c r="H4213" s="255" t="s">
        <v>565</v>
      </c>
      <c r="I4213" s="255" t="s">
        <v>565</v>
      </c>
      <c r="K4213" s="255" t="s">
        <v>176</v>
      </c>
      <c r="L4213" s="255" t="s">
        <v>328</v>
      </c>
      <c r="M4213" s="255" t="s">
        <v>565</v>
      </c>
      <c r="N4213" s="255" t="s">
        <v>565</v>
      </c>
      <c r="P4213" s="255" t="s">
        <v>174</v>
      </c>
      <c r="Q4213" s="255" t="s">
        <v>699</v>
      </c>
      <c r="R4213" s="255" t="s">
        <v>594</v>
      </c>
      <c r="S4213" s="255" t="s">
        <v>565</v>
      </c>
    </row>
    <row r="4214" spans="1:19" x14ac:dyDescent="0.3">
      <c r="A4214" s="255"/>
      <c r="B4214" s="255"/>
      <c r="C4214" s="255"/>
      <c r="D4214" s="255"/>
      <c r="F4214" s="255" t="s">
        <v>174</v>
      </c>
      <c r="G4214" s="255" t="s">
        <v>550</v>
      </c>
      <c r="H4214" s="255" t="s">
        <v>1157</v>
      </c>
      <c r="I4214" s="255" t="s">
        <v>1771</v>
      </c>
      <c r="K4214" s="255" t="s">
        <v>176</v>
      </c>
      <c r="L4214" s="255" t="s">
        <v>324</v>
      </c>
      <c r="M4214" s="255" t="s">
        <v>938</v>
      </c>
      <c r="N4214" s="255" t="s">
        <v>2757</v>
      </c>
      <c r="P4214" s="255" t="s">
        <v>174</v>
      </c>
      <c r="Q4214" s="255" t="s">
        <v>701</v>
      </c>
      <c r="R4214" s="255" t="s">
        <v>565</v>
      </c>
      <c r="S4214" s="255" t="s">
        <v>565</v>
      </c>
    </row>
    <row r="4215" spans="1:19" x14ac:dyDescent="0.3">
      <c r="A4215" s="255"/>
      <c r="B4215" s="255"/>
      <c r="C4215" s="255"/>
      <c r="D4215" s="255"/>
      <c r="F4215" s="255" t="s">
        <v>174</v>
      </c>
      <c r="G4215" s="255" t="s">
        <v>614</v>
      </c>
      <c r="H4215" s="255" t="s">
        <v>565</v>
      </c>
      <c r="I4215" s="255" t="s">
        <v>565</v>
      </c>
      <c r="K4215" s="255" t="s">
        <v>176</v>
      </c>
      <c r="L4215" s="255" t="s">
        <v>4678</v>
      </c>
      <c r="M4215" s="255" t="s">
        <v>946</v>
      </c>
      <c r="N4215" s="255" t="s">
        <v>1157</v>
      </c>
      <c r="P4215" s="255" t="s">
        <v>174</v>
      </c>
      <c r="Q4215" s="255" t="s">
        <v>702</v>
      </c>
      <c r="R4215" s="255" t="s">
        <v>565</v>
      </c>
      <c r="S4215" s="255" t="s">
        <v>565</v>
      </c>
    </row>
    <row r="4216" spans="1:19" x14ac:dyDescent="0.3">
      <c r="A4216" s="255"/>
      <c r="B4216" s="255"/>
      <c r="C4216" s="255"/>
      <c r="D4216" s="255"/>
      <c r="F4216" s="255" t="s">
        <v>174</v>
      </c>
      <c r="G4216" s="255" t="s">
        <v>615</v>
      </c>
      <c r="H4216" s="255" t="s">
        <v>881</v>
      </c>
      <c r="I4216" s="255" t="s">
        <v>1772</v>
      </c>
      <c r="K4216" s="255" t="s">
        <v>176</v>
      </c>
      <c r="L4216" s="255" t="s">
        <v>830</v>
      </c>
      <c r="M4216" s="255" t="s">
        <v>594</v>
      </c>
      <c r="N4216" s="255" t="s">
        <v>821</v>
      </c>
      <c r="P4216" s="255" t="s">
        <v>174</v>
      </c>
      <c r="Q4216" s="255" t="s">
        <v>703</v>
      </c>
      <c r="R4216" s="255" t="s">
        <v>565</v>
      </c>
      <c r="S4216" s="255" t="s">
        <v>565</v>
      </c>
    </row>
    <row r="4217" spans="1:19" x14ac:dyDescent="0.3">
      <c r="A4217" s="255"/>
      <c r="B4217" s="255"/>
      <c r="C4217" s="255"/>
      <c r="D4217" s="255"/>
      <c r="F4217" s="255" t="s">
        <v>174</v>
      </c>
      <c r="G4217" s="255" t="s">
        <v>616</v>
      </c>
      <c r="H4217" s="255" t="s">
        <v>863</v>
      </c>
      <c r="I4217" s="255" t="s">
        <v>1740</v>
      </c>
      <c r="K4217" s="255" t="s">
        <v>176</v>
      </c>
      <c r="L4217" s="255" t="s">
        <v>831</v>
      </c>
      <c r="M4217" s="255" t="s">
        <v>565</v>
      </c>
      <c r="N4217" s="255" t="s">
        <v>565</v>
      </c>
      <c r="P4217" s="255" t="s">
        <v>174</v>
      </c>
      <c r="Q4217" s="255" t="s">
        <v>704</v>
      </c>
      <c r="R4217" s="255" t="s">
        <v>565</v>
      </c>
      <c r="S4217" s="255" t="s">
        <v>565</v>
      </c>
    </row>
    <row r="4218" spans="1:19" x14ac:dyDescent="0.3">
      <c r="A4218" s="255"/>
      <c r="B4218" s="255"/>
      <c r="C4218" s="255"/>
      <c r="D4218" s="255"/>
      <c r="F4218" s="255" t="s">
        <v>174</v>
      </c>
      <c r="G4218" s="255" t="s">
        <v>617</v>
      </c>
      <c r="H4218" s="255" t="s">
        <v>594</v>
      </c>
      <c r="I4218" s="255" t="s">
        <v>594</v>
      </c>
      <c r="K4218" s="255" t="s">
        <v>176</v>
      </c>
      <c r="L4218" s="255" t="s">
        <v>832</v>
      </c>
      <c r="M4218" s="255" t="s">
        <v>757</v>
      </c>
      <c r="N4218" s="255" t="s">
        <v>2285</v>
      </c>
      <c r="P4218" s="255" t="s">
        <v>174</v>
      </c>
      <c r="Q4218" s="255" t="s">
        <v>705</v>
      </c>
      <c r="R4218" s="255" t="s">
        <v>1393</v>
      </c>
      <c r="S4218" s="255" t="s">
        <v>3920</v>
      </c>
    </row>
    <row r="4219" spans="1:19" x14ac:dyDescent="0.3">
      <c r="A4219" s="255"/>
      <c r="B4219" s="255"/>
      <c r="C4219" s="255"/>
      <c r="D4219" s="255"/>
      <c r="F4219" s="255" t="s">
        <v>174</v>
      </c>
      <c r="G4219" s="255" t="s">
        <v>618</v>
      </c>
      <c r="H4219" s="255" t="s">
        <v>1521</v>
      </c>
      <c r="I4219" s="255" t="s">
        <v>1773</v>
      </c>
      <c r="K4219" s="255" t="s">
        <v>176</v>
      </c>
      <c r="L4219" s="255" t="s">
        <v>536</v>
      </c>
      <c r="M4219" s="255" t="s">
        <v>4192</v>
      </c>
      <c r="N4219" s="255" t="s">
        <v>2758</v>
      </c>
      <c r="P4219" s="255" t="s">
        <v>174</v>
      </c>
      <c r="Q4219" s="255" t="s">
        <v>707</v>
      </c>
      <c r="R4219" s="255" t="s">
        <v>652</v>
      </c>
      <c r="S4219" s="255" t="s">
        <v>1105</v>
      </c>
    </row>
    <row r="4220" spans="1:19" x14ac:dyDescent="0.3">
      <c r="A4220" s="255"/>
      <c r="B4220" s="255"/>
      <c r="C4220" s="255"/>
      <c r="D4220" s="255"/>
      <c r="F4220" s="255" t="s">
        <v>174</v>
      </c>
      <c r="G4220" s="255" t="s">
        <v>620</v>
      </c>
      <c r="H4220" s="255" t="s">
        <v>594</v>
      </c>
      <c r="I4220" s="255" t="s">
        <v>594</v>
      </c>
      <c r="K4220" s="255" t="s">
        <v>176</v>
      </c>
      <c r="L4220" s="255" t="s">
        <v>586</v>
      </c>
      <c r="M4220" s="255" t="s">
        <v>4192</v>
      </c>
      <c r="N4220" s="255" t="s">
        <v>2758</v>
      </c>
      <c r="P4220" s="255" t="s">
        <v>174</v>
      </c>
      <c r="Q4220" s="255" t="s">
        <v>709</v>
      </c>
      <c r="R4220" s="255" t="s">
        <v>594</v>
      </c>
      <c r="S4220" s="255" t="s">
        <v>812</v>
      </c>
    </row>
    <row r="4221" spans="1:19" x14ac:dyDescent="0.3">
      <c r="A4221" s="255"/>
      <c r="B4221" s="255"/>
      <c r="C4221" s="255"/>
      <c r="D4221" s="255"/>
      <c r="F4221" s="255" t="s">
        <v>174</v>
      </c>
      <c r="G4221" s="255" t="s">
        <v>8645</v>
      </c>
      <c r="H4221" s="255" t="s">
        <v>594</v>
      </c>
      <c r="I4221" s="255" t="s">
        <v>565</v>
      </c>
      <c r="K4221" s="255" t="s">
        <v>191</v>
      </c>
      <c r="L4221" s="255" t="s">
        <v>554</v>
      </c>
      <c r="M4221" s="255" t="s">
        <v>2485</v>
      </c>
      <c r="N4221" s="255" t="s">
        <v>2759</v>
      </c>
      <c r="P4221" s="255" t="s">
        <v>174</v>
      </c>
      <c r="Q4221" s="255" t="s">
        <v>586</v>
      </c>
      <c r="R4221" s="255" t="s">
        <v>3062</v>
      </c>
      <c r="S4221" s="255" t="s">
        <v>10100</v>
      </c>
    </row>
    <row r="4222" spans="1:19" x14ac:dyDescent="0.3">
      <c r="A4222" s="255"/>
      <c r="B4222" s="255"/>
      <c r="C4222" s="255"/>
      <c r="D4222" s="255"/>
      <c r="F4222" s="255" t="s">
        <v>174</v>
      </c>
      <c r="G4222" s="255" t="s">
        <v>586</v>
      </c>
      <c r="H4222" s="255" t="s">
        <v>565</v>
      </c>
      <c r="I4222" s="255" t="s">
        <v>565</v>
      </c>
      <c r="K4222" s="255" t="s">
        <v>191</v>
      </c>
      <c r="L4222" s="255" t="s">
        <v>564</v>
      </c>
      <c r="M4222" s="255" t="s">
        <v>565</v>
      </c>
      <c r="N4222" s="255" t="s">
        <v>565</v>
      </c>
      <c r="P4222" s="255" t="s">
        <v>174</v>
      </c>
      <c r="Q4222" s="255" t="s">
        <v>540</v>
      </c>
      <c r="R4222" s="255" t="s">
        <v>10101</v>
      </c>
      <c r="S4222" s="255" t="s">
        <v>10102</v>
      </c>
    </row>
    <row r="4223" spans="1:19" x14ac:dyDescent="0.3">
      <c r="A4223" s="255"/>
      <c r="B4223" s="255"/>
      <c r="C4223" s="255"/>
      <c r="D4223" s="255"/>
      <c r="F4223" s="255" t="s">
        <v>174</v>
      </c>
      <c r="G4223" s="255" t="s">
        <v>549</v>
      </c>
      <c r="H4223" s="255" t="s">
        <v>4401</v>
      </c>
      <c r="I4223" s="255" t="s">
        <v>1774</v>
      </c>
      <c r="K4223" s="255" t="s">
        <v>191</v>
      </c>
      <c r="L4223" s="255" t="s">
        <v>566</v>
      </c>
      <c r="M4223" s="255" t="s">
        <v>565</v>
      </c>
      <c r="N4223" s="255" t="s">
        <v>565</v>
      </c>
      <c r="P4223" s="255" t="s">
        <v>174</v>
      </c>
      <c r="Q4223" s="255" t="s">
        <v>371</v>
      </c>
      <c r="R4223" s="255" t="s">
        <v>3449</v>
      </c>
      <c r="S4223" s="255" t="s">
        <v>3921</v>
      </c>
    </row>
    <row r="4224" spans="1:19" x14ac:dyDescent="0.3">
      <c r="A4224" s="255"/>
      <c r="B4224" s="255"/>
      <c r="C4224" s="255"/>
      <c r="D4224" s="255"/>
      <c r="F4224" s="255" t="s">
        <v>174</v>
      </c>
      <c r="G4224" s="255" t="s">
        <v>623</v>
      </c>
      <c r="H4224" s="255" t="s">
        <v>565</v>
      </c>
      <c r="I4224" s="255" t="s">
        <v>565</v>
      </c>
      <c r="K4224" s="255" t="s">
        <v>191</v>
      </c>
      <c r="L4224" s="255" t="s">
        <v>4661</v>
      </c>
      <c r="M4224" s="255" t="s">
        <v>594</v>
      </c>
      <c r="N4224" s="255" t="s">
        <v>863</v>
      </c>
      <c r="P4224" s="255" t="s">
        <v>174</v>
      </c>
      <c r="Q4224" s="255" t="s">
        <v>715</v>
      </c>
      <c r="R4224" s="255" t="s">
        <v>2840</v>
      </c>
      <c r="S4224" s="255" t="s">
        <v>1344</v>
      </c>
    </row>
    <row r="4225" spans="1:19" x14ac:dyDescent="0.3">
      <c r="A4225" s="255"/>
      <c r="B4225" s="255"/>
      <c r="C4225" s="255"/>
      <c r="D4225" s="255"/>
      <c r="F4225" s="255" t="s">
        <v>174</v>
      </c>
      <c r="G4225" s="255" t="s">
        <v>625</v>
      </c>
      <c r="H4225" s="255" t="s">
        <v>900</v>
      </c>
      <c r="I4225" s="255" t="s">
        <v>1775</v>
      </c>
      <c r="K4225" s="255" t="s">
        <v>191</v>
      </c>
      <c r="L4225" s="255" t="s">
        <v>570</v>
      </c>
      <c r="M4225" s="255" t="s">
        <v>565</v>
      </c>
      <c r="N4225" s="255" t="s">
        <v>565</v>
      </c>
      <c r="P4225" s="255" t="s">
        <v>174</v>
      </c>
      <c r="Q4225" s="255" t="s">
        <v>717</v>
      </c>
      <c r="R4225" s="255" t="s">
        <v>2455</v>
      </c>
      <c r="S4225" s="255" t="s">
        <v>2814</v>
      </c>
    </row>
    <row r="4226" spans="1:19" x14ac:dyDescent="0.3">
      <c r="A4226" s="255"/>
      <c r="B4226" s="255"/>
      <c r="C4226" s="255"/>
      <c r="D4226" s="255"/>
      <c r="F4226" s="255" t="s">
        <v>174</v>
      </c>
      <c r="G4226" s="255" t="s">
        <v>1237</v>
      </c>
      <c r="H4226" s="255" t="s">
        <v>565</v>
      </c>
      <c r="I4226" s="255" t="s">
        <v>565</v>
      </c>
      <c r="K4226" s="255" t="s">
        <v>191</v>
      </c>
      <c r="L4226" s="255" t="s">
        <v>572</v>
      </c>
      <c r="M4226" s="255" t="s">
        <v>565</v>
      </c>
      <c r="N4226" s="255" t="s">
        <v>565</v>
      </c>
      <c r="P4226" s="255" t="s">
        <v>174</v>
      </c>
      <c r="Q4226" s="255" t="s">
        <v>719</v>
      </c>
      <c r="R4226" s="255" t="s">
        <v>565</v>
      </c>
      <c r="S4226" s="255" t="s">
        <v>565</v>
      </c>
    </row>
    <row r="4227" spans="1:19" x14ac:dyDescent="0.3">
      <c r="A4227" s="255"/>
      <c r="B4227" s="255"/>
      <c r="C4227" s="255"/>
      <c r="D4227" s="255"/>
      <c r="F4227" s="255" t="s">
        <v>174</v>
      </c>
      <c r="G4227" s="255" t="s">
        <v>627</v>
      </c>
      <c r="H4227" s="255" t="s">
        <v>594</v>
      </c>
      <c r="I4227" s="255" t="s">
        <v>865</v>
      </c>
      <c r="K4227" s="255" t="s">
        <v>191</v>
      </c>
      <c r="L4227" s="255" t="s">
        <v>574</v>
      </c>
      <c r="M4227" s="255" t="s">
        <v>594</v>
      </c>
      <c r="N4227" s="255" t="s">
        <v>863</v>
      </c>
      <c r="P4227" s="255" t="s">
        <v>174</v>
      </c>
      <c r="Q4227" s="255" t="s">
        <v>720</v>
      </c>
      <c r="R4227" s="255" t="s">
        <v>885</v>
      </c>
      <c r="S4227" s="255" t="s">
        <v>3026</v>
      </c>
    </row>
    <row r="4228" spans="1:19" x14ac:dyDescent="0.3">
      <c r="A4228" s="255"/>
      <c r="B4228" s="255"/>
      <c r="C4228" s="255"/>
      <c r="D4228" s="255"/>
      <c r="F4228" s="255" t="s">
        <v>174</v>
      </c>
      <c r="G4228" s="255" t="s">
        <v>629</v>
      </c>
      <c r="H4228" s="255" t="s">
        <v>2716</v>
      </c>
      <c r="I4228" s="255" t="s">
        <v>1776</v>
      </c>
      <c r="K4228" s="255" t="s">
        <v>191</v>
      </c>
      <c r="L4228" s="255" t="s">
        <v>576</v>
      </c>
      <c r="M4228" s="255" t="s">
        <v>565</v>
      </c>
      <c r="N4228" s="255" t="s">
        <v>565</v>
      </c>
      <c r="P4228" s="255" t="s">
        <v>174</v>
      </c>
      <c r="Q4228" s="255" t="s">
        <v>722</v>
      </c>
      <c r="R4228" s="255" t="s">
        <v>1420</v>
      </c>
      <c r="S4228" s="255" t="s">
        <v>3922</v>
      </c>
    </row>
    <row r="4229" spans="1:19" x14ac:dyDescent="0.3">
      <c r="A4229" s="255"/>
      <c r="B4229" s="255"/>
      <c r="C4229" s="255"/>
      <c r="D4229" s="255"/>
      <c r="F4229" s="255" t="s">
        <v>174</v>
      </c>
      <c r="G4229" s="255" t="s">
        <v>631</v>
      </c>
      <c r="H4229" s="255" t="s">
        <v>2163</v>
      </c>
      <c r="I4229" s="255" t="s">
        <v>1777</v>
      </c>
      <c r="K4229" s="255" t="s">
        <v>191</v>
      </c>
      <c r="L4229" s="255" t="s">
        <v>578</v>
      </c>
      <c r="M4229" s="255" t="s">
        <v>594</v>
      </c>
      <c r="N4229" s="255" t="s">
        <v>863</v>
      </c>
      <c r="P4229" s="255" t="s">
        <v>174</v>
      </c>
      <c r="Q4229" s="255" t="s">
        <v>724</v>
      </c>
      <c r="R4229" s="255" t="s">
        <v>1718</v>
      </c>
      <c r="S4229" s="255" t="s">
        <v>3923</v>
      </c>
    </row>
    <row r="4230" spans="1:19" x14ac:dyDescent="0.3">
      <c r="A4230" s="255"/>
      <c r="B4230" s="255"/>
      <c r="C4230" s="255"/>
      <c r="D4230" s="255"/>
      <c r="F4230" s="255" t="s">
        <v>174</v>
      </c>
      <c r="G4230" s="255" t="s">
        <v>633</v>
      </c>
      <c r="H4230" s="255" t="s">
        <v>1824</v>
      </c>
      <c r="I4230" s="255" t="s">
        <v>1778</v>
      </c>
      <c r="K4230" s="255" t="s">
        <v>191</v>
      </c>
      <c r="L4230" s="255" t="s">
        <v>580</v>
      </c>
      <c r="M4230" s="255" t="s">
        <v>852</v>
      </c>
      <c r="N4230" s="255" t="s">
        <v>899</v>
      </c>
      <c r="P4230" s="255" t="s">
        <v>174</v>
      </c>
      <c r="Q4230" s="255" t="s">
        <v>726</v>
      </c>
      <c r="R4230" s="255" t="s">
        <v>956</v>
      </c>
      <c r="S4230" s="255" t="s">
        <v>3924</v>
      </c>
    </row>
    <row r="4231" spans="1:19" x14ac:dyDescent="0.3">
      <c r="A4231" s="255"/>
      <c r="B4231" s="255"/>
      <c r="C4231" s="255"/>
      <c r="D4231" s="255"/>
      <c r="F4231" s="255" t="s">
        <v>174</v>
      </c>
      <c r="G4231" s="255" t="s">
        <v>586</v>
      </c>
      <c r="H4231" s="255" t="s">
        <v>1447</v>
      </c>
      <c r="I4231" s="255" t="s">
        <v>1779</v>
      </c>
      <c r="K4231" s="255" t="s">
        <v>191</v>
      </c>
      <c r="L4231" s="255" t="s">
        <v>4664</v>
      </c>
      <c r="M4231" s="255" t="s">
        <v>1013</v>
      </c>
      <c r="N4231" s="255" t="s">
        <v>1559</v>
      </c>
      <c r="P4231" s="255" t="s">
        <v>174</v>
      </c>
      <c r="Q4231" s="255" t="s">
        <v>728</v>
      </c>
      <c r="R4231" s="255" t="s">
        <v>1892</v>
      </c>
      <c r="S4231" s="255" t="s">
        <v>3925</v>
      </c>
    </row>
    <row r="4232" spans="1:19" x14ac:dyDescent="0.3">
      <c r="A4232" s="255"/>
      <c r="B4232" s="255"/>
      <c r="C4232" s="255"/>
      <c r="D4232" s="255"/>
      <c r="F4232" s="255" t="s">
        <v>174</v>
      </c>
      <c r="G4232" s="255" t="s">
        <v>548</v>
      </c>
      <c r="H4232" s="255" t="s">
        <v>6215</v>
      </c>
      <c r="I4232" s="255" t="s">
        <v>8649</v>
      </c>
      <c r="K4232" s="255" t="s">
        <v>191</v>
      </c>
      <c r="L4232" s="255" t="s">
        <v>582</v>
      </c>
      <c r="M4232" s="255" t="s">
        <v>565</v>
      </c>
      <c r="N4232" s="255" t="s">
        <v>565</v>
      </c>
      <c r="P4232" s="255" t="s">
        <v>174</v>
      </c>
      <c r="Q4232" s="255" t="s">
        <v>730</v>
      </c>
      <c r="R4232" s="255" t="s">
        <v>1835</v>
      </c>
      <c r="S4232" s="255" t="s">
        <v>3926</v>
      </c>
    </row>
    <row r="4233" spans="1:19" x14ac:dyDescent="0.3">
      <c r="A4233" s="255"/>
      <c r="B4233" s="255"/>
      <c r="C4233" s="255"/>
      <c r="D4233" s="255"/>
      <c r="F4233" s="255" t="s">
        <v>174</v>
      </c>
      <c r="G4233" s="255" t="s">
        <v>637</v>
      </c>
      <c r="H4233" s="255" t="s">
        <v>2052</v>
      </c>
      <c r="I4233" s="255" t="s">
        <v>698</v>
      </c>
      <c r="K4233" s="255" t="s">
        <v>191</v>
      </c>
      <c r="L4233" s="255" t="s">
        <v>584</v>
      </c>
      <c r="M4233" s="255" t="s">
        <v>1013</v>
      </c>
      <c r="N4233" s="255" t="s">
        <v>1559</v>
      </c>
      <c r="P4233" s="255" t="s">
        <v>174</v>
      </c>
      <c r="Q4233" s="255" t="s">
        <v>539</v>
      </c>
      <c r="R4233" s="255" t="s">
        <v>5835</v>
      </c>
      <c r="S4233" s="255" t="s">
        <v>3927</v>
      </c>
    </row>
    <row r="4234" spans="1:19" x14ac:dyDescent="0.3">
      <c r="A4234" s="255"/>
      <c r="B4234" s="255"/>
      <c r="C4234" s="255"/>
      <c r="D4234" s="255"/>
      <c r="F4234" s="255" t="s">
        <v>174</v>
      </c>
      <c r="G4234" s="255" t="s">
        <v>639</v>
      </c>
      <c r="H4234" s="255" t="s">
        <v>2162</v>
      </c>
      <c r="I4234" s="255" t="s">
        <v>1780</v>
      </c>
      <c r="K4234" s="255" t="s">
        <v>191</v>
      </c>
      <c r="L4234" s="255" t="s">
        <v>586</v>
      </c>
      <c r="M4234" s="255" t="s">
        <v>1581</v>
      </c>
      <c r="N4234" s="255" t="s">
        <v>2760</v>
      </c>
      <c r="P4234" s="255" t="s">
        <v>174</v>
      </c>
      <c r="Q4234" s="255" t="s">
        <v>733</v>
      </c>
      <c r="R4234" s="255" t="s">
        <v>624</v>
      </c>
      <c r="S4234" s="255" t="s">
        <v>1234</v>
      </c>
    </row>
    <row r="4235" spans="1:19" x14ac:dyDescent="0.3">
      <c r="A4235" s="255"/>
      <c r="B4235" s="255"/>
      <c r="C4235" s="255"/>
      <c r="D4235" s="255"/>
      <c r="F4235" s="255" t="s">
        <v>174</v>
      </c>
      <c r="G4235" s="255" t="s">
        <v>641</v>
      </c>
      <c r="H4235" s="255" t="s">
        <v>946</v>
      </c>
      <c r="I4235" s="255" t="s">
        <v>565</v>
      </c>
      <c r="K4235" s="255" t="s">
        <v>191</v>
      </c>
      <c r="L4235" s="255" t="s">
        <v>553</v>
      </c>
      <c r="M4235" s="255" t="s">
        <v>5104</v>
      </c>
      <c r="N4235" s="255" t="s">
        <v>8735</v>
      </c>
      <c r="P4235" s="255" t="s">
        <v>174</v>
      </c>
      <c r="Q4235" s="255" t="s">
        <v>735</v>
      </c>
      <c r="R4235" s="255" t="s">
        <v>1079</v>
      </c>
      <c r="S4235" s="255" t="s">
        <v>3928</v>
      </c>
    </row>
    <row r="4236" spans="1:19" x14ac:dyDescent="0.3">
      <c r="A4236" s="255"/>
      <c r="B4236" s="255"/>
      <c r="C4236" s="255"/>
      <c r="D4236" s="255"/>
      <c r="F4236" s="255" t="s">
        <v>174</v>
      </c>
      <c r="G4236" s="255" t="s">
        <v>643</v>
      </c>
      <c r="H4236" s="255" t="s">
        <v>1788</v>
      </c>
      <c r="I4236" s="255" t="s">
        <v>1781</v>
      </c>
      <c r="K4236" s="255" t="s">
        <v>191</v>
      </c>
      <c r="L4236" s="255" t="s">
        <v>589</v>
      </c>
      <c r="M4236" s="255" t="s">
        <v>1763</v>
      </c>
      <c r="N4236" s="255" t="s">
        <v>2761</v>
      </c>
      <c r="P4236" s="255" t="s">
        <v>174</v>
      </c>
      <c r="Q4236" s="255" t="s">
        <v>737</v>
      </c>
      <c r="R4236" s="255" t="s">
        <v>1498</v>
      </c>
      <c r="S4236" s="255" t="s">
        <v>3929</v>
      </c>
    </row>
    <row r="4237" spans="1:19" x14ac:dyDescent="0.3">
      <c r="A4237" s="255"/>
      <c r="B4237" s="255"/>
      <c r="C4237" s="255"/>
      <c r="D4237" s="255"/>
      <c r="F4237" s="255" t="s">
        <v>174</v>
      </c>
      <c r="G4237" s="255" t="s">
        <v>586</v>
      </c>
      <c r="H4237" s="255" t="s">
        <v>996</v>
      </c>
      <c r="I4237" s="255" t="s">
        <v>8650</v>
      </c>
      <c r="K4237" s="255" t="s">
        <v>191</v>
      </c>
      <c r="L4237" s="255" t="s">
        <v>591</v>
      </c>
      <c r="M4237" s="255" t="s">
        <v>1281</v>
      </c>
      <c r="N4237" s="255" t="s">
        <v>8736</v>
      </c>
      <c r="P4237" s="255" t="s">
        <v>174</v>
      </c>
      <c r="Q4237" s="255" t="s">
        <v>739</v>
      </c>
      <c r="R4237" s="255" t="s">
        <v>4042</v>
      </c>
      <c r="S4237" s="255" t="s">
        <v>3930</v>
      </c>
    </row>
    <row r="4238" spans="1:19" x14ac:dyDescent="0.3">
      <c r="A4238" s="255"/>
      <c r="B4238" s="255"/>
      <c r="C4238" s="255"/>
      <c r="D4238" s="255"/>
      <c r="F4238" s="255" t="s">
        <v>174</v>
      </c>
      <c r="G4238" s="255" t="s">
        <v>547</v>
      </c>
      <c r="H4238" s="255" t="s">
        <v>3461</v>
      </c>
      <c r="I4238" s="255" t="s">
        <v>1783</v>
      </c>
      <c r="K4238" s="255" t="s">
        <v>191</v>
      </c>
      <c r="L4238" s="255" t="s">
        <v>599</v>
      </c>
      <c r="M4238" s="255" t="s">
        <v>565</v>
      </c>
      <c r="N4238" s="255" t="s">
        <v>565</v>
      </c>
      <c r="P4238" s="255" t="s">
        <v>174</v>
      </c>
      <c r="Q4238" s="255" t="s">
        <v>741</v>
      </c>
      <c r="R4238" s="255" t="s">
        <v>2651</v>
      </c>
      <c r="S4238" s="255" t="s">
        <v>3931</v>
      </c>
    </row>
    <row r="4239" spans="1:19" x14ac:dyDescent="0.3">
      <c r="A4239" s="255"/>
      <c r="B4239" s="255"/>
      <c r="C4239" s="255"/>
      <c r="D4239" s="255"/>
      <c r="F4239" s="255" t="s">
        <v>174</v>
      </c>
      <c r="G4239" s="255" t="s">
        <v>647</v>
      </c>
      <c r="H4239" s="255" t="s">
        <v>1943</v>
      </c>
      <c r="I4239" s="255" t="s">
        <v>1784</v>
      </c>
      <c r="K4239" s="255" t="s">
        <v>191</v>
      </c>
      <c r="L4239" s="255" t="s">
        <v>4666</v>
      </c>
      <c r="M4239" s="255" t="s">
        <v>1757</v>
      </c>
      <c r="N4239" s="255" t="s">
        <v>9118</v>
      </c>
      <c r="P4239" s="255" t="s">
        <v>174</v>
      </c>
      <c r="Q4239" s="255" t="s">
        <v>743</v>
      </c>
      <c r="R4239" s="255" t="s">
        <v>3238</v>
      </c>
      <c r="S4239" s="255" t="s">
        <v>3932</v>
      </c>
    </row>
    <row r="4240" spans="1:19" x14ac:dyDescent="0.3">
      <c r="A4240" s="255"/>
      <c r="B4240" s="255"/>
      <c r="C4240" s="255"/>
      <c r="D4240" s="255"/>
      <c r="F4240" s="255" t="s">
        <v>174</v>
      </c>
      <c r="G4240" s="255" t="s">
        <v>649</v>
      </c>
      <c r="H4240" s="255" t="s">
        <v>3555</v>
      </c>
      <c r="I4240" s="255" t="s">
        <v>1785</v>
      </c>
      <c r="K4240" s="255" t="s">
        <v>191</v>
      </c>
      <c r="L4240" s="255" t="s">
        <v>601</v>
      </c>
      <c r="M4240" s="255" t="s">
        <v>1350</v>
      </c>
      <c r="N4240" s="255" t="s">
        <v>3839</v>
      </c>
      <c r="P4240" s="255" t="s">
        <v>174</v>
      </c>
      <c r="Q4240" s="255" t="s">
        <v>745</v>
      </c>
      <c r="R4240" s="255" t="s">
        <v>2413</v>
      </c>
      <c r="S4240" s="255" t="s">
        <v>3933</v>
      </c>
    </row>
    <row r="4241" spans="1:19" x14ac:dyDescent="0.3">
      <c r="A4241" s="255"/>
      <c r="B4241" s="255"/>
      <c r="C4241" s="255"/>
      <c r="D4241" s="255"/>
      <c r="F4241" s="255" t="s">
        <v>174</v>
      </c>
      <c r="G4241" s="255" t="s">
        <v>651</v>
      </c>
      <c r="H4241" s="255" t="s">
        <v>652</v>
      </c>
      <c r="I4241" s="255" t="s">
        <v>885</v>
      </c>
      <c r="K4241" s="255" t="s">
        <v>191</v>
      </c>
      <c r="L4241" s="255" t="s">
        <v>2074</v>
      </c>
      <c r="M4241" s="255" t="s">
        <v>594</v>
      </c>
      <c r="N4241" s="255" t="s">
        <v>2762</v>
      </c>
      <c r="P4241" s="255" t="s">
        <v>174</v>
      </c>
      <c r="Q4241" s="255" t="s">
        <v>747</v>
      </c>
      <c r="R4241" s="255" t="s">
        <v>3085</v>
      </c>
      <c r="S4241" s="255" t="s">
        <v>3934</v>
      </c>
    </row>
    <row r="4242" spans="1:19" x14ac:dyDescent="0.3">
      <c r="A4242" s="255"/>
      <c r="B4242" s="255"/>
      <c r="C4242" s="255"/>
      <c r="D4242" s="255"/>
      <c r="F4242" s="255" t="s">
        <v>174</v>
      </c>
      <c r="G4242" s="255" t="s">
        <v>653</v>
      </c>
      <c r="H4242" s="255" t="s">
        <v>1155</v>
      </c>
      <c r="I4242" s="255" t="s">
        <v>1332</v>
      </c>
      <c r="K4242" s="255" t="s">
        <v>191</v>
      </c>
      <c r="L4242" s="255" t="s">
        <v>602</v>
      </c>
      <c r="M4242" s="255" t="s">
        <v>565</v>
      </c>
      <c r="N4242" s="255" t="s">
        <v>565</v>
      </c>
      <c r="P4242" s="255" t="s">
        <v>174</v>
      </c>
      <c r="Q4242" s="255" t="s">
        <v>749</v>
      </c>
      <c r="R4242" s="255" t="s">
        <v>1475</v>
      </c>
      <c r="S4242" s="255" t="s">
        <v>3935</v>
      </c>
    </row>
    <row r="4243" spans="1:19" x14ac:dyDescent="0.3">
      <c r="A4243" s="255"/>
      <c r="B4243" s="255"/>
      <c r="C4243" s="255"/>
      <c r="D4243" s="255"/>
      <c r="F4243" s="255" t="s">
        <v>174</v>
      </c>
      <c r="G4243" s="255" t="s">
        <v>655</v>
      </c>
      <c r="H4243" s="255" t="s">
        <v>1975</v>
      </c>
      <c r="I4243" s="255" t="s">
        <v>1786</v>
      </c>
      <c r="K4243" s="255" t="s">
        <v>191</v>
      </c>
      <c r="L4243" s="255" t="s">
        <v>603</v>
      </c>
      <c r="M4243" s="255" t="s">
        <v>1922</v>
      </c>
      <c r="N4243" s="255" t="s">
        <v>3840</v>
      </c>
      <c r="P4243" s="255" t="s">
        <v>174</v>
      </c>
      <c r="Q4243" s="255" t="s">
        <v>751</v>
      </c>
      <c r="R4243" s="255" t="s">
        <v>1691</v>
      </c>
      <c r="S4243" s="255" t="s">
        <v>10103</v>
      </c>
    </row>
    <row r="4244" spans="1:19" x14ac:dyDescent="0.3">
      <c r="A4244" s="255"/>
      <c r="B4244" s="255"/>
      <c r="C4244" s="255"/>
      <c r="D4244" s="255"/>
      <c r="F4244" s="255" t="s">
        <v>174</v>
      </c>
      <c r="G4244" s="255" t="s">
        <v>657</v>
      </c>
      <c r="H4244" s="255" t="s">
        <v>642</v>
      </c>
      <c r="I4244" s="255" t="s">
        <v>1787</v>
      </c>
      <c r="K4244" s="255" t="s">
        <v>191</v>
      </c>
      <c r="L4244" s="255" t="s">
        <v>586</v>
      </c>
      <c r="M4244" s="255" t="s">
        <v>1234</v>
      </c>
      <c r="N4244" s="255" t="s">
        <v>2763</v>
      </c>
      <c r="P4244" s="255" t="s">
        <v>174</v>
      </c>
      <c r="Q4244" s="255" t="s">
        <v>753</v>
      </c>
      <c r="R4244" s="255" t="s">
        <v>1900</v>
      </c>
      <c r="S4244" s="255" t="s">
        <v>10104</v>
      </c>
    </row>
    <row r="4245" spans="1:19" x14ac:dyDescent="0.3">
      <c r="A4245" s="255"/>
      <c r="B4245" s="255"/>
      <c r="C4245" s="255"/>
      <c r="D4245" s="255"/>
      <c r="F4245" s="255" t="s">
        <v>174</v>
      </c>
      <c r="G4245" s="255" t="s">
        <v>546</v>
      </c>
      <c r="H4245" s="255" t="s">
        <v>2689</v>
      </c>
      <c r="I4245" s="255" t="s">
        <v>1233</v>
      </c>
      <c r="K4245" s="255" t="s">
        <v>191</v>
      </c>
      <c r="L4245" s="255" t="s">
        <v>552</v>
      </c>
      <c r="M4245" s="255" t="s">
        <v>1151</v>
      </c>
      <c r="N4245" s="255" t="s">
        <v>3841</v>
      </c>
      <c r="P4245" s="255" t="s">
        <v>174</v>
      </c>
      <c r="Q4245" s="255" t="s">
        <v>538</v>
      </c>
      <c r="R4245" s="255" t="s">
        <v>10105</v>
      </c>
      <c r="S4245" s="255" t="s">
        <v>10106</v>
      </c>
    </row>
    <row r="4246" spans="1:19" x14ac:dyDescent="0.3">
      <c r="A4246" s="255"/>
      <c r="B4246" s="255"/>
      <c r="C4246" s="255"/>
      <c r="D4246" s="255"/>
      <c r="F4246" s="255" t="s">
        <v>174</v>
      </c>
      <c r="G4246" s="255" t="s">
        <v>660</v>
      </c>
      <c r="H4246" s="255" t="s">
        <v>565</v>
      </c>
      <c r="I4246" s="255" t="s">
        <v>565</v>
      </c>
      <c r="K4246" s="255" t="s">
        <v>191</v>
      </c>
      <c r="L4246" s="255" t="s">
        <v>551</v>
      </c>
      <c r="M4246" s="255" t="s">
        <v>1661</v>
      </c>
      <c r="N4246" s="255" t="s">
        <v>3842</v>
      </c>
      <c r="P4246" s="255" t="s">
        <v>174</v>
      </c>
      <c r="Q4246" s="255" t="s">
        <v>756</v>
      </c>
      <c r="R4246" s="255" t="s">
        <v>624</v>
      </c>
      <c r="S4246" s="255" t="s">
        <v>2455</v>
      </c>
    </row>
    <row r="4247" spans="1:19" x14ac:dyDescent="0.3">
      <c r="A4247" s="255"/>
      <c r="B4247" s="255"/>
      <c r="C4247" s="255"/>
      <c r="D4247" s="255"/>
      <c r="F4247" s="255" t="s">
        <v>174</v>
      </c>
      <c r="G4247" s="255" t="s">
        <v>662</v>
      </c>
      <c r="H4247" s="255" t="s">
        <v>938</v>
      </c>
      <c r="I4247" s="255" t="s">
        <v>1576</v>
      </c>
      <c r="K4247" s="255" t="s">
        <v>191</v>
      </c>
      <c r="L4247" s="255" t="s">
        <v>609</v>
      </c>
      <c r="M4247" s="255" t="s">
        <v>565</v>
      </c>
      <c r="N4247" s="255" t="s">
        <v>565</v>
      </c>
      <c r="P4247" s="255" t="s">
        <v>174</v>
      </c>
      <c r="Q4247" s="255" t="s">
        <v>758</v>
      </c>
      <c r="R4247" s="255" t="s">
        <v>3946</v>
      </c>
      <c r="S4247" s="255" t="s">
        <v>3936</v>
      </c>
    </row>
    <row r="4248" spans="1:19" x14ac:dyDescent="0.3">
      <c r="A4248" s="255"/>
      <c r="B4248" s="255"/>
      <c r="C4248" s="255"/>
      <c r="D4248" s="255"/>
      <c r="F4248" s="255" t="s">
        <v>174</v>
      </c>
      <c r="G4248" s="255" t="s">
        <v>664</v>
      </c>
      <c r="H4248" s="255" t="s">
        <v>2193</v>
      </c>
      <c r="I4248" s="255" t="s">
        <v>590</v>
      </c>
      <c r="K4248" s="255" t="s">
        <v>191</v>
      </c>
      <c r="L4248" s="255" t="s">
        <v>611</v>
      </c>
      <c r="M4248" s="255" t="s">
        <v>1661</v>
      </c>
      <c r="N4248" s="255" t="s">
        <v>3842</v>
      </c>
      <c r="P4248" s="255" t="s">
        <v>174</v>
      </c>
      <c r="Q4248" s="255" t="s">
        <v>760</v>
      </c>
      <c r="R4248" s="255" t="s">
        <v>10107</v>
      </c>
      <c r="S4248" s="255" t="s">
        <v>10108</v>
      </c>
    </row>
    <row r="4249" spans="1:19" x14ac:dyDescent="0.3">
      <c r="A4249" s="255"/>
      <c r="B4249" s="255"/>
      <c r="C4249" s="255"/>
      <c r="D4249" s="255"/>
      <c r="F4249" s="255" t="s">
        <v>174</v>
      </c>
      <c r="G4249" s="255" t="s">
        <v>545</v>
      </c>
      <c r="H4249" s="255" t="s">
        <v>9053</v>
      </c>
      <c r="I4249" s="255" t="s">
        <v>3766</v>
      </c>
      <c r="K4249" s="255" t="s">
        <v>191</v>
      </c>
      <c r="L4249" s="255" t="s">
        <v>586</v>
      </c>
      <c r="M4249" s="255" t="s">
        <v>565</v>
      </c>
      <c r="N4249" s="255" t="s">
        <v>565</v>
      </c>
      <c r="P4249" s="255" t="s">
        <v>174</v>
      </c>
      <c r="Q4249" s="255" t="s">
        <v>762</v>
      </c>
      <c r="R4249" s="255" t="s">
        <v>1595</v>
      </c>
      <c r="S4249" s="255" t="s">
        <v>3937</v>
      </c>
    </row>
    <row r="4250" spans="1:19" x14ac:dyDescent="0.3">
      <c r="A4250" s="255"/>
      <c r="B4250" s="255"/>
      <c r="C4250" s="255"/>
      <c r="D4250" s="255"/>
      <c r="F4250" s="255" t="s">
        <v>174</v>
      </c>
      <c r="G4250" s="255" t="s">
        <v>667</v>
      </c>
      <c r="H4250" s="255" t="s">
        <v>565</v>
      </c>
      <c r="I4250" s="255" t="s">
        <v>594</v>
      </c>
      <c r="K4250" s="255" t="s">
        <v>191</v>
      </c>
      <c r="L4250" s="255" t="s">
        <v>550</v>
      </c>
      <c r="M4250" s="255" t="s">
        <v>2898</v>
      </c>
      <c r="N4250" s="255" t="s">
        <v>2764</v>
      </c>
      <c r="P4250" s="255" t="s">
        <v>174</v>
      </c>
      <c r="Q4250" s="255" t="s">
        <v>764</v>
      </c>
      <c r="R4250" s="255" t="s">
        <v>1933</v>
      </c>
      <c r="S4250" s="255" t="s">
        <v>3938</v>
      </c>
    </row>
    <row r="4251" spans="1:19" x14ac:dyDescent="0.3">
      <c r="A4251" s="255"/>
      <c r="B4251" s="255"/>
      <c r="C4251" s="255"/>
      <c r="D4251" s="255"/>
      <c r="F4251" s="255" t="s">
        <v>174</v>
      </c>
      <c r="G4251" s="255" t="s">
        <v>668</v>
      </c>
      <c r="H4251" s="255" t="s">
        <v>812</v>
      </c>
      <c r="I4251" s="255" t="s">
        <v>1788</v>
      </c>
      <c r="K4251" s="255" t="s">
        <v>191</v>
      </c>
      <c r="L4251" s="255" t="s">
        <v>615</v>
      </c>
      <c r="M4251" s="255" t="s">
        <v>565</v>
      </c>
      <c r="N4251" s="255" t="s">
        <v>565</v>
      </c>
      <c r="P4251" s="255" t="s">
        <v>174</v>
      </c>
      <c r="Q4251" s="255" t="s">
        <v>766</v>
      </c>
      <c r="R4251" s="255" t="s">
        <v>594</v>
      </c>
      <c r="S4251" s="255" t="s">
        <v>1350</v>
      </c>
    </row>
    <row r="4252" spans="1:19" x14ac:dyDescent="0.3">
      <c r="A4252" s="255"/>
      <c r="B4252" s="255"/>
      <c r="C4252" s="255"/>
      <c r="D4252" s="255"/>
      <c r="F4252" s="255" t="s">
        <v>174</v>
      </c>
      <c r="G4252" s="255" t="s">
        <v>670</v>
      </c>
      <c r="H4252" s="255" t="s">
        <v>896</v>
      </c>
      <c r="I4252" s="255" t="s">
        <v>1789</v>
      </c>
      <c r="K4252" s="255" t="s">
        <v>191</v>
      </c>
      <c r="L4252" s="255" t="s">
        <v>617</v>
      </c>
      <c r="M4252" s="255" t="s">
        <v>565</v>
      </c>
      <c r="N4252" s="255" t="s">
        <v>565</v>
      </c>
      <c r="P4252" s="255" t="s">
        <v>174</v>
      </c>
      <c r="Q4252" s="255" t="s">
        <v>4672</v>
      </c>
      <c r="R4252" s="255" t="s">
        <v>812</v>
      </c>
      <c r="S4252" s="255" t="s">
        <v>1915</v>
      </c>
    </row>
    <row r="4253" spans="1:19" x14ac:dyDescent="0.3">
      <c r="A4253" s="255"/>
      <c r="B4253" s="255"/>
      <c r="C4253" s="255"/>
      <c r="D4253" s="255"/>
      <c r="F4253" s="255" t="s">
        <v>174</v>
      </c>
      <c r="G4253" s="255" t="s">
        <v>672</v>
      </c>
      <c r="H4253" s="255" t="s">
        <v>1073</v>
      </c>
      <c r="I4253" s="255" t="s">
        <v>3767</v>
      </c>
      <c r="K4253" s="255" t="s">
        <v>191</v>
      </c>
      <c r="L4253" s="255" t="s">
        <v>618</v>
      </c>
      <c r="M4253" s="255" t="s">
        <v>806</v>
      </c>
      <c r="N4253" s="255" t="s">
        <v>2765</v>
      </c>
      <c r="P4253" s="255" t="s">
        <v>174</v>
      </c>
      <c r="Q4253" s="255" t="s">
        <v>767</v>
      </c>
      <c r="R4253" s="255" t="s">
        <v>594</v>
      </c>
      <c r="S4253" s="255" t="s">
        <v>757</v>
      </c>
    </row>
    <row r="4254" spans="1:19" x14ac:dyDescent="0.3">
      <c r="A4254" s="255"/>
      <c r="B4254" s="255"/>
      <c r="C4254" s="255"/>
      <c r="D4254" s="255"/>
      <c r="F4254" s="255" t="s">
        <v>174</v>
      </c>
      <c r="G4254" s="255" t="s">
        <v>544</v>
      </c>
      <c r="H4254" s="255" t="s">
        <v>565</v>
      </c>
      <c r="I4254" s="255" t="s">
        <v>565</v>
      </c>
      <c r="K4254" s="255" t="s">
        <v>191</v>
      </c>
      <c r="L4254" s="255" t="s">
        <v>8645</v>
      </c>
      <c r="M4254" s="255" t="s">
        <v>594</v>
      </c>
      <c r="N4254" s="255" t="s">
        <v>863</v>
      </c>
      <c r="P4254" s="255" t="s">
        <v>174</v>
      </c>
      <c r="Q4254" s="255" t="s">
        <v>769</v>
      </c>
      <c r="R4254" s="255" t="s">
        <v>885</v>
      </c>
      <c r="S4254" s="255" t="s">
        <v>2086</v>
      </c>
    </row>
    <row r="4255" spans="1:19" x14ac:dyDescent="0.3">
      <c r="A4255" s="255"/>
      <c r="B4255" s="255"/>
      <c r="C4255" s="255"/>
      <c r="D4255" s="255"/>
      <c r="F4255" s="255" t="s">
        <v>174</v>
      </c>
      <c r="G4255" s="255" t="s">
        <v>675</v>
      </c>
      <c r="H4255" s="255" t="s">
        <v>565</v>
      </c>
      <c r="I4255" s="255" t="s">
        <v>565</v>
      </c>
      <c r="K4255" s="255" t="s">
        <v>191</v>
      </c>
      <c r="L4255" s="255" t="s">
        <v>586</v>
      </c>
      <c r="M4255" s="255" t="s">
        <v>565</v>
      </c>
      <c r="N4255" s="255" t="s">
        <v>565</v>
      </c>
      <c r="P4255" s="255" t="s">
        <v>174</v>
      </c>
      <c r="Q4255" s="255" t="s">
        <v>537</v>
      </c>
      <c r="R4255" s="255" t="s">
        <v>7711</v>
      </c>
      <c r="S4255" s="255" t="s">
        <v>3939</v>
      </c>
    </row>
    <row r="4256" spans="1:19" x14ac:dyDescent="0.3">
      <c r="A4256" s="255"/>
      <c r="B4256" s="255"/>
      <c r="C4256" s="255"/>
      <c r="D4256" s="255"/>
      <c r="F4256" s="255" t="s">
        <v>174</v>
      </c>
      <c r="G4256" s="255" t="s">
        <v>676</v>
      </c>
      <c r="H4256" s="255" t="s">
        <v>565</v>
      </c>
      <c r="I4256" s="255" t="s">
        <v>565</v>
      </c>
      <c r="K4256" s="255" t="s">
        <v>191</v>
      </c>
      <c r="L4256" s="255" t="s">
        <v>549</v>
      </c>
      <c r="M4256" s="255" t="s">
        <v>1498</v>
      </c>
      <c r="N4256" s="255" t="s">
        <v>2766</v>
      </c>
      <c r="P4256" s="255" t="s">
        <v>174</v>
      </c>
      <c r="Q4256" s="255" t="s">
        <v>4673</v>
      </c>
      <c r="R4256" s="255" t="s">
        <v>9208</v>
      </c>
      <c r="S4256" s="255" t="s">
        <v>9209</v>
      </c>
    </row>
    <row r="4257" spans="1:19" x14ac:dyDescent="0.3">
      <c r="A4257" s="255"/>
      <c r="B4257" s="255"/>
      <c r="C4257" s="255"/>
      <c r="D4257" s="255"/>
      <c r="F4257" s="255" t="s">
        <v>174</v>
      </c>
      <c r="G4257" s="255" t="s">
        <v>893</v>
      </c>
      <c r="H4257" s="255" t="s">
        <v>565</v>
      </c>
      <c r="I4257" s="255" t="s">
        <v>565</v>
      </c>
      <c r="K4257" s="255" t="s">
        <v>191</v>
      </c>
      <c r="L4257" s="255" t="s">
        <v>625</v>
      </c>
      <c r="M4257" s="255" t="s">
        <v>565</v>
      </c>
      <c r="N4257" s="255" t="s">
        <v>565</v>
      </c>
      <c r="P4257" s="255" t="s">
        <v>174</v>
      </c>
      <c r="Q4257" s="255" t="s">
        <v>774</v>
      </c>
      <c r="R4257" s="255" t="s">
        <v>565</v>
      </c>
      <c r="S4257" s="255" t="s">
        <v>565</v>
      </c>
    </row>
    <row r="4258" spans="1:19" x14ac:dyDescent="0.3">
      <c r="A4258" s="255"/>
      <c r="B4258" s="255"/>
      <c r="C4258" s="255"/>
      <c r="D4258" s="255"/>
      <c r="F4258" s="255" t="s">
        <v>174</v>
      </c>
      <c r="G4258" s="255" t="s">
        <v>677</v>
      </c>
      <c r="H4258" s="255" t="s">
        <v>565</v>
      </c>
      <c r="I4258" s="255" t="s">
        <v>565</v>
      </c>
      <c r="K4258" s="255" t="s">
        <v>191</v>
      </c>
      <c r="L4258" s="255" t="s">
        <v>1237</v>
      </c>
      <c r="M4258" s="255" t="s">
        <v>565</v>
      </c>
      <c r="N4258" s="255" t="s">
        <v>565</v>
      </c>
      <c r="P4258" s="255" t="s">
        <v>174</v>
      </c>
      <c r="Q4258" s="255" t="s">
        <v>776</v>
      </c>
      <c r="R4258" s="255" t="s">
        <v>565</v>
      </c>
      <c r="S4258" s="255" t="s">
        <v>624</v>
      </c>
    </row>
    <row r="4259" spans="1:19" x14ac:dyDescent="0.3">
      <c r="A4259" s="255"/>
      <c r="B4259" s="255"/>
      <c r="C4259" s="255"/>
      <c r="D4259" s="255"/>
      <c r="F4259" s="255" t="s">
        <v>174</v>
      </c>
      <c r="G4259" s="255" t="s">
        <v>543</v>
      </c>
      <c r="H4259" s="255" t="s">
        <v>2256</v>
      </c>
      <c r="I4259" s="255" t="s">
        <v>1790</v>
      </c>
      <c r="K4259" s="255" t="s">
        <v>191</v>
      </c>
      <c r="L4259" s="255" t="s">
        <v>629</v>
      </c>
      <c r="M4259" s="255" t="s">
        <v>652</v>
      </c>
      <c r="N4259" s="255" t="s">
        <v>2767</v>
      </c>
      <c r="P4259" s="255" t="s">
        <v>174</v>
      </c>
      <c r="Q4259" s="255" t="s">
        <v>778</v>
      </c>
      <c r="R4259" s="255" t="s">
        <v>9210</v>
      </c>
      <c r="S4259" s="255" t="s">
        <v>3940</v>
      </c>
    </row>
    <row r="4260" spans="1:19" x14ac:dyDescent="0.3">
      <c r="A4260" s="255"/>
      <c r="B4260" s="255"/>
      <c r="C4260" s="255"/>
      <c r="D4260" s="255"/>
      <c r="F4260" s="255" t="s">
        <v>174</v>
      </c>
      <c r="G4260" s="255" t="s">
        <v>679</v>
      </c>
      <c r="H4260" s="255" t="s">
        <v>863</v>
      </c>
      <c r="I4260" s="255" t="s">
        <v>652</v>
      </c>
      <c r="K4260" s="255" t="s">
        <v>191</v>
      </c>
      <c r="L4260" s="255" t="s">
        <v>633</v>
      </c>
      <c r="M4260" s="255" t="s">
        <v>565</v>
      </c>
      <c r="N4260" s="255" t="s">
        <v>565</v>
      </c>
      <c r="P4260" s="255" t="s">
        <v>174</v>
      </c>
      <c r="Q4260" s="255" t="s">
        <v>780</v>
      </c>
      <c r="R4260" s="255" t="s">
        <v>1375</v>
      </c>
      <c r="S4260" s="255" t="s">
        <v>3941</v>
      </c>
    </row>
    <row r="4261" spans="1:19" x14ac:dyDescent="0.3">
      <c r="A4261" s="255"/>
      <c r="B4261" s="255"/>
      <c r="C4261" s="255"/>
      <c r="D4261" s="255"/>
      <c r="F4261" s="255" t="s">
        <v>174</v>
      </c>
      <c r="G4261" s="255" t="s">
        <v>681</v>
      </c>
      <c r="H4261" s="255" t="s">
        <v>1020</v>
      </c>
      <c r="I4261" s="255" t="s">
        <v>1791</v>
      </c>
      <c r="K4261" s="255" t="s">
        <v>191</v>
      </c>
      <c r="L4261" s="255" t="s">
        <v>586</v>
      </c>
      <c r="M4261" s="255" t="s">
        <v>812</v>
      </c>
      <c r="N4261" s="255" t="s">
        <v>1302</v>
      </c>
      <c r="P4261" s="255" t="s">
        <v>174</v>
      </c>
      <c r="Q4261" s="255" t="s">
        <v>782</v>
      </c>
      <c r="R4261" s="255" t="s">
        <v>565</v>
      </c>
      <c r="S4261" s="255" t="s">
        <v>565</v>
      </c>
    </row>
    <row r="4262" spans="1:19" x14ac:dyDescent="0.3">
      <c r="A4262" s="255"/>
      <c r="B4262" s="255"/>
      <c r="C4262" s="255"/>
      <c r="D4262" s="255"/>
      <c r="F4262" s="255" t="s">
        <v>174</v>
      </c>
      <c r="G4262" s="255" t="s">
        <v>683</v>
      </c>
      <c r="H4262" s="255" t="s">
        <v>812</v>
      </c>
      <c r="I4262" s="255" t="s">
        <v>842</v>
      </c>
      <c r="K4262" s="255" t="s">
        <v>191</v>
      </c>
      <c r="L4262" s="255" t="s">
        <v>548</v>
      </c>
      <c r="M4262" s="255" t="s">
        <v>1183</v>
      </c>
      <c r="N4262" s="255" t="s">
        <v>2576</v>
      </c>
      <c r="P4262" s="255" t="s">
        <v>174</v>
      </c>
      <c r="Q4262" s="255" t="s">
        <v>783</v>
      </c>
      <c r="R4262" s="255" t="s">
        <v>1121</v>
      </c>
      <c r="S4262" s="255" t="s">
        <v>3263</v>
      </c>
    </row>
    <row r="4263" spans="1:19" x14ac:dyDescent="0.3">
      <c r="A4263" s="255"/>
      <c r="B4263" s="255"/>
      <c r="C4263" s="255"/>
      <c r="D4263" s="255"/>
      <c r="F4263" s="255" t="s">
        <v>174</v>
      </c>
      <c r="G4263" s="255" t="s">
        <v>542</v>
      </c>
      <c r="H4263" s="255" t="s">
        <v>585</v>
      </c>
      <c r="I4263" s="255" t="s">
        <v>1792</v>
      </c>
      <c r="K4263" s="255" t="s">
        <v>191</v>
      </c>
      <c r="L4263" s="255" t="s">
        <v>637</v>
      </c>
      <c r="M4263" s="255" t="s">
        <v>821</v>
      </c>
      <c r="N4263" s="255" t="s">
        <v>777</v>
      </c>
      <c r="P4263" s="255" t="s">
        <v>174</v>
      </c>
      <c r="Q4263" s="255" t="s">
        <v>784</v>
      </c>
      <c r="R4263" s="255" t="s">
        <v>1802</v>
      </c>
      <c r="S4263" s="255" t="s">
        <v>3942</v>
      </c>
    </row>
    <row r="4264" spans="1:19" x14ac:dyDescent="0.3">
      <c r="A4264" s="255"/>
      <c r="B4264" s="255"/>
      <c r="C4264" s="255"/>
      <c r="D4264" s="255"/>
      <c r="F4264" s="255" t="s">
        <v>174</v>
      </c>
      <c r="G4264" s="255" t="s">
        <v>686</v>
      </c>
      <c r="H4264" s="255" t="s">
        <v>2004</v>
      </c>
      <c r="I4264" s="255" t="s">
        <v>1793</v>
      </c>
      <c r="K4264" s="255" t="s">
        <v>191</v>
      </c>
      <c r="L4264" s="255" t="s">
        <v>639</v>
      </c>
      <c r="M4264" s="255" t="s">
        <v>624</v>
      </c>
      <c r="N4264" s="255" t="s">
        <v>1481</v>
      </c>
      <c r="P4264" s="255" t="s">
        <v>174</v>
      </c>
      <c r="Q4264" s="255" t="s">
        <v>786</v>
      </c>
      <c r="R4264" s="255" t="s">
        <v>3326</v>
      </c>
      <c r="S4264" s="255" t="s">
        <v>3943</v>
      </c>
    </row>
    <row r="4265" spans="1:19" x14ac:dyDescent="0.3">
      <c r="A4265" s="255"/>
      <c r="B4265" s="255"/>
      <c r="C4265" s="255"/>
      <c r="D4265" s="255"/>
      <c r="F4265" s="255" t="s">
        <v>174</v>
      </c>
      <c r="G4265" s="255" t="s">
        <v>688</v>
      </c>
      <c r="H4265" s="255" t="s">
        <v>865</v>
      </c>
      <c r="I4265" s="255" t="s">
        <v>1794</v>
      </c>
      <c r="K4265" s="255" t="s">
        <v>191</v>
      </c>
      <c r="L4265" s="255" t="s">
        <v>641</v>
      </c>
      <c r="M4265" s="255" t="s">
        <v>565</v>
      </c>
      <c r="N4265" s="255" t="s">
        <v>946</v>
      </c>
      <c r="P4265" s="255" t="s">
        <v>174</v>
      </c>
      <c r="Q4265" s="255" t="s">
        <v>4674</v>
      </c>
      <c r="R4265" s="255" t="s">
        <v>581</v>
      </c>
      <c r="S4265" s="255" t="s">
        <v>5581</v>
      </c>
    </row>
    <row r="4266" spans="1:19" x14ac:dyDescent="0.3">
      <c r="A4266" s="255"/>
      <c r="B4266" s="255"/>
      <c r="C4266" s="255"/>
      <c r="D4266" s="255"/>
      <c r="F4266" s="255" t="s">
        <v>174</v>
      </c>
      <c r="G4266" s="255" t="s">
        <v>690</v>
      </c>
      <c r="H4266" s="255" t="s">
        <v>1415</v>
      </c>
      <c r="I4266" s="255" t="s">
        <v>1795</v>
      </c>
      <c r="K4266" s="255" t="s">
        <v>191</v>
      </c>
      <c r="L4266" s="255" t="s">
        <v>643</v>
      </c>
      <c r="M4266" s="255" t="s">
        <v>757</v>
      </c>
      <c r="N4266" s="255" t="s">
        <v>1992</v>
      </c>
      <c r="P4266" s="255" t="s">
        <v>174</v>
      </c>
      <c r="Q4266" s="255" t="s">
        <v>788</v>
      </c>
      <c r="R4266" s="255" t="s">
        <v>624</v>
      </c>
      <c r="S4266" s="255" t="s">
        <v>1777</v>
      </c>
    </row>
    <row r="4267" spans="1:19" x14ac:dyDescent="0.3">
      <c r="A4267" s="255"/>
      <c r="B4267" s="255"/>
      <c r="C4267" s="255"/>
      <c r="D4267" s="255"/>
      <c r="F4267" s="255" t="s">
        <v>174</v>
      </c>
      <c r="G4267" s="255" t="s">
        <v>541</v>
      </c>
      <c r="H4267" s="255" t="s">
        <v>9052</v>
      </c>
      <c r="I4267" s="255" t="s">
        <v>8651</v>
      </c>
      <c r="K4267" s="255" t="s">
        <v>191</v>
      </c>
      <c r="L4267" s="255" t="s">
        <v>586</v>
      </c>
      <c r="M4267" s="255" t="s">
        <v>812</v>
      </c>
      <c r="N4267" s="255" t="s">
        <v>2768</v>
      </c>
      <c r="P4267" s="255" t="s">
        <v>174</v>
      </c>
      <c r="Q4267" s="255" t="s">
        <v>790</v>
      </c>
      <c r="R4267" s="255" t="s">
        <v>875</v>
      </c>
      <c r="S4267" s="255" t="s">
        <v>3944</v>
      </c>
    </row>
    <row r="4268" spans="1:19" x14ac:dyDescent="0.3">
      <c r="A4268" s="255"/>
      <c r="B4268" s="255"/>
      <c r="C4268" s="255"/>
      <c r="D4268" s="255"/>
      <c r="F4268" s="255" t="s">
        <v>174</v>
      </c>
      <c r="G4268" s="255" t="s">
        <v>693</v>
      </c>
      <c r="H4268" s="255" t="s">
        <v>4104</v>
      </c>
      <c r="I4268" s="255" t="s">
        <v>1796</v>
      </c>
      <c r="K4268" s="255" t="s">
        <v>191</v>
      </c>
      <c r="L4268" s="255" t="s">
        <v>547</v>
      </c>
      <c r="M4268" s="255" t="s">
        <v>1975</v>
      </c>
      <c r="N4268" s="255" t="s">
        <v>1074</v>
      </c>
      <c r="P4268" s="255" t="s">
        <v>174</v>
      </c>
      <c r="Q4268" s="255" t="s">
        <v>792</v>
      </c>
      <c r="R4268" s="255" t="s">
        <v>661</v>
      </c>
      <c r="S4268" s="255" t="s">
        <v>3945</v>
      </c>
    </row>
    <row r="4269" spans="1:19" x14ac:dyDescent="0.3">
      <c r="A4269" s="255"/>
      <c r="B4269" s="255"/>
      <c r="C4269" s="255"/>
      <c r="D4269" s="255"/>
      <c r="F4269" s="255" t="s">
        <v>174</v>
      </c>
      <c r="G4269" s="255" t="s">
        <v>695</v>
      </c>
      <c r="H4269" s="255" t="s">
        <v>1577</v>
      </c>
      <c r="I4269" s="255" t="s">
        <v>8652</v>
      </c>
      <c r="K4269" s="255" t="s">
        <v>191</v>
      </c>
      <c r="L4269" s="255" t="s">
        <v>647</v>
      </c>
      <c r="M4269" s="255" t="s">
        <v>1844</v>
      </c>
      <c r="N4269" s="255" t="s">
        <v>863</v>
      </c>
      <c r="P4269" s="255" t="s">
        <v>174</v>
      </c>
      <c r="Q4269" s="255" t="s">
        <v>794</v>
      </c>
      <c r="R4269" s="255" t="s">
        <v>946</v>
      </c>
      <c r="S4269" s="255" t="s">
        <v>853</v>
      </c>
    </row>
    <row r="4270" spans="1:19" x14ac:dyDescent="0.3">
      <c r="A4270" s="255"/>
      <c r="B4270" s="255"/>
      <c r="C4270" s="255"/>
      <c r="D4270" s="255"/>
      <c r="F4270" s="255" t="s">
        <v>174</v>
      </c>
      <c r="G4270" s="255" t="s">
        <v>697</v>
      </c>
      <c r="H4270" s="255" t="s">
        <v>1881</v>
      </c>
      <c r="I4270" s="255" t="s">
        <v>836</v>
      </c>
      <c r="K4270" s="255" t="s">
        <v>191</v>
      </c>
      <c r="L4270" s="255" t="s">
        <v>649</v>
      </c>
      <c r="M4270" s="255" t="s">
        <v>2641</v>
      </c>
      <c r="N4270" s="255" t="s">
        <v>946</v>
      </c>
      <c r="P4270" s="255" t="s">
        <v>174</v>
      </c>
      <c r="Q4270" s="255" t="s">
        <v>796</v>
      </c>
      <c r="R4270" s="255" t="s">
        <v>2045</v>
      </c>
      <c r="S4270" s="255" t="s">
        <v>3946</v>
      </c>
    </row>
    <row r="4271" spans="1:19" x14ac:dyDescent="0.3">
      <c r="A4271" s="255"/>
      <c r="B4271" s="255"/>
      <c r="C4271" s="255"/>
      <c r="D4271" s="255"/>
      <c r="F4271" s="255" t="s">
        <v>174</v>
      </c>
      <c r="G4271" s="255" t="s">
        <v>699</v>
      </c>
      <c r="H4271" s="255" t="s">
        <v>2310</v>
      </c>
      <c r="I4271" s="255" t="s">
        <v>1797</v>
      </c>
      <c r="K4271" s="255" t="s">
        <v>191</v>
      </c>
      <c r="L4271" s="255" t="s">
        <v>651</v>
      </c>
      <c r="M4271" s="255" t="s">
        <v>565</v>
      </c>
      <c r="N4271" s="255" t="s">
        <v>565</v>
      </c>
      <c r="P4271" s="255" t="s">
        <v>174</v>
      </c>
      <c r="Q4271" s="255" t="s">
        <v>4675</v>
      </c>
      <c r="R4271" s="255" t="s">
        <v>1575</v>
      </c>
      <c r="S4271" s="255" t="s">
        <v>9211</v>
      </c>
    </row>
    <row r="4272" spans="1:19" x14ac:dyDescent="0.3">
      <c r="A4272" s="255"/>
      <c r="B4272" s="255"/>
      <c r="C4272" s="255"/>
      <c r="D4272" s="255"/>
      <c r="F4272" s="255" t="s">
        <v>174</v>
      </c>
      <c r="G4272" s="255" t="s">
        <v>701</v>
      </c>
      <c r="H4272" s="255" t="s">
        <v>2515</v>
      </c>
      <c r="I4272" s="255" t="s">
        <v>1798</v>
      </c>
      <c r="K4272" s="255" t="s">
        <v>191</v>
      </c>
      <c r="L4272" s="255" t="s">
        <v>653</v>
      </c>
      <c r="M4272" s="255" t="s">
        <v>624</v>
      </c>
      <c r="N4272" s="255" t="s">
        <v>594</v>
      </c>
      <c r="P4272" s="255" t="s">
        <v>174</v>
      </c>
      <c r="Q4272" s="255" t="s">
        <v>798</v>
      </c>
      <c r="R4272" s="255" t="s">
        <v>863</v>
      </c>
      <c r="S4272" s="255" t="s">
        <v>3514</v>
      </c>
    </row>
    <row r="4273" spans="1:19" x14ac:dyDescent="0.3">
      <c r="A4273" s="255"/>
      <c r="B4273" s="255"/>
      <c r="C4273" s="255"/>
      <c r="D4273" s="255"/>
      <c r="F4273" s="255" t="s">
        <v>174</v>
      </c>
      <c r="G4273" s="255" t="s">
        <v>702</v>
      </c>
      <c r="H4273" s="255" t="s">
        <v>565</v>
      </c>
      <c r="I4273" s="255" t="s">
        <v>565</v>
      </c>
      <c r="K4273" s="255" t="s">
        <v>191</v>
      </c>
      <c r="L4273" s="255" t="s">
        <v>655</v>
      </c>
      <c r="M4273" s="255" t="s">
        <v>594</v>
      </c>
      <c r="N4273" s="255" t="s">
        <v>2157</v>
      </c>
      <c r="P4273" s="255" t="s">
        <v>174</v>
      </c>
      <c r="Q4273" s="255" t="s">
        <v>800</v>
      </c>
      <c r="R4273" s="255" t="s">
        <v>1498</v>
      </c>
      <c r="S4273" s="255" t="s">
        <v>1505</v>
      </c>
    </row>
    <row r="4274" spans="1:19" x14ac:dyDescent="0.3">
      <c r="A4274" s="255"/>
      <c r="B4274" s="255"/>
      <c r="C4274" s="255"/>
      <c r="D4274" s="255"/>
      <c r="F4274" s="255" t="s">
        <v>174</v>
      </c>
      <c r="G4274" s="255" t="s">
        <v>703</v>
      </c>
      <c r="H4274" s="255" t="s">
        <v>565</v>
      </c>
      <c r="I4274" s="255" t="s">
        <v>565</v>
      </c>
      <c r="K4274" s="255" t="s">
        <v>191</v>
      </c>
      <c r="L4274" s="255" t="s">
        <v>657</v>
      </c>
      <c r="M4274" s="255" t="s">
        <v>565</v>
      </c>
      <c r="N4274" s="255" t="s">
        <v>565</v>
      </c>
      <c r="P4274" s="255" t="s">
        <v>174</v>
      </c>
      <c r="Q4274" s="255" t="s">
        <v>802</v>
      </c>
      <c r="R4274" s="255" t="s">
        <v>565</v>
      </c>
      <c r="S4274" s="255" t="s">
        <v>565</v>
      </c>
    </row>
    <row r="4275" spans="1:19" x14ac:dyDescent="0.3">
      <c r="A4275" s="255"/>
      <c r="B4275" s="255"/>
      <c r="C4275" s="255"/>
      <c r="D4275" s="255"/>
      <c r="F4275" s="255" t="s">
        <v>174</v>
      </c>
      <c r="G4275" s="255" t="s">
        <v>704</v>
      </c>
      <c r="H4275" s="255" t="s">
        <v>2641</v>
      </c>
      <c r="I4275" s="255" t="s">
        <v>1799</v>
      </c>
      <c r="K4275" s="255" t="s">
        <v>191</v>
      </c>
      <c r="L4275" s="255" t="s">
        <v>546</v>
      </c>
      <c r="M4275" s="255" t="s">
        <v>600</v>
      </c>
      <c r="N4275" s="255" t="s">
        <v>2769</v>
      </c>
      <c r="P4275" s="255" t="s">
        <v>174</v>
      </c>
      <c r="Q4275" s="255" t="s">
        <v>803</v>
      </c>
      <c r="R4275" s="255" t="s">
        <v>3047</v>
      </c>
      <c r="S4275" s="255" t="s">
        <v>3947</v>
      </c>
    </row>
    <row r="4276" spans="1:19" x14ac:dyDescent="0.3">
      <c r="A4276" s="255"/>
      <c r="B4276" s="255"/>
      <c r="C4276" s="255"/>
      <c r="D4276" s="255"/>
      <c r="F4276" s="255" t="s">
        <v>174</v>
      </c>
      <c r="G4276" s="255" t="s">
        <v>705</v>
      </c>
      <c r="H4276" s="255" t="s">
        <v>828</v>
      </c>
      <c r="I4276" s="255" t="s">
        <v>1800</v>
      </c>
      <c r="K4276" s="255" t="s">
        <v>191</v>
      </c>
      <c r="L4276" s="255" t="s">
        <v>660</v>
      </c>
      <c r="M4276" s="255" t="s">
        <v>565</v>
      </c>
      <c r="N4276" s="255" t="s">
        <v>565</v>
      </c>
      <c r="P4276" s="255" t="s">
        <v>174</v>
      </c>
      <c r="Q4276" s="255" t="s">
        <v>805</v>
      </c>
      <c r="R4276" s="255" t="s">
        <v>863</v>
      </c>
      <c r="S4276" s="255" t="s">
        <v>2689</v>
      </c>
    </row>
    <row r="4277" spans="1:19" x14ac:dyDescent="0.3">
      <c r="A4277" s="255"/>
      <c r="B4277" s="255"/>
      <c r="C4277" s="255"/>
      <c r="D4277" s="255"/>
      <c r="F4277" s="255" t="s">
        <v>174</v>
      </c>
      <c r="G4277" s="255" t="s">
        <v>707</v>
      </c>
      <c r="H4277" s="255" t="s">
        <v>1626</v>
      </c>
      <c r="I4277" s="255" t="s">
        <v>1801</v>
      </c>
      <c r="K4277" s="255" t="s">
        <v>191</v>
      </c>
      <c r="L4277" s="255" t="s">
        <v>662</v>
      </c>
      <c r="M4277" s="255" t="s">
        <v>594</v>
      </c>
      <c r="N4277" s="255" t="s">
        <v>821</v>
      </c>
      <c r="P4277" s="255" t="s">
        <v>174</v>
      </c>
      <c r="Q4277" s="255" t="s">
        <v>807</v>
      </c>
      <c r="R4277" s="255" t="s">
        <v>861</v>
      </c>
      <c r="S4277" s="255" t="s">
        <v>3948</v>
      </c>
    </row>
    <row r="4278" spans="1:19" x14ac:dyDescent="0.3">
      <c r="A4278" s="255"/>
      <c r="B4278" s="255"/>
      <c r="C4278" s="255"/>
      <c r="D4278" s="255"/>
      <c r="F4278" s="255" t="s">
        <v>174</v>
      </c>
      <c r="G4278" s="255" t="s">
        <v>709</v>
      </c>
      <c r="H4278" s="255" t="s">
        <v>2284</v>
      </c>
      <c r="I4278" s="255" t="s">
        <v>1802</v>
      </c>
      <c r="K4278" s="255" t="s">
        <v>191</v>
      </c>
      <c r="L4278" s="255" t="s">
        <v>664</v>
      </c>
      <c r="M4278" s="255" t="s">
        <v>1851</v>
      </c>
      <c r="N4278" s="255" t="s">
        <v>2770</v>
      </c>
      <c r="P4278" s="255" t="s">
        <v>174</v>
      </c>
      <c r="Q4278" s="255" t="s">
        <v>809</v>
      </c>
      <c r="R4278" s="255" t="s">
        <v>1010</v>
      </c>
      <c r="S4278" s="255" t="s">
        <v>3949</v>
      </c>
    </row>
    <row r="4279" spans="1:19" x14ac:dyDescent="0.3">
      <c r="A4279" s="255"/>
      <c r="B4279" s="255"/>
      <c r="C4279" s="255"/>
      <c r="D4279" s="255"/>
      <c r="F4279" s="255" t="s">
        <v>174</v>
      </c>
      <c r="G4279" s="255" t="s">
        <v>586</v>
      </c>
      <c r="H4279" s="255" t="s">
        <v>1688</v>
      </c>
      <c r="I4279" s="255" t="s">
        <v>1803</v>
      </c>
      <c r="K4279" s="255" t="s">
        <v>191</v>
      </c>
      <c r="L4279" s="255" t="s">
        <v>545</v>
      </c>
      <c r="M4279" s="255" t="s">
        <v>710</v>
      </c>
      <c r="N4279" s="255" t="s">
        <v>2771</v>
      </c>
      <c r="P4279" s="255" t="s">
        <v>174</v>
      </c>
      <c r="Q4279" s="255" t="s">
        <v>811</v>
      </c>
      <c r="R4279" s="255" t="s">
        <v>565</v>
      </c>
      <c r="S4279" s="255" t="s">
        <v>565</v>
      </c>
    </row>
    <row r="4280" spans="1:19" x14ac:dyDescent="0.3">
      <c r="A4280" s="255"/>
      <c r="B4280" s="255"/>
      <c r="C4280" s="255"/>
      <c r="D4280" s="255"/>
      <c r="F4280" s="255" t="s">
        <v>174</v>
      </c>
      <c r="G4280" s="255" t="s">
        <v>540</v>
      </c>
      <c r="H4280" s="255" t="s">
        <v>5605</v>
      </c>
      <c r="I4280" s="255" t="s">
        <v>9650</v>
      </c>
      <c r="K4280" s="255" t="s">
        <v>191</v>
      </c>
      <c r="L4280" s="255" t="s">
        <v>667</v>
      </c>
      <c r="M4280" s="255" t="s">
        <v>565</v>
      </c>
      <c r="N4280" s="255" t="s">
        <v>952</v>
      </c>
      <c r="P4280" s="255" t="s">
        <v>174</v>
      </c>
      <c r="Q4280" s="255" t="s">
        <v>4676</v>
      </c>
      <c r="R4280" s="255" t="s">
        <v>6192</v>
      </c>
      <c r="S4280" s="255" t="s">
        <v>9212</v>
      </c>
    </row>
    <row r="4281" spans="1:19" x14ac:dyDescent="0.3">
      <c r="A4281" s="255"/>
      <c r="B4281" s="255"/>
      <c r="C4281" s="255"/>
      <c r="D4281" s="255"/>
      <c r="F4281" s="255" t="s">
        <v>174</v>
      </c>
      <c r="G4281" s="255" t="s">
        <v>371</v>
      </c>
      <c r="H4281" s="255" t="s">
        <v>9051</v>
      </c>
      <c r="I4281" s="255" t="s">
        <v>1804</v>
      </c>
      <c r="K4281" s="255" t="s">
        <v>191</v>
      </c>
      <c r="L4281" s="255" t="s">
        <v>668</v>
      </c>
      <c r="M4281" s="255" t="s">
        <v>594</v>
      </c>
      <c r="N4281" s="255" t="s">
        <v>2515</v>
      </c>
      <c r="P4281" s="255" t="s">
        <v>174</v>
      </c>
      <c r="Q4281" s="255" t="s">
        <v>813</v>
      </c>
      <c r="R4281" s="255" t="s">
        <v>2548</v>
      </c>
      <c r="S4281" s="255" t="s">
        <v>3950</v>
      </c>
    </row>
    <row r="4282" spans="1:19" x14ac:dyDescent="0.3">
      <c r="A4282" s="255"/>
      <c r="B4282" s="255"/>
      <c r="C4282" s="255"/>
      <c r="D4282" s="255"/>
      <c r="F4282" s="255" t="s">
        <v>174</v>
      </c>
      <c r="G4282" s="255" t="s">
        <v>715</v>
      </c>
      <c r="H4282" s="255" t="s">
        <v>991</v>
      </c>
      <c r="I4282" s="255" t="s">
        <v>1805</v>
      </c>
      <c r="K4282" s="255" t="s">
        <v>191</v>
      </c>
      <c r="L4282" s="255" t="s">
        <v>670</v>
      </c>
      <c r="M4282" s="255" t="s">
        <v>1860</v>
      </c>
      <c r="N4282" s="255" t="s">
        <v>858</v>
      </c>
      <c r="P4282" s="255" t="s">
        <v>174</v>
      </c>
      <c r="Q4282" s="255" t="s">
        <v>815</v>
      </c>
      <c r="R4282" s="255" t="s">
        <v>565</v>
      </c>
      <c r="S4282" s="255" t="s">
        <v>2790</v>
      </c>
    </row>
    <row r="4283" spans="1:19" x14ac:dyDescent="0.3">
      <c r="A4283" s="255"/>
      <c r="B4283" s="255"/>
      <c r="C4283" s="255"/>
      <c r="D4283" s="255"/>
      <c r="F4283" s="255" t="s">
        <v>174</v>
      </c>
      <c r="G4283" s="255" t="s">
        <v>717</v>
      </c>
      <c r="H4283" s="255" t="s">
        <v>1281</v>
      </c>
      <c r="I4283" s="255" t="s">
        <v>1806</v>
      </c>
      <c r="K4283" s="255" t="s">
        <v>191</v>
      </c>
      <c r="L4283" s="255" t="s">
        <v>672</v>
      </c>
      <c r="M4283" s="255" t="s">
        <v>757</v>
      </c>
      <c r="N4283" s="255" t="s">
        <v>624</v>
      </c>
      <c r="P4283" s="255" t="s">
        <v>174</v>
      </c>
      <c r="Q4283" s="255" t="s">
        <v>816</v>
      </c>
      <c r="R4283" s="255" t="s">
        <v>1908</v>
      </c>
      <c r="S4283" s="255" t="s">
        <v>3951</v>
      </c>
    </row>
    <row r="4284" spans="1:19" x14ac:dyDescent="0.3">
      <c r="A4284" s="255"/>
      <c r="B4284" s="255"/>
      <c r="C4284" s="255"/>
      <c r="D4284" s="255"/>
      <c r="F4284" s="255" t="s">
        <v>174</v>
      </c>
      <c r="G4284" s="255" t="s">
        <v>719</v>
      </c>
      <c r="H4284" s="255" t="s">
        <v>565</v>
      </c>
      <c r="I4284" s="255" t="s">
        <v>624</v>
      </c>
      <c r="K4284" s="255" t="s">
        <v>191</v>
      </c>
      <c r="L4284" s="255" t="s">
        <v>544</v>
      </c>
      <c r="M4284" s="255" t="s">
        <v>1098</v>
      </c>
      <c r="N4284" s="255" t="s">
        <v>2772</v>
      </c>
      <c r="P4284" s="255" t="s">
        <v>174</v>
      </c>
      <c r="Q4284" s="255" t="s">
        <v>818</v>
      </c>
      <c r="R4284" s="255" t="s">
        <v>1216</v>
      </c>
      <c r="S4284" s="255" t="s">
        <v>3952</v>
      </c>
    </row>
    <row r="4285" spans="1:19" x14ac:dyDescent="0.3">
      <c r="A4285" s="255"/>
      <c r="B4285" s="255"/>
      <c r="C4285" s="255"/>
      <c r="D4285" s="255"/>
      <c r="F4285" s="255" t="s">
        <v>174</v>
      </c>
      <c r="G4285" s="255" t="s">
        <v>720</v>
      </c>
      <c r="H4285" s="255" t="s">
        <v>757</v>
      </c>
      <c r="I4285" s="255" t="s">
        <v>1807</v>
      </c>
      <c r="K4285" s="255" t="s">
        <v>191</v>
      </c>
      <c r="L4285" s="255" t="s">
        <v>675</v>
      </c>
      <c r="M4285" s="255" t="s">
        <v>680</v>
      </c>
      <c r="N4285" s="255" t="s">
        <v>2773</v>
      </c>
      <c r="P4285" s="255" t="s">
        <v>174</v>
      </c>
      <c r="Q4285" s="255" t="s">
        <v>4677</v>
      </c>
      <c r="R4285" s="255" t="s">
        <v>565</v>
      </c>
      <c r="S4285" s="255" t="s">
        <v>565</v>
      </c>
    </row>
    <row r="4286" spans="1:19" x14ac:dyDescent="0.3">
      <c r="A4286" s="255"/>
      <c r="B4286" s="255"/>
      <c r="C4286" s="255"/>
      <c r="D4286" s="255"/>
      <c r="F4286" s="255" t="s">
        <v>174</v>
      </c>
      <c r="G4286" s="255" t="s">
        <v>722</v>
      </c>
      <c r="H4286" s="255" t="s">
        <v>594</v>
      </c>
      <c r="I4286" s="255" t="s">
        <v>1808</v>
      </c>
      <c r="K4286" s="255" t="s">
        <v>191</v>
      </c>
      <c r="L4286" s="255" t="s">
        <v>676</v>
      </c>
      <c r="M4286" s="255" t="s">
        <v>642</v>
      </c>
      <c r="N4286" s="255" t="s">
        <v>2774</v>
      </c>
      <c r="P4286" s="255" t="s">
        <v>174</v>
      </c>
      <c r="Q4286" s="255" t="s">
        <v>820</v>
      </c>
      <c r="R4286" s="255" t="s">
        <v>565</v>
      </c>
      <c r="S4286" s="255" t="s">
        <v>565</v>
      </c>
    </row>
    <row r="4287" spans="1:19" x14ac:dyDescent="0.3">
      <c r="A4287" s="255"/>
      <c r="B4287" s="255"/>
      <c r="C4287" s="255"/>
      <c r="D4287" s="255"/>
      <c r="F4287" s="255" t="s">
        <v>174</v>
      </c>
      <c r="G4287" s="255" t="s">
        <v>724</v>
      </c>
      <c r="H4287" s="255" t="s">
        <v>892</v>
      </c>
      <c r="I4287" s="255" t="s">
        <v>1809</v>
      </c>
      <c r="K4287" s="255" t="s">
        <v>191</v>
      </c>
      <c r="L4287" s="255" t="s">
        <v>677</v>
      </c>
      <c r="M4287" s="255" t="s">
        <v>565</v>
      </c>
      <c r="N4287" s="255" t="s">
        <v>565</v>
      </c>
      <c r="P4287" s="255" t="s">
        <v>174</v>
      </c>
      <c r="Q4287" s="255" t="s">
        <v>961</v>
      </c>
      <c r="R4287" s="255" t="s">
        <v>565</v>
      </c>
      <c r="S4287" s="255" t="s">
        <v>565</v>
      </c>
    </row>
    <row r="4288" spans="1:19" x14ac:dyDescent="0.3">
      <c r="A4288" s="255"/>
      <c r="B4288" s="255"/>
      <c r="C4288" s="255"/>
      <c r="D4288" s="255"/>
      <c r="F4288" s="255" t="s">
        <v>174</v>
      </c>
      <c r="G4288" s="255" t="s">
        <v>726</v>
      </c>
      <c r="H4288" s="255" t="s">
        <v>2124</v>
      </c>
      <c r="I4288" s="255" t="s">
        <v>1810</v>
      </c>
      <c r="K4288" s="255" t="s">
        <v>191</v>
      </c>
      <c r="L4288" s="255" t="s">
        <v>543</v>
      </c>
      <c r="M4288" s="255" t="s">
        <v>1145</v>
      </c>
      <c r="N4288" s="255" t="s">
        <v>2775</v>
      </c>
      <c r="P4288" s="255" t="s">
        <v>174</v>
      </c>
      <c r="Q4288" s="255" t="s">
        <v>822</v>
      </c>
      <c r="R4288" s="255" t="s">
        <v>1834</v>
      </c>
      <c r="S4288" s="255" t="s">
        <v>3953</v>
      </c>
    </row>
    <row r="4289" spans="1:19" x14ac:dyDescent="0.3">
      <c r="A4289" s="255"/>
      <c r="B4289" s="255"/>
      <c r="C4289" s="255"/>
      <c r="D4289" s="255"/>
      <c r="F4289" s="255" t="s">
        <v>174</v>
      </c>
      <c r="G4289" s="255" t="s">
        <v>728</v>
      </c>
      <c r="H4289" s="255" t="s">
        <v>3138</v>
      </c>
      <c r="I4289" s="255" t="s">
        <v>1811</v>
      </c>
      <c r="K4289" s="255" t="s">
        <v>191</v>
      </c>
      <c r="L4289" s="255" t="s">
        <v>679</v>
      </c>
      <c r="M4289" s="255" t="s">
        <v>594</v>
      </c>
      <c r="N4289" s="255" t="s">
        <v>863</v>
      </c>
      <c r="P4289" s="255" t="s">
        <v>174</v>
      </c>
      <c r="Q4289" s="255" t="s">
        <v>332</v>
      </c>
      <c r="R4289" s="255" t="s">
        <v>9213</v>
      </c>
      <c r="S4289" s="255" t="s">
        <v>8800</v>
      </c>
    </row>
    <row r="4290" spans="1:19" x14ac:dyDescent="0.3">
      <c r="A4290" s="255"/>
      <c r="B4290" s="255"/>
      <c r="C4290" s="255"/>
      <c r="D4290" s="255"/>
      <c r="F4290" s="255" t="s">
        <v>174</v>
      </c>
      <c r="G4290" s="255" t="s">
        <v>730</v>
      </c>
      <c r="H4290" s="255" t="s">
        <v>1339</v>
      </c>
      <c r="I4290" s="255" t="s">
        <v>1812</v>
      </c>
      <c r="K4290" s="255" t="s">
        <v>191</v>
      </c>
      <c r="L4290" s="255" t="s">
        <v>681</v>
      </c>
      <c r="M4290" s="255" t="s">
        <v>1013</v>
      </c>
      <c r="N4290" s="255" t="s">
        <v>1574</v>
      </c>
      <c r="P4290" s="255" t="s">
        <v>174</v>
      </c>
      <c r="Q4290" s="255" t="s">
        <v>331</v>
      </c>
      <c r="R4290" s="255" t="s">
        <v>1947</v>
      </c>
      <c r="S4290" s="255" t="s">
        <v>3954</v>
      </c>
    </row>
    <row r="4291" spans="1:19" x14ac:dyDescent="0.3">
      <c r="A4291" s="255"/>
      <c r="B4291" s="255"/>
      <c r="C4291" s="255"/>
      <c r="D4291" s="255"/>
      <c r="F4291" s="255" t="s">
        <v>174</v>
      </c>
      <c r="G4291" s="255" t="s">
        <v>539</v>
      </c>
      <c r="H4291" s="255" t="s">
        <v>9050</v>
      </c>
      <c r="I4291" s="255" t="s">
        <v>9651</v>
      </c>
      <c r="K4291" s="255" t="s">
        <v>191</v>
      </c>
      <c r="L4291" s="255" t="s">
        <v>683</v>
      </c>
      <c r="M4291" s="255" t="s">
        <v>565</v>
      </c>
      <c r="N4291" s="255" t="s">
        <v>885</v>
      </c>
      <c r="P4291" s="255" t="s">
        <v>174</v>
      </c>
      <c r="Q4291" s="255" t="s">
        <v>330</v>
      </c>
      <c r="R4291" s="255" t="s">
        <v>684</v>
      </c>
      <c r="S4291" s="255" t="s">
        <v>3955</v>
      </c>
    </row>
    <row r="4292" spans="1:19" x14ac:dyDescent="0.3">
      <c r="A4292" s="255"/>
      <c r="B4292" s="255"/>
      <c r="C4292" s="255"/>
      <c r="D4292" s="255"/>
      <c r="F4292" s="255" t="s">
        <v>174</v>
      </c>
      <c r="G4292" s="255" t="s">
        <v>733</v>
      </c>
      <c r="H4292" s="255" t="s">
        <v>624</v>
      </c>
      <c r="I4292" s="255" t="s">
        <v>946</v>
      </c>
      <c r="K4292" s="255" t="s">
        <v>191</v>
      </c>
      <c r="L4292" s="255" t="s">
        <v>542</v>
      </c>
      <c r="M4292" s="255" t="s">
        <v>1013</v>
      </c>
      <c r="N4292" s="255" t="s">
        <v>1498</v>
      </c>
      <c r="P4292" s="255" t="s">
        <v>174</v>
      </c>
      <c r="Q4292" s="255" t="s">
        <v>329</v>
      </c>
      <c r="R4292" s="255" t="s">
        <v>9214</v>
      </c>
      <c r="S4292" s="255" t="s">
        <v>3956</v>
      </c>
    </row>
    <row r="4293" spans="1:19" x14ac:dyDescent="0.3">
      <c r="A4293" s="255"/>
      <c r="B4293" s="255"/>
      <c r="C4293" s="255"/>
      <c r="D4293" s="255"/>
      <c r="F4293" s="255" t="s">
        <v>174</v>
      </c>
      <c r="G4293" s="255" t="s">
        <v>735</v>
      </c>
      <c r="H4293" s="255" t="s">
        <v>1183</v>
      </c>
      <c r="I4293" s="255" t="s">
        <v>1813</v>
      </c>
      <c r="K4293" s="255" t="s">
        <v>191</v>
      </c>
      <c r="L4293" s="255" t="s">
        <v>686</v>
      </c>
      <c r="M4293" s="255" t="s">
        <v>1121</v>
      </c>
      <c r="N4293" s="255" t="s">
        <v>2515</v>
      </c>
      <c r="P4293" s="255" t="s">
        <v>174</v>
      </c>
      <c r="Q4293" s="255" t="s">
        <v>328</v>
      </c>
      <c r="R4293" s="255" t="s">
        <v>1539</v>
      </c>
      <c r="S4293" s="255" t="s">
        <v>3957</v>
      </c>
    </row>
    <row r="4294" spans="1:19" x14ac:dyDescent="0.3">
      <c r="A4294" s="255"/>
      <c r="B4294" s="255"/>
      <c r="C4294" s="255"/>
      <c r="D4294" s="255"/>
      <c r="F4294" s="255" t="s">
        <v>174</v>
      </c>
      <c r="G4294" s="255" t="s">
        <v>737</v>
      </c>
      <c r="H4294" s="255" t="s">
        <v>865</v>
      </c>
      <c r="I4294" s="255" t="s">
        <v>1814</v>
      </c>
      <c r="K4294" s="255" t="s">
        <v>191</v>
      </c>
      <c r="L4294" s="255" t="s">
        <v>688</v>
      </c>
      <c r="M4294" s="255" t="s">
        <v>565</v>
      </c>
      <c r="N4294" s="255" t="s">
        <v>565</v>
      </c>
      <c r="P4294" s="255" t="s">
        <v>174</v>
      </c>
      <c r="Q4294" s="255" t="s">
        <v>324</v>
      </c>
      <c r="R4294" s="255" t="s">
        <v>1212</v>
      </c>
      <c r="S4294" s="255" t="s">
        <v>8801</v>
      </c>
    </row>
    <row r="4295" spans="1:19" x14ac:dyDescent="0.3">
      <c r="A4295" s="255"/>
      <c r="B4295" s="255"/>
      <c r="C4295" s="255"/>
      <c r="D4295" s="255"/>
      <c r="F4295" s="255" t="s">
        <v>174</v>
      </c>
      <c r="G4295" s="255" t="s">
        <v>739</v>
      </c>
      <c r="H4295" s="255" t="s">
        <v>2125</v>
      </c>
      <c r="I4295" s="255" t="s">
        <v>1815</v>
      </c>
      <c r="K4295" s="255" t="s">
        <v>191</v>
      </c>
      <c r="L4295" s="255" t="s">
        <v>690</v>
      </c>
      <c r="M4295" s="255" t="s">
        <v>624</v>
      </c>
      <c r="N4295" s="255" t="s">
        <v>885</v>
      </c>
      <c r="P4295" s="255" t="s">
        <v>174</v>
      </c>
      <c r="Q4295" s="255" t="s">
        <v>4678</v>
      </c>
      <c r="R4295" s="255" t="s">
        <v>638</v>
      </c>
      <c r="S4295" s="255" t="s">
        <v>9215</v>
      </c>
    </row>
    <row r="4296" spans="1:19" x14ac:dyDescent="0.3">
      <c r="A4296" s="255"/>
      <c r="B4296" s="255"/>
      <c r="C4296" s="255"/>
      <c r="D4296" s="255"/>
      <c r="F4296" s="255" t="s">
        <v>174</v>
      </c>
      <c r="G4296" s="255" t="s">
        <v>741</v>
      </c>
      <c r="H4296" s="255" t="s">
        <v>949</v>
      </c>
      <c r="I4296" s="255" t="s">
        <v>924</v>
      </c>
      <c r="K4296" s="255" t="s">
        <v>191</v>
      </c>
      <c r="L4296" s="255" t="s">
        <v>541</v>
      </c>
      <c r="M4296" s="255" t="s">
        <v>4369</v>
      </c>
      <c r="N4296" s="255" t="s">
        <v>3700</v>
      </c>
      <c r="P4296" s="255" t="s">
        <v>174</v>
      </c>
      <c r="Q4296" s="255" t="s">
        <v>830</v>
      </c>
      <c r="R4296" s="255" t="s">
        <v>1183</v>
      </c>
      <c r="S4296" s="255" t="s">
        <v>1968</v>
      </c>
    </row>
    <row r="4297" spans="1:19" x14ac:dyDescent="0.3">
      <c r="A4297" s="255"/>
      <c r="B4297" s="255"/>
      <c r="C4297" s="255"/>
      <c r="D4297" s="255"/>
      <c r="F4297" s="255" t="s">
        <v>174</v>
      </c>
      <c r="G4297" s="255" t="s">
        <v>743</v>
      </c>
      <c r="H4297" s="255" t="s">
        <v>4364</v>
      </c>
      <c r="I4297" s="255" t="s">
        <v>3768</v>
      </c>
      <c r="K4297" s="255" t="s">
        <v>191</v>
      </c>
      <c r="L4297" s="255" t="s">
        <v>693</v>
      </c>
      <c r="M4297" s="255" t="s">
        <v>4446</v>
      </c>
      <c r="N4297" s="255" t="s">
        <v>2776</v>
      </c>
      <c r="P4297" s="255" t="s">
        <v>174</v>
      </c>
      <c r="Q4297" s="255" t="s">
        <v>831</v>
      </c>
      <c r="R4297" s="255" t="s">
        <v>594</v>
      </c>
      <c r="S4297" s="255" t="s">
        <v>565</v>
      </c>
    </row>
    <row r="4298" spans="1:19" x14ac:dyDescent="0.3">
      <c r="A4298" s="255"/>
      <c r="B4298" s="255"/>
      <c r="C4298" s="255"/>
      <c r="D4298" s="255"/>
      <c r="F4298" s="255" t="s">
        <v>174</v>
      </c>
      <c r="G4298" s="255" t="s">
        <v>745</v>
      </c>
      <c r="H4298" s="255" t="s">
        <v>1992</v>
      </c>
      <c r="I4298" s="255" t="s">
        <v>1816</v>
      </c>
      <c r="K4298" s="255" t="s">
        <v>191</v>
      </c>
      <c r="L4298" s="255" t="s">
        <v>695</v>
      </c>
      <c r="M4298" s="255" t="s">
        <v>1966</v>
      </c>
      <c r="N4298" s="255" t="s">
        <v>2777</v>
      </c>
      <c r="P4298" s="255" t="s">
        <v>174</v>
      </c>
      <c r="Q4298" s="255" t="s">
        <v>832</v>
      </c>
      <c r="R4298" s="255" t="s">
        <v>1156</v>
      </c>
      <c r="S4298" s="255" t="s">
        <v>3958</v>
      </c>
    </row>
    <row r="4299" spans="1:19" x14ac:dyDescent="0.3">
      <c r="A4299" s="255"/>
      <c r="B4299" s="255"/>
      <c r="C4299" s="255"/>
      <c r="D4299" s="255"/>
      <c r="F4299" s="255" t="s">
        <v>174</v>
      </c>
      <c r="G4299" s="255" t="s">
        <v>747</v>
      </c>
      <c r="H4299" s="255" t="s">
        <v>2651</v>
      </c>
      <c r="I4299" s="255" t="s">
        <v>1817</v>
      </c>
      <c r="K4299" s="255" t="s">
        <v>191</v>
      </c>
      <c r="L4299" s="255" t="s">
        <v>697</v>
      </c>
      <c r="M4299" s="255" t="s">
        <v>885</v>
      </c>
      <c r="N4299" s="255" t="s">
        <v>821</v>
      </c>
      <c r="P4299" s="255" t="s">
        <v>174</v>
      </c>
      <c r="Q4299" s="255" t="s">
        <v>536</v>
      </c>
      <c r="R4299" s="255" t="s">
        <v>3594</v>
      </c>
      <c r="S4299" s="255" t="s">
        <v>3959</v>
      </c>
    </row>
    <row r="4300" spans="1:19" x14ac:dyDescent="0.3">
      <c r="A4300" s="255"/>
      <c r="B4300" s="255"/>
      <c r="C4300" s="255"/>
      <c r="D4300" s="255"/>
      <c r="F4300" s="255" t="s">
        <v>174</v>
      </c>
      <c r="G4300" s="255" t="s">
        <v>749</v>
      </c>
      <c r="H4300" s="255" t="s">
        <v>3144</v>
      </c>
      <c r="I4300" s="255" t="s">
        <v>9652</v>
      </c>
      <c r="K4300" s="255" t="s">
        <v>191</v>
      </c>
      <c r="L4300" s="255" t="s">
        <v>699</v>
      </c>
      <c r="M4300" s="255" t="s">
        <v>2603</v>
      </c>
      <c r="N4300" s="255" t="s">
        <v>885</v>
      </c>
      <c r="P4300" s="255" t="s">
        <v>174</v>
      </c>
      <c r="Q4300" s="255" t="s">
        <v>586</v>
      </c>
      <c r="R4300" s="255" t="s">
        <v>3594</v>
      </c>
      <c r="S4300" s="255" t="s">
        <v>3959</v>
      </c>
    </row>
    <row r="4301" spans="1:19" x14ac:dyDescent="0.3">
      <c r="A4301" s="255"/>
      <c r="B4301" s="255"/>
      <c r="C4301" s="255"/>
      <c r="D4301" s="255"/>
      <c r="F4301" s="255" t="s">
        <v>174</v>
      </c>
      <c r="G4301" s="255" t="s">
        <v>751</v>
      </c>
      <c r="H4301" s="255" t="s">
        <v>1092</v>
      </c>
      <c r="I4301" s="255" t="s">
        <v>1818</v>
      </c>
      <c r="K4301" s="255" t="s">
        <v>191</v>
      </c>
      <c r="L4301" s="255" t="s">
        <v>701</v>
      </c>
      <c r="M4301" s="255" t="s">
        <v>565</v>
      </c>
      <c r="N4301" s="255" t="s">
        <v>594</v>
      </c>
      <c r="P4301" s="255" t="s">
        <v>176</v>
      </c>
      <c r="Q4301" s="255" t="s">
        <v>554</v>
      </c>
      <c r="R4301" s="255" t="s">
        <v>5554</v>
      </c>
      <c r="S4301" s="255" t="s">
        <v>8802</v>
      </c>
    </row>
    <row r="4302" spans="1:19" x14ac:dyDescent="0.3">
      <c r="A4302" s="255"/>
      <c r="B4302" s="255"/>
      <c r="C4302" s="255"/>
      <c r="D4302" s="255"/>
      <c r="F4302" s="255" t="s">
        <v>174</v>
      </c>
      <c r="G4302" s="255" t="s">
        <v>753</v>
      </c>
      <c r="H4302" s="255" t="s">
        <v>4271</v>
      </c>
      <c r="I4302" s="255" t="s">
        <v>1819</v>
      </c>
      <c r="K4302" s="255" t="s">
        <v>191</v>
      </c>
      <c r="L4302" s="255" t="s">
        <v>702</v>
      </c>
      <c r="M4302" s="255" t="s">
        <v>565</v>
      </c>
      <c r="N4302" s="255" t="s">
        <v>565</v>
      </c>
      <c r="P4302" s="255" t="s">
        <v>176</v>
      </c>
      <c r="Q4302" s="255" t="s">
        <v>564</v>
      </c>
      <c r="R4302" s="255" t="s">
        <v>594</v>
      </c>
      <c r="S4302" s="255" t="s">
        <v>1992</v>
      </c>
    </row>
    <row r="4303" spans="1:19" x14ac:dyDescent="0.3">
      <c r="A4303" s="255"/>
      <c r="B4303" s="255"/>
      <c r="C4303" s="255"/>
      <c r="D4303" s="255"/>
      <c r="F4303" s="255" t="s">
        <v>174</v>
      </c>
      <c r="G4303" s="255" t="s">
        <v>538</v>
      </c>
      <c r="H4303" s="255" t="s">
        <v>9049</v>
      </c>
      <c r="I4303" s="255" t="s">
        <v>8653</v>
      </c>
      <c r="K4303" s="255" t="s">
        <v>191</v>
      </c>
      <c r="L4303" s="255" t="s">
        <v>703</v>
      </c>
      <c r="M4303" s="255" t="s">
        <v>565</v>
      </c>
      <c r="N4303" s="255" t="s">
        <v>565</v>
      </c>
      <c r="P4303" s="255" t="s">
        <v>176</v>
      </c>
      <c r="Q4303" s="255" t="s">
        <v>566</v>
      </c>
      <c r="R4303" s="255" t="s">
        <v>1481</v>
      </c>
      <c r="S4303" s="255" t="s">
        <v>3960</v>
      </c>
    </row>
    <row r="4304" spans="1:19" x14ac:dyDescent="0.3">
      <c r="A4304" s="255"/>
      <c r="B4304" s="255"/>
      <c r="C4304" s="255"/>
      <c r="D4304" s="255"/>
      <c r="F4304" s="255" t="s">
        <v>174</v>
      </c>
      <c r="G4304" s="255" t="s">
        <v>756</v>
      </c>
      <c r="H4304" s="255" t="s">
        <v>594</v>
      </c>
      <c r="I4304" s="255" t="s">
        <v>565</v>
      </c>
      <c r="K4304" s="255" t="s">
        <v>191</v>
      </c>
      <c r="L4304" s="255" t="s">
        <v>704</v>
      </c>
      <c r="M4304" s="255" t="s">
        <v>565</v>
      </c>
      <c r="N4304" s="255" t="s">
        <v>565</v>
      </c>
      <c r="P4304" s="255" t="s">
        <v>176</v>
      </c>
      <c r="Q4304" s="255" t="s">
        <v>4661</v>
      </c>
      <c r="R4304" s="255" t="s">
        <v>4104</v>
      </c>
      <c r="S4304" s="255" t="s">
        <v>9216</v>
      </c>
    </row>
    <row r="4305" spans="1:19" x14ac:dyDescent="0.3">
      <c r="A4305" s="255"/>
      <c r="B4305" s="255"/>
      <c r="C4305" s="255"/>
      <c r="D4305" s="255"/>
      <c r="F4305" s="255" t="s">
        <v>174</v>
      </c>
      <c r="G4305" s="255" t="s">
        <v>758</v>
      </c>
      <c r="H4305" s="255" t="s">
        <v>2413</v>
      </c>
      <c r="I4305" s="255" t="s">
        <v>1820</v>
      </c>
      <c r="K4305" s="255" t="s">
        <v>191</v>
      </c>
      <c r="L4305" s="255" t="s">
        <v>705</v>
      </c>
      <c r="M4305" s="255" t="s">
        <v>565</v>
      </c>
      <c r="N4305" s="255" t="s">
        <v>565</v>
      </c>
      <c r="P4305" s="255" t="s">
        <v>176</v>
      </c>
      <c r="Q4305" s="255" t="s">
        <v>570</v>
      </c>
      <c r="R4305" s="255" t="s">
        <v>2000</v>
      </c>
      <c r="S4305" s="255" t="s">
        <v>8803</v>
      </c>
    </row>
    <row r="4306" spans="1:19" x14ac:dyDescent="0.3">
      <c r="A4306" s="255"/>
      <c r="B4306" s="255"/>
      <c r="C4306" s="255"/>
      <c r="D4306" s="255"/>
      <c r="F4306" s="255" t="s">
        <v>174</v>
      </c>
      <c r="G4306" s="255" t="s">
        <v>760</v>
      </c>
      <c r="H4306" s="255" t="s">
        <v>7833</v>
      </c>
      <c r="I4306" s="255" t="s">
        <v>8654</v>
      </c>
      <c r="K4306" s="255" t="s">
        <v>191</v>
      </c>
      <c r="L4306" s="255" t="s">
        <v>707</v>
      </c>
      <c r="M4306" s="255" t="s">
        <v>1145</v>
      </c>
      <c r="N4306" s="255" t="s">
        <v>2778</v>
      </c>
      <c r="P4306" s="255" t="s">
        <v>176</v>
      </c>
      <c r="Q4306" s="255" t="s">
        <v>572</v>
      </c>
      <c r="R4306" s="255" t="s">
        <v>2790</v>
      </c>
      <c r="S4306" s="255" t="s">
        <v>3961</v>
      </c>
    </row>
    <row r="4307" spans="1:19" x14ac:dyDescent="0.3">
      <c r="A4307" s="255"/>
      <c r="B4307" s="255"/>
      <c r="C4307" s="255"/>
      <c r="D4307" s="255"/>
      <c r="F4307" s="255" t="s">
        <v>174</v>
      </c>
      <c r="G4307" s="255" t="s">
        <v>762</v>
      </c>
      <c r="H4307" s="255" t="s">
        <v>4318</v>
      </c>
      <c r="I4307" s="255" t="s">
        <v>1821</v>
      </c>
      <c r="K4307" s="255" t="s">
        <v>191</v>
      </c>
      <c r="L4307" s="255" t="s">
        <v>709</v>
      </c>
      <c r="M4307" s="255" t="s">
        <v>565</v>
      </c>
      <c r="N4307" s="255" t="s">
        <v>565</v>
      </c>
      <c r="P4307" s="255" t="s">
        <v>176</v>
      </c>
      <c r="Q4307" s="255" t="s">
        <v>574</v>
      </c>
      <c r="R4307" s="255" t="s">
        <v>1119</v>
      </c>
      <c r="S4307" s="255" t="s">
        <v>3962</v>
      </c>
    </row>
    <row r="4308" spans="1:19" x14ac:dyDescent="0.3">
      <c r="A4308" s="255"/>
      <c r="B4308" s="255"/>
      <c r="C4308" s="255"/>
      <c r="D4308" s="255"/>
      <c r="F4308" s="255" t="s">
        <v>174</v>
      </c>
      <c r="G4308" s="255" t="s">
        <v>764</v>
      </c>
      <c r="H4308" s="255" t="s">
        <v>2914</v>
      </c>
      <c r="I4308" s="255" t="s">
        <v>1822</v>
      </c>
      <c r="K4308" s="255" t="s">
        <v>191</v>
      </c>
      <c r="L4308" s="255" t="s">
        <v>586</v>
      </c>
      <c r="M4308" s="255" t="s">
        <v>1167</v>
      </c>
      <c r="N4308" s="255" t="s">
        <v>2779</v>
      </c>
      <c r="P4308" s="255" t="s">
        <v>176</v>
      </c>
      <c r="Q4308" s="255" t="s">
        <v>576</v>
      </c>
      <c r="R4308" s="255" t="s">
        <v>2455</v>
      </c>
      <c r="S4308" s="255" t="s">
        <v>3963</v>
      </c>
    </row>
    <row r="4309" spans="1:19" x14ac:dyDescent="0.3">
      <c r="A4309" s="255"/>
      <c r="B4309" s="255"/>
      <c r="C4309" s="255"/>
      <c r="D4309" s="255"/>
      <c r="F4309" s="255" t="s">
        <v>174</v>
      </c>
      <c r="G4309" s="255" t="s">
        <v>766</v>
      </c>
      <c r="H4309" s="255" t="s">
        <v>1121</v>
      </c>
      <c r="I4309" s="255" t="s">
        <v>1823</v>
      </c>
      <c r="K4309" s="255" t="s">
        <v>191</v>
      </c>
      <c r="L4309" s="255" t="s">
        <v>540</v>
      </c>
      <c r="M4309" s="255" t="s">
        <v>9119</v>
      </c>
      <c r="N4309" s="255" t="s">
        <v>10040</v>
      </c>
      <c r="P4309" s="255" t="s">
        <v>176</v>
      </c>
      <c r="Q4309" s="255" t="s">
        <v>578</v>
      </c>
      <c r="R4309" s="255" t="s">
        <v>1915</v>
      </c>
      <c r="S4309" s="255" t="s">
        <v>1874</v>
      </c>
    </row>
    <row r="4310" spans="1:19" x14ac:dyDescent="0.3">
      <c r="A4310" s="255"/>
      <c r="B4310" s="255"/>
      <c r="C4310" s="255"/>
      <c r="D4310" s="255"/>
      <c r="F4310" s="255" t="s">
        <v>174</v>
      </c>
      <c r="G4310" s="255" t="s">
        <v>4672</v>
      </c>
      <c r="H4310" s="255" t="s">
        <v>710</v>
      </c>
      <c r="I4310" s="255" t="s">
        <v>4089</v>
      </c>
      <c r="K4310" s="255" t="s">
        <v>191</v>
      </c>
      <c r="L4310" s="255" t="s">
        <v>371</v>
      </c>
      <c r="M4310" s="255" t="s">
        <v>3140</v>
      </c>
      <c r="N4310" s="255" t="s">
        <v>10039</v>
      </c>
      <c r="P4310" s="255" t="s">
        <v>176</v>
      </c>
      <c r="Q4310" s="255" t="s">
        <v>580</v>
      </c>
      <c r="R4310" s="255" t="s">
        <v>757</v>
      </c>
      <c r="S4310" s="255" t="s">
        <v>2812</v>
      </c>
    </row>
    <row r="4311" spans="1:19" x14ac:dyDescent="0.3">
      <c r="A4311" s="255"/>
      <c r="B4311" s="255"/>
      <c r="C4311" s="255"/>
      <c r="D4311" s="255"/>
      <c r="F4311" s="255" t="s">
        <v>174</v>
      </c>
      <c r="G4311" s="255" t="s">
        <v>767</v>
      </c>
      <c r="H4311" s="255" t="s">
        <v>1020</v>
      </c>
      <c r="I4311" s="255" t="s">
        <v>1824</v>
      </c>
      <c r="K4311" s="255" t="s">
        <v>191</v>
      </c>
      <c r="L4311" s="255" t="s">
        <v>714</v>
      </c>
      <c r="M4311" s="255" t="s">
        <v>565</v>
      </c>
      <c r="N4311" s="255" t="s">
        <v>565</v>
      </c>
      <c r="P4311" s="255" t="s">
        <v>176</v>
      </c>
      <c r="Q4311" s="255" t="s">
        <v>2829</v>
      </c>
      <c r="R4311" s="255" t="s">
        <v>594</v>
      </c>
      <c r="S4311" s="255" t="s">
        <v>691</v>
      </c>
    </row>
    <row r="4312" spans="1:19" x14ac:dyDescent="0.3">
      <c r="A4312" s="255"/>
      <c r="B4312" s="255"/>
      <c r="C4312" s="255"/>
      <c r="D4312" s="255"/>
      <c r="F4312" s="255" t="s">
        <v>174</v>
      </c>
      <c r="G4312" s="255" t="s">
        <v>769</v>
      </c>
      <c r="H4312" s="255" t="s">
        <v>994</v>
      </c>
      <c r="I4312" s="255" t="s">
        <v>1825</v>
      </c>
      <c r="K4312" s="255" t="s">
        <v>191</v>
      </c>
      <c r="L4312" s="255" t="s">
        <v>1041</v>
      </c>
      <c r="M4312" s="255" t="s">
        <v>1798</v>
      </c>
      <c r="N4312" s="255" t="s">
        <v>8737</v>
      </c>
      <c r="P4312" s="255" t="s">
        <v>176</v>
      </c>
      <c r="Q4312" s="255" t="s">
        <v>4664</v>
      </c>
      <c r="R4312" s="255" t="s">
        <v>1933</v>
      </c>
      <c r="S4312" s="255" t="s">
        <v>1018</v>
      </c>
    </row>
    <row r="4313" spans="1:19" x14ac:dyDescent="0.3">
      <c r="A4313" s="255"/>
      <c r="B4313" s="255"/>
      <c r="C4313" s="255"/>
      <c r="D4313" s="255"/>
      <c r="F4313" s="255" t="s">
        <v>174</v>
      </c>
      <c r="G4313" s="255" t="s">
        <v>771</v>
      </c>
      <c r="H4313" s="255" t="s">
        <v>885</v>
      </c>
      <c r="I4313" s="255" t="s">
        <v>1826</v>
      </c>
      <c r="K4313" s="255" t="s">
        <v>191</v>
      </c>
      <c r="L4313" s="255" t="s">
        <v>715</v>
      </c>
      <c r="M4313" s="255" t="s">
        <v>6932</v>
      </c>
      <c r="N4313" s="255" t="s">
        <v>10038</v>
      </c>
      <c r="P4313" s="255" t="s">
        <v>176</v>
      </c>
      <c r="Q4313" s="255" t="s">
        <v>582</v>
      </c>
      <c r="R4313" s="255" t="s">
        <v>1626</v>
      </c>
      <c r="S4313" s="255" t="s">
        <v>3964</v>
      </c>
    </row>
    <row r="4314" spans="1:19" x14ac:dyDescent="0.3">
      <c r="A4314" s="255"/>
      <c r="B4314" s="255"/>
      <c r="C4314" s="255"/>
      <c r="D4314" s="255"/>
      <c r="F4314" s="255" t="s">
        <v>174</v>
      </c>
      <c r="G4314" s="255" t="s">
        <v>537</v>
      </c>
      <c r="H4314" s="255" t="s">
        <v>5406</v>
      </c>
      <c r="I4314" s="255" t="s">
        <v>3621</v>
      </c>
      <c r="K4314" s="255" t="s">
        <v>191</v>
      </c>
      <c r="L4314" s="255" t="s">
        <v>717</v>
      </c>
      <c r="M4314" s="255" t="s">
        <v>565</v>
      </c>
      <c r="N4314" s="255" t="s">
        <v>565</v>
      </c>
      <c r="P4314" s="255" t="s">
        <v>176</v>
      </c>
      <c r="Q4314" s="255" t="s">
        <v>584</v>
      </c>
      <c r="R4314" s="255" t="s">
        <v>4261</v>
      </c>
      <c r="S4314" s="255" t="s">
        <v>3965</v>
      </c>
    </row>
    <row r="4315" spans="1:19" x14ac:dyDescent="0.3">
      <c r="A4315" s="255"/>
      <c r="B4315" s="255"/>
      <c r="C4315" s="255"/>
      <c r="D4315" s="255"/>
      <c r="F4315" s="255" t="s">
        <v>174</v>
      </c>
      <c r="G4315" s="255" t="s">
        <v>4673</v>
      </c>
      <c r="H4315" s="255" t="s">
        <v>4329</v>
      </c>
      <c r="I4315" s="255" t="s">
        <v>9048</v>
      </c>
      <c r="K4315" s="255" t="s">
        <v>191</v>
      </c>
      <c r="L4315" s="255" t="s">
        <v>719</v>
      </c>
      <c r="M4315" s="255" t="s">
        <v>2157</v>
      </c>
      <c r="N4315" s="255" t="s">
        <v>2780</v>
      </c>
      <c r="P4315" s="255" t="s">
        <v>176</v>
      </c>
      <c r="Q4315" s="255" t="s">
        <v>586</v>
      </c>
      <c r="R4315" s="255" t="s">
        <v>4639</v>
      </c>
      <c r="S4315" s="255" t="s">
        <v>3966</v>
      </c>
    </row>
    <row r="4316" spans="1:19" x14ac:dyDescent="0.3">
      <c r="A4316" s="255"/>
      <c r="B4316" s="255"/>
      <c r="C4316" s="255"/>
      <c r="D4316" s="255"/>
      <c r="F4316" s="255" t="s">
        <v>174</v>
      </c>
      <c r="G4316" s="255" t="s">
        <v>774</v>
      </c>
      <c r="H4316" s="255" t="s">
        <v>861</v>
      </c>
      <c r="I4316" s="255" t="s">
        <v>1827</v>
      </c>
      <c r="K4316" s="255" t="s">
        <v>191</v>
      </c>
      <c r="L4316" s="255" t="s">
        <v>720</v>
      </c>
      <c r="M4316" s="255" t="s">
        <v>821</v>
      </c>
      <c r="N4316" s="255" t="s">
        <v>585</v>
      </c>
      <c r="P4316" s="255" t="s">
        <v>176</v>
      </c>
      <c r="Q4316" s="255" t="s">
        <v>553</v>
      </c>
      <c r="R4316" s="255" t="s">
        <v>883</v>
      </c>
      <c r="S4316" s="255" t="s">
        <v>8804</v>
      </c>
    </row>
    <row r="4317" spans="1:19" x14ac:dyDescent="0.3">
      <c r="A4317" s="255"/>
      <c r="B4317" s="255"/>
      <c r="C4317" s="255"/>
      <c r="D4317" s="255"/>
      <c r="F4317" s="255" t="s">
        <v>174</v>
      </c>
      <c r="G4317" s="255" t="s">
        <v>776</v>
      </c>
      <c r="H4317" s="255" t="s">
        <v>952</v>
      </c>
      <c r="I4317" s="255" t="s">
        <v>757</v>
      </c>
      <c r="K4317" s="255" t="s">
        <v>191</v>
      </c>
      <c r="L4317" s="255" t="s">
        <v>722</v>
      </c>
      <c r="M4317" s="255" t="s">
        <v>4368</v>
      </c>
      <c r="N4317" s="255" t="s">
        <v>8738</v>
      </c>
      <c r="P4317" s="255" t="s">
        <v>176</v>
      </c>
      <c r="Q4317" s="255" t="s">
        <v>589</v>
      </c>
      <c r="R4317" s="255" t="s">
        <v>828</v>
      </c>
      <c r="S4317" s="255" t="s">
        <v>3967</v>
      </c>
    </row>
    <row r="4318" spans="1:19" x14ac:dyDescent="0.3">
      <c r="A4318" s="255"/>
      <c r="B4318" s="255"/>
      <c r="C4318" s="255"/>
      <c r="D4318" s="255"/>
      <c r="F4318" s="255" t="s">
        <v>174</v>
      </c>
      <c r="G4318" s="255" t="s">
        <v>778</v>
      </c>
      <c r="H4318" s="255" t="s">
        <v>2083</v>
      </c>
      <c r="I4318" s="255" t="s">
        <v>1828</v>
      </c>
      <c r="K4318" s="255" t="s">
        <v>191</v>
      </c>
      <c r="L4318" s="255" t="s">
        <v>724</v>
      </c>
      <c r="M4318" s="255" t="s">
        <v>1856</v>
      </c>
      <c r="N4318" s="255" t="s">
        <v>2781</v>
      </c>
      <c r="P4318" s="255" t="s">
        <v>176</v>
      </c>
      <c r="Q4318" s="255" t="s">
        <v>591</v>
      </c>
      <c r="R4318" s="255" t="s">
        <v>1332</v>
      </c>
      <c r="S4318" s="255" t="s">
        <v>3968</v>
      </c>
    </row>
    <row r="4319" spans="1:19" x14ac:dyDescent="0.3">
      <c r="A4319" s="255"/>
      <c r="B4319" s="255"/>
      <c r="C4319" s="255"/>
      <c r="D4319" s="255"/>
      <c r="F4319" s="255" t="s">
        <v>174</v>
      </c>
      <c r="G4319" s="255" t="s">
        <v>780</v>
      </c>
      <c r="H4319" s="255" t="s">
        <v>881</v>
      </c>
      <c r="I4319" s="255" t="s">
        <v>1560</v>
      </c>
      <c r="K4319" s="255" t="s">
        <v>191</v>
      </c>
      <c r="L4319" s="255" t="s">
        <v>726</v>
      </c>
      <c r="M4319" s="255" t="s">
        <v>9120</v>
      </c>
      <c r="N4319" s="255" t="s">
        <v>8739</v>
      </c>
      <c r="P4319" s="255" t="s">
        <v>176</v>
      </c>
      <c r="Q4319" s="255" t="s">
        <v>593</v>
      </c>
      <c r="R4319" s="255" t="s">
        <v>863</v>
      </c>
      <c r="S4319" s="255" t="s">
        <v>565</v>
      </c>
    </row>
    <row r="4320" spans="1:19" x14ac:dyDescent="0.3">
      <c r="A4320" s="255"/>
      <c r="B4320" s="255"/>
      <c r="C4320" s="255"/>
      <c r="D4320" s="255"/>
      <c r="F4320" s="255" t="s">
        <v>174</v>
      </c>
      <c r="G4320" s="255" t="s">
        <v>782</v>
      </c>
      <c r="H4320" s="255" t="s">
        <v>946</v>
      </c>
      <c r="I4320" s="255" t="s">
        <v>863</v>
      </c>
      <c r="K4320" s="255" t="s">
        <v>191</v>
      </c>
      <c r="L4320" s="255" t="s">
        <v>728</v>
      </c>
      <c r="M4320" s="255" t="s">
        <v>721</v>
      </c>
      <c r="N4320" s="255" t="s">
        <v>2782</v>
      </c>
      <c r="P4320" s="255" t="s">
        <v>176</v>
      </c>
      <c r="Q4320" s="255" t="s">
        <v>4665</v>
      </c>
      <c r="R4320" s="255" t="s">
        <v>1808</v>
      </c>
      <c r="S4320" s="255" t="s">
        <v>4439</v>
      </c>
    </row>
    <row r="4321" spans="1:19" x14ac:dyDescent="0.3">
      <c r="A4321" s="255"/>
      <c r="B4321" s="255"/>
      <c r="C4321" s="255"/>
      <c r="D4321" s="255"/>
      <c r="F4321" s="255" t="s">
        <v>174</v>
      </c>
      <c r="G4321" s="255" t="s">
        <v>783</v>
      </c>
      <c r="H4321" s="255" t="s">
        <v>594</v>
      </c>
      <c r="I4321" s="255" t="s">
        <v>821</v>
      </c>
      <c r="K4321" s="255" t="s">
        <v>191</v>
      </c>
      <c r="L4321" s="255" t="s">
        <v>730</v>
      </c>
      <c r="M4321" s="255" t="s">
        <v>4321</v>
      </c>
      <c r="N4321" s="255" t="s">
        <v>3843</v>
      </c>
      <c r="P4321" s="255" t="s">
        <v>176</v>
      </c>
      <c r="Q4321" s="255" t="s">
        <v>595</v>
      </c>
      <c r="R4321" s="255" t="s">
        <v>624</v>
      </c>
      <c r="S4321" s="255" t="s">
        <v>3969</v>
      </c>
    </row>
    <row r="4322" spans="1:19" x14ac:dyDescent="0.3">
      <c r="A4322" s="255"/>
      <c r="B4322" s="255"/>
      <c r="C4322" s="255"/>
      <c r="D4322" s="255"/>
      <c r="F4322" s="255" t="s">
        <v>174</v>
      </c>
      <c r="G4322" s="255" t="s">
        <v>784</v>
      </c>
      <c r="H4322" s="255" t="s">
        <v>828</v>
      </c>
      <c r="I4322" s="255" t="s">
        <v>836</v>
      </c>
      <c r="K4322" s="255" t="s">
        <v>191</v>
      </c>
      <c r="L4322" s="255" t="s">
        <v>539</v>
      </c>
      <c r="M4322" s="255" t="s">
        <v>9121</v>
      </c>
      <c r="N4322" s="255" t="s">
        <v>8740</v>
      </c>
      <c r="P4322" s="255" t="s">
        <v>176</v>
      </c>
      <c r="Q4322" s="255" t="s">
        <v>597</v>
      </c>
      <c r="R4322" s="255" t="s">
        <v>2193</v>
      </c>
      <c r="S4322" s="255" t="s">
        <v>3970</v>
      </c>
    </row>
    <row r="4323" spans="1:19" x14ac:dyDescent="0.3">
      <c r="A4323" s="255"/>
      <c r="B4323" s="255"/>
      <c r="C4323" s="255"/>
      <c r="D4323" s="255"/>
      <c r="F4323" s="255" t="s">
        <v>174</v>
      </c>
      <c r="G4323" s="255" t="s">
        <v>786</v>
      </c>
      <c r="H4323" s="255" t="s">
        <v>2385</v>
      </c>
      <c r="I4323" s="255" t="s">
        <v>2940</v>
      </c>
      <c r="K4323" s="255" t="s">
        <v>191</v>
      </c>
      <c r="L4323" s="255" t="s">
        <v>733</v>
      </c>
      <c r="M4323" s="255" t="s">
        <v>565</v>
      </c>
      <c r="N4323" s="255" t="s">
        <v>594</v>
      </c>
      <c r="P4323" s="255" t="s">
        <v>176</v>
      </c>
      <c r="Q4323" s="255" t="s">
        <v>599</v>
      </c>
      <c r="R4323" s="255" t="s">
        <v>1010</v>
      </c>
      <c r="S4323" s="255" t="s">
        <v>8805</v>
      </c>
    </row>
    <row r="4324" spans="1:19" x14ac:dyDescent="0.3">
      <c r="A4324" s="255"/>
      <c r="B4324" s="255"/>
      <c r="C4324" s="255"/>
      <c r="D4324" s="255"/>
      <c r="F4324" s="255" t="s">
        <v>174</v>
      </c>
      <c r="G4324" s="255" t="s">
        <v>4674</v>
      </c>
      <c r="H4324" s="255" t="s">
        <v>1739</v>
      </c>
      <c r="I4324" s="255" t="s">
        <v>7128</v>
      </c>
      <c r="K4324" s="255" t="s">
        <v>191</v>
      </c>
      <c r="L4324" s="255" t="s">
        <v>735</v>
      </c>
      <c r="M4324" s="255" t="s">
        <v>757</v>
      </c>
      <c r="N4324" s="255" t="s">
        <v>1761</v>
      </c>
      <c r="P4324" s="255" t="s">
        <v>176</v>
      </c>
      <c r="Q4324" s="255" t="s">
        <v>4666</v>
      </c>
      <c r="R4324" s="255" t="s">
        <v>4126</v>
      </c>
      <c r="S4324" s="255" t="s">
        <v>3971</v>
      </c>
    </row>
    <row r="4325" spans="1:19" x14ac:dyDescent="0.3">
      <c r="A4325" s="255"/>
      <c r="B4325" s="255"/>
      <c r="C4325" s="255"/>
      <c r="D4325" s="255"/>
      <c r="F4325" s="255" t="s">
        <v>174</v>
      </c>
      <c r="G4325" s="255" t="s">
        <v>788</v>
      </c>
      <c r="H4325" s="255" t="s">
        <v>1539</v>
      </c>
      <c r="I4325" s="255" t="s">
        <v>857</v>
      </c>
      <c r="K4325" s="255" t="s">
        <v>191</v>
      </c>
      <c r="L4325" s="255" t="s">
        <v>737</v>
      </c>
      <c r="M4325" s="255" t="s">
        <v>952</v>
      </c>
      <c r="N4325" s="255" t="s">
        <v>2783</v>
      </c>
      <c r="P4325" s="255" t="s">
        <v>176</v>
      </c>
      <c r="Q4325" s="255" t="s">
        <v>603</v>
      </c>
      <c r="R4325" s="255" t="s">
        <v>4126</v>
      </c>
      <c r="S4325" s="255" t="s">
        <v>3971</v>
      </c>
    </row>
    <row r="4326" spans="1:19" x14ac:dyDescent="0.3">
      <c r="A4326" s="255"/>
      <c r="B4326" s="255"/>
      <c r="C4326" s="255"/>
      <c r="D4326" s="255"/>
      <c r="F4326" s="255" t="s">
        <v>174</v>
      </c>
      <c r="G4326" s="255" t="s">
        <v>790</v>
      </c>
      <c r="H4326" s="255" t="s">
        <v>4281</v>
      </c>
      <c r="I4326" s="255" t="s">
        <v>1829</v>
      </c>
      <c r="K4326" s="255" t="s">
        <v>191</v>
      </c>
      <c r="L4326" s="255" t="s">
        <v>739</v>
      </c>
      <c r="M4326" s="255" t="s">
        <v>565</v>
      </c>
      <c r="N4326" s="255" t="s">
        <v>1013</v>
      </c>
      <c r="P4326" s="255" t="s">
        <v>176</v>
      </c>
      <c r="Q4326" s="255" t="s">
        <v>586</v>
      </c>
      <c r="R4326" s="255" t="s">
        <v>1183</v>
      </c>
      <c r="S4326" s="255" t="s">
        <v>3972</v>
      </c>
    </row>
    <row r="4327" spans="1:19" x14ac:dyDescent="0.3">
      <c r="A4327" s="255"/>
      <c r="B4327" s="255"/>
      <c r="C4327" s="255"/>
      <c r="D4327" s="255"/>
      <c r="F4327" s="255" t="s">
        <v>174</v>
      </c>
      <c r="G4327" s="255" t="s">
        <v>792</v>
      </c>
      <c r="H4327" s="255" t="s">
        <v>892</v>
      </c>
      <c r="I4327" s="255" t="s">
        <v>1106</v>
      </c>
      <c r="K4327" s="255" t="s">
        <v>191</v>
      </c>
      <c r="L4327" s="255" t="s">
        <v>741</v>
      </c>
      <c r="M4327" s="255" t="s">
        <v>565</v>
      </c>
      <c r="N4327" s="255" t="s">
        <v>565</v>
      </c>
      <c r="P4327" s="255" t="s">
        <v>176</v>
      </c>
      <c r="Q4327" s="255" t="s">
        <v>552</v>
      </c>
      <c r="R4327" s="255" t="s">
        <v>7917</v>
      </c>
      <c r="S4327" s="255" t="s">
        <v>3973</v>
      </c>
    </row>
    <row r="4328" spans="1:19" x14ac:dyDescent="0.3">
      <c r="A4328" s="255"/>
      <c r="B4328" s="255"/>
      <c r="C4328" s="255"/>
      <c r="D4328" s="255"/>
      <c r="F4328" s="255" t="s">
        <v>174</v>
      </c>
      <c r="G4328" s="255" t="s">
        <v>794</v>
      </c>
      <c r="H4328" s="255" t="s">
        <v>2689</v>
      </c>
      <c r="I4328" s="255" t="s">
        <v>1830</v>
      </c>
      <c r="K4328" s="255" t="s">
        <v>191</v>
      </c>
      <c r="L4328" s="255" t="s">
        <v>743</v>
      </c>
      <c r="M4328" s="255" t="s">
        <v>2413</v>
      </c>
      <c r="N4328" s="255" t="s">
        <v>2784</v>
      </c>
      <c r="P4328" s="255" t="s">
        <v>176</v>
      </c>
      <c r="Q4328" s="255" t="s">
        <v>551</v>
      </c>
      <c r="R4328" s="255" t="s">
        <v>941</v>
      </c>
      <c r="S4328" s="255" t="s">
        <v>3974</v>
      </c>
    </row>
    <row r="4329" spans="1:19" x14ac:dyDescent="0.3">
      <c r="A4329" s="255"/>
      <c r="B4329" s="255"/>
      <c r="C4329" s="255"/>
      <c r="D4329" s="255"/>
      <c r="F4329" s="255" t="s">
        <v>174</v>
      </c>
      <c r="G4329" s="255" t="s">
        <v>796</v>
      </c>
      <c r="H4329" s="255" t="s">
        <v>2893</v>
      </c>
      <c r="I4329" s="255" t="s">
        <v>1831</v>
      </c>
      <c r="K4329" s="255" t="s">
        <v>191</v>
      </c>
      <c r="L4329" s="255" t="s">
        <v>745</v>
      </c>
      <c r="M4329" s="255" t="s">
        <v>757</v>
      </c>
      <c r="N4329" s="255" t="s">
        <v>1197</v>
      </c>
      <c r="P4329" s="255" t="s">
        <v>176</v>
      </c>
      <c r="Q4329" s="255" t="s">
        <v>608</v>
      </c>
      <c r="R4329" s="255" t="s">
        <v>565</v>
      </c>
      <c r="S4329" s="255" t="s">
        <v>565</v>
      </c>
    </row>
    <row r="4330" spans="1:19" x14ac:dyDescent="0.3">
      <c r="A4330" s="255"/>
      <c r="B4330" s="255"/>
      <c r="C4330" s="255"/>
      <c r="D4330" s="255"/>
      <c r="F4330" s="255" t="s">
        <v>174</v>
      </c>
      <c r="G4330" s="255" t="s">
        <v>4675</v>
      </c>
      <c r="H4330" s="255" t="s">
        <v>1915</v>
      </c>
      <c r="I4330" s="255" t="s">
        <v>1770</v>
      </c>
      <c r="K4330" s="255" t="s">
        <v>191</v>
      </c>
      <c r="L4330" s="255" t="s">
        <v>747</v>
      </c>
      <c r="M4330" s="255" t="s">
        <v>5138</v>
      </c>
      <c r="N4330" s="255" t="s">
        <v>3844</v>
      </c>
      <c r="P4330" s="255" t="s">
        <v>176</v>
      </c>
      <c r="Q4330" s="255" t="s">
        <v>609</v>
      </c>
      <c r="R4330" s="255" t="s">
        <v>863</v>
      </c>
      <c r="S4330" s="255" t="s">
        <v>691</v>
      </c>
    </row>
    <row r="4331" spans="1:19" x14ac:dyDescent="0.3">
      <c r="A4331" s="255"/>
      <c r="B4331" s="255"/>
      <c r="C4331" s="255"/>
      <c r="D4331" s="255"/>
      <c r="F4331" s="255" t="s">
        <v>174</v>
      </c>
      <c r="G4331" s="255" t="s">
        <v>798</v>
      </c>
      <c r="H4331" s="255" t="s">
        <v>565</v>
      </c>
      <c r="I4331" s="255" t="s">
        <v>565</v>
      </c>
      <c r="K4331" s="255" t="s">
        <v>191</v>
      </c>
      <c r="L4331" s="255" t="s">
        <v>749</v>
      </c>
      <c r="M4331" s="255" t="s">
        <v>2193</v>
      </c>
      <c r="N4331" s="255" t="s">
        <v>2785</v>
      </c>
      <c r="P4331" s="255" t="s">
        <v>176</v>
      </c>
      <c r="Q4331" s="255" t="s">
        <v>611</v>
      </c>
      <c r="R4331" s="255" t="s">
        <v>3514</v>
      </c>
      <c r="S4331" s="255" t="s">
        <v>3975</v>
      </c>
    </row>
    <row r="4332" spans="1:19" x14ac:dyDescent="0.3">
      <c r="A4332" s="255"/>
      <c r="B4332" s="255"/>
      <c r="C4332" s="255"/>
      <c r="D4332" s="255"/>
      <c r="F4332" s="255" t="s">
        <v>174</v>
      </c>
      <c r="G4332" s="255" t="s">
        <v>800</v>
      </c>
      <c r="H4332" s="255" t="s">
        <v>661</v>
      </c>
      <c r="I4332" s="255" t="s">
        <v>1747</v>
      </c>
      <c r="K4332" s="255" t="s">
        <v>191</v>
      </c>
      <c r="L4332" s="255" t="s">
        <v>751</v>
      </c>
      <c r="M4332" s="255" t="s">
        <v>1079</v>
      </c>
      <c r="N4332" s="255" t="s">
        <v>2786</v>
      </c>
      <c r="P4332" s="255" t="s">
        <v>176</v>
      </c>
      <c r="Q4332" s="255" t="s">
        <v>586</v>
      </c>
      <c r="R4332" s="255" t="s">
        <v>565</v>
      </c>
      <c r="S4332" s="255" t="s">
        <v>565</v>
      </c>
    </row>
    <row r="4333" spans="1:19" x14ac:dyDescent="0.3">
      <c r="A4333" s="255"/>
      <c r="B4333" s="255"/>
      <c r="C4333" s="255"/>
      <c r="D4333" s="255"/>
      <c r="F4333" s="255" t="s">
        <v>174</v>
      </c>
      <c r="G4333" s="255" t="s">
        <v>802</v>
      </c>
      <c r="H4333" s="255" t="s">
        <v>757</v>
      </c>
      <c r="I4333" s="255" t="s">
        <v>1832</v>
      </c>
      <c r="K4333" s="255" t="s">
        <v>191</v>
      </c>
      <c r="L4333" s="255" t="s">
        <v>753</v>
      </c>
      <c r="M4333" s="255" t="s">
        <v>1633</v>
      </c>
      <c r="N4333" s="255" t="s">
        <v>8741</v>
      </c>
      <c r="P4333" s="255" t="s">
        <v>176</v>
      </c>
      <c r="Q4333" s="255" t="s">
        <v>550</v>
      </c>
      <c r="R4333" s="255" t="s">
        <v>2154</v>
      </c>
      <c r="S4333" s="255" t="s">
        <v>1908</v>
      </c>
    </row>
    <row r="4334" spans="1:19" x14ac:dyDescent="0.3">
      <c r="A4334" s="255"/>
      <c r="B4334" s="255"/>
      <c r="C4334" s="255"/>
      <c r="D4334" s="255"/>
      <c r="F4334" s="255" t="s">
        <v>174</v>
      </c>
      <c r="G4334" s="255" t="s">
        <v>803</v>
      </c>
      <c r="H4334" s="255" t="s">
        <v>1167</v>
      </c>
      <c r="I4334" s="255" t="s">
        <v>1833</v>
      </c>
      <c r="K4334" s="255" t="s">
        <v>191</v>
      </c>
      <c r="L4334" s="255" t="s">
        <v>538</v>
      </c>
      <c r="M4334" s="255" t="s">
        <v>3920</v>
      </c>
      <c r="N4334" s="255" t="s">
        <v>8742</v>
      </c>
      <c r="P4334" s="255" t="s">
        <v>176</v>
      </c>
      <c r="Q4334" s="255" t="s">
        <v>614</v>
      </c>
      <c r="R4334" s="255" t="s">
        <v>565</v>
      </c>
      <c r="S4334" s="255" t="s">
        <v>565</v>
      </c>
    </row>
    <row r="4335" spans="1:19" x14ac:dyDescent="0.3">
      <c r="A4335" s="255"/>
      <c r="B4335" s="255"/>
      <c r="C4335" s="255"/>
      <c r="D4335" s="255"/>
      <c r="F4335" s="255" t="s">
        <v>174</v>
      </c>
      <c r="G4335" s="255" t="s">
        <v>805</v>
      </c>
      <c r="H4335" s="255" t="s">
        <v>757</v>
      </c>
      <c r="I4335" s="255" t="s">
        <v>799</v>
      </c>
      <c r="K4335" s="255" t="s">
        <v>191</v>
      </c>
      <c r="L4335" s="255" t="s">
        <v>756</v>
      </c>
      <c r="M4335" s="255" t="s">
        <v>565</v>
      </c>
      <c r="N4335" s="255" t="s">
        <v>565</v>
      </c>
      <c r="P4335" s="255" t="s">
        <v>176</v>
      </c>
      <c r="Q4335" s="255" t="s">
        <v>615</v>
      </c>
      <c r="R4335" s="255" t="s">
        <v>892</v>
      </c>
      <c r="S4335" s="255" t="s">
        <v>658</v>
      </c>
    </row>
    <row r="4336" spans="1:19" x14ac:dyDescent="0.3">
      <c r="A4336" s="255"/>
      <c r="B4336" s="255"/>
      <c r="C4336" s="255"/>
      <c r="D4336" s="255"/>
      <c r="F4336" s="255" t="s">
        <v>174</v>
      </c>
      <c r="G4336" s="255" t="s">
        <v>807</v>
      </c>
      <c r="H4336" s="255" t="s">
        <v>952</v>
      </c>
      <c r="I4336" s="255" t="s">
        <v>1834</v>
      </c>
      <c r="K4336" s="255" t="s">
        <v>191</v>
      </c>
      <c r="L4336" s="255" t="s">
        <v>758</v>
      </c>
      <c r="M4336" s="255" t="s">
        <v>680</v>
      </c>
      <c r="N4336" s="255" t="s">
        <v>2787</v>
      </c>
      <c r="P4336" s="255" t="s">
        <v>176</v>
      </c>
      <c r="Q4336" s="255" t="s">
        <v>616</v>
      </c>
      <c r="R4336" s="255" t="s">
        <v>565</v>
      </c>
      <c r="S4336" s="255" t="s">
        <v>565</v>
      </c>
    </row>
    <row r="4337" spans="1:19" x14ac:dyDescent="0.3">
      <c r="A4337" s="255"/>
      <c r="B4337" s="255"/>
      <c r="C4337" s="255"/>
      <c r="D4337" s="255"/>
      <c r="F4337" s="255" t="s">
        <v>174</v>
      </c>
      <c r="G4337" s="255" t="s">
        <v>809</v>
      </c>
      <c r="H4337" s="255" t="s">
        <v>861</v>
      </c>
      <c r="I4337" s="255" t="s">
        <v>1835</v>
      </c>
      <c r="K4337" s="255" t="s">
        <v>191</v>
      </c>
      <c r="L4337" s="255" t="s">
        <v>760</v>
      </c>
      <c r="M4337" s="255" t="s">
        <v>9122</v>
      </c>
      <c r="N4337" s="255" t="s">
        <v>8743</v>
      </c>
      <c r="P4337" s="255" t="s">
        <v>176</v>
      </c>
      <c r="Q4337" s="255" t="s">
        <v>617</v>
      </c>
      <c r="R4337" s="255" t="s">
        <v>565</v>
      </c>
      <c r="S4337" s="255" t="s">
        <v>565</v>
      </c>
    </row>
    <row r="4338" spans="1:19" x14ac:dyDescent="0.3">
      <c r="A4338" s="255"/>
      <c r="B4338" s="255"/>
      <c r="C4338" s="255"/>
      <c r="D4338" s="255"/>
      <c r="F4338" s="255" t="s">
        <v>174</v>
      </c>
      <c r="G4338" s="255" t="s">
        <v>811</v>
      </c>
      <c r="H4338" s="255" t="s">
        <v>594</v>
      </c>
      <c r="I4338" s="255" t="s">
        <v>757</v>
      </c>
      <c r="K4338" s="255" t="s">
        <v>191</v>
      </c>
      <c r="L4338" s="255" t="s">
        <v>762</v>
      </c>
      <c r="M4338" s="255" t="s">
        <v>1992</v>
      </c>
      <c r="N4338" s="255" t="s">
        <v>2788</v>
      </c>
      <c r="P4338" s="255" t="s">
        <v>176</v>
      </c>
      <c r="Q4338" s="255" t="s">
        <v>618</v>
      </c>
      <c r="R4338" s="255" t="s">
        <v>661</v>
      </c>
      <c r="S4338" s="255" t="s">
        <v>1959</v>
      </c>
    </row>
    <row r="4339" spans="1:19" x14ac:dyDescent="0.3">
      <c r="A4339" s="255"/>
      <c r="B4339" s="255"/>
      <c r="C4339" s="255"/>
      <c r="D4339" s="255"/>
      <c r="F4339" s="255" t="s">
        <v>174</v>
      </c>
      <c r="G4339" s="255" t="s">
        <v>4676</v>
      </c>
      <c r="H4339" s="255" t="s">
        <v>3742</v>
      </c>
      <c r="I4339" s="255" t="s">
        <v>9047</v>
      </c>
      <c r="K4339" s="255" t="s">
        <v>191</v>
      </c>
      <c r="L4339" s="255" t="s">
        <v>764</v>
      </c>
      <c r="M4339" s="255" t="s">
        <v>1193</v>
      </c>
      <c r="N4339" s="255" t="s">
        <v>1024</v>
      </c>
      <c r="P4339" s="255" t="s">
        <v>176</v>
      </c>
      <c r="Q4339" s="255" t="s">
        <v>620</v>
      </c>
      <c r="R4339" s="255" t="s">
        <v>594</v>
      </c>
      <c r="S4339" s="255" t="s">
        <v>624</v>
      </c>
    </row>
    <row r="4340" spans="1:19" x14ac:dyDescent="0.3">
      <c r="A4340" s="255"/>
      <c r="B4340" s="255"/>
      <c r="C4340" s="255"/>
      <c r="D4340" s="255"/>
      <c r="F4340" s="255" t="s">
        <v>174</v>
      </c>
      <c r="G4340" s="255" t="s">
        <v>813</v>
      </c>
      <c r="H4340" s="255" t="s">
        <v>3083</v>
      </c>
      <c r="I4340" s="255" t="s">
        <v>1836</v>
      </c>
      <c r="K4340" s="255" t="s">
        <v>191</v>
      </c>
      <c r="L4340" s="255" t="s">
        <v>766</v>
      </c>
      <c r="M4340" s="255" t="s">
        <v>594</v>
      </c>
      <c r="N4340" s="255" t="s">
        <v>565</v>
      </c>
      <c r="P4340" s="255" t="s">
        <v>176</v>
      </c>
      <c r="Q4340" s="255" t="s">
        <v>8645</v>
      </c>
      <c r="R4340" s="255" t="s">
        <v>565</v>
      </c>
      <c r="S4340" s="255" t="s">
        <v>565</v>
      </c>
    </row>
    <row r="4341" spans="1:19" x14ac:dyDescent="0.3">
      <c r="A4341" s="255"/>
      <c r="B4341" s="255"/>
      <c r="C4341" s="255"/>
      <c r="D4341" s="255"/>
      <c r="F4341" s="255" t="s">
        <v>174</v>
      </c>
      <c r="G4341" s="255" t="s">
        <v>815</v>
      </c>
      <c r="H4341" s="255" t="s">
        <v>565</v>
      </c>
      <c r="I4341" s="255" t="s">
        <v>565</v>
      </c>
      <c r="K4341" s="255" t="s">
        <v>191</v>
      </c>
      <c r="L4341" s="255" t="s">
        <v>4672</v>
      </c>
      <c r="M4341" s="255" t="s">
        <v>594</v>
      </c>
      <c r="N4341" s="255" t="s">
        <v>892</v>
      </c>
      <c r="P4341" s="255" t="s">
        <v>176</v>
      </c>
      <c r="Q4341" s="255" t="s">
        <v>586</v>
      </c>
      <c r="R4341" s="255" t="s">
        <v>594</v>
      </c>
      <c r="S4341" s="255" t="s">
        <v>1121</v>
      </c>
    </row>
    <row r="4342" spans="1:19" x14ac:dyDescent="0.3">
      <c r="A4342" s="255"/>
      <c r="B4342" s="255"/>
      <c r="C4342" s="255"/>
      <c r="D4342" s="255"/>
      <c r="F4342" s="255" t="s">
        <v>174</v>
      </c>
      <c r="G4342" s="255" t="s">
        <v>816</v>
      </c>
      <c r="H4342" s="255" t="s">
        <v>865</v>
      </c>
      <c r="I4342" s="255" t="s">
        <v>1837</v>
      </c>
      <c r="K4342" s="255" t="s">
        <v>191</v>
      </c>
      <c r="L4342" s="255" t="s">
        <v>767</v>
      </c>
      <c r="M4342" s="255" t="s">
        <v>594</v>
      </c>
      <c r="N4342" s="255" t="s">
        <v>892</v>
      </c>
      <c r="P4342" s="255" t="s">
        <v>176</v>
      </c>
      <c r="Q4342" s="255" t="s">
        <v>549</v>
      </c>
      <c r="R4342" s="255" t="s">
        <v>1795</v>
      </c>
      <c r="S4342" s="255" t="s">
        <v>3976</v>
      </c>
    </row>
    <row r="4343" spans="1:19" x14ac:dyDescent="0.3">
      <c r="A4343" s="255"/>
      <c r="B4343" s="255"/>
      <c r="C4343" s="255"/>
      <c r="D4343" s="255"/>
      <c r="F4343" s="255" t="s">
        <v>174</v>
      </c>
      <c r="G4343" s="255" t="s">
        <v>818</v>
      </c>
      <c r="H4343" s="255" t="s">
        <v>1481</v>
      </c>
      <c r="I4343" s="255" t="s">
        <v>1643</v>
      </c>
      <c r="K4343" s="255" t="s">
        <v>191</v>
      </c>
      <c r="L4343" s="255" t="s">
        <v>769</v>
      </c>
      <c r="M4343" s="255" t="s">
        <v>565</v>
      </c>
      <c r="N4343" s="255" t="s">
        <v>565</v>
      </c>
      <c r="P4343" s="255" t="s">
        <v>176</v>
      </c>
      <c r="Q4343" s="255" t="s">
        <v>623</v>
      </c>
      <c r="R4343" s="255" t="s">
        <v>565</v>
      </c>
      <c r="S4343" s="255" t="s">
        <v>565</v>
      </c>
    </row>
    <row r="4344" spans="1:19" x14ac:dyDescent="0.3">
      <c r="A4344" s="255"/>
      <c r="B4344" s="255"/>
      <c r="C4344" s="255"/>
      <c r="D4344" s="255"/>
      <c r="F4344" s="255" t="s">
        <v>174</v>
      </c>
      <c r="G4344" s="255" t="s">
        <v>4677</v>
      </c>
      <c r="H4344" s="255" t="s">
        <v>757</v>
      </c>
      <c r="I4344" s="255" t="s">
        <v>565</v>
      </c>
      <c r="K4344" s="255" t="s">
        <v>191</v>
      </c>
      <c r="L4344" s="255" t="s">
        <v>771</v>
      </c>
      <c r="M4344" s="255" t="s">
        <v>565</v>
      </c>
      <c r="N4344" s="255" t="s">
        <v>565</v>
      </c>
      <c r="P4344" s="255" t="s">
        <v>176</v>
      </c>
      <c r="Q4344" s="255" t="s">
        <v>625</v>
      </c>
      <c r="R4344" s="255" t="s">
        <v>565</v>
      </c>
      <c r="S4344" s="255" t="s">
        <v>661</v>
      </c>
    </row>
    <row r="4345" spans="1:19" x14ac:dyDescent="0.3">
      <c r="A4345" s="255"/>
      <c r="B4345" s="255"/>
      <c r="C4345" s="255"/>
      <c r="D4345" s="255"/>
      <c r="F4345" s="255" t="s">
        <v>174</v>
      </c>
      <c r="G4345" s="255" t="s">
        <v>820</v>
      </c>
      <c r="H4345" s="255" t="s">
        <v>757</v>
      </c>
      <c r="I4345" s="255" t="s">
        <v>565</v>
      </c>
      <c r="K4345" s="255" t="s">
        <v>191</v>
      </c>
      <c r="L4345" s="255" t="s">
        <v>537</v>
      </c>
      <c r="M4345" s="255" t="s">
        <v>1801</v>
      </c>
      <c r="N4345" s="255" t="s">
        <v>2789</v>
      </c>
      <c r="P4345" s="255" t="s">
        <v>176</v>
      </c>
      <c r="Q4345" s="255" t="s">
        <v>1237</v>
      </c>
      <c r="R4345" s="255" t="s">
        <v>594</v>
      </c>
      <c r="S4345" s="255" t="s">
        <v>863</v>
      </c>
    </row>
    <row r="4346" spans="1:19" x14ac:dyDescent="0.3">
      <c r="A4346" s="255"/>
      <c r="B4346" s="255"/>
      <c r="C4346" s="255"/>
      <c r="D4346" s="255"/>
      <c r="F4346" s="255" t="s">
        <v>174</v>
      </c>
      <c r="G4346" s="255" t="s">
        <v>822</v>
      </c>
      <c r="H4346" s="255" t="s">
        <v>1460</v>
      </c>
      <c r="I4346" s="255" t="s">
        <v>1838</v>
      </c>
      <c r="K4346" s="255" t="s">
        <v>191</v>
      </c>
      <c r="L4346" s="255" t="s">
        <v>4673</v>
      </c>
      <c r="M4346" s="255" t="s">
        <v>2193</v>
      </c>
      <c r="N4346" s="255" t="s">
        <v>5090</v>
      </c>
      <c r="P4346" s="255" t="s">
        <v>176</v>
      </c>
      <c r="Q4346" s="255" t="s">
        <v>627</v>
      </c>
      <c r="R4346" s="255" t="s">
        <v>565</v>
      </c>
      <c r="S4346" s="255" t="s">
        <v>999</v>
      </c>
    </row>
    <row r="4347" spans="1:19" x14ac:dyDescent="0.3">
      <c r="A4347" s="255"/>
      <c r="B4347" s="255"/>
      <c r="C4347" s="255"/>
      <c r="D4347" s="255"/>
      <c r="F4347" s="255" t="s">
        <v>174</v>
      </c>
      <c r="G4347" s="255" t="s">
        <v>332</v>
      </c>
      <c r="H4347" s="255" t="s">
        <v>9046</v>
      </c>
      <c r="I4347" s="255" t="s">
        <v>1839</v>
      </c>
      <c r="K4347" s="255" t="s">
        <v>191</v>
      </c>
      <c r="L4347" s="255" t="s">
        <v>774</v>
      </c>
      <c r="M4347" s="255" t="s">
        <v>565</v>
      </c>
      <c r="N4347" s="255" t="s">
        <v>565</v>
      </c>
      <c r="P4347" s="255" t="s">
        <v>176</v>
      </c>
      <c r="Q4347" s="255" t="s">
        <v>629</v>
      </c>
      <c r="R4347" s="255" t="s">
        <v>2154</v>
      </c>
      <c r="S4347" s="255" t="s">
        <v>1704</v>
      </c>
    </row>
    <row r="4348" spans="1:19" x14ac:dyDescent="0.3">
      <c r="A4348" s="255"/>
      <c r="B4348" s="255"/>
      <c r="C4348" s="255"/>
      <c r="D4348" s="255"/>
      <c r="F4348" s="255" t="s">
        <v>174</v>
      </c>
      <c r="G4348" s="255" t="s">
        <v>331</v>
      </c>
      <c r="H4348" s="255" t="s">
        <v>883</v>
      </c>
      <c r="I4348" s="255" t="s">
        <v>1840</v>
      </c>
      <c r="K4348" s="255" t="s">
        <v>191</v>
      </c>
      <c r="L4348" s="255" t="s">
        <v>776</v>
      </c>
      <c r="M4348" s="255" t="s">
        <v>565</v>
      </c>
      <c r="N4348" s="255" t="s">
        <v>565</v>
      </c>
      <c r="P4348" s="255" t="s">
        <v>176</v>
      </c>
      <c r="Q4348" s="255" t="s">
        <v>631</v>
      </c>
      <c r="R4348" s="255" t="s">
        <v>565</v>
      </c>
      <c r="S4348" s="255" t="s">
        <v>2384</v>
      </c>
    </row>
    <row r="4349" spans="1:19" x14ac:dyDescent="0.3">
      <c r="A4349" s="255"/>
      <c r="B4349" s="255"/>
      <c r="C4349" s="255"/>
      <c r="D4349" s="255"/>
      <c r="F4349" s="255" t="s">
        <v>174</v>
      </c>
      <c r="G4349" s="255" t="s">
        <v>330</v>
      </c>
      <c r="H4349" s="255" t="s">
        <v>2689</v>
      </c>
      <c r="I4349" s="255" t="s">
        <v>1841</v>
      </c>
      <c r="K4349" s="255" t="s">
        <v>191</v>
      </c>
      <c r="L4349" s="255" t="s">
        <v>778</v>
      </c>
      <c r="M4349" s="255" t="s">
        <v>565</v>
      </c>
      <c r="N4349" s="255" t="s">
        <v>565</v>
      </c>
      <c r="P4349" s="255" t="s">
        <v>176</v>
      </c>
      <c r="Q4349" s="255" t="s">
        <v>633</v>
      </c>
      <c r="R4349" s="255" t="s">
        <v>2603</v>
      </c>
      <c r="S4349" s="255" t="s">
        <v>3977</v>
      </c>
    </row>
    <row r="4350" spans="1:19" x14ac:dyDescent="0.3">
      <c r="A4350" s="255"/>
      <c r="B4350" s="255"/>
      <c r="C4350" s="255"/>
      <c r="D4350" s="255"/>
      <c r="F4350" s="255" t="s">
        <v>174</v>
      </c>
      <c r="G4350" s="255" t="s">
        <v>329</v>
      </c>
      <c r="H4350" s="255" t="s">
        <v>4435</v>
      </c>
      <c r="I4350" s="255" t="s">
        <v>1842</v>
      </c>
      <c r="K4350" s="255" t="s">
        <v>191</v>
      </c>
      <c r="L4350" s="255" t="s">
        <v>780</v>
      </c>
      <c r="M4350" s="255" t="s">
        <v>565</v>
      </c>
      <c r="N4350" s="255" t="s">
        <v>565</v>
      </c>
      <c r="P4350" s="255" t="s">
        <v>176</v>
      </c>
      <c r="Q4350" s="255" t="s">
        <v>586</v>
      </c>
      <c r="R4350" s="255" t="s">
        <v>1348</v>
      </c>
      <c r="S4350" s="255" t="s">
        <v>3610</v>
      </c>
    </row>
    <row r="4351" spans="1:19" x14ac:dyDescent="0.3">
      <c r="A4351" s="255"/>
      <c r="B4351" s="255"/>
      <c r="C4351" s="255"/>
      <c r="D4351" s="255"/>
      <c r="F4351" s="255" t="s">
        <v>174</v>
      </c>
      <c r="G4351" s="255" t="s">
        <v>328</v>
      </c>
      <c r="H4351" s="255" t="s">
        <v>565</v>
      </c>
      <c r="I4351" s="255" t="s">
        <v>565</v>
      </c>
      <c r="K4351" s="255" t="s">
        <v>191</v>
      </c>
      <c r="L4351" s="255" t="s">
        <v>782</v>
      </c>
      <c r="M4351" s="255" t="s">
        <v>565</v>
      </c>
      <c r="N4351" s="255" t="s">
        <v>565</v>
      </c>
      <c r="P4351" s="255" t="s">
        <v>176</v>
      </c>
      <c r="Q4351" s="255" t="s">
        <v>548</v>
      </c>
      <c r="R4351" s="255" t="s">
        <v>2228</v>
      </c>
      <c r="S4351" s="255" t="s">
        <v>3978</v>
      </c>
    </row>
    <row r="4352" spans="1:19" x14ac:dyDescent="0.3">
      <c r="A4352" s="255"/>
      <c r="B4352" s="255"/>
      <c r="C4352" s="255"/>
      <c r="D4352" s="255"/>
      <c r="F4352" s="255" t="s">
        <v>174</v>
      </c>
      <c r="G4352" s="255" t="s">
        <v>324</v>
      </c>
      <c r="H4352" s="255" t="s">
        <v>3215</v>
      </c>
      <c r="I4352" s="255" t="s">
        <v>1843</v>
      </c>
      <c r="K4352" s="255" t="s">
        <v>191</v>
      </c>
      <c r="L4352" s="255" t="s">
        <v>783</v>
      </c>
      <c r="M4352" s="255" t="s">
        <v>565</v>
      </c>
      <c r="N4352" s="255" t="s">
        <v>565</v>
      </c>
      <c r="P4352" s="255" t="s">
        <v>176</v>
      </c>
      <c r="Q4352" s="255" t="s">
        <v>637</v>
      </c>
      <c r="R4352" s="255" t="s">
        <v>2254</v>
      </c>
      <c r="S4352" s="255" t="s">
        <v>1233</v>
      </c>
    </row>
    <row r="4353" spans="1:19" x14ac:dyDescent="0.3">
      <c r="A4353" s="255"/>
      <c r="B4353" s="255"/>
      <c r="C4353" s="255"/>
      <c r="D4353" s="255"/>
      <c r="F4353" s="255" t="s">
        <v>174</v>
      </c>
      <c r="G4353" s="255" t="s">
        <v>4678</v>
      </c>
      <c r="H4353" s="255" t="s">
        <v>4324</v>
      </c>
      <c r="I4353" s="255" t="s">
        <v>9045</v>
      </c>
      <c r="K4353" s="255" t="s">
        <v>191</v>
      </c>
      <c r="L4353" s="255" t="s">
        <v>784</v>
      </c>
      <c r="M4353" s="255" t="s">
        <v>863</v>
      </c>
      <c r="N4353" s="255" t="s">
        <v>2285</v>
      </c>
      <c r="P4353" s="255" t="s">
        <v>176</v>
      </c>
      <c r="Q4353" s="255" t="s">
        <v>639</v>
      </c>
      <c r="R4353" s="255" t="s">
        <v>2052</v>
      </c>
      <c r="S4353" s="255" t="s">
        <v>3979</v>
      </c>
    </row>
    <row r="4354" spans="1:19" x14ac:dyDescent="0.3">
      <c r="A4354" s="255"/>
      <c r="B4354" s="255"/>
      <c r="C4354" s="255"/>
      <c r="D4354" s="255"/>
      <c r="F4354" s="255" t="s">
        <v>174</v>
      </c>
      <c r="G4354" s="255" t="s">
        <v>830</v>
      </c>
      <c r="H4354" s="255" t="s">
        <v>863</v>
      </c>
      <c r="I4354" s="255" t="s">
        <v>1844</v>
      </c>
      <c r="K4354" s="255" t="s">
        <v>191</v>
      </c>
      <c r="L4354" s="255" t="s">
        <v>786</v>
      </c>
      <c r="M4354" s="255" t="s">
        <v>1183</v>
      </c>
      <c r="N4354" s="255" t="s">
        <v>2116</v>
      </c>
      <c r="P4354" s="255" t="s">
        <v>176</v>
      </c>
      <c r="Q4354" s="255" t="s">
        <v>641</v>
      </c>
      <c r="R4354" s="255" t="s">
        <v>565</v>
      </c>
      <c r="S4354" s="255" t="s">
        <v>565</v>
      </c>
    </row>
    <row r="4355" spans="1:19" x14ac:dyDescent="0.3">
      <c r="A4355" s="255"/>
      <c r="B4355" s="255"/>
      <c r="C4355" s="255"/>
      <c r="D4355" s="255"/>
      <c r="F4355" s="255" t="s">
        <v>174</v>
      </c>
      <c r="G4355" s="255" t="s">
        <v>831</v>
      </c>
      <c r="H4355" s="255" t="s">
        <v>594</v>
      </c>
      <c r="I4355" s="255" t="s">
        <v>757</v>
      </c>
      <c r="K4355" s="255" t="s">
        <v>191</v>
      </c>
      <c r="L4355" s="255" t="s">
        <v>4674</v>
      </c>
      <c r="M4355" s="255" t="s">
        <v>2004</v>
      </c>
      <c r="N4355" s="255" t="s">
        <v>9123</v>
      </c>
      <c r="P4355" s="255" t="s">
        <v>176</v>
      </c>
      <c r="Q4355" s="255" t="s">
        <v>643</v>
      </c>
      <c r="R4355" s="255" t="s">
        <v>812</v>
      </c>
      <c r="S4355" s="255" t="s">
        <v>2988</v>
      </c>
    </row>
    <row r="4356" spans="1:19" x14ac:dyDescent="0.3">
      <c r="A4356" s="255"/>
      <c r="B4356" s="255"/>
      <c r="C4356" s="255"/>
      <c r="D4356" s="255"/>
      <c r="F4356" s="255" t="s">
        <v>174</v>
      </c>
      <c r="G4356" s="255" t="s">
        <v>832</v>
      </c>
      <c r="H4356" s="255" t="s">
        <v>2228</v>
      </c>
      <c r="I4356" s="255" t="s">
        <v>1845</v>
      </c>
      <c r="K4356" s="255" t="s">
        <v>191</v>
      </c>
      <c r="L4356" s="255" t="s">
        <v>788</v>
      </c>
      <c r="M4356" s="255" t="s">
        <v>594</v>
      </c>
      <c r="N4356" s="255" t="s">
        <v>1020</v>
      </c>
      <c r="P4356" s="255" t="s">
        <v>176</v>
      </c>
      <c r="Q4356" s="255" t="s">
        <v>586</v>
      </c>
      <c r="R4356" s="255" t="s">
        <v>3479</v>
      </c>
      <c r="S4356" s="255" t="s">
        <v>3212</v>
      </c>
    </row>
    <row r="4357" spans="1:19" x14ac:dyDescent="0.3">
      <c r="A4357" s="255"/>
      <c r="B4357" s="255"/>
      <c r="C4357" s="255"/>
      <c r="D4357" s="255"/>
      <c r="F4357" s="255" t="s">
        <v>174</v>
      </c>
      <c r="G4357" s="255" t="s">
        <v>536</v>
      </c>
      <c r="H4357" s="255" t="s">
        <v>897</v>
      </c>
      <c r="I4357" s="255" t="s">
        <v>8215</v>
      </c>
      <c r="K4357" s="255" t="s">
        <v>191</v>
      </c>
      <c r="L4357" s="255" t="s">
        <v>790</v>
      </c>
      <c r="M4357" s="255" t="s">
        <v>1744</v>
      </c>
      <c r="N4357" s="255" t="s">
        <v>2790</v>
      </c>
      <c r="P4357" s="255" t="s">
        <v>176</v>
      </c>
      <c r="Q4357" s="255" t="s">
        <v>547</v>
      </c>
      <c r="R4357" s="255" t="s">
        <v>997</v>
      </c>
      <c r="S4357" s="255" t="s">
        <v>3980</v>
      </c>
    </row>
    <row r="4358" spans="1:19" x14ac:dyDescent="0.3">
      <c r="A4358" s="255"/>
      <c r="B4358" s="255"/>
      <c r="C4358" s="255"/>
      <c r="D4358" s="255"/>
      <c r="F4358" s="255" t="s">
        <v>174</v>
      </c>
      <c r="G4358" s="255" t="s">
        <v>586</v>
      </c>
      <c r="H4358" s="255" t="s">
        <v>897</v>
      </c>
      <c r="I4358" s="255" t="s">
        <v>8215</v>
      </c>
      <c r="K4358" s="255" t="s">
        <v>191</v>
      </c>
      <c r="L4358" s="255" t="s">
        <v>792</v>
      </c>
      <c r="M4358" s="255" t="s">
        <v>1121</v>
      </c>
      <c r="N4358" s="255" t="s">
        <v>1148</v>
      </c>
      <c r="P4358" s="255" t="s">
        <v>176</v>
      </c>
      <c r="Q4358" s="255" t="s">
        <v>647</v>
      </c>
      <c r="R4358" s="255" t="s">
        <v>968</v>
      </c>
      <c r="S4358" s="255" t="s">
        <v>843</v>
      </c>
    </row>
    <row r="4359" spans="1:19" x14ac:dyDescent="0.3">
      <c r="A4359" s="255"/>
      <c r="B4359" s="255"/>
      <c r="C4359" s="255"/>
      <c r="D4359" s="255"/>
      <c r="F4359" s="255" t="s">
        <v>176</v>
      </c>
      <c r="G4359" s="255" t="s">
        <v>554</v>
      </c>
      <c r="H4359" s="255" t="s">
        <v>2117</v>
      </c>
      <c r="I4359" s="255" t="s">
        <v>9653</v>
      </c>
      <c r="K4359" s="255" t="s">
        <v>191</v>
      </c>
      <c r="L4359" s="255" t="s">
        <v>794</v>
      </c>
      <c r="M4359" s="255" t="s">
        <v>757</v>
      </c>
      <c r="N4359" s="255" t="s">
        <v>848</v>
      </c>
      <c r="P4359" s="255" t="s">
        <v>176</v>
      </c>
      <c r="Q4359" s="255" t="s">
        <v>649</v>
      </c>
      <c r="R4359" s="255" t="s">
        <v>2603</v>
      </c>
      <c r="S4359" s="255" t="s">
        <v>2900</v>
      </c>
    </row>
    <row r="4360" spans="1:19" x14ac:dyDescent="0.3">
      <c r="A4360" s="255"/>
      <c r="B4360" s="255"/>
      <c r="C4360" s="255"/>
      <c r="D4360" s="255"/>
      <c r="F4360" s="255" t="s">
        <v>176</v>
      </c>
      <c r="G4360" s="255" t="s">
        <v>564</v>
      </c>
      <c r="H4360" s="255" t="s">
        <v>565</v>
      </c>
      <c r="I4360" s="255" t="s">
        <v>565</v>
      </c>
      <c r="K4360" s="255" t="s">
        <v>191</v>
      </c>
      <c r="L4360" s="255" t="s">
        <v>796</v>
      </c>
      <c r="M4360" s="255" t="s">
        <v>1350</v>
      </c>
      <c r="N4360" s="255" t="s">
        <v>2693</v>
      </c>
      <c r="P4360" s="255" t="s">
        <v>176</v>
      </c>
      <c r="Q4360" s="255" t="s">
        <v>651</v>
      </c>
      <c r="R4360" s="255" t="s">
        <v>565</v>
      </c>
      <c r="S4360" s="255" t="s">
        <v>594</v>
      </c>
    </row>
    <row r="4361" spans="1:19" x14ac:dyDescent="0.3">
      <c r="A4361" s="255"/>
      <c r="B4361" s="255"/>
      <c r="C4361" s="255"/>
      <c r="D4361" s="255"/>
      <c r="F4361" s="255" t="s">
        <v>176</v>
      </c>
      <c r="G4361" s="255" t="s">
        <v>566</v>
      </c>
      <c r="H4361" s="255" t="s">
        <v>881</v>
      </c>
      <c r="I4361" s="255" t="s">
        <v>1846</v>
      </c>
      <c r="K4361" s="255" t="s">
        <v>191</v>
      </c>
      <c r="L4361" s="255" t="s">
        <v>4675</v>
      </c>
      <c r="M4361" s="255" t="s">
        <v>885</v>
      </c>
      <c r="N4361" s="255" t="s">
        <v>2204</v>
      </c>
      <c r="P4361" s="255" t="s">
        <v>176</v>
      </c>
      <c r="Q4361" s="255" t="s">
        <v>653</v>
      </c>
      <c r="R4361" s="255" t="s">
        <v>757</v>
      </c>
      <c r="S4361" s="255" t="s">
        <v>1635</v>
      </c>
    </row>
    <row r="4362" spans="1:19" x14ac:dyDescent="0.3">
      <c r="A4362" s="255"/>
      <c r="B4362" s="255"/>
      <c r="C4362" s="255"/>
      <c r="D4362" s="255"/>
      <c r="F4362" s="255" t="s">
        <v>176</v>
      </c>
      <c r="G4362" s="255" t="s">
        <v>4661</v>
      </c>
      <c r="H4362" s="255" t="s">
        <v>3307</v>
      </c>
      <c r="I4362" s="255" t="s">
        <v>9044</v>
      </c>
      <c r="K4362" s="255" t="s">
        <v>191</v>
      </c>
      <c r="L4362" s="255" t="s">
        <v>798</v>
      </c>
      <c r="M4362" s="255" t="s">
        <v>565</v>
      </c>
      <c r="N4362" s="255" t="s">
        <v>565</v>
      </c>
      <c r="P4362" s="255" t="s">
        <v>176</v>
      </c>
      <c r="Q4362" s="255" t="s">
        <v>655</v>
      </c>
      <c r="R4362" s="255" t="s">
        <v>1145</v>
      </c>
      <c r="S4362" s="255" t="s">
        <v>1912</v>
      </c>
    </row>
    <row r="4363" spans="1:19" x14ac:dyDescent="0.3">
      <c r="A4363" s="255"/>
      <c r="B4363" s="255"/>
      <c r="C4363" s="255"/>
      <c r="D4363" s="255"/>
      <c r="F4363" s="255" t="s">
        <v>176</v>
      </c>
      <c r="G4363" s="255" t="s">
        <v>568</v>
      </c>
      <c r="H4363" s="255" t="s">
        <v>1498</v>
      </c>
      <c r="I4363" s="255" t="s">
        <v>1847</v>
      </c>
      <c r="K4363" s="255" t="s">
        <v>191</v>
      </c>
      <c r="L4363" s="255" t="s">
        <v>800</v>
      </c>
      <c r="M4363" s="255" t="s">
        <v>594</v>
      </c>
      <c r="N4363" s="255" t="s">
        <v>1638</v>
      </c>
      <c r="P4363" s="255" t="s">
        <v>176</v>
      </c>
      <c r="Q4363" s="255" t="s">
        <v>657</v>
      </c>
      <c r="R4363" s="255" t="s">
        <v>946</v>
      </c>
      <c r="S4363" s="255" t="s">
        <v>1498</v>
      </c>
    </row>
    <row r="4364" spans="1:19" x14ac:dyDescent="0.3">
      <c r="A4364" s="255"/>
      <c r="B4364" s="255"/>
      <c r="C4364" s="255"/>
      <c r="D4364" s="255"/>
      <c r="F4364" s="255" t="s">
        <v>176</v>
      </c>
      <c r="G4364" s="255" t="s">
        <v>570</v>
      </c>
      <c r="H4364" s="255" t="s">
        <v>5007</v>
      </c>
      <c r="I4364" s="255" t="s">
        <v>9043</v>
      </c>
      <c r="K4364" s="255" t="s">
        <v>191</v>
      </c>
      <c r="L4364" s="255" t="s">
        <v>803</v>
      </c>
      <c r="M4364" s="255" t="s">
        <v>757</v>
      </c>
      <c r="N4364" s="255" t="s">
        <v>2791</v>
      </c>
      <c r="P4364" s="255" t="s">
        <v>176</v>
      </c>
      <c r="Q4364" s="255" t="s">
        <v>546</v>
      </c>
      <c r="R4364" s="255" t="s">
        <v>1348</v>
      </c>
      <c r="S4364" s="255" t="s">
        <v>3981</v>
      </c>
    </row>
    <row r="4365" spans="1:19" x14ac:dyDescent="0.3">
      <c r="A4365" s="255"/>
      <c r="B4365" s="255"/>
      <c r="C4365" s="255"/>
      <c r="D4365" s="255"/>
      <c r="F4365" s="255" t="s">
        <v>176</v>
      </c>
      <c r="G4365" s="255" t="s">
        <v>572</v>
      </c>
      <c r="H4365" s="255" t="s">
        <v>2052</v>
      </c>
      <c r="I4365" s="255" t="s">
        <v>1848</v>
      </c>
      <c r="K4365" s="255" t="s">
        <v>191</v>
      </c>
      <c r="L4365" s="255" t="s">
        <v>805</v>
      </c>
      <c r="M4365" s="255" t="s">
        <v>565</v>
      </c>
      <c r="N4365" s="255" t="s">
        <v>863</v>
      </c>
      <c r="P4365" s="255" t="s">
        <v>176</v>
      </c>
      <c r="Q4365" s="255" t="s">
        <v>660</v>
      </c>
      <c r="R4365" s="255" t="s">
        <v>863</v>
      </c>
      <c r="S4365" s="255" t="s">
        <v>885</v>
      </c>
    </row>
    <row r="4366" spans="1:19" x14ac:dyDescent="0.3">
      <c r="A4366" s="255"/>
      <c r="B4366" s="255"/>
      <c r="C4366" s="255"/>
      <c r="D4366" s="255"/>
      <c r="F4366" s="255" t="s">
        <v>176</v>
      </c>
      <c r="G4366" s="255" t="s">
        <v>574</v>
      </c>
      <c r="H4366" s="255" t="s">
        <v>1348</v>
      </c>
      <c r="I4366" s="255" t="s">
        <v>1849</v>
      </c>
      <c r="K4366" s="255" t="s">
        <v>191</v>
      </c>
      <c r="L4366" s="255" t="s">
        <v>807</v>
      </c>
      <c r="M4366" s="255" t="s">
        <v>565</v>
      </c>
      <c r="N4366" s="255" t="s">
        <v>812</v>
      </c>
      <c r="P4366" s="255" t="s">
        <v>176</v>
      </c>
      <c r="Q4366" s="255" t="s">
        <v>662</v>
      </c>
      <c r="R4366" s="255" t="s">
        <v>812</v>
      </c>
      <c r="S4366" s="255" t="s">
        <v>669</v>
      </c>
    </row>
    <row r="4367" spans="1:19" x14ac:dyDescent="0.3">
      <c r="A4367" s="255"/>
      <c r="B4367" s="255"/>
      <c r="C4367" s="255"/>
      <c r="D4367" s="255"/>
      <c r="F4367" s="255" t="s">
        <v>176</v>
      </c>
      <c r="G4367" s="255" t="s">
        <v>576</v>
      </c>
      <c r="H4367" s="255" t="s">
        <v>1481</v>
      </c>
      <c r="I4367" s="255" t="s">
        <v>1850</v>
      </c>
      <c r="K4367" s="255" t="s">
        <v>191</v>
      </c>
      <c r="L4367" s="255" t="s">
        <v>809</v>
      </c>
      <c r="M4367" s="255" t="s">
        <v>757</v>
      </c>
      <c r="N4367" s="255" t="s">
        <v>1605</v>
      </c>
      <c r="P4367" s="255" t="s">
        <v>176</v>
      </c>
      <c r="Q4367" s="255" t="s">
        <v>664</v>
      </c>
      <c r="R4367" s="255" t="s">
        <v>1167</v>
      </c>
      <c r="S4367" s="255" t="s">
        <v>2192</v>
      </c>
    </row>
    <row r="4368" spans="1:19" x14ac:dyDescent="0.3">
      <c r="A4368" s="255"/>
      <c r="B4368" s="255"/>
      <c r="C4368" s="255"/>
      <c r="D4368" s="255"/>
      <c r="F4368" s="255" t="s">
        <v>176</v>
      </c>
      <c r="G4368" s="255" t="s">
        <v>578</v>
      </c>
      <c r="H4368" s="255" t="s">
        <v>4245</v>
      </c>
      <c r="I4368" s="255" t="s">
        <v>610</v>
      </c>
      <c r="K4368" s="255" t="s">
        <v>191</v>
      </c>
      <c r="L4368" s="255" t="s">
        <v>4676</v>
      </c>
      <c r="M4368" s="255" t="s">
        <v>6476</v>
      </c>
      <c r="N4368" s="255" t="s">
        <v>9124</v>
      </c>
      <c r="P4368" s="255" t="s">
        <v>176</v>
      </c>
      <c r="Q4368" s="255" t="s">
        <v>545</v>
      </c>
      <c r="R4368" s="255" t="s">
        <v>6195</v>
      </c>
      <c r="S4368" s="255" t="s">
        <v>3982</v>
      </c>
    </row>
    <row r="4369" spans="1:19" x14ac:dyDescent="0.3">
      <c r="A4369" s="255"/>
      <c r="B4369" s="255"/>
      <c r="C4369" s="255"/>
      <c r="D4369" s="255"/>
      <c r="F4369" s="255" t="s">
        <v>176</v>
      </c>
      <c r="G4369" s="255" t="s">
        <v>580</v>
      </c>
      <c r="H4369" s="255" t="s">
        <v>885</v>
      </c>
      <c r="I4369" s="255" t="s">
        <v>1851</v>
      </c>
      <c r="K4369" s="255" t="s">
        <v>191</v>
      </c>
      <c r="L4369" s="255" t="s">
        <v>813</v>
      </c>
      <c r="M4369" s="255" t="s">
        <v>2728</v>
      </c>
      <c r="N4369" s="255" t="s">
        <v>2792</v>
      </c>
      <c r="P4369" s="255" t="s">
        <v>176</v>
      </c>
      <c r="Q4369" s="255" t="s">
        <v>667</v>
      </c>
      <c r="R4369" s="255" t="s">
        <v>565</v>
      </c>
      <c r="S4369" s="255" t="s">
        <v>565</v>
      </c>
    </row>
    <row r="4370" spans="1:19" x14ac:dyDescent="0.3">
      <c r="A4370" s="255"/>
      <c r="B4370" s="255"/>
      <c r="C4370" s="255"/>
      <c r="D4370" s="255"/>
      <c r="F4370" s="255" t="s">
        <v>176</v>
      </c>
      <c r="G4370" s="255" t="s">
        <v>4664</v>
      </c>
      <c r="H4370" s="255" t="s">
        <v>842</v>
      </c>
      <c r="I4370" s="255" t="s">
        <v>2059</v>
      </c>
      <c r="K4370" s="255" t="s">
        <v>191</v>
      </c>
      <c r="L4370" s="255" t="s">
        <v>815</v>
      </c>
      <c r="M4370" s="255" t="s">
        <v>594</v>
      </c>
      <c r="N4370" s="255" t="s">
        <v>863</v>
      </c>
      <c r="P4370" s="255" t="s">
        <v>176</v>
      </c>
      <c r="Q4370" s="255" t="s">
        <v>668</v>
      </c>
      <c r="R4370" s="255" t="s">
        <v>4410</v>
      </c>
      <c r="S4370" s="255" t="s">
        <v>3983</v>
      </c>
    </row>
    <row r="4371" spans="1:19" x14ac:dyDescent="0.3">
      <c r="A4371" s="255"/>
      <c r="B4371" s="255"/>
      <c r="C4371" s="255"/>
      <c r="D4371" s="255"/>
      <c r="F4371" s="255" t="s">
        <v>176</v>
      </c>
      <c r="G4371" s="255" t="s">
        <v>582</v>
      </c>
      <c r="H4371" s="255" t="s">
        <v>1826</v>
      </c>
      <c r="I4371" s="255" t="s">
        <v>1852</v>
      </c>
      <c r="K4371" s="255" t="s">
        <v>191</v>
      </c>
      <c r="L4371" s="255" t="s">
        <v>816</v>
      </c>
      <c r="M4371" s="255" t="s">
        <v>810</v>
      </c>
      <c r="N4371" s="255" t="s">
        <v>2793</v>
      </c>
      <c r="P4371" s="255" t="s">
        <v>176</v>
      </c>
      <c r="Q4371" s="255" t="s">
        <v>670</v>
      </c>
      <c r="R4371" s="255" t="s">
        <v>2153</v>
      </c>
      <c r="S4371" s="255" t="s">
        <v>3984</v>
      </c>
    </row>
    <row r="4372" spans="1:19" x14ac:dyDescent="0.3">
      <c r="A4372" s="255"/>
      <c r="B4372" s="255"/>
      <c r="C4372" s="255"/>
      <c r="D4372" s="255"/>
      <c r="F4372" s="255" t="s">
        <v>176</v>
      </c>
      <c r="G4372" s="255" t="s">
        <v>584</v>
      </c>
      <c r="H4372" s="255" t="s">
        <v>2193</v>
      </c>
      <c r="I4372" s="255" t="s">
        <v>1023</v>
      </c>
      <c r="K4372" s="255" t="s">
        <v>191</v>
      </c>
      <c r="L4372" s="255" t="s">
        <v>818</v>
      </c>
      <c r="M4372" s="255" t="s">
        <v>881</v>
      </c>
      <c r="N4372" s="255" t="s">
        <v>2794</v>
      </c>
      <c r="P4372" s="255" t="s">
        <v>176</v>
      </c>
      <c r="Q4372" s="255" t="s">
        <v>672</v>
      </c>
      <c r="R4372" s="255" t="s">
        <v>1860</v>
      </c>
      <c r="S4372" s="255" t="s">
        <v>3985</v>
      </c>
    </row>
    <row r="4373" spans="1:19" x14ac:dyDescent="0.3">
      <c r="A4373" s="255"/>
      <c r="B4373" s="255"/>
      <c r="C4373" s="255"/>
      <c r="D4373" s="255"/>
      <c r="F4373" s="255" t="s">
        <v>176</v>
      </c>
      <c r="G4373" s="255" t="s">
        <v>586</v>
      </c>
      <c r="H4373" s="255" t="s">
        <v>5626</v>
      </c>
      <c r="I4373" s="255" t="s">
        <v>9654</v>
      </c>
      <c r="K4373" s="255" t="s">
        <v>191</v>
      </c>
      <c r="L4373" s="255" t="s">
        <v>4677</v>
      </c>
      <c r="M4373" s="255" t="s">
        <v>565</v>
      </c>
      <c r="N4373" s="255" t="s">
        <v>565</v>
      </c>
      <c r="P4373" s="255" t="s">
        <v>176</v>
      </c>
      <c r="Q4373" s="255" t="s">
        <v>544</v>
      </c>
      <c r="R4373" s="255" t="s">
        <v>594</v>
      </c>
      <c r="S4373" s="255" t="s">
        <v>3986</v>
      </c>
    </row>
    <row r="4374" spans="1:19" x14ac:dyDescent="0.3">
      <c r="A4374" s="255"/>
      <c r="B4374" s="255"/>
      <c r="C4374" s="255"/>
      <c r="D4374" s="255"/>
      <c r="F4374" s="255" t="s">
        <v>176</v>
      </c>
      <c r="G4374" s="255" t="s">
        <v>553</v>
      </c>
      <c r="H4374" s="255" t="s">
        <v>2228</v>
      </c>
      <c r="I4374" s="255" t="s">
        <v>3769</v>
      </c>
      <c r="K4374" s="255" t="s">
        <v>191</v>
      </c>
      <c r="L4374" s="255" t="s">
        <v>961</v>
      </c>
      <c r="M4374" s="255" t="s">
        <v>565</v>
      </c>
      <c r="N4374" s="255" t="s">
        <v>565</v>
      </c>
      <c r="P4374" s="255" t="s">
        <v>176</v>
      </c>
      <c r="Q4374" s="255" t="s">
        <v>676</v>
      </c>
      <c r="R4374" s="255" t="s">
        <v>594</v>
      </c>
      <c r="S4374" s="255" t="s">
        <v>3986</v>
      </c>
    </row>
    <row r="4375" spans="1:19" x14ac:dyDescent="0.3">
      <c r="A4375" s="255"/>
      <c r="B4375" s="255"/>
      <c r="C4375" s="255"/>
      <c r="D4375" s="255"/>
      <c r="F4375" s="255" t="s">
        <v>176</v>
      </c>
      <c r="G4375" s="255" t="s">
        <v>589</v>
      </c>
      <c r="H4375" s="255" t="s">
        <v>661</v>
      </c>
      <c r="I4375" s="255" t="s">
        <v>1853</v>
      </c>
      <c r="K4375" s="255" t="s">
        <v>191</v>
      </c>
      <c r="L4375" s="255" t="s">
        <v>822</v>
      </c>
      <c r="M4375" s="255" t="s">
        <v>1605</v>
      </c>
      <c r="N4375" s="255" t="s">
        <v>2795</v>
      </c>
      <c r="P4375" s="255" t="s">
        <v>176</v>
      </c>
      <c r="Q4375" s="255" t="s">
        <v>677</v>
      </c>
      <c r="R4375" s="255" t="s">
        <v>565</v>
      </c>
      <c r="S4375" s="255" t="s">
        <v>565</v>
      </c>
    </row>
    <row r="4376" spans="1:19" x14ac:dyDescent="0.3">
      <c r="A4376" s="255"/>
      <c r="B4376" s="255"/>
      <c r="C4376" s="255"/>
      <c r="D4376" s="255"/>
      <c r="F4376" s="255" t="s">
        <v>176</v>
      </c>
      <c r="G4376" s="255" t="s">
        <v>591</v>
      </c>
      <c r="H4376" s="255" t="s">
        <v>1915</v>
      </c>
      <c r="I4376" s="255" t="s">
        <v>1854</v>
      </c>
      <c r="K4376" s="255" t="s">
        <v>191</v>
      </c>
      <c r="L4376" s="255" t="s">
        <v>332</v>
      </c>
      <c r="M4376" s="255" t="s">
        <v>9125</v>
      </c>
      <c r="N4376" s="255" t="s">
        <v>3845</v>
      </c>
      <c r="P4376" s="255" t="s">
        <v>176</v>
      </c>
      <c r="Q4376" s="255" t="s">
        <v>543</v>
      </c>
      <c r="R4376" s="255" t="s">
        <v>941</v>
      </c>
      <c r="S4376" s="255" t="s">
        <v>3987</v>
      </c>
    </row>
    <row r="4377" spans="1:19" x14ac:dyDescent="0.3">
      <c r="A4377" s="255"/>
      <c r="B4377" s="255"/>
      <c r="C4377" s="255"/>
      <c r="D4377" s="255"/>
      <c r="F4377" s="255" t="s">
        <v>176</v>
      </c>
      <c r="G4377" s="255" t="s">
        <v>593</v>
      </c>
      <c r="H4377" s="255" t="s">
        <v>594</v>
      </c>
      <c r="I4377" s="255" t="s">
        <v>594</v>
      </c>
      <c r="K4377" s="255" t="s">
        <v>191</v>
      </c>
      <c r="L4377" s="255" t="s">
        <v>331</v>
      </c>
      <c r="M4377" s="255" t="s">
        <v>9126</v>
      </c>
      <c r="N4377" s="255" t="s">
        <v>3846</v>
      </c>
      <c r="P4377" s="255" t="s">
        <v>176</v>
      </c>
      <c r="Q4377" s="255" t="s">
        <v>679</v>
      </c>
      <c r="R4377" s="255" t="s">
        <v>863</v>
      </c>
      <c r="S4377" s="255" t="s">
        <v>892</v>
      </c>
    </row>
    <row r="4378" spans="1:19" x14ac:dyDescent="0.3">
      <c r="A4378" s="255"/>
      <c r="B4378" s="255"/>
      <c r="C4378" s="255"/>
      <c r="D4378" s="255"/>
      <c r="F4378" s="255" t="s">
        <v>176</v>
      </c>
      <c r="G4378" s="255" t="s">
        <v>4665</v>
      </c>
      <c r="H4378" s="255" t="s">
        <v>1844</v>
      </c>
      <c r="I4378" s="255" t="s">
        <v>4398</v>
      </c>
      <c r="K4378" s="255" t="s">
        <v>191</v>
      </c>
      <c r="L4378" s="255" t="s">
        <v>330</v>
      </c>
      <c r="M4378" s="255" t="s">
        <v>1125</v>
      </c>
      <c r="N4378" s="255" t="s">
        <v>2796</v>
      </c>
      <c r="P4378" s="255" t="s">
        <v>176</v>
      </c>
      <c r="Q4378" s="255" t="s">
        <v>681</v>
      </c>
      <c r="R4378" s="255" t="s">
        <v>2052</v>
      </c>
      <c r="S4378" s="255" t="s">
        <v>3988</v>
      </c>
    </row>
    <row r="4379" spans="1:19" x14ac:dyDescent="0.3">
      <c r="A4379" s="255"/>
      <c r="B4379" s="255"/>
      <c r="C4379" s="255"/>
      <c r="D4379" s="255"/>
      <c r="F4379" s="255" t="s">
        <v>176</v>
      </c>
      <c r="G4379" s="255" t="s">
        <v>595</v>
      </c>
      <c r="H4379" s="255" t="s">
        <v>2515</v>
      </c>
      <c r="I4379" s="255" t="s">
        <v>1574</v>
      </c>
      <c r="K4379" s="255" t="s">
        <v>191</v>
      </c>
      <c r="L4379" s="255" t="s">
        <v>329</v>
      </c>
      <c r="M4379" s="255" t="s">
        <v>9127</v>
      </c>
      <c r="N4379" s="255" t="s">
        <v>2797</v>
      </c>
      <c r="P4379" s="255" t="s">
        <v>176</v>
      </c>
      <c r="Q4379" s="255" t="s">
        <v>683</v>
      </c>
      <c r="R4379" s="255" t="s">
        <v>949</v>
      </c>
      <c r="S4379" s="255" t="s">
        <v>3989</v>
      </c>
    </row>
    <row r="4380" spans="1:19" x14ac:dyDescent="0.3">
      <c r="A4380" s="255"/>
      <c r="B4380" s="255"/>
      <c r="C4380" s="255"/>
      <c r="D4380" s="255"/>
      <c r="F4380" s="255" t="s">
        <v>176</v>
      </c>
      <c r="G4380" s="255" t="s">
        <v>597</v>
      </c>
      <c r="H4380" s="255" t="s">
        <v>881</v>
      </c>
      <c r="I4380" s="255" t="s">
        <v>1856</v>
      </c>
      <c r="K4380" s="255" t="s">
        <v>191</v>
      </c>
      <c r="L4380" s="255" t="s">
        <v>324</v>
      </c>
      <c r="M4380" s="255" t="s">
        <v>2812</v>
      </c>
      <c r="N4380" s="255" t="s">
        <v>2798</v>
      </c>
      <c r="P4380" s="255" t="s">
        <v>176</v>
      </c>
      <c r="Q4380" s="255" t="s">
        <v>542</v>
      </c>
      <c r="R4380" s="255" t="s">
        <v>2090</v>
      </c>
      <c r="S4380" s="255" t="s">
        <v>3990</v>
      </c>
    </row>
    <row r="4381" spans="1:19" x14ac:dyDescent="0.3">
      <c r="A4381" s="255"/>
      <c r="B4381" s="255"/>
      <c r="C4381" s="255"/>
      <c r="D4381" s="255"/>
      <c r="F4381" s="255" t="s">
        <v>176</v>
      </c>
      <c r="G4381" s="255" t="s">
        <v>599</v>
      </c>
      <c r="H4381" s="255" t="s">
        <v>1281</v>
      </c>
      <c r="I4381" s="255" t="s">
        <v>1857</v>
      </c>
      <c r="K4381" s="255" t="s">
        <v>191</v>
      </c>
      <c r="L4381" s="255" t="s">
        <v>4678</v>
      </c>
      <c r="M4381" s="255" t="s">
        <v>812</v>
      </c>
      <c r="N4381" s="255" t="s">
        <v>3747</v>
      </c>
      <c r="P4381" s="255" t="s">
        <v>176</v>
      </c>
      <c r="Q4381" s="255" t="s">
        <v>686</v>
      </c>
      <c r="R4381" s="255" t="s">
        <v>1145</v>
      </c>
      <c r="S4381" s="255" t="s">
        <v>691</v>
      </c>
    </row>
    <row r="4382" spans="1:19" x14ac:dyDescent="0.3">
      <c r="A4382" s="255"/>
      <c r="B4382" s="255"/>
      <c r="C4382" s="255"/>
      <c r="D4382" s="255"/>
      <c r="F4382" s="255" t="s">
        <v>176</v>
      </c>
      <c r="G4382" s="255" t="s">
        <v>4666</v>
      </c>
      <c r="H4382" s="255" t="s">
        <v>567</v>
      </c>
      <c r="I4382" s="255" t="s">
        <v>1858</v>
      </c>
      <c r="K4382" s="255" t="s">
        <v>191</v>
      </c>
      <c r="L4382" s="255" t="s">
        <v>830</v>
      </c>
      <c r="M4382" s="255" t="s">
        <v>885</v>
      </c>
      <c r="N4382" s="255" t="s">
        <v>1349</v>
      </c>
      <c r="P4382" s="255" t="s">
        <v>176</v>
      </c>
      <c r="Q4382" s="255" t="s">
        <v>688</v>
      </c>
      <c r="R4382" s="255" t="s">
        <v>994</v>
      </c>
      <c r="S4382" s="255" t="s">
        <v>1801</v>
      </c>
    </row>
    <row r="4383" spans="1:19" x14ac:dyDescent="0.3">
      <c r="A4383" s="255"/>
      <c r="B4383" s="255"/>
      <c r="C4383" s="255"/>
      <c r="D4383" s="255"/>
      <c r="F4383" s="255" t="s">
        <v>176</v>
      </c>
      <c r="G4383" s="255" t="s">
        <v>601</v>
      </c>
      <c r="H4383" s="255" t="s">
        <v>565</v>
      </c>
      <c r="I4383" s="255" t="s">
        <v>565</v>
      </c>
      <c r="K4383" s="255" t="s">
        <v>191</v>
      </c>
      <c r="L4383" s="255" t="s">
        <v>831</v>
      </c>
      <c r="M4383" s="255" t="s">
        <v>594</v>
      </c>
      <c r="N4383" s="255" t="s">
        <v>946</v>
      </c>
      <c r="P4383" s="255" t="s">
        <v>176</v>
      </c>
      <c r="Q4383" s="255" t="s">
        <v>690</v>
      </c>
      <c r="R4383" s="255" t="s">
        <v>565</v>
      </c>
      <c r="S4383" s="255" t="s">
        <v>565</v>
      </c>
    </row>
    <row r="4384" spans="1:19" x14ac:dyDescent="0.3">
      <c r="A4384" s="255"/>
      <c r="B4384" s="255"/>
      <c r="C4384" s="255"/>
      <c r="D4384" s="255"/>
      <c r="F4384" s="255" t="s">
        <v>176</v>
      </c>
      <c r="G4384" s="255" t="s">
        <v>602</v>
      </c>
      <c r="H4384" s="255" t="s">
        <v>565</v>
      </c>
      <c r="I4384" s="255" t="s">
        <v>565</v>
      </c>
      <c r="K4384" s="255" t="s">
        <v>191</v>
      </c>
      <c r="L4384" s="255" t="s">
        <v>832</v>
      </c>
      <c r="M4384" s="255" t="s">
        <v>565</v>
      </c>
      <c r="N4384" s="255" t="s">
        <v>565</v>
      </c>
      <c r="P4384" s="255" t="s">
        <v>176</v>
      </c>
      <c r="Q4384" s="255" t="s">
        <v>541</v>
      </c>
      <c r="R4384" s="255" t="s">
        <v>6221</v>
      </c>
      <c r="S4384" s="255" t="s">
        <v>3991</v>
      </c>
    </row>
    <row r="4385" spans="1:19" x14ac:dyDescent="0.3">
      <c r="A4385" s="255"/>
      <c r="B4385" s="255"/>
      <c r="C4385" s="255"/>
      <c r="D4385" s="255"/>
      <c r="F4385" s="255" t="s">
        <v>176</v>
      </c>
      <c r="G4385" s="255" t="s">
        <v>603</v>
      </c>
      <c r="H4385" s="255" t="s">
        <v>567</v>
      </c>
      <c r="I4385" s="255" t="s">
        <v>1858</v>
      </c>
      <c r="K4385" s="255" t="s">
        <v>191</v>
      </c>
      <c r="L4385" s="255" t="s">
        <v>536</v>
      </c>
      <c r="M4385" s="255" t="s">
        <v>1079</v>
      </c>
      <c r="N4385" s="255" t="s">
        <v>2783</v>
      </c>
      <c r="P4385" s="255" t="s">
        <v>176</v>
      </c>
      <c r="Q4385" s="255" t="s">
        <v>693</v>
      </c>
      <c r="R4385" s="255" t="s">
        <v>4437</v>
      </c>
      <c r="S4385" s="255" t="s">
        <v>3992</v>
      </c>
    </row>
    <row r="4386" spans="1:19" x14ac:dyDescent="0.3">
      <c r="A4386" s="255"/>
      <c r="B4386" s="255"/>
      <c r="C4386" s="255"/>
      <c r="D4386" s="255"/>
      <c r="F4386" s="255" t="s">
        <v>176</v>
      </c>
      <c r="G4386" s="255" t="s">
        <v>586</v>
      </c>
      <c r="H4386" s="255" t="s">
        <v>906</v>
      </c>
      <c r="I4386" s="255" t="s">
        <v>1113</v>
      </c>
      <c r="K4386" s="255" t="s">
        <v>191</v>
      </c>
      <c r="L4386" s="255" t="s">
        <v>586</v>
      </c>
      <c r="M4386" s="255" t="s">
        <v>1079</v>
      </c>
      <c r="N4386" s="255" t="s">
        <v>2783</v>
      </c>
      <c r="P4386" s="255" t="s">
        <v>176</v>
      </c>
      <c r="Q4386" s="255" t="s">
        <v>695</v>
      </c>
      <c r="R4386" s="255" t="s">
        <v>1475</v>
      </c>
      <c r="S4386" s="255" t="s">
        <v>3993</v>
      </c>
    </row>
    <row r="4387" spans="1:19" x14ac:dyDescent="0.3">
      <c r="A4387" s="255"/>
      <c r="B4387" s="255"/>
      <c r="C4387" s="255"/>
      <c r="D4387" s="255"/>
      <c r="F4387" s="255" t="s">
        <v>176</v>
      </c>
      <c r="G4387" s="255" t="s">
        <v>552</v>
      </c>
      <c r="H4387" s="255" t="s">
        <v>9042</v>
      </c>
      <c r="I4387" s="255" t="s">
        <v>8655</v>
      </c>
      <c r="K4387" s="255" t="s">
        <v>261</v>
      </c>
      <c r="L4387" s="255" t="s">
        <v>554</v>
      </c>
      <c r="M4387" s="255" t="s">
        <v>789</v>
      </c>
      <c r="N4387" s="255" t="s">
        <v>3847</v>
      </c>
      <c r="P4387" s="255" t="s">
        <v>176</v>
      </c>
      <c r="Q4387" s="255" t="s">
        <v>697</v>
      </c>
      <c r="R4387" s="255" t="s">
        <v>777</v>
      </c>
      <c r="S4387" s="255" t="s">
        <v>3986</v>
      </c>
    </row>
    <row r="4388" spans="1:19" x14ac:dyDescent="0.3">
      <c r="A4388" s="255"/>
      <c r="B4388" s="255"/>
      <c r="C4388" s="255"/>
      <c r="D4388" s="255"/>
      <c r="F4388" s="255" t="s">
        <v>176</v>
      </c>
      <c r="G4388" s="255" t="s">
        <v>551</v>
      </c>
      <c r="H4388" s="255" t="s">
        <v>2154</v>
      </c>
      <c r="I4388" s="255" t="s">
        <v>1859</v>
      </c>
      <c r="K4388" s="255" t="s">
        <v>261</v>
      </c>
      <c r="L4388" s="255" t="s">
        <v>566</v>
      </c>
      <c r="M4388" s="255" t="s">
        <v>565</v>
      </c>
      <c r="N4388" s="255" t="s">
        <v>565</v>
      </c>
      <c r="P4388" s="255" t="s">
        <v>176</v>
      </c>
      <c r="Q4388" s="255" t="s">
        <v>699</v>
      </c>
      <c r="R4388" s="255" t="s">
        <v>946</v>
      </c>
      <c r="S4388" s="255" t="s">
        <v>952</v>
      </c>
    </row>
    <row r="4389" spans="1:19" x14ac:dyDescent="0.3">
      <c r="A4389" s="255"/>
      <c r="B4389" s="255"/>
      <c r="C4389" s="255"/>
      <c r="D4389" s="255"/>
      <c r="F4389" s="255" t="s">
        <v>176</v>
      </c>
      <c r="G4389" s="255" t="s">
        <v>609</v>
      </c>
      <c r="H4389" s="255" t="s">
        <v>863</v>
      </c>
      <c r="I4389" s="255" t="s">
        <v>1860</v>
      </c>
      <c r="K4389" s="255" t="s">
        <v>261</v>
      </c>
      <c r="L4389" s="255" t="s">
        <v>4661</v>
      </c>
      <c r="M4389" s="255" t="s">
        <v>565</v>
      </c>
      <c r="N4389" s="255" t="s">
        <v>565</v>
      </c>
      <c r="P4389" s="255" t="s">
        <v>176</v>
      </c>
      <c r="Q4389" s="255" t="s">
        <v>701</v>
      </c>
      <c r="R4389" s="255" t="s">
        <v>565</v>
      </c>
      <c r="S4389" s="255" t="s">
        <v>565</v>
      </c>
    </row>
    <row r="4390" spans="1:19" x14ac:dyDescent="0.3">
      <c r="A4390" s="255"/>
      <c r="B4390" s="255"/>
      <c r="C4390" s="255"/>
      <c r="D4390" s="255"/>
      <c r="F4390" s="255" t="s">
        <v>176</v>
      </c>
      <c r="G4390" s="255" t="s">
        <v>611</v>
      </c>
      <c r="H4390" s="255" t="s">
        <v>1350</v>
      </c>
      <c r="I4390" s="255" t="s">
        <v>1861</v>
      </c>
      <c r="K4390" s="255" t="s">
        <v>261</v>
      </c>
      <c r="L4390" s="255" t="s">
        <v>570</v>
      </c>
      <c r="M4390" s="255" t="s">
        <v>565</v>
      </c>
      <c r="N4390" s="255" t="s">
        <v>565</v>
      </c>
      <c r="P4390" s="255" t="s">
        <v>176</v>
      </c>
      <c r="Q4390" s="255" t="s">
        <v>702</v>
      </c>
      <c r="R4390" s="255" t="s">
        <v>565</v>
      </c>
      <c r="S4390" s="255" t="s">
        <v>565</v>
      </c>
    </row>
    <row r="4391" spans="1:19" x14ac:dyDescent="0.3">
      <c r="A4391" s="255"/>
      <c r="B4391" s="255"/>
      <c r="C4391" s="255"/>
      <c r="D4391" s="255"/>
      <c r="F4391" s="255" t="s">
        <v>176</v>
      </c>
      <c r="G4391" s="255" t="s">
        <v>586</v>
      </c>
      <c r="H4391" s="255" t="s">
        <v>565</v>
      </c>
      <c r="I4391" s="255" t="s">
        <v>565</v>
      </c>
      <c r="K4391" s="255" t="s">
        <v>261</v>
      </c>
      <c r="L4391" s="255" t="s">
        <v>572</v>
      </c>
      <c r="M4391" s="255" t="s">
        <v>565</v>
      </c>
      <c r="N4391" s="255" t="s">
        <v>565</v>
      </c>
      <c r="P4391" s="255" t="s">
        <v>176</v>
      </c>
      <c r="Q4391" s="255" t="s">
        <v>703</v>
      </c>
      <c r="R4391" s="255" t="s">
        <v>565</v>
      </c>
      <c r="S4391" s="255" t="s">
        <v>565</v>
      </c>
    </row>
    <row r="4392" spans="1:19" x14ac:dyDescent="0.3">
      <c r="A4392" s="255"/>
      <c r="B4392" s="255"/>
      <c r="C4392" s="255"/>
      <c r="D4392" s="255"/>
      <c r="F4392" s="255" t="s">
        <v>176</v>
      </c>
      <c r="G4392" s="255" t="s">
        <v>550</v>
      </c>
      <c r="H4392" s="255" t="s">
        <v>600</v>
      </c>
      <c r="I4392" s="255" t="s">
        <v>1862</v>
      </c>
      <c r="K4392" s="255" t="s">
        <v>261</v>
      </c>
      <c r="L4392" s="255" t="s">
        <v>574</v>
      </c>
      <c r="M4392" s="255" t="s">
        <v>565</v>
      </c>
      <c r="N4392" s="255" t="s">
        <v>565</v>
      </c>
      <c r="P4392" s="255" t="s">
        <v>176</v>
      </c>
      <c r="Q4392" s="255" t="s">
        <v>704</v>
      </c>
      <c r="R4392" s="255" t="s">
        <v>565</v>
      </c>
      <c r="S4392" s="255" t="s">
        <v>565</v>
      </c>
    </row>
    <row r="4393" spans="1:19" x14ac:dyDescent="0.3">
      <c r="A4393" s="255"/>
      <c r="B4393" s="255"/>
      <c r="C4393" s="255"/>
      <c r="D4393" s="255"/>
      <c r="F4393" s="255" t="s">
        <v>176</v>
      </c>
      <c r="G4393" s="255" t="s">
        <v>615</v>
      </c>
      <c r="H4393" s="255" t="s">
        <v>885</v>
      </c>
      <c r="I4393" s="255" t="s">
        <v>1475</v>
      </c>
      <c r="K4393" s="255" t="s">
        <v>261</v>
      </c>
      <c r="L4393" s="255" t="s">
        <v>576</v>
      </c>
      <c r="M4393" s="255" t="s">
        <v>565</v>
      </c>
      <c r="N4393" s="255" t="s">
        <v>565</v>
      </c>
      <c r="P4393" s="255" t="s">
        <v>176</v>
      </c>
      <c r="Q4393" s="255" t="s">
        <v>705</v>
      </c>
      <c r="R4393" s="255" t="s">
        <v>691</v>
      </c>
      <c r="S4393" s="255" t="s">
        <v>3994</v>
      </c>
    </row>
    <row r="4394" spans="1:19" x14ac:dyDescent="0.3">
      <c r="A4394" s="255"/>
      <c r="B4394" s="255"/>
      <c r="C4394" s="255"/>
      <c r="D4394" s="255"/>
      <c r="F4394" s="255" t="s">
        <v>176</v>
      </c>
      <c r="G4394" s="255" t="s">
        <v>616</v>
      </c>
      <c r="H4394" s="255" t="s">
        <v>594</v>
      </c>
      <c r="I4394" s="255" t="s">
        <v>1863</v>
      </c>
      <c r="K4394" s="255" t="s">
        <v>261</v>
      </c>
      <c r="L4394" s="255" t="s">
        <v>578</v>
      </c>
      <c r="M4394" s="255" t="s">
        <v>565</v>
      </c>
      <c r="N4394" s="255" t="s">
        <v>565</v>
      </c>
      <c r="P4394" s="255" t="s">
        <v>176</v>
      </c>
      <c r="Q4394" s="255" t="s">
        <v>707</v>
      </c>
      <c r="R4394" s="255" t="s">
        <v>2163</v>
      </c>
      <c r="S4394" s="255" t="s">
        <v>3611</v>
      </c>
    </row>
    <row r="4395" spans="1:19" x14ac:dyDescent="0.3">
      <c r="A4395" s="255"/>
      <c r="B4395" s="255"/>
      <c r="C4395" s="255"/>
      <c r="D4395" s="255"/>
      <c r="F4395" s="255" t="s">
        <v>176</v>
      </c>
      <c r="G4395" s="255" t="s">
        <v>617</v>
      </c>
      <c r="H4395" s="255" t="s">
        <v>863</v>
      </c>
      <c r="I4395" s="255" t="s">
        <v>594</v>
      </c>
      <c r="K4395" s="255" t="s">
        <v>261</v>
      </c>
      <c r="L4395" s="255" t="s">
        <v>580</v>
      </c>
      <c r="M4395" s="255" t="s">
        <v>1234</v>
      </c>
      <c r="N4395" s="255" t="s">
        <v>3701</v>
      </c>
      <c r="P4395" s="255" t="s">
        <v>176</v>
      </c>
      <c r="Q4395" s="255" t="s">
        <v>709</v>
      </c>
      <c r="R4395" s="255" t="s">
        <v>565</v>
      </c>
      <c r="S4395" s="255" t="s">
        <v>565</v>
      </c>
    </row>
    <row r="4396" spans="1:19" x14ac:dyDescent="0.3">
      <c r="A4396" s="255"/>
      <c r="B4396" s="255"/>
      <c r="C4396" s="255"/>
      <c r="D4396" s="255"/>
      <c r="F4396" s="255" t="s">
        <v>176</v>
      </c>
      <c r="G4396" s="255" t="s">
        <v>618</v>
      </c>
      <c r="H4396" s="255" t="s">
        <v>2691</v>
      </c>
      <c r="I4396" s="255" t="s">
        <v>1864</v>
      </c>
      <c r="K4396" s="255" t="s">
        <v>261</v>
      </c>
      <c r="L4396" s="255" t="s">
        <v>4664</v>
      </c>
      <c r="M4396" s="255" t="s">
        <v>1145</v>
      </c>
      <c r="N4396" s="255" t="s">
        <v>2799</v>
      </c>
      <c r="P4396" s="255" t="s">
        <v>176</v>
      </c>
      <c r="Q4396" s="255" t="s">
        <v>586</v>
      </c>
      <c r="R4396" s="255" t="s">
        <v>1476</v>
      </c>
      <c r="S4396" s="255" t="s">
        <v>3995</v>
      </c>
    </row>
    <row r="4397" spans="1:19" x14ac:dyDescent="0.3">
      <c r="A4397" s="255"/>
      <c r="B4397" s="255"/>
      <c r="C4397" s="255"/>
      <c r="D4397" s="255"/>
      <c r="F4397" s="255" t="s">
        <v>176</v>
      </c>
      <c r="G4397" s="255" t="s">
        <v>620</v>
      </c>
      <c r="H4397" s="255" t="s">
        <v>565</v>
      </c>
      <c r="I4397" s="255" t="s">
        <v>565</v>
      </c>
      <c r="K4397" s="255" t="s">
        <v>261</v>
      </c>
      <c r="L4397" s="255" t="s">
        <v>582</v>
      </c>
      <c r="M4397" s="255" t="s">
        <v>565</v>
      </c>
      <c r="N4397" s="255" t="s">
        <v>565</v>
      </c>
      <c r="P4397" s="255" t="s">
        <v>176</v>
      </c>
      <c r="Q4397" s="255" t="s">
        <v>540</v>
      </c>
      <c r="R4397" s="255" t="s">
        <v>9217</v>
      </c>
      <c r="S4397" s="255" t="s">
        <v>9218</v>
      </c>
    </row>
    <row r="4398" spans="1:19" x14ac:dyDescent="0.3">
      <c r="A4398" s="255"/>
      <c r="B4398" s="255"/>
      <c r="C4398" s="255"/>
      <c r="D4398" s="255"/>
      <c r="F4398" s="255" t="s">
        <v>176</v>
      </c>
      <c r="G4398" s="255" t="s">
        <v>8645</v>
      </c>
      <c r="H4398" s="255" t="s">
        <v>565</v>
      </c>
      <c r="I4398" s="255" t="s">
        <v>565</v>
      </c>
      <c r="K4398" s="255" t="s">
        <v>261</v>
      </c>
      <c r="L4398" s="255" t="s">
        <v>584</v>
      </c>
      <c r="M4398" s="255" t="s">
        <v>1145</v>
      </c>
      <c r="N4398" s="255" t="s">
        <v>2799</v>
      </c>
      <c r="P4398" s="255" t="s">
        <v>176</v>
      </c>
      <c r="Q4398" s="255" t="s">
        <v>371</v>
      </c>
      <c r="R4398" s="255" t="s">
        <v>8608</v>
      </c>
      <c r="S4398" s="255" t="s">
        <v>3996</v>
      </c>
    </row>
    <row r="4399" spans="1:19" x14ac:dyDescent="0.3">
      <c r="A4399" s="255"/>
      <c r="B4399" s="255"/>
      <c r="C4399" s="255"/>
      <c r="D4399" s="255"/>
      <c r="F4399" s="255" t="s">
        <v>176</v>
      </c>
      <c r="G4399" s="255" t="s">
        <v>8646</v>
      </c>
      <c r="H4399" s="255" t="s">
        <v>565</v>
      </c>
      <c r="I4399" s="255" t="s">
        <v>565</v>
      </c>
      <c r="K4399" s="255" t="s">
        <v>261</v>
      </c>
      <c r="L4399" s="255" t="s">
        <v>586</v>
      </c>
      <c r="M4399" s="255" t="s">
        <v>2113</v>
      </c>
      <c r="N4399" s="255" t="s">
        <v>3702</v>
      </c>
      <c r="P4399" s="255" t="s">
        <v>176</v>
      </c>
      <c r="Q4399" s="255" t="s">
        <v>715</v>
      </c>
      <c r="R4399" s="255" t="s">
        <v>2413</v>
      </c>
      <c r="S4399" s="255" t="s">
        <v>3997</v>
      </c>
    </row>
    <row r="4400" spans="1:19" x14ac:dyDescent="0.3">
      <c r="A4400" s="255"/>
      <c r="B4400" s="255"/>
      <c r="C4400" s="255"/>
      <c r="D4400" s="255"/>
      <c r="F4400" s="255" t="s">
        <v>176</v>
      </c>
      <c r="G4400" s="255" t="s">
        <v>586</v>
      </c>
      <c r="H4400" s="255" t="s">
        <v>565</v>
      </c>
      <c r="I4400" s="255" t="s">
        <v>863</v>
      </c>
      <c r="K4400" s="255" t="s">
        <v>261</v>
      </c>
      <c r="L4400" s="255" t="s">
        <v>553</v>
      </c>
      <c r="M4400" s="255" t="s">
        <v>6461</v>
      </c>
      <c r="N4400" s="255" t="s">
        <v>9128</v>
      </c>
      <c r="P4400" s="255" t="s">
        <v>176</v>
      </c>
      <c r="Q4400" s="255" t="s">
        <v>717</v>
      </c>
      <c r="R4400" s="255" t="s">
        <v>1350</v>
      </c>
      <c r="S4400" s="255" t="s">
        <v>1469</v>
      </c>
    </row>
    <row r="4401" spans="1:19" x14ac:dyDescent="0.3">
      <c r="A4401" s="255"/>
      <c r="B4401" s="255"/>
      <c r="C4401" s="255"/>
      <c r="D4401" s="255"/>
      <c r="F4401" s="255" t="s">
        <v>176</v>
      </c>
      <c r="G4401" s="255" t="s">
        <v>549</v>
      </c>
      <c r="H4401" s="255" t="s">
        <v>1929</v>
      </c>
      <c r="I4401" s="255" t="s">
        <v>1865</v>
      </c>
      <c r="K4401" s="255" t="s">
        <v>261</v>
      </c>
      <c r="L4401" s="255" t="s">
        <v>589</v>
      </c>
      <c r="M4401" s="255" t="s">
        <v>985</v>
      </c>
      <c r="N4401" s="255" t="s">
        <v>3848</v>
      </c>
      <c r="P4401" s="255" t="s">
        <v>176</v>
      </c>
      <c r="Q4401" s="255" t="s">
        <v>719</v>
      </c>
      <c r="R4401" s="255" t="s">
        <v>594</v>
      </c>
      <c r="S4401" s="255" t="s">
        <v>621</v>
      </c>
    </row>
    <row r="4402" spans="1:19" x14ac:dyDescent="0.3">
      <c r="A4402" s="255"/>
      <c r="B4402" s="255"/>
      <c r="C4402" s="255"/>
      <c r="D4402" s="255"/>
      <c r="F4402" s="255" t="s">
        <v>176</v>
      </c>
      <c r="G4402" s="255" t="s">
        <v>623</v>
      </c>
      <c r="H4402" s="255" t="s">
        <v>863</v>
      </c>
      <c r="I4402" s="255" t="s">
        <v>863</v>
      </c>
      <c r="K4402" s="255" t="s">
        <v>261</v>
      </c>
      <c r="L4402" s="255" t="s">
        <v>591</v>
      </c>
      <c r="M4402" s="255" t="s">
        <v>2384</v>
      </c>
      <c r="N4402" s="255" t="s">
        <v>3849</v>
      </c>
      <c r="P4402" s="255" t="s">
        <v>176</v>
      </c>
      <c r="Q4402" s="255" t="s">
        <v>720</v>
      </c>
      <c r="R4402" s="255" t="s">
        <v>1121</v>
      </c>
      <c r="S4402" s="255" t="s">
        <v>3612</v>
      </c>
    </row>
    <row r="4403" spans="1:19" x14ac:dyDescent="0.3">
      <c r="A4403" s="255"/>
      <c r="B4403" s="255"/>
      <c r="C4403" s="255"/>
      <c r="D4403" s="255"/>
      <c r="F4403" s="255" t="s">
        <v>176</v>
      </c>
      <c r="G4403" s="255" t="s">
        <v>625</v>
      </c>
      <c r="H4403" s="255" t="s">
        <v>1399</v>
      </c>
      <c r="I4403" s="255" t="s">
        <v>1866</v>
      </c>
      <c r="K4403" s="255" t="s">
        <v>261</v>
      </c>
      <c r="L4403" s="255" t="s">
        <v>599</v>
      </c>
      <c r="M4403" s="255" t="s">
        <v>624</v>
      </c>
      <c r="N4403" s="255" t="s">
        <v>2163</v>
      </c>
      <c r="P4403" s="255" t="s">
        <v>176</v>
      </c>
      <c r="Q4403" s="255" t="s">
        <v>722</v>
      </c>
      <c r="R4403" s="255" t="s">
        <v>621</v>
      </c>
      <c r="S4403" s="255" t="s">
        <v>3998</v>
      </c>
    </row>
    <row r="4404" spans="1:19" x14ac:dyDescent="0.3">
      <c r="A4404" s="255"/>
      <c r="B4404" s="255"/>
      <c r="C4404" s="255"/>
      <c r="D4404" s="255"/>
      <c r="F4404" s="255" t="s">
        <v>176</v>
      </c>
      <c r="G4404" s="255" t="s">
        <v>627</v>
      </c>
      <c r="H4404" s="255" t="s">
        <v>863</v>
      </c>
      <c r="I4404" s="255" t="s">
        <v>1193</v>
      </c>
      <c r="K4404" s="255" t="s">
        <v>261</v>
      </c>
      <c r="L4404" s="255" t="s">
        <v>4666</v>
      </c>
      <c r="M4404" s="255" t="s">
        <v>3612</v>
      </c>
      <c r="N4404" s="255" t="s">
        <v>9129</v>
      </c>
      <c r="P4404" s="255" t="s">
        <v>176</v>
      </c>
      <c r="Q4404" s="255" t="s">
        <v>724</v>
      </c>
      <c r="R4404" s="255" t="s">
        <v>1079</v>
      </c>
      <c r="S4404" s="255" t="s">
        <v>3999</v>
      </c>
    </row>
    <row r="4405" spans="1:19" x14ac:dyDescent="0.3">
      <c r="A4405" s="255"/>
      <c r="B4405" s="255"/>
      <c r="C4405" s="255"/>
      <c r="D4405" s="255"/>
      <c r="F4405" s="255" t="s">
        <v>176</v>
      </c>
      <c r="G4405" s="255" t="s">
        <v>629</v>
      </c>
      <c r="H4405" s="255" t="s">
        <v>2728</v>
      </c>
      <c r="I4405" s="255" t="s">
        <v>1867</v>
      </c>
      <c r="K4405" s="255" t="s">
        <v>261</v>
      </c>
      <c r="L4405" s="255" t="s">
        <v>601</v>
      </c>
      <c r="M4405" s="255" t="s">
        <v>621</v>
      </c>
      <c r="N4405" s="255" t="s">
        <v>8744</v>
      </c>
      <c r="P4405" s="255" t="s">
        <v>176</v>
      </c>
      <c r="Q4405" s="255" t="s">
        <v>726</v>
      </c>
      <c r="R4405" s="255" t="s">
        <v>1473</v>
      </c>
      <c r="S4405" s="255" t="s">
        <v>4000</v>
      </c>
    </row>
    <row r="4406" spans="1:19" x14ac:dyDescent="0.3">
      <c r="A4406" s="255"/>
      <c r="B4406" s="255"/>
      <c r="C4406" s="255"/>
      <c r="D4406" s="255"/>
      <c r="F4406" s="255" t="s">
        <v>176</v>
      </c>
      <c r="G4406" s="255" t="s">
        <v>631</v>
      </c>
      <c r="H4406" s="255" t="s">
        <v>1808</v>
      </c>
      <c r="I4406" s="255" t="s">
        <v>1070</v>
      </c>
      <c r="K4406" s="255" t="s">
        <v>261</v>
      </c>
      <c r="L4406" s="255" t="s">
        <v>2074</v>
      </c>
      <c r="M4406" s="255" t="s">
        <v>624</v>
      </c>
      <c r="N4406" s="255" t="s">
        <v>3703</v>
      </c>
      <c r="P4406" s="255" t="s">
        <v>176</v>
      </c>
      <c r="Q4406" s="255" t="s">
        <v>728</v>
      </c>
      <c r="R4406" s="255" t="s">
        <v>1969</v>
      </c>
      <c r="S4406" s="255" t="s">
        <v>4001</v>
      </c>
    </row>
    <row r="4407" spans="1:19" x14ac:dyDescent="0.3">
      <c r="A4407" s="255"/>
      <c r="B4407" s="255"/>
      <c r="C4407" s="255"/>
      <c r="D4407" s="255"/>
      <c r="F4407" s="255" t="s">
        <v>176</v>
      </c>
      <c r="G4407" s="255" t="s">
        <v>633</v>
      </c>
      <c r="H4407" s="255" t="s">
        <v>2939</v>
      </c>
      <c r="I4407" s="255" t="s">
        <v>1868</v>
      </c>
      <c r="K4407" s="255" t="s">
        <v>261</v>
      </c>
      <c r="L4407" s="255" t="s">
        <v>602</v>
      </c>
      <c r="M4407" s="255" t="s">
        <v>863</v>
      </c>
      <c r="N4407" s="255" t="s">
        <v>2800</v>
      </c>
      <c r="P4407" s="255" t="s">
        <v>176</v>
      </c>
      <c r="Q4407" s="255" t="s">
        <v>730</v>
      </c>
      <c r="R4407" s="255" t="s">
        <v>4413</v>
      </c>
      <c r="S4407" s="255" t="s">
        <v>4002</v>
      </c>
    </row>
    <row r="4408" spans="1:19" x14ac:dyDescent="0.3">
      <c r="A4408" s="255"/>
      <c r="B4408" s="255"/>
      <c r="C4408" s="255"/>
      <c r="D4408" s="255"/>
      <c r="F4408" s="255" t="s">
        <v>176</v>
      </c>
      <c r="G4408" s="255" t="s">
        <v>586</v>
      </c>
      <c r="H4408" s="255" t="s">
        <v>1579</v>
      </c>
      <c r="I4408" s="255" t="s">
        <v>1869</v>
      </c>
      <c r="K4408" s="255" t="s">
        <v>261</v>
      </c>
      <c r="L4408" s="255" t="s">
        <v>603</v>
      </c>
      <c r="M4408" s="255" t="s">
        <v>4619</v>
      </c>
      <c r="N4408" s="255" t="s">
        <v>9130</v>
      </c>
      <c r="P4408" s="255" t="s">
        <v>176</v>
      </c>
      <c r="Q4408" s="255" t="s">
        <v>539</v>
      </c>
      <c r="R4408" s="255" t="s">
        <v>9219</v>
      </c>
      <c r="S4408" s="255" t="s">
        <v>4003</v>
      </c>
    </row>
    <row r="4409" spans="1:19" x14ac:dyDescent="0.3">
      <c r="A4409" s="255"/>
      <c r="B4409" s="255"/>
      <c r="C4409" s="255"/>
      <c r="D4409" s="255"/>
      <c r="F4409" s="255" t="s">
        <v>176</v>
      </c>
      <c r="G4409" s="255" t="s">
        <v>548</v>
      </c>
      <c r="H4409" s="255" t="s">
        <v>4645</v>
      </c>
      <c r="I4409" s="255" t="s">
        <v>8656</v>
      </c>
      <c r="K4409" s="255" t="s">
        <v>261</v>
      </c>
      <c r="L4409" s="255" t="s">
        <v>586</v>
      </c>
      <c r="M4409" s="255" t="s">
        <v>2603</v>
      </c>
      <c r="N4409" s="255" t="s">
        <v>3704</v>
      </c>
      <c r="P4409" s="255" t="s">
        <v>176</v>
      </c>
      <c r="Q4409" s="255" t="s">
        <v>733</v>
      </c>
      <c r="R4409" s="255" t="s">
        <v>757</v>
      </c>
      <c r="S4409" s="255" t="s">
        <v>1661</v>
      </c>
    </row>
    <row r="4410" spans="1:19" x14ac:dyDescent="0.3">
      <c r="A4410" s="255"/>
      <c r="B4410" s="255"/>
      <c r="C4410" s="255"/>
      <c r="D4410" s="255"/>
      <c r="F4410" s="255" t="s">
        <v>176</v>
      </c>
      <c r="G4410" s="255" t="s">
        <v>637</v>
      </c>
      <c r="H4410" s="255" t="s">
        <v>691</v>
      </c>
      <c r="I4410" s="255" t="s">
        <v>1870</v>
      </c>
      <c r="K4410" s="255" t="s">
        <v>261</v>
      </c>
      <c r="L4410" s="255" t="s">
        <v>552</v>
      </c>
      <c r="M4410" s="255" t="s">
        <v>4154</v>
      </c>
      <c r="N4410" s="255" t="s">
        <v>3850</v>
      </c>
      <c r="P4410" s="255" t="s">
        <v>176</v>
      </c>
      <c r="Q4410" s="255" t="s">
        <v>735</v>
      </c>
      <c r="R4410" s="255" t="s">
        <v>1661</v>
      </c>
      <c r="S4410" s="255" t="s">
        <v>4004</v>
      </c>
    </row>
    <row r="4411" spans="1:19" x14ac:dyDescent="0.3">
      <c r="A4411" s="255"/>
      <c r="B4411" s="255"/>
      <c r="C4411" s="255"/>
      <c r="D4411" s="255"/>
      <c r="F4411" s="255" t="s">
        <v>176</v>
      </c>
      <c r="G4411" s="255" t="s">
        <v>639</v>
      </c>
      <c r="H4411" s="255" t="s">
        <v>806</v>
      </c>
      <c r="I4411" s="255" t="s">
        <v>1871</v>
      </c>
      <c r="K4411" s="255" t="s">
        <v>261</v>
      </c>
      <c r="L4411" s="255" t="s">
        <v>551</v>
      </c>
      <c r="M4411" s="255" t="s">
        <v>2029</v>
      </c>
      <c r="N4411" s="255" t="s">
        <v>3851</v>
      </c>
      <c r="P4411" s="255" t="s">
        <v>176</v>
      </c>
      <c r="Q4411" s="255" t="s">
        <v>737</v>
      </c>
      <c r="R4411" s="255" t="s">
        <v>906</v>
      </c>
      <c r="S4411" s="255" t="s">
        <v>4005</v>
      </c>
    </row>
    <row r="4412" spans="1:19" x14ac:dyDescent="0.3">
      <c r="A4412" s="255"/>
      <c r="B4412" s="255"/>
      <c r="C4412" s="255"/>
      <c r="D4412" s="255"/>
      <c r="F4412" s="255" t="s">
        <v>176</v>
      </c>
      <c r="G4412" s="255" t="s">
        <v>641</v>
      </c>
      <c r="H4412" s="255" t="s">
        <v>757</v>
      </c>
      <c r="I4412" s="255" t="s">
        <v>1145</v>
      </c>
      <c r="K4412" s="255" t="s">
        <v>261</v>
      </c>
      <c r="L4412" s="255" t="s">
        <v>611</v>
      </c>
      <c r="M4412" s="255" t="s">
        <v>2029</v>
      </c>
      <c r="N4412" s="255" t="s">
        <v>3851</v>
      </c>
      <c r="P4412" s="255" t="s">
        <v>176</v>
      </c>
      <c r="Q4412" s="255" t="s">
        <v>739</v>
      </c>
      <c r="R4412" s="255" t="s">
        <v>4609</v>
      </c>
      <c r="S4412" s="255" t="s">
        <v>4006</v>
      </c>
    </row>
    <row r="4413" spans="1:19" x14ac:dyDescent="0.3">
      <c r="A4413" s="255"/>
      <c r="B4413" s="255"/>
      <c r="C4413" s="255"/>
      <c r="D4413" s="255"/>
      <c r="F4413" s="255" t="s">
        <v>176</v>
      </c>
      <c r="G4413" s="255" t="s">
        <v>643</v>
      </c>
      <c r="H4413" s="255" t="s">
        <v>955</v>
      </c>
      <c r="I4413" s="255" t="s">
        <v>1872</v>
      </c>
      <c r="K4413" s="255" t="s">
        <v>261</v>
      </c>
      <c r="L4413" s="255" t="s">
        <v>586</v>
      </c>
      <c r="M4413" s="255" t="s">
        <v>565</v>
      </c>
      <c r="N4413" s="255" t="s">
        <v>565</v>
      </c>
      <c r="P4413" s="255" t="s">
        <v>176</v>
      </c>
      <c r="Q4413" s="255" t="s">
        <v>741</v>
      </c>
      <c r="R4413" s="255" t="s">
        <v>941</v>
      </c>
      <c r="S4413" s="255" t="s">
        <v>4007</v>
      </c>
    </row>
    <row r="4414" spans="1:19" x14ac:dyDescent="0.3">
      <c r="A4414" s="255"/>
      <c r="B4414" s="255"/>
      <c r="C4414" s="255"/>
      <c r="D4414" s="255"/>
      <c r="F4414" s="255" t="s">
        <v>176</v>
      </c>
      <c r="G4414" s="255" t="s">
        <v>586</v>
      </c>
      <c r="H4414" s="255" t="s">
        <v>1124</v>
      </c>
      <c r="I4414" s="255" t="s">
        <v>8657</v>
      </c>
      <c r="K4414" s="255" t="s">
        <v>261</v>
      </c>
      <c r="L4414" s="255" t="s">
        <v>550</v>
      </c>
      <c r="M4414" s="255" t="s">
        <v>4049</v>
      </c>
      <c r="N4414" s="255" t="s">
        <v>3705</v>
      </c>
      <c r="P4414" s="255" t="s">
        <v>176</v>
      </c>
      <c r="Q4414" s="255" t="s">
        <v>743</v>
      </c>
      <c r="R4414" s="255" t="s">
        <v>4817</v>
      </c>
      <c r="S4414" s="255" t="s">
        <v>4008</v>
      </c>
    </row>
    <row r="4415" spans="1:19" x14ac:dyDescent="0.3">
      <c r="A4415" s="255"/>
      <c r="B4415" s="255"/>
      <c r="C4415" s="255"/>
      <c r="D4415" s="255"/>
      <c r="F4415" s="255" t="s">
        <v>176</v>
      </c>
      <c r="G4415" s="255" t="s">
        <v>547</v>
      </c>
      <c r="H4415" s="255" t="s">
        <v>5088</v>
      </c>
      <c r="I4415" s="255" t="s">
        <v>1873</v>
      </c>
      <c r="K4415" s="255" t="s">
        <v>261</v>
      </c>
      <c r="L4415" s="255" t="s">
        <v>615</v>
      </c>
      <c r="M4415" s="255" t="s">
        <v>565</v>
      </c>
      <c r="N4415" s="255" t="s">
        <v>565</v>
      </c>
      <c r="P4415" s="255" t="s">
        <v>176</v>
      </c>
      <c r="Q4415" s="255" t="s">
        <v>745</v>
      </c>
      <c r="R4415" s="255" t="s">
        <v>3214</v>
      </c>
      <c r="S4415" s="255" t="s">
        <v>4009</v>
      </c>
    </row>
    <row r="4416" spans="1:19" x14ac:dyDescent="0.3">
      <c r="A4416" s="255"/>
      <c r="B4416" s="255"/>
      <c r="C4416" s="255"/>
      <c r="D4416" s="255"/>
      <c r="F4416" s="255" t="s">
        <v>176</v>
      </c>
      <c r="G4416" s="255" t="s">
        <v>647</v>
      </c>
      <c r="H4416" s="255" t="s">
        <v>4296</v>
      </c>
      <c r="I4416" s="255" t="s">
        <v>1874</v>
      </c>
      <c r="K4416" s="255" t="s">
        <v>261</v>
      </c>
      <c r="L4416" s="255" t="s">
        <v>617</v>
      </c>
      <c r="M4416" s="255" t="s">
        <v>565</v>
      </c>
      <c r="N4416" s="255" t="s">
        <v>565</v>
      </c>
      <c r="P4416" s="255" t="s">
        <v>176</v>
      </c>
      <c r="Q4416" s="255" t="s">
        <v>747</v>
      </c>
      <c r="R4416" s="255" t="s">
        <v>1830</v>
      </c>
      <c r="S4416" s="255" t="s">
        <v>4010</v>
      </c>
    </row>
    <row r="4417" spans="1:19" x14ac:dyDescent="0.3">
      <c r="A4417" s="255"/>
      <c r="B4417" s="255"/>
      <c r="C4417" s="255"/>
      <c r="D4417" s="255"/>
      <c r="F4417" s="255" t="s">
        <v>176</v>
      </c>
      <c r="G4417" s="255" t="s">
        <v>649</v>
      </c>
      <c r="H4417" s="255" t="s">
        <v>2591</v>
      </c>
      <c r="I4417" s="255" t="s">
        <v>1875</v>
      </c>
      <c r="K4417" s="255" t="s">
        <v>261</v>
      </c>
      <c r="L4417" s="255" t="s">
        <v>618</v>
      </c>
      <c r="M4417" s="255" t="s">
        <v>2020</v>
      </c>
      <c r="N4417" s="255" t="s">
        <v>3706</v>
      </c>
      <c r="P4417" s="255" t="s">
        <v>176</v>
      </c>
      <c r="Q4417" s="255" t="s">
        <v>749</v>
      </c>
      <c r="R4417" s="255" t="s">
        <v>7805</v>
      </c>
      <c r="S4417" s="255" t="s">
        <v>4011</v>
      </c>
    </row>
    <row r="4418" spans="1:19" x14ac:dyDescent="0.3">
      <c r="A4418" s="255"/>
      <c r="B4418" s="255"/>
      <c r="C4418" s="255"/>
      <c r="D4418" s="255"/>
      <c r="F4418" s="255" t="s">
        <v>176</v>
      </c>
      <c r="G4418" s="255" t="s">
        <v>651</v>
      </c>
      <c r="H4418" s="255" t="s">
        <v>652</v>
      </c>
      <c r="I4418" s="255" t="s">
        <v>1013</v>
      </c>
      <c r="K4418" s="255" t="s">
        <v>261</v>
      </c>
      <c r="L4418" s="255" t="s">
        <v>8645</v>
      </c>
      <c r="M4418" s="255" t="s">
        <v>565</v>
      </c>
      <c r="N4418" s="255" t="s">
        <v>565</v>
      </c>
      <c r="P4418" s="255" t="s">
        <v>176</v>
      </c>
      <c r="Q4418" s="255" t="s">
        <v>751</v>
      </c>
      <c r="R4418" s="255" t="s">
        <v>1834</v>
      </c>
      <c r="S4418" s="255" t="s">
        <v>10109</v>
      </c>
    </row>
    <row r="4419" spans="1:19" x14ac:dyDescent="0.3">
      <c r="A4419" s="255"/>
      <c r="B4419" s="255"/>
      <c r="C4419" s="255"/>
      <c r="D4419" s="255"/>
      <c r="F4419" s="255" t="s">
        <v>176</v>
      </c>
      <c r="G4419" s="255" t="s">
        <v>653</v>
      </c>
      <c r="H4419" s="255" t="s">
        <v>710</v>
      </c>
      <c r="I4419" s="255" t="s">
        <v>1876</v>
      </c>
      <c r="K4419" s="255" t="s">
        <v>261</v>
      </c>
      <c r="L4419" s="255" t="s">
        <v>8646</v>
      </c>
      <c r="M4419" s="255" t="s">
        <v>565</v>
      </c>
      <c r="N4419" s="255" t="s">
        <v>565</v>
      </c>
      <c r="P4419" s="255" t="s">
        <v>176</v>
      </c>
      <c r="Q4419" s="255" t="s">
        <v>753</v>
      </c>
      <c r="R4419" s="255" t="s">
        <v>10110</v>
      </c>
      <c r="S4419" s="255" t="s">
        <v>10111</v>
      </c>
    </row>
    <row r="4420" spans="1:19" x14ac:dyDescent="0.3">
      <c r="A4420" s="255"/>
      <c r="B4420" s="255"/>
      <c r="C4420" s="255"/>
      <c r="D4420" s="255"/>
      <c r="F4420" s="255" t="s">
        <v>176</v>
      </c>
      <c r="G4420" s="255" t="s">
        <v>655</v>
      </c>
      <c r="H4420" s="255" t="s">
        <v>2812</v>
      </c>
      <c r="I4420" s="255" t="s">
        <v>1877</v>
      </c>
      <c r="K4420" s="255" t="s">
        <v>261</v>
      </c>
      <c r="L4420" s="255" t="s">
        <v>586</v>
      </c>
      <c r="M4420" s="255" t="s">
        <v>863</v>
      </c>
      <c r="N4420" s="255" t="s">
        <v>594</v>
      </c>
      <c r="P4420" s="255" t="s">
        <v>176</v>
      </c>
      <c r="Q4420" s="255" t="s">
        <v>538</v>
      </c>
      <c r="R4420" s="255" t="s">
        <v>9220</v>
      </c>
      <c r="S4420" s="255" t="s">
        <v>4013</v>
      </c>
    </row>
    <row r="4421" spans="1:19" x14ac:dyDescent="0.3">
      <c r="A4421" s="255"/>
      <c r="B4421" s="255"/>
      <c r="C4421" s="255"/>
      <c r="D4421" s="255"/>
      <c r="F4421" s="255" t="s">
        <v>176</v>
      </c>
      <c r="G4421" s="255" t="s">
        <v>657</v>
      </c>
      <c r="H4421" s="255" t="s">
        <v>2154</v>
      </c>
      <c r="I4421" s="255" t="s">
        <v>1739</v>
      </c>
      <c r="K4421" s="255" t="s">
        <v>261</v>
      </c>
      <c r="L4421" s="255" t="s">
        <v>549</v>
      </c>
      <c r="M4421" s="255" t="s">
        <v>1234</v>
      </c>
      <c r="N4421" s="255" t="s">
        <v>2801</v>
      </c>
      <c r="P4421" s="255" t="s">
        <v>176</v>
      </c>
      <c r="Q4421" s="255" t="s">
        <v>756</v>
      </c>
      <c r="R4421" s="255" t="s">
        <v>863</v>
      </c>
      <c r="S4421" s="255" t="s">
        <v>2384</v>
      </c>
    </row>
    <row r="4422" spans="1:19" x14ac:dyDescent="0.3">
      <c r="A4422" s="255"/>
      <c r="B4422" s="255"/>
      <c r="C4422" s="255"/>
      <c r="D4422" s="255"/>
      <c r="F4422" s="255" t="s">
        <v>176</v>
      </c>
      <c r="G4422" s="255" t="s">
        <v>546</v>
      </c>
      <c r="H4422" s="255" t="s">
        <v>2416</v>
      </c>
      <c r="I4422" s="255" t="s">
        <v>1878</v>
      </c>
      <c r="K4422" s="255" t="s">
        <v>261</v>
      </c>
      <c r="L4422" s="255" t="s">
        <v>623</v>
      </c>
      <c r="M4422" s="255" t="s">
        <v>565</v>
      </c>
      <c r="N4422" s="255" t="s">
        <v>565</v>
      </c>
      <c r="P4422" s="255" t="s">
        <v>176</v>
      </c>
      <c r="Q4422" s="255" t="s">
        <v>758</v>
      </c>
      <c r="R4422" s="255" t="s">
        <v>9221</v>
      </c>
      <c r="S4422" s="255" t="s">
        <v>4014</v>
      </c>
    </row>
    <row r="4423" spans="1:19" x14ac:dyDescent="0.3">
      <c r="A4423" s="255"/>
      <c r="B4423" s="255"/>
      <c r="C4423" s="255"/>
      <c r="D4423" s="255"/>
      <c r="F4423" s="255" t="s">
        <v>176</v>
      </c>
      <c r="G4423" s="255" t="s">
        <v>660</v>
      </c>
      <c r="H4423" s="255" t="s">
        <v>594</v>
      </c>
      <c r="I4423" s="255" t="s">
        <v>1074</v>
      </c>
      <c r="K4423" s="255" t="s">
        <v>261</v>
      </c>
      <c r="L4423" s="255" t="s">
        <v>625</v>
      </c>
      <c r="M4423" s="255" t="s">
        <v>565</v>
      </c>
      <c r="N4423" s="255" t="s">
        <v>565</v>
      </c>
      <c r="P4423" s="255" t="s">
        <v>176</v>
      </c>
      <c r="Q4423" s="255" t="s">
        <v>760</v>
      </c>
      <c r="R4423" s="255" t="s">
        <v>9222</v>
      </c>
      <c r="S4423" s="255" t="s">
        <v>4015</v>
      </c>
    </row>
    <row r="4424" spans="1:19" x14ac:dyDescent="0.3">
      <c r="A4424" s="255"/>
      <c r="B4424" s="255"/>
      <c r="C4424" s="255"/>
      <c r="D4424" s="255"/>
      <c r="F4424" s="255" t="s">
        <v>176</v>
      </c>
      <c r="G4424" s="255" t="s">
        <v>662</v>
      </c>
      <c r="H4424" s="255" t="s">
        <v>2256</v>
      </c>
      <c r="I4424" s="255" t="s">
        <v>1456</v>
      </c>
      <c r="K4424" s="255" t="s">
        <v>261</v>
      </c>
      <c r="L4424" s="255" t="s">
        <v>629</v>
      </c>
      <c r="M4424" s="255" t="s">
        <v>661</v>
      </c>
      <c r="N4424" s="255" t="s">
        <v>2802</v>
      </c>
      <c r="P4424" s="255" t="s">
        <v>176</v>
      </c>
      <c r="Q4424" s="255" t="s">
        <v>762</v>
      </c>
      <c r="R4424" s="255" t="s">
        <v>1080</v>
      </c>
      <c r="S4424" s="255" t="s">
        <v>4016</v>
      </c>
    </row>
    <row r="4425" spans="1:19" x14ac:dyDescent="0.3">
      <c r="A4425" s="255"/>
      <c r="B4425" s="255"/>
      <c r="C4425" s="255"/>
      <c r="D4425" s="255"/>
      <c r="F4425" s="255" t="s">
        <v>176</v>
      </c>
      <c r="G4425" s="255" t="s">
        <v>664</v>
      </c>
      <c r="H4425" s="255" t="s">
        <v>992</v>
      </c>
      <c r="I4425" s="255" t="s">
        <v>1879</v>
      </c>
      <c r="K4425" s="255" t="s">
        <v>261</v>
      </c>
      <c r="L4425" s="255" t="s">
        <v>631</v>
      </c>
      <c r="M4425" s="255" t="s">
        <v>594</v>
      </c>
      <c r="N4425" s="255" t="s">
        <v>757</v>
      </c>
      <c r="P4425" s="255" t="s">
        <v>176</v>
      </c>
      <c r="Q4425" s="255" t="s">
        <v>764</v>
      </c>
      <c r="R4425" s="255" t="s">
        <v>1478</v>
      </c>
      <c r="S4425" s="255" t="s">
        <v>4017</v>
      </c>
    </row>
    <row r="4426" spans="1:19" x14ac:dyDescent="0.3">
      <c r="A4426" s="255"/>
      <c r="B4426" s="255"/>
      <c r="C4426" s="255"/>
      <c r="D4426" s="255"/>
      <c r="F4426" s="255" t="s">
        <v>176</v>
      </c>
      <c r="G4426" s="255" t="s">
        <v>545</v>
      </c>
      <c r="H4426" s="255" t="s">
        <v>9041</v>
      </c>
      <c r="I4426" s="255" t="s">
        <v>3770</v>
      </c>
      <c r="K4426" s="255" t="s">
        <v>261</v>
      </c>
      <c r="L4426" s="255" t="s">
        <v>633</v>
      </c>
      <c r="M4426" s="255" t="s">
        <v>565</v>
      </c>
      <c r="N4426" s="255" t="s">
        <v>885</v>
      </c>
      <c r="P4426" s="255" t="s">
        <v>176</v>
      </c>
      <c r="Q4426" s="255" t="s">
        <v>766</v>
      </c>
      <c r="R4426" s="255" t="s">
        <v>863</v>
      </c>
      <c r="S4426" s="255" t="s">
        <v>2790</v>
      </c>
    </row>
    <row r="4427" spans="1:19" x14ac:dyDescent="0.3">
      <c r="A4427" s="255"/>
      <c r="B4427" s="255"/>
      <c r="C4427" s="255"/>
      <c r="D4427" s="255"/>
      <c r="F4427" s="255" t="s">
        <v>176</v>
      </c>
      <c r="G4427" s="255" t="s">
        <v>667</v>
      </c>
      <c r="H4427" s="255" t="s">
        <v>594</v>
      </c>
      <c r="I4427" s="255" t="s">
        <v>565</v>
      </c>
      <c r="K4427" s="255" t="s">
        <v>261</v>
      </c>
      <c r="L4427" s="255" t="s">
        <v>586</v>
      </c>
      <c r="M4427" s="255" t="s">
        <v>875</v>
      </c>
      <c r="N4427" s="255" t="s">
        <v>2803</v>
      </c>
      <c r="P4427" s="255" t="s">
        <v>176</v>
      </c>
      <c r="Q4427" s="255" t="s">
        <v>4672</v>
      </c>
      <c r="R4427" s="255" t="s">
        <v>812</v>
      </c>
      <c r="S4427" s="255" t="s">
        <v>4118</v>
      </c>
    </row>
    <row r="4428" spans="1:19" x14ac:dyDescent="0.3">
      <c r="A4428" s="255"/>
      <c r="B4428" s="255"/>
      <c r="C4428" s="255"/>
      <c r="D4428" s="255"/>
      <c r="F4428" s="255" t="s">
        <v>176</v>
      </c>
      <c r="G4428" s="255" t="s">
        <v>668</v>
      </c>
      <c r="H4428" s="255" t="s">
        <v>881</v>
      </c>
      <c r="I4428" s="255" t="s">
        <v>843</v>
      </c>
      <c r="K4428" s="255" t="s">
        <v>261</v>
      </c>
      <c r="L4428" s="255" t="s">
        <v>548</v>
      </c>
      <c r="M4428" s="255" t="s">
        <v>1350</v>
      </c>
      <c r="N4428" s="255" t="s">
        <v>3222</v>
      </c>
      <c r="P4428" s="255" t="s">
        <v>176</v>
      </c>
      <c r="Q4428" s="255" t="s">
        <v>767</v>
      </c>
      <c r="R4428" s="255" t="s">
        <v>624</v>
      </c>
      <c r="S4428" s="255" t="s">
        <v>875</v>
      </c>
    </row>
    <row r="4429" spans="1:19" x14ac:dyDescent="0.3">
      <c r="A4429" s="255"/>
      <c r="B4429" s="255"/>
      <c r="C4429" s="255"/>
      <c r="D4429" s="255"/>
      <c r="F4429" s="255" t="s">
        <v>176</v>
      </c>
      <c r="G4429" s="255" t="s">
        <v>670</v>
      </c>
      <c r="H4429" s="255" t="s">
        <v>1441</v>
      </c>
      <c r="I4429" s="255" t="s">
        <v>1880</v>
      </c>
      <c r="K4429" s="255" t="s">
        <v>261</v>
      </c>
      <c r="L4429" s="255" t="s">
        <v>637</v>
      </c>
      <c r="M4429" s="255" t="s">
        <v>885</v>
      </c>
      <c r="N4429" s="255" t="s">
        <v>652</v>
      </c>
      <c r="P4429" s="255" t="s">
        <v>176</v>
      </c>
      <c r="Q4429" s="255" t="s">
        <v>769</v>
      </c>
      <c r="R4429" s="255" t="s">
        <v>952</v>
      </c>
      <c r="S4429" s="255" t="s">
        <v>1525</v>
      </c>
    </row>
    <row r="4430" spans="1:19" x14ac:dyDescent="0.3">
      <c r="A4430" s="255"/>
      <c r="B4430" s="255"/>
      <c r="C4430" s="255"/>
      <c r="D4430" s="255"/>
      <c r="F4430" s="255" t="s">
        <v>176</v>
      </c>
      <c r="G4430" s="255" t="s">
        <v>672</v>
      </c>
      <c r="H4430" s="255" t="s">
        <v>1233</v>
      </c>
      <c r="I4430" s="255" t="s">
        <v>3771</v>
      </c>
      <c r="K4430" s="255" t="s">
        <v>261</v>
      </c>
      <c r="L4430" s="255" t="s">
        <v>639</v>
      </c>
      <c r="M4430" s="255" t="s">
        <v>946</v>
      </c>
      <c r="N4430" s="255" t="s">
        <v>1044</v>
      </c>
      <c r="P4430" s="255" t="s">
        <v>176</v>
      </c>
      <c r="Q4430" s="255" t="s">
        <v>771</v>
      </c>
      <c r="R4430" s="255" t="s">
        <v>594</v>
      </c>
      <c r="S4430" s="255" t="s">
        <v>594</v>
      </c>
    </row>
    <row r="4431" spans="1:19" x14ac:dyDescent="0.3">
      <c r="A4431" s="255"/>
      <c r="B4431" s="255"/>
      <c r="C4431" s="255"/>
      <c r="D4431" s="255"/>
      <c r="F4431" s="255" t="s">
        <v>176</v>
      </c>
      <c r="G4431" s="255" t="s">
        <v>544</v>
      </c>
      <c r="H4431" s="255" t="s">
        <v>565</v>
      </c>
      <c r="I4431" s="255" t="s">
        <v>565</v>
      </c>
      <c r="K4431" s="255" t="s">
        <v>261</v>
      </c>
      <c r="L4431" s="255" t="s">
        <v>641</v>
      </c>
      <c r="M4431" s="255" t="s">
        <v>565</v>
      </c>
      <c r="N4431" s="255" t="s">
        <v>565</v>
      </c>
      <c r="P4431" s="255" t="s">
        <v>176</v>
      </c>
      <c r="Q4431" s="255" t="s">
        <v>537</v>
      </c>
      <c r="R4431" s="255" t="s">
        <v>5125</v>
      </c>
      <c r="S4431" s="255" t="s">
        <v>9223</v>
      </c>
    </row>
    <row r="4432" spans="1:19" x14ac:dyDescent="0.3">
      <c r="A4432" s="255"/>
      <c r="B4432" s="255"/>
      <c r="C4432" s="255"/>
      <c r="D4432" s="255"/>
      <c r="F4432" s="255" t="s">
        <v>176</v>
      </c>
      <c r="G4432" s="255" t="s">
        <v>675</v>
      </c>
      <c r="H4432" s="255" t="s">
        <v>565</v>
      </c>
      <c r="I4432" s="255" t="s">
        <v>565</v>
      </c>
      <c r="K4432" s="255" t="s">
        <v>261</v>
      </c>
      <c r="L4432" s="255" t="s">
        <v>643</v>
      </c>
      <c r="M4432" s="255" t="s">
        <v>946</v>
      </c>
      <c r="N4432" s="255" t="s">
        <v>1312</v>
      </c>
      <c r="P4432" s="255" t="s">
        <v>176</v>
      </c>
      <c r="Q4432" s="255" t="s">
        <v>4673</v>
      </c>
      <c r="R4432" s="255" t="s">
        <v>9224</v>
      </c>
      <c r="S4432" s="255" t="s">
        <v>9225</v>
      </c>
    </row>
    <row r="4433" spans="1:19" x14ac:dyDescent="0.3">
      <c r="A4433" s="255"/>
      <c r="B4433" s="255"/>
      <c r="C4433" s="255"/>
      <c r="D4433" s="255"/>
      <c r="F4433" s="255" t="s">
        <v>176</v>
      </c>
      <c r="G4433" s="255" t="s">
        <v>676</v>
      </c>
      <c r="H4433" s="255" t="s">
        <v>565</v>
      </c>
      <c r="I4433" s="255" t="s">
        <v>565</v>
      </c>
      <c r="K4433" s="255" t="s">
        <v>261</v>
      </c>
      <c r="L4433" s="255" t="s">
        <v>586</v>
      </c>
      <c r="M4433" s="255" t="s">
        <v>861</v>
      </c>
      <c r="N4433" s="255" t="s">
        <v>1240</v>
      </c>
      <c r="P4433" s="255" t="s">
        <v>176</v>
      </c>
      <c r="Q4433" s="255" t="s">
        <v>774</v>
      </c>
      <c r="R4433" s="255" t="s">
        <v>594</v>
      </c>
      <c r="S4433" s="255" t="s">
        <v>1183</v>
      </c>
    </row>
    <row r="4434" spans="1:19" x14ac:dyDescent="0.3">
      <c r="A4434" s="255"/>
      <c r="B4434" s="255"/>
      <c r="C4434" s="255"/>
      <c r="D4434" s="255"/>
      <c r="F4434" s="255" t="s">
        <v>176</v>
      </c>
      <c r="G4434" s="255" t="s">
        <v>893</v>
      </c>
      <c r="H4434" s="255" t="s">
        <v>565</v>
      </c>
      <c r="I4434" s="255" t="s">
        <v>565</v>
      </c>
      <c r="K4434" s="255" t="s">
        <v>261</v>
      </c>
      <c r="L4434" s="255" t="s">
        <v>547</v>
      </c>
      <c r="M4434" s="255" t="s">
        <v>2893</v>
      </c>
      <c r="N4434" s="255" t="s">
        <v>1539</v>
      </c>
      <c r="P4434" s="255" t="s">
        <v>176</v>
      </c>
      <c r="Q4434" s="255" t="s">
        <v>776</v>
      </c>
      <c r="R4434" s="255" t="s">
        <v>565</v>
      </c>
      <c r="S4434" s="255" t="s">
        <v>565</v>
      </c>
    </row>
    <row r="4435" spans="1:19" x14ac:dyDescent="0.3">
      <c r="A4435" s="255"/>
      <c r="B4435" s="255"/>
      <c r="C4435" s="255"/>
      <c r="D4435" s="255"/>
      <c r="F4435" s="255" t="s">
        <v>176</v>
      </c>
      <c r="G4435" s="255" t="s">
        <v>677</v>
      </c>
      <c r="H4435" s="255" t="s">
        <v>565</v>
      </c>
      <c r="I4435" s="255" t="s">
        <v>565</v>
      </c>
      <c r="K4435" s="255" t="s">
        <v>261</v>
      </c>
      <c r="L4435" s="255" t="s">
        <v>647</v>
      </c>
      <c r="M4435" s="255" t="s">
        <v>1671</v>
      </c>
      <c r="N4435" s="255" t="s">
        <v>863</v>
      </c>
      <c r="P4435" s="255" t="s">
        <v>176</v>
      </c>
      <c r="Q4435" s="255" t="s">
        <v>778</v>
      </c>
      <c r="R4435" s="255" t="s">
        <v>9226</v>
      </c>
      <c r="S4435" s="255" t="s">
        <v>4018</v>
      </c>
    </row>
    <row r="4436" spans="1:19" x14ac:dyDescent="0.3">
      <c r="A4436" s="255"/>
      <c r="B4436" s="255"/>
      <c r="C4436" s="255"/>
      <c r="D4436" s="255"/>
      <c r="F4436" s="255" t="s">
        <v>176</v>
      </c>
      <c r="G4436" s="255" t="s">
        <v>543</v>
      </c>
      <c r="H4436" s="255" t="s">
        <v>1238</v>
      </c>
      <c r="I4436" s="255" t="s">
        <v>1259</v>
      </c>
      <c r="K4436" s="255" t="s">
        <v>261</v>
      </c>
      <c r="L4436" s="255" t="s">
        <v>649</v>
      </c>
      <c r="M4436" s="255" t="s">
        <v>1906</v>
      </c>
      <c r="N4436" s="255" t="s">
        <v>2163</v>
      </c>
      <c r="P4436" s="255" t="s">
        <v>176</v>
      </c>
      <c r="Q4436" s="255" t="s">
        <v>780</v>
      </c>
      <c r="R4436" s="255" t="s">
        <v>991</v>
      </c>
      <c r="S4436" s="255" t="s">
        <v>866</v>
      </c>
    </row>
    <row r="4437" spans="1:19" x14ac:dyDescent="0.3">
      <c r="A4437" s="255"/>
      <c r="B4437" s="255"/>
      <c r="C4437" s="255"/>
      <c r="D4437" s="255"/>
      <c r="F4437" s="255" t="s">
        <v>176</v>
      </c>
      <c r="G4437" s="255" t="s">
        <v>679</v>
      </c>
      <c r="H4437" s="255" t="s">
        <v>594</v>
      </c>
      <c r="I4437" s="255" t="s">
        <v>1808</v>
      </c>
      <c r="K4437" s="255" t="s">
        <v>261</v>
      </c>
      <c r="L4437" s="255" t="s">
        <v>651</v>
      </c>
      <c r="M4437" s="255" t="s">
        <v>565</v>
      </c>
      <c r="N4437" s="255" t="s">
        <v>565</v>
      </c>
      <c r="P4437" s="255" t="s">
        <v>176</v>
      </c>
      <c r="Q4437" s="255" t="s">
        <v>782</v>
      </c>
      <c r="R4437" s="255" t="s">
        <v>565</v>
      </c>
      <c r="S4437" s="255" t="s">
        <v>565</v>
      </c>
    </row>
    <row r="4438" spans="1:19" x14ac:dyDescent="0.3">
      <c r="A4438" s="255"/>
      <c r="B4438" s="255"/>
      <c r="C4438" s="255"/>
      <c r="D4438" s="255"/>
      <c r="F4438" s="255" t="s">
        <v>176</v>
      </c>
      <c r="G4438" s="255" t="s">
        <v>681</v>
      </c>
      <c r="H4438" s="255" t="s">
        <v>1626</v>
      </c>
      <c r="I4438" s="255" t="s">
        <v>1881</v>
      </c>
      <c r="K4438" s="255" t="s">
        <v>261</v>
      </c>
      <c r="L4438" s="255" t="s">
        <v>653</v>
      </c>
      <c r="M4438" s="255" t="s">
        <v>624</v>
      </c>
      <c r="N4438" s="255" t="s">
        <v>594</v>
      </c>
      <c r="P4438" s="255" t="s">
        <v>176</v>
      </c>
      <c r="Q4438" s="255" t="s">
        <v>783</v>
      </c>
      <c r="R4438" s="255" t="s">
        <v>906</v>
      </c>
      <c r="S4438" s="255" t="s">
        <v>4019</v>
      </c>
    </row>
    <row r="4439" spans="1:19" x14ac:dyDescent="0.3">
      <c r="A4439" s="255"/>
      <c r="B4439" s="255"/>
      <c r="C4439" s="255"/>
      <c r="D4439" s="255"/>
      <c r="F4439" s="255" t="s">
        <v>176</v>
      </c>
      <c r="G4439" s="255" t="s">
        <v>683</v>
      </c>
      <c r="H4439" s="255" t="s">
        <v>812</v>
      </c>
      <c r="I4439" s="255" t="s">
        <v>1882</v>
      </c>
      <c r="K4439" s="255" t="s">
        <v>261</v>
      </c>
      <c r="L4439" s="255" t="s">
        <v>655</v>
      </c>
      <c r="M4439" s="255" t="s">
        <v>594</v>
      </c>
      <c r="N4439" s="255" t="s">
        <v>565</v>
      </c>
      <c r="P4439" s="255" t="s">
        <v>176</v>
      </c>
      <c r="Q4439" s="255" t="s">
        <v>784</v>
      </c>
      <c r="R4439" s="255" t="s">
        <v>1798</v>
      </c>
      <c r="S4439" s="255" t="s">
        <v>4020</v>
      </c>
    </row>
    <row r="4440" spans="1:19" x14ac:dyDescent="0.3">
      <c r="A4440" s="255"/>
      <c r="B4440" s="255"/>
      <c r="C4440" s="255"/>
      <c r="D4440" s="255"/>
      <c r="F4440" s="255" t="s">
        <v>176</v>
      </c>
      <c r="G4440" s="255" t="s">
        <v>542</v>
      </c>
      <c r="H4440" s="255" t="s">
        <v>4641</v>
      </c>
      <c r="I4440" s="255" t="s">
        <v>5704</v>
      </c>
      <c r="K4440" s="255" t="s">
        <v>261</v>
      </c>
      <c r="L4440" s="255" t="s">
        <v>657</v>
      </c>
      <c r="M4440" s="255" t="s">
        <v>565</v>
      </c>
      <c r="N4440" s="255" t="s">
        <v>565</v>
      </c>
      <c r="P4440" s="255" t="s">
        <v>176</v>
      </c>
      <c r="Q4440" s="255" t="s">
        <v>786</v>
      </c>
      <c r="R4440" s="255" t="s">
        <v>2526</v>
      </c>
      <c r="S4440" s="255" t="s">
        <v>4021</v>
      </c>
    </row>
    <row r="4441" spans="1:19" x14ac:dyDescent="0.3">
      <c r="A4441" s="255"/>
      <c r="B4441" s="255"/>
      <c r="C4441" s="255"/>
      <c r="D4441" s="255"/>
      <c r="F4441" s="255" t="s">
        <v>176</v>
      </c>
      <c r="G4441" s="255" t="s">
        <v>686</v>
      </c>
      <c r="H4441" s="255" t="s">
        <v>1684</v>
      </c>
      <c r="I4441" s="255" t="s">
        <v>1884</v>
      </c>
      <c r="K4441" s="255" t="s">
        <v>261</v>
      </c>
      <c r="L4441" s="255" t="s">
        <v>546</v>
      </c>
      <c r="M4441" s="255" t="s">
        <v>691</v>
      </c>
      <c r="N4441" s="255" t="s">
        <v>2804</v>
      </c>
      <c r="P4441" s="255" t="s">
        <v>176</v>
      </c>
      <c r="Q4441" s="255" t="s">
        <v>4674</v>
      </c>
      <c r="R4441" s="255" t="s">
        <v>1332</v>
      </c>
      <c r="S4441" s="255" t="s">
        <v>3898</v>
      </c>
    </row>
    <row r="4442" spans="1:19" x14ac:dyDescent="0.3">
      <c r="A4442" s="255"/>
      <c r="B4442" s="255"/>
      <c r="C4442" s="255"/>
      <c r="D4442" s="255"/>
      <c r="F4442" s="255" t="s">
        <v>176</v>
      </c>
      <c r="G4442" s="255" t="s">
        <v>688</v>
      </c>
      <c r="H4442" s="255" t="s">
        <v>2455</v>
      </c>
      <c r="I4442" s="255" t="s">
        <v>1640</v>
      </c>
      <c r="K4442" s="255" t="s">
        <v>261</v>
      </c>
      <c r="L4442" s="255" t="s">
        <v>660</v>
      </c>
      <c r="M4442" s="255" t="s">
        <v>565</v>
      </c>
      <c r="N4442" s="255" t="s">
        <v>565</v>
      </c>
      <c r="P4442" s="255" t="s">
        <v>176</v>
      </c>
      <c r="Q4442" s="255" t="s">
        <v>788</v>
      </c>
      <c r="R4442" s="255" t="s">
        <v>624</v>
      </c>
      <c r="S4442" s="255" t="s">
        <v>812</v>
      </c>
    </row>
    <row r="4443" spans="1:19" x14ac:dyDescent="0.3">
      <c r="A4443" s="255"/>
      <c r="B4443" s="255"/>
      <c r="C4443" s="255"/>
      <c r="D4443" s="255"/>
      <c r="F4443" s="255" t="s">
        <v>176</v>
      </c>
      <c r="G4443" s="255" t="s">
        <v>690</v>
      </c>
      <c r="H4443" s="255" t="s">
        <v>1303</v>
      </c>
      <c r="I4443" s="255" t="s">
        <v>1886</v>
      </c>
      <c r="K4443" s="255" t="s">
        <v>261</v>
      </c>
      <c r="L4443" s="255" t="s">
        <v>662</v>
      </c>
      <c r="M4443" s="255" t="s">
        <v>565</v>
      </c>
      <c r="N4443" s="255" t="s">
        <v>565</v>
      </c>
      <c r="P4443" s="255" t="s">
        <v>176</v>
      </c>
      <c r="Q4443" s="255" t="s">
        <v>790</v>
      </c>
      <c r="R4443" s="255" t="s">
        <v>2163</v>
      </c>
      <c r="S4443" s="255" t="s">
        <v>3385</v>
      </c>
    </row>
    <row r="4444" spans="1:19" x14ac:dyDescent="0.3">
      <c r="A4444" s="255"/>
      <c r="B4444" s="255"/>
      <c r="C4444" s="255"/>
      <c r="D4444" s="255"/>
      <c r="F4444" s="255" t="s">
        <v>176</v>
      </c>
      <c r="G4444" s="255" t="s">
        <v>541</v>
      </c>
      <c r="H4444" s="255" t="s">
        <v>4449</v>
      </c>
      <c r="I4444" s="255" t="s">
        <v>8658</v>
      </c>
      <c r="K4444" s="255" t="s">
        <v>261</v>
      </c>
      <c r="L4444" s="255" t="s">
        <v>664</v>
      </c>
      <c r="M4444" s="255" t="s">
        <v>691</v>
      </c>
      <c r="N4444" s="255" t="s">
        <v>2804</v>
      </c>
      <c r="P4444" s="255" t="s">
        <v>176</v>
      </c>
      <c r="Q4444" s="255" t="s">
        <v>792</v>
      </c>
      <c r="R4444" s="255" t="s">
        <v>812</v>
      </c>
      <c r="S4444" s="255" t="s">
        <v>638</v>
      </c>
    </row>
    <row r="4445" spans="1:19" x14ac:dyDescent="0.3">
      <c r="A4445" s="255"/>
      <c r="B4445" s="255"/>
      <c r="C4445" s="255"/>
      <c r="D4445" s="255"/>
      <c r="F4445" s="255" t="s">
        <v>176</v>
      </c>
      <c r="G4445" s="255" t="s">
        <v>693</v>
      </c>
      <c r="H4445" s="255" t="s">
        <v>1140</v>
      </c>
      <c r="I4445" s="255" t="s">
        <v>1887</v>
      </c>
      <c r="K4445" s="255" t="s">
        <v>261</v>
      </c>
      <c r="L4445" s="255" t="s">
        <v>545</v>
      </c>
      <c r="M4445" s="255" t="s">
        <v>1079</v>
      </c>
      <c r="N4445" s="255" t="s">
        <v>3707</v>
      </c>
      <c r="P4445" s="255" t="s">
        <v>176</v>
      </c>
      <c r="Q4445" s="255" t="s">
        <v>794</v>
      </c>
      <c r="R4445" s="255" t="s">
        <v>594</v>
      </c>
      <c r="S4445" s="255" t="s">
        <v>642</v>
      </c>
    </row>
    <row r="4446" spans="1:19" x14ac:dyDescent="0.3">
      <c r="A4446" s="255"/>
      <c r="B4446" s="255"/>
      <c r="C4446" s="255"/>
      <c r="D4446" s="255"/>
      <c r="F4446" s="255" t="s">
        <v>176</v>
      </c>
      <c r="G4446" s="255" t="s">
        <v>695</v>
      </c>
      <c r="H4446" s="255" t="s">
        <v>1368</v>
      </c>
      <c r="I4446" s="255" t="s">
        <v>8659</v>
      </c>
      <c r="K4446" s="255" t="s">
        <v>261</v>
      </c>
      <c r="L4446" s="255" t="s">
        <v>667</v>
      </c>
      <c r="M4446" s="255" t="s">
        <v>565</v>
      </c>
      <c r="N4446" s="255" t="s">
        <v>881</v>
      </c>
      <c r="P4446" s="255" t="s">
        <v>176</v>
      </c>
      <c r="Q4446" s="255" t="s">
        <v>796</v>
      </c>
      <c r="R4446" s="255" t="s">
        <v>4192</v>
      </c>
      <c r="S4446" s="255" t="s">
        <v>4022</v>
      </c>
    </row>
    <row r="4447" spans="1:19" x14ac:dyDescent="0.3">
      <c r="A4447" s="255"/>
      <c r="B4447" s="255"/>
      <c r="C4447" s="255"/>
      <c r="D4447" s="255"/>
      <c r="F4447" s="255" t="s">
        <v>176</v>
      </c>
      <c r="G4447" s="255" t="s">
        <v>697</v>
      </c>
      <c r="H4447" s="255" t="s">
        <v>9040</v>
      </c>
      <c r="I4447" s="255" t="s">
        <v>663</v>
      </c>
      <c r="K4447" s="255" t="s">
        <v>261</v>
      </c>
      <c r="L4447" s="255" t="s">
        <v>668</v>
      </c>
      <c r="M4447" s="255" t="s">
        <v>863</v>
      </c>
      <c r="N4447" s="255" t="s">
        <v>944</v>
      </c>
      <c r="P4447" s="255" t="s">
        <v>176</v>
      </c>
      <c r="Q4447" s="255" t="s">
        <v>4675</v>
      </c>
      <c r="R4447" s="255" t="s">
        <v>1829</v>
      </c>
      <c r="S4447" s="255" t="s">
        <v>9227</v>
      </c>
    </row>
    <row r="4448" spans="1:19" x14ac:dyDescent="0.3">
      <c r="A4448" s="255"/>
      <c r="B4448" s="255"/>
      <c r="C4448" s="255"/>
      <c r="D4448" s="255"/>
      <c r="F4448" s="255" t="s">
        <v>176</v>
      </c>
      <c r="G4448" s="255" t="s">
        <v>699</v>
      </c>
      <c r="H4448" s="255" t="s">
        <v>842</v>
      </c>
      <c r="I4448" s="255" t="s">
        <v>1888</v>
      </c>
      <c r="K4448" s="255" t="s">
        <v>261</v>
      </c>
      <c r="L4448" s="255" t="s">
        <v>670</v>
      </c>
      <c r="M4448" s="255" t="s">
        <v>1823</v>
      </c>
      <c r="N4448" s="255" t="s">
        <v>3708</v>
      </c>
      <c r="P4448" s="255" t="s">
        <v>176</v>
      </c>
      <c r="Q4448" s="255" t="s">
        <v>798</v>
      </c>
      <c r="R4448" s="255" t="s">
        <v>624</v>
      </c>
      <c r="S4448" s="255" t="s">
        <v>1605</v>
      </c>
    </row>
    <row r="4449" spans="1:19" x14ac:dyDescent="0.3">
      <c r="A4449" s="255"/>
      <c r="B4449" s="255"/>
      <c r="C4449" s="255"/>
      <c r="D4449" s="255"/>
      <c r="F4449" s="255" t="s">
        <v>176</v>
      </c>
      <c r="G4449" s="255" t="s">
        <v>701</v>
      </c>
      <c r="H4449" s="255" t="s">
        <v>812</v>
      </c>
      <c r="I4449" s="255" t="s">
        <v>1387</v>
      </c>
      <c r="K4449" s="255" t="s">
        <v>261</v>
      </c>
      <c r="L4449" s="255" t="s">
        <v>672</v>
      </c>
      <c r="M4449" s="255" t="s">
        <v>594</v>
      </c>
      <c r="N4449" s="255" t="s">
        <v>2052</v>
      </c>
      <c r="P4449" s="255" t="s">
        <v>176</v>
      </c>
      <c r="Q4449" s="255" t="s">
        <v>800</v>
      </c>
      <c r="R4449" s="255" t="s">
        <v>1350</v>
      </c>
      <c r="S4449" s="255" t="s">
        <v>904</v>
      </c>
    </row>
    <row r="4450" spans="1:19" x14ac:dyDescent="0.3">
      <c r="A4450" s="255"/>
      <c r="B4450" s="255"/>
      <c r="C4450" s="255"/>
      <c r="D4450" s="255"/>
      <c r="F4450" s="255" t="s">
        <v>176</v>
      </c>
      <c r="G4450" s="255" t="s">
        <v>702</v>
      </c>
      <c r="H4450" s="255" t="s">
        <v>594</v>
      </c>
      <c r="I4450" s="255" t="s">
        <v>565</v>
      </c>
      <c r="K4450" s="255" t="s">
        <v>261</v>
      </c>
      <c r="L4450" s="255" t="s">
        <v>544</v>
      </c>
      <c r="M4450" s="255" t="s">
        <v>642</v>
      </c>
      <c r="N4450" s="255" t="s">
        <v>8745</v>
      </c>
      <c r="P4450" s="255" t="s">
        <v>176</v>
      </c>
      <c r="Q4450" s="255" t="s">
        <v>802</v>
      </c>
      <c r="R4450" s="255" t="s">
        <v>565</v>
      </c>
      <c r="S4450" s="255" t="s">
        <v>565</v>
      </c>
    </row>
    <row r="4451" spans="1:19" x14ac:dyDescent="0.3">
      <c r="A4451" s="255"/>
      <c r="B4451" s="255"/>
      <c r="C4451" s="255"/>
      <c r="D4451" s="255"/>
      <c r="F4451" s="255" t="s">
        <v>176</v>
      </c>
      <c r="G4451" s="255" t="s">
        <v>703</v>
      </c>
      <c r="H4451" s="255" t="s">
        <v>565</v>
      </c>
      <c r="I4451" s="255" t="s">
        <v>565</v>
      </c>
      <c r="K4451" s="255" t="s">
        <v>261</v>
      </c>
      <c r="L4451" s="255" t="s">
        <v>675</v>
      </c>
      <c r="M4451" s="255" t="s">
        <v>952</v>
      </c>
      <c r="N4451" s="255" t="s">
        <v>3709</v>
      </c>
      <c r="P4451" s="255" t="s">
        <v>176</v>
      </c>
      <c r="Q4451" s="255" t="s">
        <v>803</v>
      </c>
      <c r="R4451" s="255" t="s">
        <v>2387</v>
      </c>
      <c r="S4451" s="255" t="s">
        <v>4023</v>
      </c>
    </row>
    <row r="4452" spans="1:19" x14ac:dyDescent="0.3">
      <c r="A4452" s="255"/>
      <c r="B4452" s="255"/>
      <c r="C4452" s="255"/>
      <c r="D4452" s="255"/>
      <c r="F4452" s="255" t="s">
        <v>176</v>
      </c>
      <c r="G4452" s="255" t="s">
        <v>704</v>
      </c>
      <c r="H4452" s="255" t="s">
        <v>1863</v>
      </c>
      <c r="I4452" s="255" t="s">
        <v>1870</v>
      </c>
      <c r="K4452" s="255" t="s">
        <v>261</v>
      </c>
      <c r="L4452" s="255" t="s">
        <v>676</v>
      </c>
      <c r="M4452" s="255" t="s">
        <v>1626</v>
      </c>
      <c r="N4452" s="255" t="s">
        <v>2805</v>
      </c>
      <c r="P4452" s="255" t="s">
        <v>176</v>
      </c>
      <c r="Q4452" s="255" t="s">
        <v>805</v>
      </c>
      <c r="R4452" s="255" t="s">
        <v>565</v>
      </c>
      <c r="S4452" s="255" t="s">
        <v>2285</v>
      </c>
    </row>
    <row r="4453" spans="1:19" x14ac:dyDescent="0.3">
      <c r="A4453" s="255"/>
      <c r="B4453" s="255"/>
      <c r="C4453" s="255"/>
      <c r="D4453" s="255"/>
      <c r="F4453" s="255" t="s">
        <v>176</v>
      </c>
      <c r="G4453" s="255" t="s">
        <v>705</v>
      </c>
      <c r="H4453" s="255" t="s">
        <v>1193</v>
      </c>
      <c r="I4453" s="255" t="s">
        <v>1272</v>
      </c>
      <c r="K4453" s="255" t="s">
        <v>261</v>
      </c>
      <c r="L4453" s="255" t="s">
        <v>677</v>
      </c>
      <c r="M4453" s="255" t="s">
        <v>565</v>
      </c>
      <c r="N4453" s="255" t="s">
        <v>565</v>
      </c>
      <c r="P4453" s="255" t="s">
        <v>176</v>
      </c>
      <c r="Q4453" s="255" t="s">
        <v>807</v>
      </c>
      <c r="R4453" s="255" t="s">
        <v>892</v>
      </c>
      <c r="S4453" s="255" t="s">
        <v>4024</v>
      </c>
    </row>
    <row r="4454" spans="1:19" x14ac:dyDescent="0.3">
      <c r="A4454" s="255"/>
      <c r="B4454" s="255"/>
      <c r="C4454" s="255"/>
      <c r="D4454" s="255"/>
      <c r="F4454" s="255" t="s">
        <v>176</v>
      </c>
      <c r="G4454" s="255" t="s">
        <v>707</v>
      </c>
      <c r="H4454" s="255" t="s">
        <v>2045</v>
      </c>
      <c r="I4454" s="255" t="s">
        <v>1068</v>
      </c>
      <c r="K4454" s="255" t="s">
        <v>261</v>
      </c>
      <c r="L4454" s="255" t="s">
        <v>543</v>
      </c>
      <c r="M4454" s="255" t="s">
        <v>1121</v>
      </c>
      <c r="N4454" s="255" t="s">
        <v>1932</v>
      </c>
      <c r="P4454" s="255" t="s">
        <v>176</v>
      </c>
      <c r="Q4454" s="255" t="s">
        <v>809</v>
      </c>
      <c r="R4454" s="255" t="s">
        <v>691</v>
      </c>
      <c r="S4454" s="255" t="s">
        <v>4025</v>
      </c>
    </row>
    <row r="4455" spans="1:19" x14ac:dyDescent="0.3">
      <c r="A4455" s="255"/>
      <c r="B4455" s="255"/>
      <c r="C4455" s="255"/>
      <c r="D4455" s="255"/>
      <c r="F4455" s="255" t="s">
        <v>176</v>
      </c>
      <c r="G4455" s="255" t="s">
        <v>709</v>
      </c>
      <c r="H4455" s="255" t="s">
        <v>2090</v>
      </c>
      <c r="I4455" s="255" t="s">
        <v>684</v>
      </c>
      <c r="K4455" s="255" t="s">
        <v>261</v>
      </c>
      <c r="L4455" s="255" t="s">
        <v>679</v>
      </c>
      <c r="M4455" s="255" t="s">
        <v>565</v>
      </c>
      <c r="N4455" s="255" t="s">
        <v>565</v>
      </c>
      <c r="P4455" s="255" t="s">
        <v>176</v>
      </c>
      <c r="Q4455" s="255" t="s">
        <v>811</v>
      </c>
      <c r="R4455" s="255" t="s">
        <v>624</v>
      </c>
      <c r="S4455" s="255" t="s">
        <v>565</v>
      </c>
    </row>
    <row r="4456" spans="1:19" x14ac:dyDescent="0.3">
      <c r="A4456" s="255"/>
      <c r="B4456" s="255"/>
      <c r="C4456" s="255"/>
      <c r="D4456" s="255"/>
      <c r="F4456" s="255" t="s">
        <v>176</v>
      </c>
      <c r="G4456" s="255" t="s">
        <v>586</v>
      </c>
      <c r="H4456" s="255" t="s">
        <v>1806</v>
      </c>
      <c r="I4456" s="255" t="s">
        <v>1889</v>
      </c>
      <c r="K4456" s="255" t="s">
        <v>261</v>
      </c>
      <c r="L4456" s="255" t="s">
        <v>681</v>
      </c>
      <c r="M4456" s="255" t="s">
        <v>1121</v>
      </c>
      <c r="N4456" s="255" t="s">
        <v>1932</v>
      </c>
      <c r="P4456" s="255" t="s">
        <v>176</v>
      </c>
      <c r="Q4456" s="255" t="s">
        <v>4676</v>
      </c>
      <c r="R4456" s="255" t="s">
        <v>8587</v>
      </c>
      <c r="S4456" s="255" t="s">
        <v>9228</v>
      </c>
    </row>
    <row r="4457" spans="1:19" x14ac:dyDescent="0.3">
      <c r="A4457" s="255"/>
      <c r="B4457" s="255"/>
      <c r="C4457" s="255"/>
      <c r="D4457" s="255"/>
      <c r="F4457" s="255" t="s">
        <v>176</v>
      </c>
      <c r="G4457" s="255" t="s">
        <v>540</v>
      </c>
      <c r="H4457" s="255" t="s">
        <v>9039</v>
      </c>
      <c r="I4457" s="255" t="s">
        <v>9655</v>
      </c>
      <c r="K4457" s="255" t="s">
        <v>261</v>
      </c>
      <c r="L4457" s="255" t="s">
        <v>683</v>
      </c>
      <c r="M4457" s="255" t="s">
        <v>565</v>
      </c>
      <c r="N4457" s="255" t="s">
        <v>565</v>
      </c>
      <c r="P4457" s="255" t="s">
        <v>176</v>
      </c>
      <c r="Q4457" s="255" t="s">
        <v>813</v>
      </c>
      <c r="R4457" s="255" t="s">
        <v>1014</v>
      </c>
      <c r="S4457" s="255" t="s">
        <v>4026</v>
      </c>
    </row>
    <row r="4458" spans="1:19" x14ac:dyDescent="0.3">
      <c r="A4458" s="255"/>
      <c r="B4458" s="255"/>
      <c r="C4458" s="255"/>
      <c r="D4458" s="255"/>
      <c r="F4458" s="255" t="s">
        <v>176</v>
      </c>
      <c r="G4458" s="255" t="s">
        <v>371</v>
      </c>
      <c r="H4458" s="255" t="s">
        <v>6116</v>
      </c>
      <c r="I4458" s="255" t="s">
        <v>9038</v>
      </c>
      <c r="K4458" s="255" t="s">
        <v>261</v>
      </c>
      <c r="L4458" s="255" t="s">
        <v>542</v>
      </c>
      <c r="M4458" s="255" t="s">
        <v>1013</v>
      </c>
      <c r="N4458" s="255" t="s">
        <v>2806</v>
      </c>
      <c r="P4458" s="255" t="s">
        <v>176</v>
      </c>
      <c r="Q4458" s="255" t="s">
        <v>815</v>
      </c>
      <c r="R4458" s="255" t="s">
        <v>565</v>
      </c>
      <c r="S4458" s="255" t="s">
        <v>1832</v>
      </c>
    </row>
    <row r="4459" spans="1:19" x14ac:dyDescent="0.3">
      <c r="A4459" s="255"/>
      <c r="B4459" s="255"/>
      <c r="C4459" s="255"/>
      <c r="D4459" s="255"/>
      <c r="F4459" s="255" t="s">
        <v>176</v>
      </c>
      <c r="G4459" s="255" t="s">
        <v>714</v>
      </c>
      <c r="H4459" s="255" t="s">
        <v>594</v>
      </c>
      <c r="I4459" s="255" t="s">
        <v>1807</v>
      </c>
      <c r="K4459" s="255" t="s">
        <v>261</v>
      </c>
      <c r="L4459" s="255" t="s">
        <v>686</v>
      </c>
      <c r="M4459" s="255" t="s">
        <v>661</v>
      </c>
      <c r="N4459" s="255" t="s">
        <v>2052</v>
      </c>
      <c r="P4459" s="255" t="s">
        <v>176</v>
      </c>
      <c r="Q4459" s="255" t="s">
        <v>816</v>
      </c>
      <c r="R4459" s="255" t="s">
        <v>3105</v>
      </c>
      <c r="S4459" s="255" t="s">
        <v>4027</v>
      </c>
    </row>
    <row r="4460" spans="1:19" x14ac:dyDescent="0.3">
      <c r="A4460" s="255"/>
      <c r="B4460" s="255"/>
      <c r="C4460" s="255"/>
      <c r="D4460" s="255"/>
      <c r="F4460" s="255" t="s">
        <v>176</v>
      </c>
      <c r="G4460" s="255" t="s">
        <v>715</v>
      </c>
      <c r="H4460" s="255" t="s">
        <v>2564</v>
      </c>
      <c r="I4460" s="255" t="s">
        <v>1890</v>
      </c>
      <c r="K4460" s="255" t="s">
        <v>261</v>
      </c>
      <c r="L4460" s="255" t="s">
        <v>688</v>
      </c>
      <c r="M4460" s="255" t="s">
        <v>565</v>
      </c>
      <c r="N4460" s="255" t="s">
        <v>565</v>
      </c>
      <c r="P4460" s="255" t="s">
        <v>176</v>
      </c>
      <c r="Q4460" s="255" t="s">
        <v>818</v>
      </c>
      <c r="R4460" s="255" t="s">
        <v>4281</v>
      </c>
      <c r="S4460" s="255" t="s">
        <v>4028</v>
      </c>
    </row>
    <row r="4461" spans="1:19" x14ac:dyDescent="0.3">
      <c r="A4461" s="255"/>
      <c r="B4461" s="255"/>
      <c r="C4461" s="255"/>
      <c r="D4461" s="255"/>
      <c r="F4461" s="255" t="s">
        <v>176</v>
      </c>
      <c r="G4461" s="255" t="s">
        <v>717</v>
      </c>
      <c r="H4461" s="255" t="s">
        <v>2083</v>
      </c>
      <c r="I4461" s="255" t="s">
        <v>1891</v>
      </c>
      <c r="K4461" s="255" t="s">
        <v>261</v>
      </c>
      <c r="L4461" s="255" t="s">
        <v>690</v>
      </c>
      <c r="M4461" s="255" t="s">
        <v>863</v>
      </c>
      <c r="N4461" s="255" t="s">
        <v>821</v>
      </c>
      <c r="P4461" s="255" t="s">
        <v>176</v>
      </c>
      <c r="Q4461" s="255" t="s">
        <v>4677</v>
      </c>
      <c r="R4461" s="255" t="s">
        <v>565</v>
      </c>
      <c r="S4461" s="255" t="s">
        <v>565</v>
      </c>
    </row>
    <row r="4462" spans="1:19" x14ac:dyDescent="0.3">
      <c r="A4462" s="255"/>
      <c r="B4462" s="255"/>
      <c r="C4462" s="255"/>
      <c r="D4462" s="255"/>
      <c r="F4462" s="255" t="s">
        <v>176</v>
      </c>
      <c r="G4462" s="255" t="s">
        <v>719</v>
      </c>
      <c r="H4462" s="255" t="s">
        <v>594</v>
      </c>
      <c r="I4462" s="255" t="s">
        <v>1145</v>
      </c>
      <c r="K4462" s="255" t="s">
        <v>261</v>
      </c>
      <c r="L4462" s="255" t="s">
        <v>541</v>
      </c>
      <c r="M4462" s="255" t="s">
        <v>4462</v>
      </c>
      <c r="N4462" s="255" t="s">
        <v>3710</v>
      </c>
      <c r="P4462" s="255" t="s">
        <v>176</v>
      </c>
      <c r="Q4462" s="255" t="s">
        <v>820</v>
      </c>
      <c r="R4462" s="255" t="s">
        <v>565</v>
      </c>
      <c r="S4462" s="255" t="s">
        <v>565</v>
      </c>
    </row>
    <row r="4463" spans="1:19" x14ac:dyDescent="0.3">
      <c r="A4463" s="255"/>
      <c r="B4463" s="255"/>
      <c r="C4463" s="255"/>
      <c r="D4463" s="255"/>
      <c r="F4463" s="255" t="s">
        <v>176</v>
      </c>
      <c r="G4463" s="255" t="s">
        <v>720</v>
      </c>
      <c r="H4463" s="255" t="s">
        <v>881</v>
      </c>
      <c r="I4463" s="255" t="s">
        <v>1892</v>
      </c>
      <c r="K4463" s="255" t="s">
        <v>261</v>
      </c>
      <c r="L4463" s="255" t="s">
        <v>693</v>
      </c>
      <c r="M4463" s="255" t="s">
        <v>3228</v>
      </c>
      <c r="N4463" s="255" t="s">
        <v>2807</v>
      </c>
      <c r="P4463" s="255" t="s">
        <v>176</v>
      </c>
      <c r="Q4463" s="255" t="s">
        <v>961</v>
      </c>
      <c r="R4463" s="255" t="s">
        <v>565</v>
      </c>
      <c r="S4463" s="255" t="s">
        <v>565</v>
      </c>
    </row>
    <row r="4464" spans="1:19" x14ac:dyDescent="0.3">
      <c r="A4464" s="255"/>
      <c r="B4464" s="255"/>
      <c r="C4464" s="255"/>
      <c r="D4464" s="255"/>
      <c r="F4464" s="255" t="s">
        <v>176</v>
      </c>
      <c r="G4464" s="255" t="s">
        <v>722</v>
      </c>
      <c r="H4464" s="255" t="s">
        <v>624</v>
      </c>
      <c r="I4464" s="255" t="s">
        <v>1893</v>
      </c>
      <c r="K4464" s="255" t="s">
        <v>261</v>
      </c>
      <c r="L4464" s="255" t="s">
        <v>695</v>
      </c>
      <c r="M4464" s="255" t="s">
        <v>610</v>
      </c>
      <c r="N4464" s="255" t="s">
        <v>1362</v>
      </c>
      <c r="P4464" s="255" t="s">
        <v>176</v>
      </c>
      <c r="Q4464" s="255" t="s">
        <v>822</v>
      </c>
      <c r="R4464" s="255" t="s">
        <v>1279</v>
      </c>
      <c r="S4464" s="255" t="s">
        <v>4029</v>
      </c>
    </row>
    <row r="4465" spans="1:19" x14ac:dyDescent="0.3">
      <c r="A4465" s="255"/>
      <c r="B4465" s="255"/>
      <c r="C4465" s="255"/>
      <c r="D4465" s="255"/>
      <c r="F4465" s="255" t="s">
        <v>176</v>
      </c>
      <c r="G4465" s="255" t="s">
        <v>724</v>
      </c>
      <c r="H4465" s="255" t="s">
        <v>875</v>
      </c>
      <c r="I4465" s="255" t="s">
        <v>1894</v>
      </c>
      <c r="K4465" s="255" t="s">
        <v>261</v>
      </c>
      <c r="L4465" s="255" t="s">
        <v>697</v>
      </c>
      <c r="M4465" s="255" t="s">
        <v>881</v>
      </c>
      <c r="N4465" s="255" t="s">
        <v>624</v>
      </c>
      <c r="P4465" s="255" t="s">
        <v>176</v>
      </c>
      <c r="Q4465" s="255" t="s">
        <v>332</v>
      </c>
      <c r="R4465" s="255" t="s">
        <v>2359</v>
      </c>
      <c r="S4465" s="255" t="s">
        <v>8806</v>
      </c>
    </row>
    <row r="4466" spans="1:19" x14ac:dyDescent="0.3">
      <c r="A4466" s="255"/>
      <c r="B4466" s="255"/>
      <c r="C4466" s="255"/>
      <c r="D4466" s="255"/>
      <c r="F4466" s="255" t="s">
        <v>176</v>
      </c>
      <c r="G4466" s="255" t="s">
        <v>726</v>
      </c>
      <c r="H4466" s="255" t="s">
        <v>9037</v>
      </c>
      <c r="I4466" s="255" t="s">
        <v>3772</v>
      </c>
      <c r="K4466" s="255" t="s">
        <v>261</v>
      </c>
      <c r="L4466" s="255" t="s">
        <v>699</v>
      </c>
      <c r="M4466" s="255" t="s">
        <v>2157</v>
      </c>
      <c r="N4466" s="255" t="s">
        <v>757</v>
      </c>
      <c r="P4466" s="255" t="s">
        <v>176</v>
      </c>
      <c r="Q4466" s="255" t="s">
        <v>331</v>
      </c>
      <c r="R4466" s="255" t="s">
        <v>4507</v>
      </c>
      <c r="S4466" s="255" t="s">
        <v>4030</v>
      </c>
    </row>
    <row r="4467" spans="1:19" x14ac:dyDescent="0.3">
      <c r="A4467" s="255"/>
      <c r="B4467" s="255"/>
      <c r="C4467" s="255"/>
      <c r="D4467" s="255"/>
      <c r="F4467" s="255" t="s">
        <v>176</v>
      </c>
      <c r="G4467" s="255" t="s">
        <v>728</v>
      </c>
      <c r="H4467" s="255" t="s">
        <v>1633</v>
      </c>
      <c r="I4467" s="255" t="s">
        <v>9036</v>
      </c>
      <c r="K4467" s="255" t="s">
        <v>261</v>
      </c>
      <c r="L4467" s="255" t="s">
        <v>701</v>
      </c>
      <c r="M4467" s="255" t="s">
        <v>565</v>
      </c>
      <c r="N4467" s="255" t="s">
        <v>565</v>
      </c>
      <c r="P4467" s="255" t="s">
        <v>176</v>
      </c>
      <c r="Q4467" s="255" t="s">
        <v>330</v>
      </c>
      <c r="R4467" s="255" t="s">
        <v>843</v>
      </c>
      <c r="S4467" s="255" t="s">
        <v>4031</v>
      </c>
    </row>
    <row r="4468" spans="1:19" x14ac:dyDescent="0.3">
      <c r="A4468" s="255"/>
      <c r="B4468" s="255"/>
      <c r="C4468" s="255"/>
      <c r="D4468" s="255"/>
      <c r="F4468" s="255" t="s">
        <v>176</v>
      </c>
      <c r="G4468" s="255" t="s">
        <v>730</v>
      </c>
      <c r="H4468" s="255" t="s">
        <v>4300</v>
      </c>
      <c r="I4468" s="255" t="s">
        <v>1895</v>
      </c>
      <c r="K4468" s="255" t="s">
        <v>261</v>
      </c>
      <c r="L4468" s="255" t="s">
        <v>702</v>
      </c>
      <c r="M4468" s="255" t="s">
        <v>565</v>
      </c>
      <c r="N4468" s="255" t="s">
        <v>565</v>
      </c>
      <c r="P4468" s="255" t="s">
        <v>176</v>
      </c>
      <c r="Q4468" s="255" t="s">
        <v>329</v>
      </c>
      <c r="R4468" s="255" t="s">
        <v>3326</v>
      </c>
      <c r="S4468" s="255" t="s">
        <v>8807</v>
      </c>
    </row>
    <row r="4469" spans="1:19" x14ac:dyDescent="0.3">
      <c r="A4469" s="255"/>
      <c r="B4469" s="255"/>
      <c r="C4469" s="255"/>
      <c r="D4469" s="255"/>
      <c r="F4469" s="255" t="s">
        <v>176</v>
      </c>
      <c r="G4469" s="255" t="s">
        <v>539</v>
      </c>
      <c r="H4469" s="255" t="s">
        <v>9035</v>
      </c>
      <c r="I4469" s="255" t="s">
        <v>9656</v>
      </c>
      <c r="K4469" s="255" t="s">
        <v>261</v>
      </c>
      <c r="L4469" s="255" t="s">
        <v>703</v>
      </c>
      <c r="M4469" s="255" t="s">
        <v>565</v>
      </c>
      <c r="N4469" s="255" t="s">
        <v>565</v>
      </c>
      <c r="P4469" s="255" t="s">
        <v>176</v>
      </c>
      <c r="Q4469" s="255" t="s">
        <v>328</v>
      </c>
      <c r="R4469" s="255" t="s">
        <v>1481</v>
      </c>
      <c r="S4469" s="255" t="s">
        <v>4032</v>
      </c>
    </row>
    <row r="4470" spans="1:19" x14ac:dyDescent="0.3">
      <c r="A4470" s="255"/>
      <c r="B4470" s="255"/>
      <c r="C4470" s="255"/>
      <c r="D4470" s="255"/>
      <c r="F4470" s="255" t="s">
        <v>176</v>
      </c>
      <c r="G4470" s="255" t="s">
        <v>733</v>
      </c>
      <c r="H4470" s="255" t="s">
        <v>821</v>
      </c>
      <c r="I4470" s="255" t="s">
        <v>1896</v>
      </c>
      <c r="K4470" s="255" t="s">
        <v>261</v>
      </c>
      <c r="L4470" s="255" t="s">
        <v>704</v>
      </c>
      <c r="M4470" s="255" t="s">
        <v>565</v>
      </c>
      <c r="N4470" s="255" t="s">
        <v>565</v>
      </c>
      <c r="P4470" s="255" t="s">
        <v>176</v>
      </c>
      <c r="Q4470" s="255" t="s">
        <v>324</v>
      </c>
      <c r="R4470" s="255" t="s">
        <v>4458</v>
      </c>
      <c r="S4470" s="255" t="s">
        <v>8808</v>
      </c>
    </row>
    <row r="4471" spans="1:19" x14ac:dyDescent="0.3">
      <c r="A4471" s="255"/>
      <c r="B4471" s="255"/>
      <c r="C4471" s="255"/>
      <c r="D4471" s="255"/>
      <c r="F4471" s="255" t="s">
        <v>176</v>
      </c>
      <c r="G4471" s="255" t="s">
        <v>735</v>
      </c>
      <c r="H4471" s="255" t="s">
        <v>1539</v>
      </c>
      <c r="I4471" s="255" t="s">
        <v>1897</v>
      </c>
      <c r="K4471" s="255" t="s">
        <v>261</v>
      </c>
      <c r="L4471" s="255" t="s">
        <v>705</v>
      </c>
      <c r="M4471" s="255" t="s">
        <v>565</v>
      </c>
      <c r="N4471" s="255" t="s">
        <v>565</v>
      </c>
      <c r="P4471" s="255" t="s">
        <v>176</v>
      </c>
      <c r="Q4471" s="255" t="s">
        <v>4678</v>
      </c>
      <c r="R4471" s="255" t="s">
        <v>4309</v>
      </c>
      <c r="S4471" s="255" t="s">
        <v>9229</v>
      </c>
    </row>
    <row r="4472" spans="1:19" x14ac:dyDescent="0.3">
      <c r="A4472" s="255"/>
      <c r="B4472" s="255"/>
      <c r="C4472" s="255"/>
      <c r="D4472" s="255"/>
      <c r="F4472" s="255" t="s">
        <v>176</v>
      </c>
      <c r="G4472" s="255" t="s">
        <v>737</v>
      </c>
      <c r="H4472" s="255" t="s">
        <v>1671</v>
      </c>
      <c r="I4472" s="255" t="s">
        <v>1898</v>
      </c>
      <c r="K4472" s="255" t="s">
        <v>261</v>
      </c>
      <c r="L4472" s="255" t="s">
        <v>707</v>
      </c>
      <c r="M4472" s="255" t="s">
        <v>861</v>
      </c>
      <c r="N4472" s="255" t="s">
        <v>1834</v>
      </c>
      <c r="P4472" s="255" t="s">
        <v>176</v>
      </c>
      <c r="Q4472" s="255" t="s">
        <v>830</v>
      </c>
      <c r="R4472" s="255" t="s">
        <v>1013</v>
      </c>
      <c r="S4472" s="255" t="s">
        <v>4033</v>
      </c>
    </row>
    <row r="4473" spans="1:19" x14ac:dyDescent="0.3">
      <c r="A4473" s="255"/>
      <c r="B4473" s="255"/>
      <c r="C4473" s="255"/>
      <c r="D4473" s="255"/>
      <c r="F4473" s="255" t="s">
        <v>176</v>
      </c>
      <c r="G4473" s="255" t="s">
        <v>739</v>
      </c>
      <c r="H4473" s="255" t="s">
        <v>3172</v>
      </c>
      <c r="I4473" s="255" t="s">
        <v>3623</v>
      </c>
      <c r="K4473" s="255" t="s">
        <v>261</v>
      </c>
      <c r="L4473" s="255" t="s">
        <v>709</v>
      </c>
      <c r="M4473" s="255" t="s">
        <v>594</v>
      </c>
      <c r="N4473" s="255" t="s">
        <v>885</v>
      </c>
      <c r="P4473" s="255" t="s">
        <v>176</v>
      </c>
      <c r="Q4473" s="255" t="s">
        <v>831</v>
      </c>
      <c r="R4473" s="255" t="s">
        <v>565</v>
      </c>
      <c r="S4473" s="255" t="s">
        <v>565</v>
      </c>
    </row>
    <row r="4474" spans="1:19" x14ac:dyDescent="0.3">
      <c r="A4474" s="255"/>
      <c r="B4474" s="255"/>
      <c r="C4474" s="255"/>
      <c r="D4474" s="255"/>
      <c r="F4474" s="255" t="s">
        <v>176</v>
      </c>
      <c r="G4474" s="255" t="s">
        <v>741</v>
      </c>
      <c r="H4474" s="255" t="s">
        <v>2256</v>
      </c>
      <c r="I4474" s="255" t="s">
        <v>1899</v>
      </c>
      <c r="K4474" s="255" t="s">
        <v>261</v>
      </c>
      <c r="L4474" s="255" t="s">
        <v>586</v>
      </c>
      <c r="M4474" s="255" t="s">
        <v>1481</v>
      </c>
      <c r="N4474" s="255" t="s">
        <v>2808</v>
      </c>
      <c r="P4474" s="255" t="s">
        <v>176</v>
      </c>
      <c r="Q4474" s="255" t="s">
        <v>832</v>
      </c>
      <c r="R4474" s="255" t="s">
        <v>6311</v>
      </c>
      <c r="S4474" s="255" t="s">
        <v>4034</v>
      </c>
    </row>
    <row r="4475" spans="1:19" x14ac:dyDescent="0.3">
      <c r="A4475" s="255"/>
      <c r="B4475" s="255"/>
      <c r="C4475" s="255"/>
      <c r="D4475" s="255"/>
      <c r="F4475" s="255" t="s">
        <v>176</v>
      </c>
      <c r="G4475" s="255" t="s">
        <v>743</v>
      </c>
      <c r="H4475" s="255" t="s">
        <v>4849</v>
      </c>
      <c r="I4475" s="255" t="s">
        <v>3773</v>
      </c>
      <c r="K4475" s="255" t="s">
        <v>261</v>
      </c>
      <c r="L4475" s="255" t="s">
        <v>540</v>
      </c>
      <c r="M4475" s="255" t="s">
        <v>10037</v>
      </c>
      <c r="N4475" s="255" t="s">
        <v>10036</v>
      </c>
      <c r="P4475" s="255" t="s">
        <v>176</v>
      </c>
      <c r="Q4475" s="255" t="s">
        <v>536</v>
      </c>
      <c r="R4475" s="255" t="s">
        <v>2321</v>
      </c>
      <c r="S4475" s="255" t="s">
        <v>8809</v>
      </c>
    </row>
    <row r="4476" spans="1:19" x14ac:dyDescent="0.3">
      <c r="A4476" s="255"/>
      <c r="B4476" s="255"/>
      <c r="C4476" s="255"/>
      <c r="D4476" s="255"/>
      <c r="F4476" s="255" t="s">
        <v>176</v>
      </c>
      <c r="G4476" s="255" t="s">
        <v>745</v>
      </c>
      <c r="H4476" s="255" t="s">
        <v>1521</v>
      </c>
      <c r="I4476" s="255" t="s">
        <v>1900</v>
      </c>
      <c r="K4476" s="255" t="s">
        <v>261</v>
      </c>
      <c r="L4476" s="255" t="s">
        <v>371</v>
      </c>
      <c r="M4476" s="255" t="s">
        <v>10035</v>
      </c>
      <c r="N4476" s="255" t="s">
        <v>10034</v>
      </c>
      <c r="P4476" s="255" t="s">
        <v>176</v>
      </c>
      <c r="Q4476" s="255" t="s">
        <v>586</v>
      </c>
      <c r="R4476" s="255" t="s">
        <v>2321</v>
      </c>
      <c r="S4476" s="255" t="s">
        <v>8809</v>
      </c>
    </row>
    <row r="4477" spans="1:19" x14ac:dyDescent="0.3">
      <c r="A4477" s="255"/>
      <c r="B4477" s="255"/>
      <c r="C4477" s="255"/>
      <c r="D4477" s="255"/>
      <c r="F4477" s="255" t="s">
        <v>176</v>
      </c>
      <c r="G4477" s="255" t="s">
        <v>747</v>
      </c>
      <c r="H4477" s="255" t="s">
        <v>1105</v>
      </c>
      <c r="I4477" s="255" t="s">
        <v>1901</v>
      </c>
      <c r="K4477" s="255" t="s">
        <v>261</v>
      </c>
      <c r="L4477" s="255" t="s">
        <v>714</v>
      </c>
      <c r="M4477" s="255" t="s">
        <v>565</v>
      </c>
      <c r="N4477" s="255" t="s">
        <v>565</v>
      </c>
      <c r="P4477" s="255" t="s">
        <v>191</v>
      </c>
      <c r="Q4477" s="255" t="s">
        <v>554</v>
      </c>
      <c r="R4477" s="255" t="s">
        <v>3400</v>
      </c>
      <c r="S4477" s="255" t="s">
        <v>10112</v>
      </c>
    </row>
    <row r="4478" spans="1:19" x14ac:dyDescent="0.3">
      <c r="A4478" s="255"/>
      <c r="B4478" s="255"/>
      <c r="C4478" s="255"/>
      <c r="D4478" s="255"/>
      <c r="F4478" s="255" t="s">
        <v>176</v>
      </c>
      <c r="G4478" s="255" t="s">
        <v>749</v>
      </c>
      <c r="H4478" s="255" t="s">
        <v>6533</v>
      </c>
      <c r="I4478" s="255" t="s">
        <v>9657</v>
      </c>
      <c r="K4478" s="255" t="s">
        <v>261</v>
      </c>
      <c r="L4478" s="255" t="s">
        <v>1041</v>
      </c>
      <c r="M4478" s="255" t="s">
        <v>1798</v>
      </c>
      <c r="N4478" s="255" t="s">
        <v>9131</v>
      </c>
      <c r="P4478" s="255" t="s">
        <v>191</v>
      </c>
      <c r="Q4478" s="255" t="s">
        <v>564</v>
      </c>
      <c r="R4478" s="255" t="s">
        <v>565</v>
      </c>
      <c r="S4478" s="255" t="s">
        <v>565</v>
      </c>
    </row>
    <row r="4479" spans="1:19" x14ac:dyDescent="0.3">
      <c r="A4479" s="255"/>
      <c r="B4479" s="255"/>
      <c r="C4479" s="255"/>
      <c r="D4479" s="255"/>
      <c r="F4479" s="255" t="s">
        <v>176</v>
      </c>
      <c r="G4479" s="255" t="s">
        <v>751</v>
      </c>
      <c r="H4479" s="255" t="s">
        <v>1660</v>
      </c>
      <c r="I4479" s="255" t="s">
        <v>1902</v>
      </c>
      <c r="K4479" s="255" t="s">
        <v>261</v>
      </c>
      <c r="L4479" s="255" t="s">
        <v>715</v>
      </c>
      <c r="M4479" s="255" t="s">
        <v>4589</v>
      </c>
      <c r="N4479" s="255" t="s">
        <v>10033</v>
      </c>
      <c r="P4479" s="255" t="s">
        <v>191</v>
      </c>
      <c r="Q4479" s="255" t="s">
        <v>566</v>
      </c>
      <c r="R4479" s="255" t="s">
        <v>777</v>
      </c>
      <c r="S4479" s="255" t="s">
        <v>4035</v>
      </c>
    </row>
    <row r="4480" spans="1:19" x14ac:dyDescent="0.3">
      <c r="A4480" s="255"/>
      <c r="B4480" s="255"/>
      <c r="C4480" s="255"/>
      <c r="D4480" s="255"/>
      <c r="F4480" s="255" t="s">
        <v>176</v>
      </c>
      <c r="G4480" s="255" t="s">
        <v>753</v>
      </c>
      <c r="H4480" s="255" t="s">
        <v>4341</v>
      </c>
      <c r="I4480" s="255" t="s">
        <v>1903</v>
      </c>
      <c r="K4480" s="255" t="s">
        <v>261</v>
      </c>
      <c r="L4480" s="255" t="s">
        <v>717</v>
      </c>
      <c r="M4480" s="255" t="s">
        <v>565</v>
      </c>
      <c r="N4480" s="255" t="s">
        <v>565</v>
      </c>
      <c r="P4480" s="255" t="s">
        <v>191</v>
      </c>
      <c r="Q4480" s="255" t="s">
        <v>4661</v>
      </c>
      <c r="R4480" s="255" t="s">
        <v>1377</v>
      </c>
      <c r="S4480" s="255" t="s">
        <v>9230</v>
      </c>
    </row>
    <row r="4481" spans="1:19" x14ac:dyDescent="0.3">
      <c r="A4481" s="255"/>
      <c r="B4481" s="255"/>
      <c r="C4481" s="255"/>
      <c r="D4481" s="255"/>
      <c r="F4481" s="255" t="s">
        <v>176</v>
      </c>
      <c r="G4481" s="255" t="s">
        <v>538</v>
      </c>
      <c r="H4481" s="255" t="s">
        <v>9034</v>
      </c>
      <c r="I4481" s="255" t="s">
        <v>9658</v>
      </c>
      <c r="K4481" s="255" t="s">
        <v>261</v>
      </c>
      <c r="L4481" s="255" t="s">
        <v>719</v>
      </c>
      <c r="M4481" s="255" t="s">
        <v>1281</v>
      </c>
      <c r="N4481" s="255" t="s">
        <v>2809</v>
      </c>
      <c r="P4481" s="255" t="s">
        <v>191</v>
      </c>
      <c r="Q4481" s="255" t="s">
        <v>570</v>
      </c>
      <c r="R4481" s="255" t="s">
        <v>3967</v>
      </c>
      <c r="S4481" s="255" t="s">
        <v>4036</v>
      </c>
    </row>
    <row r="4482" spans="1:19" x14ac:dyDescent="0.3">
      <c r="A4482" s="255"/>
      <c r="B4482" s="255"/>
      <c r="C4482" s="255"/>
      <c r="D4482" s="255"/>
      <c r="F4482" s="255" t="s">
        <v>176</v>
      </c>
      <c r="G4482" s="255" t="s">
        <v>756</v>
      </c>
      <c r="H4482" s="255" t="s">
        <v>624</v>
      </c>
      <c r="I4482" s="255" t="s">
        <v>661</v>
      </c>
      <c r="K4482" s="255" t="s">
        <v>261</v>
      </c>
      <c r="L4482" s="255" t="s">
        <v>720</v>
      </c>
      <c r="M4482" s="255" t="s">
        <v>1832</v>
      </c>
      <c r="N4482" s="255" t="s">
        <v>1757</v>
      </c>
      <c r="P4482" s="255" t="s">
        <v>191</v>
      </c>
      <c r="Q4482" s="255" t="s">
        <v>572</v>
      </c>
      <c r="R4482" s="255" t="s">
        <v>1498</v>
      </c>
      <c r="S4482" s="255" t="s">
        <v>4037</v>
      </c>
    </row>
    <row r="4483" spans="1:19" x14ac:dyDescent="0.3">
      <c r="A4483" s="255"/>
      <c r="B4483" s="255"/>
      <c r="C4483" s="255"/>
      <c r="D4483" s="255"/>
      <c r="F4483" s="255" t="s">
        <v>176</v>
      </c>
      <c r="G4483" s="255" t="s">
        <v>758</v>
      </c>
      <c r="H4483" s="255" t="s">
        <v>1599</v>
      </c>
      <c r="I4483" s="255" t="s">
        <v>1904</v>
      </c>
      <c r="K4483" s="255" t="s">
        <v>261</v>
      </c>
      <c r="L4483" s="255" t="s">
        <v>722</v>
      </c>
      <c r="M4483" s="255" t="s">
        <v>1505</v>
      </c>
      <c r="N4483" s="255" t="s">
        <v>3711</v>
      </c>
      <c r="P4483" s="255" t="s">
        <v>191</v>
      </c>
      <c r="Q4483" s="255" t="s">
        <v>574</v>
      </c>
      <c r="R4483" s="255" t="s">
        <v>2840</v>
      </c>
      <c r="S4483" s="255" t="s">
        <v>4038</v>
      </c>
    </row>
    <row r="4484" spans="1:19" x14ac:dyDescent="0.3">
      <c r="A4484" s="255"/>
      <c r="B4484" s="255"/>
      <c r="C4484" s="255"/>
      <c r="D4484" s="255"/>
      <c r="F4484" s="255" t="s">
        <v>176</v>
      </c>
      <c r="G4484" s="255" t="s">
        <v>760</v>
      </c>
      <c r="H4484" s="255" t="s">
        <v>9033</v>
      </c>
      <c r="I4484" s="255" t="s">
        <v>9659</v>
      </c>
      <c r="K4484" s="255" t="s">
        <v>261</v>
      </c>
      <c r="L4484" s="255" t="s">
        <v>724</v>
      </c>
      <c r="M4484" s="255" t="s">
        <v>1611</v>
      </c>
      <c r="N4484" s="255" t="s">
        <v>2810</v>
      </c>
      <c r="P4484" s="255" t="s">
        <v>191</v>
      </c>
      <c r="Q4484" s="255" t="s">
        <v>576</v>
      </c>
      <c r="R4484" s="255" t="s">
        <v>852</v>
      </c>
      <c r="S4484" s="255" t="s">
        <v>7919</v>
      </c>
    </row>
    <row r="4485" spans="1:19" x14ac:dyDescent="0.3">
      <c r="A4485" s="255"/>
      <c r="B4485" s="255"/>
      <c r="C4485" s="255"/>
      <c r="D4485" s="255"/>
      <c r="F4485" s="255" t="s">
        <v>176</v>
      </c>
      <c r="G4485" s="255" t="s">
        <v>762</v>
      </c>
      <c r="H4485" s="255" t="s">
        <v>2716</v>
      </c>
      <c r="I4485" s="255" t="s">
        <v>3774</v>
      </c>
      <c r="K4485" s="255" t="s">
        <v>261</v>
      </c>
      <c r="L4485" s="255" t="s">
        <v>726</v>
      </c>
      <c r="M4485" s="255" t="s">
        <v>10032</v>
      </c>
      <c r="N4485" s="255" t="s">
        <v>10031</v>
      </c>
      <c r="P4485" s="255" t="s">
        <v>191</v>
      </c>
      <c r="Q4485" s="255" t="s">
        <v>578</v>
      </c>
      <c r="R4485" s="255" t="s">
        <v>1161</v>
      </c>
      <c r="S4485" s="255" t="s">
        <v>4039</v>
      </c>
    </row>
    <row r="4486" spans="1:19" x14ac:dyDescent="0.3">
      <c r="A4486" s="255"/>
      <c r="B4486" s="255"/>
      <c r="C4486" s="255"/>
      <c r="D4486" s="255"/>
      <c r="F4486" s="255" t="s">
        <v>176</v>
      </c>
      <c r="G4486" s="255" t="s">
        <v>764</v>
      </c>
      <c r="H4486" s="255" t="s">
        <v>8222</v>
      </c>
      <c r="I4486" s="255" t="s">
        <v>1905</v>
      </c>
      <c r="K4486" s="255" t="s">
        <v>261</v>
      </c>
      <c r="L4486" s="255" t="s">
        <v>728</v>
      </c>
      <c r="M4486" s="255" t="s">
        <v>1313</v>
      </c>
      <c r="N4486" s="255" t="s">
        <v>3712</v>
      </c>
      <c r="P4486" s="255" t="s">
        <v>191</v>
      </c>
      <c r="Q4486" s="255" t="s">
        <v>580</v>
      </c>
      <c r="R4486" s="255" t="s">
        <v>757</v>
      </c>
      <c r="S4486" s="255" t="s">
        <v>1863</v>
      </c>
    </row>
    <row r="4487" spans="1:19" x14ac:dyDescent="0.3">
      <c r="A4487" s="255"/>
      <c r="B4487" s="255"/>
      <c r="C4487" s="255"/>
      <c r="D4487" s="255"/>
      <c r="F4487" s="255" t="s">
        <v>176</v>
      </c>
      <c r="G4487" s="255" t="s">
        <v>766</v>
      </c>
      <c r="H4487" s="255" t="s">
        <v>1832</v>
      </c>
      <c r="I4487" s="255" t="s">
        <v>1906</v>
      </c>
      <c r="K4487" s="255" t="s">
        <v>261</v>
      </c>
      <c r="L4487" s="255" t="s">
        <v>730</v>
      </c>
      <c r="M4487" s="255" t="s">
        <v>2642</v>
      </c>
      <c r="N4487" s="255" t="s">
        <v>3713</v>
      </c>
      <c r="P4487" s="255" t="s">
        <v>191</v>
      </c>
      <c r="Q4487" s="255" t="s">
        <v>2829</v>
      </c>
      <c r="R4487" s="255" t="s">
        <v>594</v>
      </c>
      <c r="S4487" s="255" t="s">
        <v>691</v>
      </c>
    </row>
    <row r="4488" spans="1:19" x14ac:dyDescent="0.3">
      <c r="A4488" s="255"/>
      <c r="B4488" s="255"/>
      <c r="C4488" s="255"/>
      <c r="D4488" s="255"/>
      <c r="F4488" s="255" t="s">
        <v>176</v>
      </c>
      <c r="G4488" s="255" t="s">
        <v>4672</v>
      </c>
      <c r="H4488" s="255" t="s">
        <v>1915</v>
      </c>
      <c r="I4488" s="255" t="s">
        <v>7336</v>
      </c>
      <c r="K4488" s="255" t="s">
        <v>261</v>
      </c>
      <c r="L4488" s="255" t="s">
        <v>539</v>
      </c>
      <c r="M4488" s="255" t="s">
        <v>4268</v>
      </c>
      <c r="N4488" s="255" t="s">
        <v>8746</v>
      </c>
      <c r="P4488" s="255" t="s">
        <v>191</v>
      </c>
      <c r="Q4488" s="255" t="s">
        <v>4664</v>
      </c>
      <c r="R4488" s="255" t="s">
        <v>2004</v>
      </c>
      <c r="S4488" s="255" t="s">
        <v>9231</v>
      </c>
    </row>
    <row r="4489" spans="1:19" x14ac:dyDescent="0.3">
      <c r="A4489" s="255"/>
      <c r="B4489" s="255"/>
      <c r="C4489" s="255"/>
      <c r="D4489" s="255"/>
      <c r="F4489" s="255" t="s">
        <v>176</v>
      </c>
      <c r="G4489" s="255" t="s">
        <v>767</v>
      </c>
      <c r="H4489" s="255" t="s">
        <v>2285</v>
      </c>
      <c r="I4489" s="255" t="s">
        <v>1907</v>
      </c>
      <c r="K4489" s="255" t="s">
        <v>261</v>
      </c>
      <c r="L4489" s="255" t="s">
        <v>733</v>
      </c>
      <c r="M4489" s="255" t="s">
        <v>565</v>
      </c>
      <c r="N4489" s="255" t="s">
        <v>624</v>
      </c>
      <c r="P4489" s="255" t="s">
        <v>191</v>
      </c>
      <c r="Q4489" s="255" t="s">
        <v>582</v>
      </c>
      <c r="R4489" s="255" t="s">
        <v>2641</v>
      </c>
      <c r="S4489" s="255" t="s">
        <v>1333</v>
      </c>
    </row>
    <row r="4490" spans="1:19" x14ac:dyDescent="0.3">
      <c r="A4490" s="255"/>
      <c r="B4490" s="255"/>
      <c r="C4490" s="255"/>
      <c r="D4490" s="255"/>
      <c r="F4490" s="255" t="s">
        <v>176</v>
      </c>
      <c r="G4490" s="255" t="s">
        <v>769</v>
      </c>
      <c r="H4490" s="255" t="s">
        <v>1539</v>
      </c>
      <c r="I4490" s="255" t="s">
        <v>1244</v>
      </c>
      <c r="K4490" s="255" t="s">
        <v>261</v>
      </c>
      <c r="L4490" s="255" t="s">
        <v>735</v>
      </c>
      <c r="M4490" s="255" t="s">
        <v>952</v>
      </c>
      <c r="N4490" s="255" t="s">
        <v>2811</v>
      </c>
      <c r="P4490" s="255" t="s">
        <v>191</v>
      </c>
      <c r="Q4490" s="255" t="s">
        <v>584</v>
      </c>
      <c r="R4490" s="255" t="s">
        <v>4281</v>
      </c>
      <c r="S4490" s="255" t="s">
        <v>3064</v>
      </c>
    </row>
    <row r="4491" spans="1:19" x14ac:dyDescent="0.3">
      <c r="A4491" s="255"/>
      <c r="B4491" s="255"/>
      <c r="C4491" s="255"/>
      <c r="D4491" s="255"/>
      <c r="F4491" s="255" t="s">
        <v>176</v>
      </c>
      <c r="G4491" s="255" t="s">
        <v>771</v>
      </c>
      <c r="H4491" s="255" t="s">
        <v>1121</v>
      </c>
      <c r="I4491" s="255" t="s">
        <v>1908</v>
      </c>
      <c r="K4491" s="255" t="s">
        <v>261</v>
      </c>
      <c r="L4491" s="255" t="s">
        <v>737</v>
      </c>
      <c r="M4491" s="255" t="s">
        <v>821</v>
      </c>
      <c r="N4491" s="255" t="s">
        <v>2051</v>
      </c>
      <c r="P4491" s="255" t="s">
        <v>191</v>
      </c>
      <c r="Q4491" s="255" t="s">
        <v>586</v>
      </c>
      <c r="R4491" s="255" t="s">
        <v>2588</v>
      </c>
      <c r="S4491" s="255" t="s">
        <v>10113</v>
      </c>
    </row>
    <row r="4492" spans="1:19" x14ac:dyDescent="0.3">
      <c r="A4492" s="255"/>
      <c r="B4492" s="255"/>
      <c r="C4492" s="255"/>
      <c r="D4492" s="255"/>
      <c r="F4492" s="255" t="s">
        <v>176</v>
      </c>
      <c r="G4492" s="255" t="s">
        <v>537</v>
      </c>
      <c r="H4492" s="255" t="s">
        <v>6830</v>
      </c>
      <c r="I4492" s="255" t="s">
        <v>8660</v>
      </c>
      <c r="K4492" s="255" t="s">
        <v>261</v>
      </c>
      <c r="L4492" s="255" t="s">
        <v>739</v>
      </c>
      <c r="M4492" s="255" t="s">
        <v>565</v>
      </c>
      <c r="N4492" s="255" t="s">
        <v>624</v>
      </c>
      <c r="P4492" s="255" t="s">
        <v>191</v>
      </c>
      <c r="Q4492" s="255" t="s">
        <v>553</v>
      </c>
      <c r="R4492" s="255" t="s">
        <v>1922</v>
      </c>
      <c r="S4492" s="255" t="s">
        <v>4040</v>
      </c>
    </row>
    <row r="4493" spans="1:19" x14ac:dyDescent="0.3">
      <c r="A4493" s="255"/>
      <c r="B4493" s="255"/>
      <c r="C4493" s="255"/>
      <c r="D4493" s="255"/>
      <c r="F4493" s="255" t="s">
        <v>176</v>
      </c>
      <c r="G4493" s="255" t="s">
        <v>4673</v>
      </c>
      <c r="H4493" s="255" t="s">
        <v>2028</v>
      </c>
      <c r="I4493" s="255" t="s">
        <v>9032</v>
      </c>
      <c r="K4493" s="255" t="s">
        <v>261</v>
      </c>
      <c r="L4493" s="255" t="s">
        <v>741</v>
      </c>
      <c r="M4493" s="255" t="s">
        <v>565</v>
      </c>
      <c r="N4493" s="255" t="s">
        <v>565</v>
      </c>
      <c r="P4493" s="255" t="s">
        <v>191</v>
      </c>
      <c r="Q4493" s="255" t="s">
        <v>589</v>
      </c>
      <c r="R4493" s="255" t="s">
        <v>1348</v>
      </c>
      <c r="S4493" s="255" t="s">
        <v>2748</v>
      </c>
    </row>
    <row r="4494" spans="1:19" x14ac:dyDescent="0.3">
      <c r="A4494" s="255"/>
      <c r="B4494" s="255"/>
      <c r="C4494" s="255"/>
      <c r="D4494" s="255"/>
      <c r="F4494" s="255" t="s">
        <v>176</v>
      </c>
      <c r="G4494" s="255" t="s">
        <v>774</v>
      </c>
      <c r="H4494" s="255" t="s">
        <v>661</v>
      </c>
      <c r="I4494" s="255" t="s">
        <v>1909</v>
      </c>
      <c r="K4494" s="255" t="s">
        <v>261</v>
      </c>
      <c r="L4494" s="255" t="s">
        <v>743</v>
      </c>
      <c r="M4494" s="255" t="s">
        <v>1193</v>
      </c>
      <c r="N4494" s="255" t="s">
        <v>3568</v>
      </c>
      <c r="P4494" s="255" t="s">
        <v>191</v>
      </c>
      <c r="Q4494" s="255" t="s">
        <v>591</v>
      </c>
      <c r="R4494" s="255" t="s">
        <v>1611</v>
      </c>
      <c r="S4494" s="255" t="s">
        <v>4041</v>
      </c>
    </row>
    <row r="4495" spans="1:19" x14ac:dyDescent="0.3">
      <c r="A4495" s="255"/>
      <c r="B4495" s="255"/>
      <c r="C4495" s="255"/>
      <c r="D4495" s="255"/>
      <c r="F4495" s="255" t="s">
        <v>176</v>
      </c>
      <c r="G4495" s="255" t="s">
        <v>776</v>
      </c>
      <c r="H4495" s="255" t="s">
        <v>821</v>
      </c>
      <c r="I4495" s="255" t="s">
        <v>946</v>
      </c>
      <c r="K4495" s="255" t="s">
        <v>261</v>
      </c>
      <c r="L4495" s="255" t="s">
        <v>745</v>
      </c>
      <c r="M4495" s="255" t="s">
        <v>863</v>
      </c>
      <c r="N4495" s="255" t="s">
        <v>2812</v>
      </c>
      <c r="P4495" s="255" t="s">
        <v>191</v>
      </c>
      <c r="Q4495" s="255" t="s">
        <v>593</v>
      </c>
      <c r="R4495" s="255" t="s">
        <v>594</v>
      </c>
      <c r="S4495" s="255" t="s">
        <v>594</v>
      </c>
    </row>
    <row r="4496" spans="1:19" x14ac:dyDescent="0.3">
      <c r="A4496" s="255"/>
      <c r="B4496" s="255"/>
      <c r="C4496" s="255"/>
      <c r="D4496" s="255"/>
      <c r="F4496" s="255" t="s">
        <v>176</v>
      </c>
      <c r="G4496" s="255" t="s">
        <v>778</v>
      </c>
      <c r="H4496" s="255" t="s">
        <v>1671</v>
      </c>
      <c r="I4496" s="255" t="s">
        <v>1910</v>
      </c>
      <c r="K4496" s="255" t="s">
        <v>261</v>
      </c>
      <c r="L4496" s="255" t="s">
        <v>747</v>
      </c>
      <c r="M4496" s="255" t="s">
        <v>1968</v>
      </c>
      <c r="N4496" s="255" t="s">
        <v>3852</v>
      </c>
      <c r="P4496" s="255" t="s">
        <v>191</v>
      </c>
      <c r="Q4496" s="255" t="s">
        <v>4665</v>
      </c>
      <c r="R4496" s="255" t="s">
        <v>1498</v>
      </c>
      <c r="S4496" s="255" t="s">
        <v>4325</v>
      </c>
    </row>
    <row r="4497" spans="1:19" x14ac:dyDescent="0.3">
      <c r="A4497" s="255"/>
      <c r="B4497" s="255"/>
      <c r="C4497" s="255"/>
      <c r="D4497" s="255"/>
      <c r="F4497" s="255" t="s">
        <v>176</v>
      </c>
      <c r="G4497" s="255" t="s">
        <v>780</v>
      </c>
      <c r="H4497" s="255" t="s">
        <v>946</v>
      </c>
      <c r="I4497" s="255" t="s">
        <v>1911</v>
      </c>
      <c r="K4497" s="255" t="s">
        <v>261</v>
      </c>
      <c r="L4497" s="255" t="s">
        <v>749</v>
      </c>
      <c r="M4497" s="255" t="s">
        <v>777</v>
      </c>
      <c r="N4497" s="255" t="s">
        <v>2813</v>
      </c>
      <c r="P4497" s="255" t="s">
        <v>191</v>
      </c>
      <c r="Q4497" s="255" t="s">
        <v>595</v>
      </c>
      <c r="R4497" s="255" t="s">
        <v>594</v>
      </c>
      <c r="S4497" s="255" t="s">
        <v>2157</v>
      </c>
    </row>
    <row r="4498" spans="1:19" x14ac:dyDescent="0.3">
      <c r="A4498" s="255"/>
      <c r="B4498" s="255"/>
      <c r="C4498" s="255"/>
      <c r="D4498" s="255"/>
      <c r="F4498" s="255" t="s">
        <v>176</v>
      </c>
      <c r="G4498" s="255" t="s">
        <v>782</v>
      </c>
      <c r="H4498" s="255" t="s">
        <v>946</v>
      </c>
      <c r="I4498" s="255" t="s">
        <v>757</v>
      </c>
      <c r="K4498" s="255" t="s">
        <v>261</v>
      </c>
      <c r="L4498" s="255" t="s">
        <v>751</v>
      </c>
      <c r="M4498" s="255" t="s">
        <v>972</v>
      </c>
      <c r="N4498" s="255" t="s">
        <v>3714</v>
      </c>
      <c r="P4498" s="255" t="s">
        <v>191</v>
      </c>
      <c r="Q4498" s="255" t="s">
        <v>597</v>
      </c>
      <c r="R4498" s="255" t="s">
        <v>1844</v>
      </c>
      <c r="S4498" s="255" t="s">
        <v>4042</v>
      </c>
    </row>
    <row r="4499" spans="1:19" x14ac:dyDescent="0.3">
      <c r="A4499" s="255"/>
      <c r="B4499" s="255"/>
      <c r="C4499" s="255"/>
      <c r="D4499" s="255"/>
      <c r="F4499" s="255" t="s">
        <v>176</v>
      </c>
      <c r="G4499" s="255" t="s">
        <v>783</v>
      </c>
      <c r="H4499" s="255" t="s">
        <v>594</v>
      </c>
      <c r="I4499" s="255" t="s">
        <v>624</v>
      </c>
      <c r="K4499" s="255" t="s">
        <v>261</v>
      </c>
      <c r="L4499" s="255" t="s">
        <v>753</v>
      </c>
      <c r="M4499" s="255" t="s">
        <v>1876</v>
      </c>
      <c r="N4499" s="255" t="s">
        <v>3715</v>
      </c>
      <c r="P4499" s="255" t="s">
        <v>191</v>
      </c>
      <c r="Q4499" s="255" t="s">
        <v>599</v>
      </c>
      <c r="R4499" s="255" t="s">
        <v>1157</v>
      </c>
      <c r="S4499" s="255" t="s">
        <v>4043</v>
      </c>
    </row>
    <row r="4500" spans="1:19" x14ac:dyDescent="0.3">
      <c r="A4500" s="255"/>
      <c r="B4500" s="255"/>
      <c r="C4500" s="255"/>
      <c r="D4500" s="255"/>
      <c r="F4500" s="255" t="s">
        <v>176</v>
      </c>
      <c r="G4500" s="255" t="s">
        <v>784</v>
      </c>
      <c r="H4500" s="255" t="s">
        <v>1893</v>
      </c>
      <c r="I4500" s="255" t="s">
        <v>1912</v>
      </c>
      <c r="K4500" s="255" t="s">
        <v>261</v>
      </c>
      <c r="L4500" s="255" t="s">
        <v>538</v>
      </c>
      <c r="M4500" s="255" t="s">
        <v>1900</v>
      </c>
      <c r="N4500" s="255" t="s">
        <v>8747</v>
      </c>
      <c r="P4500" s="255" t="s">
        <v>191</v>
      </c>
      <c r="Q4500" s="255" t="s">
        <v>4666</v>
      </c>
      <c r="R4500" s="255" t="s">
        <v>3684</v>
      </c>
      <c r="S4500" s="255" t="s">
        <v>4044</v>
      </c>
    </row>
    <row r="4501" spans="1:19" x14ac:dyDescent="0.3">
      <c r="A4501" s="255"/>
      <c r="B4501" s="255"/>
      <c r="C4501" s="255"/>
      <c r="D4501" s="255"/>
      <c r="F4501" s="255" t="s">
        <v>176</v>
      </c>
      <c r="G4501" s="255" t="s">
        <v>786</v>
      </c>
      <c r="H4501" s="255" t="s">
        <v>2353</v>
      </c>
      <c r="I4501" s="255" t="s">
        <v>1913</v>
      </c>
      <c r="K4501" s="255" t="s">
        <v>261</v>
      </c>
      <c r="L4501" s="255" t="s">
        <v>756</v>
      </c>
      <c r="M4501" s="255" t="s">
        <v>565</v>
      </c>
      <c r="N4501" s="255" t="s">
        <v>565</v>
      </c>
      <c r="P4501" s="255" t="s">
        <v>191</v>
      </c>
      <c r="Q4501" s="255" t="s">
        <v>601</v>
      </c>
      <c r="R4501" s="255" t="s">
        <v>594</v>
      </c>
      <c r="S4501" s="255" t="s">
        <v>565</v>
      </c>
    </row>
    <row r="4502" spans="1:19" x14ac:dyDescent="0.3">
      <c r="A4502" s="255"/>
      <c r="B4502" s="255"/>
      <c r="C4502" s="255"/>
      <c r="D4502" s="255"/>
      <c r="F4502" s="255" t="s">
        <v>176</v>
      </c>
      <c r="G4502" s="255" t="s">
        <v>4674</v>
      </c>
      <c r="H4502" s="255" t="s">
        <v>3538</v>
      </c>
      <c r="I4502" s="255" t="s">
        <v>9031</v>
      </c>
      <c r="K4502" s="255" t="s">
        <v>261</v>
      </c>
      <c r="L4502" s="255" t="s">
        <v>758</v>
      </c>
      <c r="M4502" s="255" t="s">
        <v>777</v>
      </c>
      <c r="N4502" s="255" t="s">
        <v>976</v>
      </c>
      <c r="P4502" s="255" t="s">
        <v>191</v>
      </c>
      <c r="Q4502" s="255" t="s">
        <v>603</v>
      </c>
      <c r="R4502" s="255" t="s">
        <v>4178</v>
      </c>
      <c r="S4502" s="255" t="s">
        <v>4044</v>
      </c>
    </row>
    <row r="4503" spans="1:19" x14ac:dyDescent="0.3">
      <c r="A4503" s="255"/>
      <c r="B4503" s="255"/>
      <c r="C4503" s="255"/>
      <c r="D4503" s="255"/>
      <c r="F4503" s="255" t="s">
        <v>176</v>
      </c>
      <c r="G4503" s="255" t="s">
        <v>788</v>
      </c>
      <c r="H4503" s="255" t="s">
        <v>1808</v>
      </c>
      <c r="I4503" s="255" t="s">
        <v>1777</v>
      </c>
      <c r="K4503" s="255" t="s">
        <v>261</v>
      </c>
      <c r="L4503" s="255" t="s">
        <v>760</v>
      </c>
      <c r="M4503" s="255" t="s">
        <v>5749</v>
      </c>
      <c r="N4503" s="255" t="s">
        <v>8748</v>
      </c>
      <c r="P4503" s="255" t="s">
        <v>191</v>
      </c>
      <c r="Q4503" s="255" t="s">
        <v>586</v>
      </c>
      <c r="R4503" s="255" t="s">
        <v>1844</v>
      </c>
      <c r="S4503" s="255" t="s">
        <v>4045</v>
      </c>
    </row>
    <row r="4504" spans="1:19" x14ac:dyDescent="0.3">
      <c r="A4504" s="255"/>
      <c r="B4504" s="255"/>
      <c r="C4504" s="255"/>
      <c r="D4504" s="255"/>
      <c r="F4504" s="255" t="s">
        <v>176</v>
      </c>
      <c r="G4504" s="255" t="s">
        <v>790</v>
      </c>
      <c r="H4504" s="255" t="s">
        <v>2441</v>
      </c>
      <c r="I4504" s="255" t="s">
        <v>1914</v>
      </c>
      <c r="K4504" s="255" t="s">
        <v>261</v>
      </c>
      <c r="L4504" s="255" t="s">
        <v>762</v>
      </c>
      <c r="M4504" s="255" t="s">
        <v>1807</v>
      </c>
      <c r="N4504" s="255" t="s">
        <v>8749</v>
      </c>
      <c r="P4504" s="255" t="s">
        <v>191</v>
      </c>
      <c r="Q4504" s="255" t="s">
        <v>552</v>
      </c>
      <c r="R4504" s="255" t="s">
        <v>5748</v>
      </c>
      <c r="S4504" s="255" t="s">
        <v>4701</v>
      </c>
    </row>
    <row r="4505" spans="1:19" x14ac:dyDescent="0.3">
      <c r="A4505" s="255"/>
      <c r="B4505" s="255"/>
      <c r="C4505" s="255"/>
      <c r="D4505" s="255"/>
      <c r="F4505" s="255" t="s">
        <v>176</v>
      </c>
      <c r="G4505" s="255" t="s">
        <v>792</v>
      </c>
      <c r="H4505" s="255" t="s">
        <v>1481</v>
      </c>
      <c r="I4505" s="255" t="s">
        <v>1915</v>
      </c>
      <c r="K4505" s="255" t="s">
        <v>261</v>
      </c>
      <c r="L4505" s="255" t="s">
        <v>764</v>
      </c>
      <c r="M4505" s="255" t="s">
        <v>1348</v>
      </c>
      <c r="N4505" s="255" t="s">
        <v>2814</v>
      </c>
      <c r="P4505" s="255" t="s">
        <v>191</v>
      </c>
      <c r="Q4505" s="255" t="s">
        <v>551</v>
      </c>
      <c r="R4505" s="255" t="s">
        <v>598</v>
      </c>
      <c r="S4505" s="255" t="s">
        <v>4046</v>
      </c>
    </row>
    <row r="4506" spans="1:19" x14ac:dyDescent="0.3">
      <c r="A4506" s="255"/>
      <c r="B4506" s="255"/>
      <c r="C4506" s="255"/>
      <c r="D4506" s="255"/>
      <c r="F4506" s="255" t="s">
        <v>176</v>
      </c>
      <c r="G4506" s="255" t="s">
        <v>794</v>
      </c>
      <c r="H4506" s="255" t="s">
        <v>1067</v>
      </c>
      <c r="I4506" s="255" t="s">
        <v>1158</v>
      </c>
      <c r="K4506" s="255" t="s">
        <v>261</v>
      </c>
      <c r="L4506" s="255" t="s">
        <v>766</v>
      </c>
      <c r="M4506" s="255" t="s">
        <v>565</v>
      </c>
      <c r="N4506" s="255" t="s">
        <v>565</v>
      </c>
      <c r="P4506" s="255" t="s">
        <v>191</v>
      </c>
      <c r="Q4506" s="255" t="s">
        <v>609</v>
      </c>
      <c r="R4506" s="255" t="s">
        <v>565</v>
      </c>
      <c r="S4506" s="255" t="s">
        <v>565</v>
      </c>
    </row>
    <row r="4507" spans="1:19" x14ac:dyDescent="0.3">
      <c r="A4507" s="255"/>
      <c r="B4507" s="255"/>
      <c r="C4507" s="255"/>
      <c r="D4507" s="255"/>
      <c r="F4507" s="255" t="s">
        <v>176</v>
      </c>
      <c r="G4507" s="255" t="s">
        <v>796</v>
      </c>
      <c r="H4507" s="255" t="s">
        <v>2525</v>
      </c>
      <c r="I4507" s="255" t="s">
        <v>1346</v>
      </c>
      <c r="K4507" s="255" t="s">
        <v>261</v>
      </c>
      <c r="L4507" s="255" t="s">
        <v>4672</v>
      </c>
      <c r="M4507" s="255" t="s">
        <v>565</v>
      </c>
      <c r="N4507" s="255" t="s">
        <v>565</v>
      </c>
      <c r="P4507" s="255" t="s">
        <v>191</v>
      </c>
      <c r="Q4507" s="255" t="s">
        <v>611</v>
      </c>
      <c r="R4507" s="255" t="s">
        <v>598</v>
      </c>
      <c r="S4507" s="255" t="s">
        <v>4046</v>
      </c>
    </row>
    <row r="4508" spans="1:19" x14ac:dyDescent="0.3">
      <c r="A4508" s="255"/>
      <c r="B4508" s="255"/>
      <c r="C4508" s="255"/>
      <c r="D4508" s="255"/>
      <c r="F4508" s="255" t="s">
        <v>176</v>
      </c>
      <c r="G4508" s="255" t="s">
        <v>4675</v>
      </c>
      <c r="H4508" s="255" t="s">
        <v>1635</v>
      </c>
      <c r="I4508" s="255" t="s">
        <v>9030</v>
      </c>
      <c r="K4508" s="255" t="s">
        <v>261</v>
      </c>
      <c r="L4508" s="255" t="s">
        <v>767</v>
      </c>
      <c r="M4508" s="255" t="s">
        <v>565</v>
      </c>
      <c r="N4508" s="255" t="s">
        <v>565</v>
      </c>
      <c r="P4508" s="255" t="s">
        <v>191</v>
      </c>
      <c r="Q4508" s="255" t="s">
        <v>586</v>
      </c>
      <c r="R4508" s="255" t="s">
        <v>565</v>
      </c>
      <c r="S4508" s="255" t="s">
        <v>565</v>
      </c>
    </row>
    <row r="4509" spans="1:19" x14ac:dyDescent="0.3">
      <c r="A4509" s="255"/>
      <c r="B4509" s="255"/>
      <c r="C4509" s="255"/>
      <c r="D4509" s="255"/>
      <c r="F4509" s="255" t="s">
        <v>176</v>
      </c>
      <c r="G4509" s="255" t="s">
        <v>798</v>
      </c>
      <c r="H4509" s="255" t="s">
        <v>863</v>
      </c>
      <c r="I4509" s="255" t="s">
        <v>946</v>
      </c>
      <c r="K4509" s="255" t="s">
        <v>261</v>
      </c>
      <c r="L4509" s="255" t="s">
        <v>769</v>
      </c>
      <c r="M4509" s="255" t="s">
        <v>565</v>
      </c>
      <c r="N4509" s="255" t="s">
        <v>565</v>
      </c>
      <c r="P4509" s="255" t="s">
        <v>191</v>
      </c>
      <c r="Q4509" s="255" t="s">
        <v>550</v>
      </c>
      <c r="R4509" s="255" t="s">
        <v>1020</v>
      </c>
      <c r="S4509" s="255" t="s">
        <v>4047</v>
      </c>
    </row>
    <row r="4510" spans="1:19" x14ac:dyDescent="0.3">
      <c r="A4510" s="255"/>
      <c r="B4510" s="255"/>
      <c r="C4510" s="255"/>
      <c r="D4510" s="255"/>
      <c r="F4510" s="255" t="s">
        <v>176</v>
      </c>
      <c r="G4510" s="255" t="s">
        <v>800</v>
      </c>
      <c r="H4510" s="255" t="s">
        <v>2515</v>
      </c>
      <c r="I4510" s="255" t="s">
        <v>1264</v>
      </c>
      <c r="K4510" s="255" t="s">
        <v>261</v>
      </c>
      <c r="L4510" s="255" t="s">
        <v>537</v>
      </c>
      <c r="M4510" s="255" t="s">
        <v>1159</v>
      </c>
      <c r="N4510" s="255" t="s">
        <v>3716</v>
      </c>
      <c r="P4510" s="255" t="s">
        <v>191</v>
      </c>
      <c r="Q4510" s="255" t="s">
        <v>614</v>
      </c>
      <c r="R4510" s="255" t="s">
        <v>565</v>
      </c>
      <c r="S4510" s="255" t="s">
        <v>565</v>
      </c>
    </row>
    <row r="4511" spans="1:19" x14ac:dyDescent="0.3">
      <c r="A4511" s="255"/>
      <c r="B4511" s="255"/>
      <c r="C4511" s="255"/>
      <c r="D4511" s="255"/>
      <c r="F4511" s="255" t="s">
        <v>176</v>
      </c>
      <c r="G4511" s="255" t="s">
        <v>802</v>
      </c>
      <c r="H4511" s="255" t="s">
        <v>821</v>
      </c>
      <c r="I4511" s="255" t="s">
        <v>661</v>
      </c>
      <c r="K4511" s="255" t="s">
        <v>261</v>
      </c>
      <c r="L4511" s="255" t="s">
        <v>4673</v>
      </c>
      <c r="M4511" s="255" t="s">
        <v>652</v>
      </c>
      <c r="N4511" s="255" t="s">
        <v>2002</v>
      </c>
      <c r="P4511" s="255" t="s">
        <v>191</v>
      </c>
      <c r="Q4511" s="255" t="s">
        <v>615</v>
      </c>
      <c r="R4511" s="255" t="s">
        <v>1498</v>
      </c>
      <c r="S4511" s="255" t="s">
        <v>4048</v>
      </c>
    </row>
    <row r="4512" spans="1:19" x14ac:dyDescent="0.3">
      <c r="A4512" s="255"/>
      <c r="B4512" s="255"/>
      <c r="C4512" s="255"/>
      <c r="D4512" s="255"/>
      <c r="F4512" s="255" t="s">
        <v>176</v>
      </c>
      <c r="G4512" s="255" t="s">
        <v>803</v>
      </c>
      <c r="H4512" s="255" t="s">
        <v>1157</v>
      </c>
      <c r="I4512" s="255" t="s">
        <v>1655</v>
      </c>
      <c r="K4512" s="255" t="s">
        <v>261</v>
      </c>
      <c r="L4512" s="255" t="s">
        <v>774</v>
      </c>
      <c r="M4512" s="255" t="s">
        <v>565</v>
      </c>
      <c r="N4512" s="255" t="s">
        <v>565</v>
      </c>
      <c r="P4512" s="255" t="s">
        <v>191</v>
      </c>
      <c r="Q4512" s="255" t="s">
        <v>616</v>
      </c>
      <c r="R4512" s="255" t="s">
        <v>565</v>
      </c>
      <c r="S4512" s="255" t="s">
        <v>565</v>
      </c>
    </row>
    <row r="4513" spans="1:19" x14ac:dyDescent="0.3">
      <c r="A4513" s="255"/>
      <c r="B4513" s="255"/>
      <c r="C4513" s="255"/>
      <c r="D4513" s="255"/>
      <c r="F4513" s="255" t="s">
        <v>176</v>
      </c>
      <c r="G4513" s="255" t="s">
        <v>805</v>
      </c>
      <c r="H4513" s="255" t="s">
        <v>821</v>
      </c>
      <c r="I4513" s="255" t="s">
        <v>1916</v>
      </c>
      <c r="K4513" s="255" t="s">
        <v>261</v>
      </c>
      <c r="L4513" s="255" t="s">
        <v>776</v>
      </c>
      <c r="M4513" s="255" t="s">
        <v>565</v>
      </c>
      <c r="N4513" s="255" t="s">
        <v>565</v>
      </c>
      <c r="P4513" s="255" t="s">
        <v>191</v>
      </c>
      <c r="Q4513" s="255" t="s">
        <v>617</v>
      </c>
      <c r="R4513" s="255" t="s">
        <v>565</v>
      </c>
      <c r="S4513" s="255" t="s">
        <v>594</v>
      </c>
    </row>
    <row r="4514" spans="1:19" x14ac:dyDescent="0.3">
      <c r="A4514" s="255"/>
      <c r="B4514" s="255"/>
      <c r="C4514" s="255"/>
      <c r="D4514" s="255"/>
      <c r="F4514" s="255" t="s">
        <v>176</v>
      </c>
      <c r="G4514" s="255" t="s">
        <v>807</v>
      </c>
      <c r="H4514" s="255" t="s">
        <v>946</v>
      </c>
      <c r="I4514" s="255" t="s">
        <v>1911</v>
      </c>
      <c r="K4514" s="255" t="s">
        <v>261</v>
      </c>
      <c r="L4514" s="255" t="s">
        <v>778</v>
      </c>
      <c r="M4514" s="255" t="s">
        <v>565</v>
      </c>
      <c r="N4514" s="255" t="s">
        <v>594</v>
      </c>
      <c r="P4514" s="255" t="s">
        <v>191</v>
      </c>
      <c r="Q4514" s="255" t="s">
        <v>618</v>
      </c>
      <c r="R4514" s="255" t="s">
        <v>2193</v>
      </c>
      <c r="S4514" s="255" t="s">
        <v>4049</v>
      </c>
    </row>
    <row r="4515" spans="1:19" x14ac:dyDescent="0.3">
      <c r="A4515" s="255"/>
      <c r="B4515" s="255"/>
      <c r="C4515" s="255"/>
      <c r="D4515" s="255"/>
      <c r="F4515" s="255" t="s">
        <v>176</v>
      </c>
      <c r="G4515" s="255" t="s">
        <v>809</v>
      </c>
      <c r="H4515" s="255" t="s">
        <v>680</v>
      </c>
      <c r="I4515" s="255" t="s">
        <v>632</v>
      </c>
      <c r="K4515" s="255" t="s">
        <v>261</v>
      </c>
      <c r="L4515" s="255" t="s">
        <v>780</v>
      </c>
      <c r="M4515" s="255" t="s">
        <v>565</v>
      </c>
      <c r="N4515" s="255" t="s">
        <v>565</v>
      </c>
      <c r="P4515" s="255" t="s">
        <v>191</v>
      </c>
      <c r="Q4515" s="255" t="s">
        <v>620</v>
      </c>
      <c r="R4515" s="255" t="s">
        <v>863</v>
      </c>
      <c r="S4515" s="255" t="s">
        <v>2157</v>
      </c>
    </row>
    <row r="4516" spans="1:19" x14ac:dyDescent="0.3">
      <c r="A4516" s="255"/>
      <c r="B4516" s="255"/>
      <c r="C4516" s="255"/>
      <c r="D4516" s="255"/>
      <c r="F4516" s="255" t="s">
        <v>176</v>
      </c>
      <c r="G4516" s="255" t="s">
        <v>811</v>
      </c>
      <c r="H4516" s="255" t="s">
        <v>594</v>
      </c>
      <c r="I4516" s="255" t="s">
        <v>946</v>
      </c>
      <c r="K4516" s="255" t="s">
        <v>261</v>
      </c>
      <c r="L4516" s="255" t="s">
        <v>782</v>
      </c>
      <c r="M4516" s="255" t="s">
        <v>565</v>
      </c>
      <c r="N4516" s="255" t="s">
        <v>565</v>
      </c>
      <c r="P4516" s="255" t="s">
        <v>191</v>
      </c>
      <c r="Q4516" s="255" t="s">
        <v>8645</v>
      </c>
      <c r="R4516" s="255" t="s">
        <v>863</v>
      </c>
      <c r="S4516" s="255" t="s">
        <v>1626</v>
      </c>
    </row>
    <row r="4517" spans="1:19" x14ac:dyDescent="0.3">
      <c r="A4517" s="255"/>
      <c r="B4517" s="255"/>
      <c r="C4517" s="255"/>
      <c r="D4517" s="255"/>
      <c r="F4517" s="255" t="s">
        <v>176</v>
      </c>
      <c r="G4517" s="255" t="s">
        <v>4676</v>
      </c>
      <c r="H4517" s="255" t="s">
        <v>2918</v>
      </c>
      <c r="I4517" s="255" t="s">
        <v>9029</v>
      </c>
      <c r="K4517" s="255" t="s">
        <v>261</v>
      </c>
      <c r="L4517" s="255" t="s">
        <v>784</v>
      </c>
      <c r="M4517" s="255" t="s">
        <v>757</v>
      </c>
      <c r="N4517" s="255" t="s">
        <v>1975</v>
      </c>
      <c r="P4517" s="255" t="s">
        <v>191</v>
      </c>
      <c r="Q4517" s="255" t="s">
        <v>586</v>
      </c>
      <c r="R4517" s="255" t="s">
        <v>863</v>
      </c>
      <c r="S4517" s="255" t="s">
        <v>1121</v>
      </c>
    </row>
    <row r="4518" spans="1:19" x14ac:dyDescent="0.3">
      <c r="A4518" s="255"/>
      <c r="B4518" s="255"/>
      <c r="C4518" s="255"/>
      <c r="D4518" s="255"/>
      <c r="F4518" s="255" t="s">
        <v>176</v>
      </c>
      <c r="G4518" s="255" t="s">
        <v>813</v>
      </c>
      <c r="H4518" s="255" t="s">
        <v>1561</v>
      </c>
      <c r="I4518" s="255" t="s">
        <v>1917</v>
      </c>
      <c r="K4518" s="255" t="s">
        <v>261</v>
      </c>
      <c r="L4518" s="255" t="s">
        <v>786</v>
      </c>
      <c r="M4518" s="255" t="s">
        <v>1420</v>
      </c>
      <c r="N4518" s="255" t="s">
        <v>2815</v>
      </c>
      <c r="P4518" s="255" t="s">
        <v>191</v>
      </c>
      <c r="Q4518" s="255" t="s">
        <v>549</v>
      </c>
      <c r="R4518" s="255" t="s">
        <v>2017</v>
      </c>
      <c r="S4518" s="255" t="s">
        <v>4050</v>
      </c>
    </row>
    <row r="4519" spans="1:19" x14ac:dyDescent="0.3">
      <c r="A4519" s="255"/>
      <c r="B4519" s="255"/>
      <c r="C4519" s="255"/>
      <c r="D4519" s="255"/>
      <c r="F4519" s="255" t="s">
        <v>176</v>
      </c>
      <c r="G4519" s="255" t="s">
        <v>815</v>
      </c>
      <c r="H4519" s="255" t="s">
        <v>863</v>
      </c>
      <c r="I4519" s="255" t="s">
        <v>812</v>
      </c>
      <c r="K4519" s="255" t="s">
        <v>261</v>
      </c>
      <c r="L4519" s="255" t="s">
        <v>4674</v>
      </c>
      <c r="M4519" s="255" t="s">
        <v>2900</v>
      </c>
      <c r="N4519" s="255" t="s">
        <v>9132</v>
      </c>
      <c r="P4519" s="255" t="s">
        <v>191</v>
      </c>
      <c r="Q4519" s="255" t="s">
        <v>623</v>
      </c>
      <c r="R4519" s="255" t="s">
        <v>565</v>
      </c>
      <c r="S4519" s="255" t="s">
        <v>565</v>
      </c>
    </row>
    <row r="4520" spans="1:19" x14ac:dyDescent="0.3">
      <c r="A4520" s="255"/>
      <c r="B4520" s="255"/>
      <c r="C4520" s="255"/>
      <c r="D4520" s="255"/>
      <c r="F4520" s="255" t="s">
        <v>176</v>
      </c>
      <c r="G4520" s="255" t="s">
        <v>816</v>
      </c>
      <c r="H4520" s="255" t="s">
        <v>2157</v>
      </c>
      <c r="I4520" s="255" t="s">
        <v>1918</v>
      </c>
      <c r="K4520" s="255" t="s">
        <v>261</v>
      </c>
      <c r="L4520" s="255" t="s">
        <v>788</v>
      </c>
      <c r="M4520" s="255" t="s">
        <v>565</v>
      </c>
      <c r="N4520" s="255" t="s">
        <v>565</v>
      </c>
      <c r="P4520" s="255" t="s">
        <v>191</v>
      </c>
      <c r="Q4520" s="255" t="s">
        <v>625</v>
      </c>
      <c r="R4520" s="255" t="s">
        <v>624</v>
      </c>
      <c r="S4520" s="255" t="s">
        <v>1234</v>
      </c>
    </row>
    <row r="4521" spans="1:19" x14ac:dyDescent="0.3">
      <c r="A4521" s="255"/>
      <c r="B4521" s="255"/>
      <c r="C4521" s="255"/>
      <c r="D4521" s="255"/>
      <c r="F4521" s="255" t="s">
        <v>176</v>
      </c>
      <c r="G4521" s="255" t="s">
        <v>818</v>
      </c>
      <c r="H4521" s="255" t="s">
        <v>968</v>
      </c>
      <c r="I4521" s="255" t="s">
        <v>1919</v>
      </c>
      <c r="K4521" s="255" t="s">
        <v>261</v>
      </c>
      <c r="L4521" s="255" t="s">
        <v>790</v>
      </c>
      <c r="M4521" s="255" t="s">
        <v>590</v>
      </c>
      <c r="N4521" s="255" t="s">
        <v>2086</v>
      </c>
      <c r="P4521" s="255" t="s">
        <v>191</v>
      </c>
      <c r="Q4521" s="255" t="s">
        <v>1237</v>
      </c>
      <c r="R4521" s="255" t="s">
        <v>565</v>
      </c>
      <c r="S4521" s="255" t="s">
        <v>565</v>
      </c>
    </row>
    <row r="4522" spans="1:19" x14ac:dyDescent="0.3">
      <c r="A4522" s="255"/>
      <c r="B4522" s="255"/>
      <c r="C4522" s="255"/>
      <c r="D4522" s="255"/>
      <c r="F4522" s="255" t="s">
        <v>176</v>
      </c>
      <c r="G4522" s="255" t="s">
        <v>4677</v>
      </c>
      <c r="H4522" s="255" t="s">
        <v>565</v>
      </c>
      <c r="I4522" s="255" t="s">
        <v>565</v>
      </c>
      <c r="K4522" s="255" t="s">
        <v>261</v>
      </c>
      <c r="L4522" s="255" t="s">
        <v>792</v>
      </c>
      <c r="M4522" s="255" t="s">
        <v>863</v>
      </c>
      <c r="N4522" s="255" t="s">
        <v>1802</v>
      </c>
      <c r="P4522" s="255" t="s">
        <v>191</v>
      </c>
      <c r="Q4522" s="255" t="s">
        <v>627</v>
      </c>
      <c r="R4522" s="255" t="s">
        <v>594</v>
      </c>
      <c r="S4522" s="255" t="s">
        <v>3613</v>
      </c>
    </row>
    <row r="4523" spans="1:19" x14ac:dyDescent="0.3">
      <c r="A4523" s="255"/>
      <c r="B4523" s="255"/>
      <c r="C4523" s="255"/>
      <c r="D4523" s="255"/>
      <c r="F4523" s="255" t="s">
        <v>176</v>
      </c>
      <c r="G4523" s="255" t="s">
        <v>820</v>
      </c>
      <c r="H4523" s="255" t="s">
        <v>565</v>
      </c>
      <c r="I4523" s="255" t="s">
        <v>565</v>
      </c>
      <c r="K4523" s="255" t="s">
        <v>261</v>
      </c>
      <c r="L4523" s="255" t="s">
        <v>794</v>
      </c>
      <c r="M4523" s="255" t="s">
        <v>624</v>
      </c>
      <c r="N4523" s="255" t="s">
        <v>2385</v>
      </c>
      <c r="P4523" s="255" t="s">
        <v>191</v>
      </c>
      <c r="Q4523" s="255" t="s">
        <v>629</v>
      </c>
      <c r="R4523" s="255" t="s">
        <v>1893</v>
      </c>
      <c r="S4523" s="255" t="s">
        <v>4051</v>
      </c>
    </row>
    <row r="4524" spans="1:19" x14ac:dyDescent="0.3">
      <c r="A4524" s="255"/>
      <c r="B4524" s="255"/>
      <c r="C4524" s="255"/>
      <c r="D4524" s="255"/>
      <c r="F4524" s="255" t="s">
        <v>176</v>
      </c>
      <c r="G4524" s="255" t="s">
        <v>961</v>
      </c>
      <c r="H4524" s="255" t="s">
        <v>565</v>
      </c>
      <c r="I4524" s="255" t="s">
        <v>565</v>
      </c>
      <c r="K4524" s="255" t="s">
        <v>261</v>
      </c>
      <c r="L4524" s="255" t="s">
        <v>796</v>
      </c>
      <c r="M4524" s="255" t="s">
        <v>2163</v>
      </c>
      <c r="N4524" s="255" t="s">
        <v>2816</v>
      </c>
      <c r="P4524" s="255" t="s">
        <v>191</v>
      </c>
      <c r="Q4524" s="255" t="s">
        <v>631</v>
      </c>
      <c r="R4524" s="255" t="s">
        <v>565</v>
      </c>
      <c r="S4524" s="255" t="s">
        <v>1481</v>
      </c>
    </row>
    <row r="4525" spans="1:19" x14ac:dyDescent="0.3">
      <c r="A4525" s="255"/>
      <c r="B4525" s="255"/>
      <c r="C4525" s="255"/>
      <c r="D4525" s="255"/>
      <c r="F4525" s="255" t="s">
        <v>176</v>
      </c>
      <c r="G4525" s="255" t="s">
        <v>822</v>
      </c>
      <c r="H4525" s="255" t="s">
        <v>1841</v>
      </c>
      <c r="I4525" s="255" t="s">
        <v>1920</v>
      </c>
      <c r="K4525" s="255" t="s">
        <v>261</v>
      </c>
      <c r="L4525" s="255" t="s">
        <v>4675</v>
      </c>
      <c r="M4525" s="255" t="s">
        <v>821</v>
      </c>
      <c r="N4525" s="255" t="s">
        <v>3210</v>
      </c>
      <c r="P4525" s="255" t="s">
        <v>191</v>
      </c>
      <c r="Q4525" s="255" t="s">
        <v>633</v>
      </c>
      <c r="R4525" s="255" t="s">
        <v>853</v>
      </c>
      <c r="S4525" s="255" t="s">
        <v>3558</v>
      </c>
    </row>
    <row r="4526" spans="1:19" x14ac:dyDescent="0.3">
      <c r="A4526" s="255"/>
      <c r="B4526" s="255"/>
      <c r="C4526" s="255"/>
      <c r="D4526" s="255"/>
      <c r="F4526" s="255" t="s">
        <v>176</v>
      </c>
      <c r="G4526" s="255" t="s">
        <v>332</v>
      </c>
      <c r="H4526" s="255" t="s">
        <v>5199</v>
      </c>
      <c r="I4526" s="255" t="s">
        <v>3625</v>
      </c>
      <c r="K4526" s="255" t="s">
        <v>261</v>
      </c>
      <c r="L4526" s="255" t="s">
        <v>798</v>
      </c>
      <c r="M4526" s="255" t="s">
        <v>565</v>
      </c>
      <c r="N4526" s="255" t="s">
        <v>565</v>
      </c>
      <c r="P4526" s="255" t="s">
        <v>191</v>
      </c>
      <c r="Q4526" s="255" t="s">
        <v>586</v>
      </c>
      <c r="R4526" s="255" t="s">
        <v>2691</v>
      </c>
      <c r="S4526" s="255" t="s">
        <v>4052</v>
      </c>
    </row>
    <row r="4527" spans="1:19" x14ac:dyDescent="0.3">
      <c r="A4527" s="255"/>
      <c r="B4527" s="255"/>
      <c r="C4527" s="255"/>
      <c r="D4527" s="255"/>
      <c r="F4527" s="255" t="s">
        <v>176</v>
      </c>
      <c r="G4527" s="255" t="s">
        <v>331</v>
      </c>
      <c r="H4527" s="255" t="s">
        <v>4381</v>
      </c>
      <c r="I4527" s="255" t="s">
        <v>1921</v>
      </c>
      <c r="K4527" s="255" t="s">
        <v>261</v>
      </c>
      <c r="L4527" s="255" t="s">
        <v>800</v>
      </c>
      <c r="M4527" s="255" t="s">
        <v>863</v>
      </c>
      <c r="N4527" s="255" t="s">
        <v>2604</v>
      </c>
      <c r="P4527" s="255" t="s">
        <v>191</v>
      </c>
      <c r="Q4527" s="255" t="s">
        <v>548</v>
      </c>
      <c r="R4527" s="255" t="s">
        <v>4442</v>
      </c>
      <c r="S4527" s="255" t="s">
        <v>4053</v>
      </c>
    </row>
    <row r="4528" spans="1:19" x14ac:dyDescent="0.3">
      <c r="A4528" s="255"/>
      <c r="B4528" s="255"/>
      <c r="C4528" s="255"/>
      <c r="D4528" s="255"/>
      <c r="F4528" s="255" t="s">
        <v>176</v>
      </c>
      <c r="G4528" s="255" t="s">
        <v>330</v>
      </c>
      <c r="H4528" s="255" t="s">
        <v>972</v>
      </c>
      <c r="I4528" s="255" t="s">
        <v>1922</v>
      </c>
      <c r="K4528" s="255" t="s">
        <v>261</v>
      </c>
      <c r="L4528" s="255" t="s">
        <v>802</v>
      </c>
      <c r="M4528" s="255" t="s">
        <v>565</v>
      </c>
      <c r="N4528" s="255" t="s">
        <v>565</v>
      </c>
      <c r="P4528" s="255" t="s">
        <v>191</v>
      </c>
      <c r="Q4528" s="255" t="s">
        <v>637</v>
      </c>
      <c r="R4528" s="255" t="s">
        <v>1860</v>
      </c>
      <c r="S4528" s="255" t="s">
        <v>4054</v>
      </c>
    </row>
    <row r="4529" spans="1:19" x14ac:dyDescent="0.3">
      <c r="A4529" s="255"/>
      <c r="B4529" s="255"/>
      <c r="C4529" s="255"/>
      <c r="D4529" s="255"/>
      <c r="F4529" s="255" t="s">
        <v>176</v>
      </c>
      <c r="G4529" s="255" t="s">
        <v>329</v>
      </c>
      <c r="H4529" s="255" t="s">
        <v>1043</v>
      </c>
      <c r="I4529" s="255" t="s">
        <v>3626</v>
      </c>
      <c r="K4529" s="255" t="s">
        <v>261</v>
      </c>
      <c r="L4529" s="255" t="s">
        <v>803</v>
      </c>
      <c r="M4529" s="255" t="s">
        <v>863</v>
      </c>
      <c r="N4529" s="255" t="s">
        <v>2817</v>
      </c>
      <c r="P4529" s="255" t="s">
        <v>191</v>
      </c>
      <c r="Q4529" s="255" t="s">
        <v>639</v>
      </c>
      <c r="R4529" s="255" t="s">
        <v>1906</v>
      </c>
      <c r="S4529" s="255" t="s">
        <v>837</v>
      </c>
    </row>
    <row r="4530" spans="1:19" x14ac:dyDescent="0.3">
      <c r="A4530" s="255"/>
      <c r="B4530" s="255"/>
      <c r="C4530" s="255"/>
      <c r="D4530" s="255"/>
      <c r="F4530" s="255" t="s">
        <v>176</v>
      </c>
      <c r="G4530" s="255" t="s">
        <v>328</v>
      </c>
      <c r="H4530" s="255" t="s">
        <v>565</v>
      </c>
      <c r="I4530" s="255" t="s">
        <v>565</v>
      </c>
      <c r="K4530" s="255" t="s">
        <v>261</v>
      </c>
      <c r="L4530" s="255" t="s">
        <v>805</v>
      </c>
      <c r="M4530" s="255" t="s">
        <v>565</v>
      </c>
      <c r="N4530" s="255" t="s">
        <v>892</v>
      </c>
      <c r="P4530" s="255" t="s">
        <v>191</v>
      </c>
      <c r="Q4530" s="255" t="s">
        <v>641</v>
      </c>
      <c r="R4530" s="255" t="s">
        <v>594</v>
      </c>
      <c r="S4530" s="255" t="s">
        <v>941</v>
      </c>
    </row>
    <row r="4531" spans="1:19" x14ac:dyDescent="0.3">
      <c r="A4531" s="255"/>
      <c r="B4531" s="255"/>
      <c r="C4531" s="255"/>
      <c r="D4531" s="255"/>
      <c r="F4531" s="255" t="s">
        <v>176</v>
      </c>
      <c r="G4531" s="255" t="s">
        <v>324</v>
      </c>
      <c r="H4531" s="255" t="s">
        <v>1528</v>
      </c>
      <c r="I4531" s="255" t="s">
        <v>1923</v>
      </c>
      <c r="K4531" s="255" t="s">
        <v>261</v>
      </c>
      <c r="L4531" s="255" t="s">
        <v>807</v>
      </c>
      <c r="M4531" s="255" t="s">
        <v>565</v>
      </c>
      <c r="N4531" s="255" t="s">
        <v>2193</v>
      </c>
      <c r="P4531" s="255" t="s">
        <v>191</v>
      </c>
      <c r="Q4531" s="255" t="s">
        <v>643</v>
      </c>
      <c r="R4531" s="255" t="s">
        <v>812</v>
      </c>
      <c r="S4531" s="255" t="s">
        <v>4055</v>
      </c>
    </row>
    <row r="4532" spans="1:19" x14ac:dyDescent="0.3">
      <c r="A4532" s="255"/>
      <c r="B4532" s="255"/>
      <c r="C4532" s="255"/>
      <c r="D4532" s="255"/>
      <c r="F4532" s="255" t="s">
        <v>176</v>
      </c>
      <c r="G4532" s="255" t="s">
        <v>4678</v>
      </c>
      <c r="H4532" s="255" t="s">
        <v>3000</v>
      </c>
      <c r="I4532" s="255" t="s">
        <v>9028</v>
      </c>
      <c r="K4532" s="255" t="s">
        <v>261</v>
      </c>
      <c r="L4532" s="255" t="s">
        <v>809</v>
      </c>
      <c r="M4532" s="255" t="s">
        <v>863</v>
      </c>
      <c r="N4532" s="255" t="s">
        <v>1350</v>
      </c>
      <c r="P4532" s="255" t="s">
        <v>191</v>
      </c>
      <c r="Q4532" s="255" t="s">
        <v>586</v>
      </c>
      <c r="R4532" s="255" t="s">
        <v>4281</v>
      </c>
      <c r="S4532" s="255" t="s">
        <v>4056</v>
      </c>
    </row>
    <row r="4533" spans="1:19" x14ac:dyDescent="0.3">
      <c r="A4533" s="255"/>
      <c r="B4533" s="255"/>
      <c r="C4533" s="255"/>
      <c r="D4533" s="255"/>
      <c r="F4533" s="255" t="s">
        <v>176</v>
      </c>
      <c r="G4533" s="255" t="s">
        <v>830</v>
      </c>
      <c r="H4533" s="255" t="s">
        <v>952</v>
      </c>
      <c r="I4533" s="255" t="s">
        <v>1924</v>
      </c>
      <c r="K4533" s="255" t="s">
        <v>261</v>
      </c>
      <c r="L4533" s="255" t="s">
        <v>4676</v>
      </c>
      <c r="M4533" s="255" t="s">
        <v>1426</v>
      </c>
      <c r="N4533" s="255" t="s">
        <v>9133</v>
      </c>
      <c r="P4533" s="255" t="s">
        <v>191</v>
      </c>
      <c r="Q4533" s="255" t="s">
        <v>547</v>
      </c>
      <c r="R4533" s="255" t="s">
        <v>1446</v>
      </c>
      <c r="S4533" s="255" t="s">
        <v>3756</v>
      </c>
    </row>
    <row r="4534" spans="1:19" x14ac:dyDescent="0.3">
      <c r="A4534" s="255"/>
      <c r="B4534" s="255"/>
      <c r="C4534" s="255"/>
      <c r="D4534" s="255"/>
      <c r="F4534" s="255" t="s">
        <v>176</v>
      </c>
      <c r="G4534" s="255" t="s">
        <v>831</v>
      </c>
      <c r="H4534" s="255" t="s">
        <v>565</v>
      </c>
      <c r="I4534" s="255" t="s">
        <v>594</v>
      </c>
      <c r="K4534" s="255" t="s">
        <v>261</v>
      </c>
      <c r="L4534" s="255" t="s">
        <v>813</v>
      </c>
      <c r="M4534" s="255" t="s">
        <v>2900</v>
      </c>
      <c r="N4534" s="255" t="s">
        <v>3717</v>
      </c>
      <c r="P4534" s="255" t="s">
        <v>191</v>
      </c>
      <c r="Q4534" s="255" t="s">
        <v>647</v>
      </c>
      <c r="R4534" s="255" t="s">
        <v>949</v>
      </c>
      <c r="S4534" s="255" t="s">
        <v>2651</v>
      </c>
    </row>
    <row r="4535" spans="1:19" x14ac:dyDescent="0.3">
      <c r="A4535" s="255"/>
      <c r="B4535" s="255"/>
      <c r="C4535" s="255"/>
      <c r="D4535" s="255"/>
      <c r="F4535" s="255" t="s">
        <v>176</v>
      </c>
      <c r="G4535" s="255" t="s">
        <v>832</v>
      </c>
      <c r="H4535" s="255" t="s">
        <v>4356</v>
      </c>
      <c r="I4535" s="255" t="s">
        <v>1925</v>
      </c>
      <c r="K4535" s="255" t="s">
        <v>261</v>
      </c>
      <c r="L4535" s="255" t="s">
        <v>815</v>
      </c>
      <c r="M4535" s="255" t="s">
        <v>565</v>
      </c>
      <c r="N4535" s="255" t="s">
        <v>565</v>
      </c>
      <c r="P4535" s="255" t="s">
        <v>191</v>
      </c>
      <c r="Q4535" s="255" t="s">
        <v>649</v>
      </c>
      <c r="R4535" s="255" t="s">
        <v>1671</v>
      </c>
      <c r="S4535" s="255" t="s">
        <v>2605</v>
      </c>
    </row>
    <row r="4536" spans="1:19" x14ac:dyDescent="0.3">
      <c r="A4536" s="255"/>
      <c r="B4536" s="255"/>
      <c r="C4536" s="255"/>
      <c r="D4536" s="255"/>
      <c r="F4536" s="255" t="s">
        <v>176</v>
      </c>
      <c r="G4536" s="255" t="s">
        <v>536</v>
      </c>
      <c r="H4536" s="255" t="s">
        <v>3227</v>
      </c>
      <c r="I4536" s="255" t="s">
        <v>9027</v>
      </c>
      <c r="K4536" s="255" t="s">
        <v>261</v>
      </c>
      <c r="L4536" s="255" t="s">
        <v>816</v>
      </c>
      <c r="M4536" s="255" t="s">
        <v>1339</v>
      </c>
      <c r="N4536" s="255" t="s">
        <v>2818</v>
      </c>
      <c r="P4536" s="255" t="s">
        <v>191</v>
      </c>
      <c r="Q4536" s="255" t="s">
        <v>651</v>
      </c>
      <c r="R4536" s="255" t="s">
        <v>565</v>
      </c>
      <c r="S4536" s="255" t="s">
        <v>565</v>
      </c>
    </row>
    <row r="4537" spans="1:19" x14ac:dyDescent="0.3">
      <c r="A4537" s="255"/>
      <c r="B4537" s="255"/>
      <c r="C4537" s="255"/>
      <c r="D4537" s="255"/>
      <c r="F4537" s="255" t="s">
        <v>176</v>
      </c>
      <c r="G4537" s="255" t="s">
        <v>586</v>
      </c>
      <c r="H4537" s="255" t="s">
        <v>3227</v>
      </c>
      <c r="I4537" s="255" t="s">
        <v>9027</v>
      </c>
      <c r="K4537" s="255" t="s">
        <v>261</v>
      </c>
      <c r="L4537" s="255" t="s">
        <v>818</v>
      </c>
      <c r="M4537" s="255" t="s">
        <v>2515</v>
      </c>
      <c r="N4537" s="255" t="s">
        <v>2819</v>
      </c>
      <c r="P4537" s="255" t="s">
        <v>191</v>
      </c>
      <c r="Q4537" s="255" t="s">
        <v>653</v>
      </c>
      <c r="R4537" s="255" t="s">
        <v>757</v>
      </c>
      <c r="S4537" s="255" t="s">
        <v>1375</v>
      </c>
    </row>
    <row r="4538" spans="1:19" x14ac:dyDescent="0.3">
      <c r="A4538" s="255"/>
      <c r="B4538" s="255"/>
      <c r="C4538" s="255"/>
      <c r="D4538" s="255"/>
      <c r="F4538" s="255" t="s">
        <v>191</v>
      </c>
      <c r="G4538" s="255" t="s">
        <v>554</v>
      </c>
      <c r="H4538" s="255" t="s">
        <v>9026</v>
      </c>
      <c r="I4538" s="255" t="s">
        <v>9025</v>
      </c>
      <c r="K4538" s="255" t="s">
        <v>261</v>
      </c>
      <c r="L4538" s="255" t="s">
        <v>4677</v>
      </c>
      <c r="M4538" s="255" t="s">
        <v>565</v>
      </c>
      <c r="N4538" s="255" t="s">
        <v>565</v>
      </c>
      <c r="P4538" s="255" t="s">
        <v>191</v>
      </c>
      <c r="Q4538" s="255" t="s">
        <v>655</v>
      </c>
      <c r="R4538" s="255" t="s">
        <v>2515</v>
      </c>
      <c r="S4538" s="255" t="s">
        <v>4252</v>
      </c>
    </row>
    <row r="4539" spans="1:19" x14ac:dyDescent="0.3">
      <c r="A4539" s="255"/>
      <c r="B4539" s="255"/>
      <c r="C4539" s="255"/>
      <c r="D4539" s="255"/>
      <c r="F4539" s="255" t="s">
        <v>191</v>
      </c>
      <c r="G4539" s="255" t="s">
        <v>564</v>
      </c>
      <c r="H4539" s="255" t="s">
        <v>565</v>
      </c>
      <c r="I4539" s="255" t="s">
        <v>565</v>
      </c>
      <c r="K4539" s="255" t="s">
        <v>261</v>
      </c>
      <c r="L4539" s="255" t="s">
        <v>820</v>
      </c>
      <c r="M4539" s="255" t="s">
        <v>565</v>
      </c>
      <c r="N4539" s="255" t="s">
        <v>565</v>
      </c>
      <c r="P4539" s="255" t="s">
        <v>191</v>
      </c>
      <c r="Q4539" s="255" t="s">
        <v>657</v>
      </c>
      <c r="R4539" s="255" t="s">
        <v>1121</v>
      </c>
      <c r="S4539" s="255" t="s">
        <v>999</v>
      </c>
    </row>
    <row r="4540" spans="1:19" x14ac:dyDescent="0.3">
      <c r="A4540" s="255"/>
      <c r="B4540" s="255"/>
      <c r="C4540" s="255"/>
      <c r="D4540" s="255"/>
      <c r="F4540" s="255" t="s">
        <v>191</v>
      </c>
      <c r="G4540" s="255" t="s">
        <v>566</v>
      </c>
      <c r="H4540" s="255" t="s">
        <v>881</v>
      </c>
      <c r="I4540" s="255" t="s">
        <v>1926</v>
      </c>
      <c r="K4540" s="255" t="s">
        <v>261</v>
      </c>
      <c r="L4540" s="255" t="s">
        <v>961</v>
      </c>
      <c r="M4540" s="255" t="s">
        <v>565</v>
      </c>
      <c r="N4540" s="255" t="s">
        <v>565</v>
      </c>
      <c r="P4540" s="255" t="s">
        <v>191</v>
      </c>
      <c r="Q4540" s="255" t="s">
        <v>546</v>
      </c>
      <c r="R4540" s="255" t="s">
        <v>994</v>
      </c>
      <c r="S4540" s="255" t="s">
        <v>3126</v>
      </c>
    </row>
    <row r="4541" spans="1:19" x14ac:dyDescent="0.3">
      <c r="A4541" s="255"/>
      <c r="B4541" s="255"/>
      <c r="C4541" s="255"/>
      <c r="D4541" s="255"/>
      <c r="F4541" s="255" t="s">
        <v>191</v>
      </c>
      <c r="G4541" s="255" t="s">
        <v>4661</v>
      </c>
      <c r="H4541" s="255" t="s">
        <v>8965</v>
      </c>
      <c r="I4541" s="255" t="s">
        <v>9024</v>
      </c>
      <c r="K4541" s="255" t="s">
        <v>261</v>
      </c>
      <c r="L4541" s="255" t="s">
        <v>822</v>
      </c>
      <c r="M4541" s="255" t="s">
        <v>4063</v>
      </c>
      <c r="N4541" s="255" t="s">
        <v>2026</v>
      </c>
      <c r="P4541" s="255" t="s">
        <v>191</v>
      </c>
      <c r="Q4541" s="255" t="s">
        <v>660</v>
      </c>
      <c r="R4541" s="255" t="s">
        <v>594</v>
      </c>
      <c r="S4541" s="255" t="s">
        <v>881</v>
      </c>
    </row>
    <row r="4542" spans="1:19" x14ac:dyDescent="0.3">
      <c r="A4542" s="255"/>
      <c r="B4542" s="255"/>
      <c r="C4542" s="255"/>
      <c r="D4542" s="255"/>
      <c r="F4542" s="255" t="s">
        <v>191</v>
      </c>
      <c r="G4542" s="255" t="s">
        <v>568</v>
      </c>
      <c r="H4542" s="255" t="s">
        <v>621</v>
      </c>
      <c r="I4542" s="255" t="s">
        <v>1927</v>
      </c>
      <c r="K4542" s="255" t="s">
        <v>261</v>
      </c>
      <c r="L4542" s="255" t="s">
        <v>332</v>
      </c>
      <c r="M4542" s="255" t="s">
        <v>9134</v>
      </c>
      <c r="N4542" s="255" t="s">
        <v>8750</v>
      </c>
      <c r="P4542" s="255" t="s">
        <v>191</v>
      </c>
      <c r="Q4542" s="255" t="s">
        <v>662</v>
      </c>
      <c r="R4542" s="255" t="s">
        <v>812</v>
      </c>
      <c r="S4542" s="255" t="s">
        <v>2819</v>
      </c>
    </row>
    <row r="4543" spans="1:19" x14ac:dyDescent="0.3">
      <c r="A4543" s="255"/>
      <c r="B4543" s="255"/>
      <c r="C4543" s="255"/>
      <c r="D4543" s="255"/>
      <c r="F4543" s="255" t="s">
        <v>191</v>
      </c>
      <c r="G4543" s="255" t="s">
        <v>570</v>
      </c>
      <c r="H4543" s="255" t="s">
        <v>4631</v>
      </c>
      <c r="I4543" s="255" t="s">
        <v>9023</v>
      </c>
      <c r="K4543" s="255" t="s">
        <v>261</v>
      </c>
      <c r="L4543" s="255" t="s">
        <v>331</v>
      </c>
      <c r="M4543" s="255" t="s">
        <v>4066</v>
      </c>
      <c r="N4543" s="255" t="s">
        <v>3718</v>
      </c>
      <c r="P4543" s="255" t="s">
        <v>191</v>
      </c>
      <c r="Q4543" s="255" t="s">
        <v>664</v>
      </c>
      <c r="R4543" s="255" t="s">
        <v>2083</v>
      </c>
      <c r="S4543" s="255" t="s">
        <v>4058</v>
      </c>
    </row>
    <row r="4544" spans="1:19" x14ac:dyDescent="0.3">
      <c r="A4544" s="255"/>
      <c r="B4544" s="255"/>
      <c r="C4544" s="255"/>
      <c r="D4544" s="255"/>
      <c r="F4544" s="255" t="s">
        <v>191</v>
      </c>
      <c r="G4544" s="255" t="s">
        <v>572</v>
      </c>
      <c r="H4544" s="255" t="s">
        <v>2840</v>
      </c>
      <c r="I4544" s="255" t="s">
        <v>1928</v>
      </c>
      <c r="K4544" s="255" t="s">
        <v>261</v>
      </c>
      <c r="L4544" s="255" t="s">
        <v>330</v>
      </c>
      <c r="M4544" s="255" t="s">
        <v>915</v>
      </c>
      <c r="N4544" s="255" t="s">
        <v>3719</v>
      </c>
      <c r="P4544" s="255" t="s">
        <v>191</v>
      </c>
      <c r="Q4544" s="255" t="s">
        <v>545</v>
      </c>
      <c r="R4544" s="255" t="s">
        <v>2991</v>
      </c>
      <c r="S4544" s="255" t="s">
        <v>9232</v>
      </c>
    </row>
    <row r="4545" spans="1:19" x14ac:dyDescent="0.3">
      <c r="A4545" s="255"/>
      <c r="B4545" s="255"/>
      <c r="C4545" s="255"/>
      <c r="D4545" s="255"/>
      <c r="F4545" s="255" t="s">
        <v>191</v>
      </c>
      <c r="G4545" s="255" t="s">
        <v>574</v>
      </c>
      <c r="H4545" s="255" t="s">
        <v>691</v>
      </c>
      <c r="I4545" s="255" t="s">
        <v>1929</v>
      </c>
      <c r="K4545" s="255" t="s">
        <v>261</v>
      </c>
      <c r="L4545" s="255" t="s">
        <v>329</v>
      </c>
      <c r="M4545" s="255" t="s">
        <v>1364</v>
      </c>
      <c r="N4545" s="255" t="s">
        <v>8751</v>
      </c>
      <c r="P4545" s="255" t="s">
        <v>191</v>
      </c>
      <c r="Q4545" s="255" t="s">
        <v>667</v>
      </c>
      <c r="R4545" s="255" t="s">
        <v>565</v>
      </c>
      <c r="S4545" s="255" t="s">
        <v>565</v>
      </c>
    </row>
    <row r="4546" spans="1:19" x14ac:dyDescent="0.3">
      <c r="A4546" s="255"/>
      <c r="B4546" s="255"/>
      <c r="C4546" s="255"/>
      <c r="D4546" s="255"/>
      <c r="F4546" s="255" t="s">
        <v>191</v>
      </c>
      <c r="G4546" s="255" t="s">
        <v>576</v>
      </c>
      <c r="H4546" s="255" t="s">
        <v>2154</v>
      </c>
      <c r="I4546" s="255" t="s">
        <v>1604</v>
      </c>
      <c r="K4546" s="255" t="s">
        <v>261</v>
      </c>
      <c r="L4546" s="255" t="s">
        <v>324</v>
      </c>
      <c r="M4546" s="255" t="s">
        <v>691</v>
      </c>
      <c r="N4546" s="255" t="s">
        <v>2820</v>
      </c>
      <c r="P4546" s="255" t="s">
        <v>191</v>
      </c>
      <c r="Q4546" s="255" t="s">
        <v>668</v>
      </c>
      <c r="R4546" s="255" t="s">
        <v>7766</v>
      </c>
      <c r="S4546" s="255" t="s">
        <v>4059</v>
      </c>
    </row>
    <row r="4547" spans="1:19" x14ac:dyDescent="0.3">
      <c r="A4547" s="255"/>
      <c r="B4547" s="255"/>
      <c r="C4547" s="255"/>
      <c r="D4547" s="255"/>
      <c r="F4547" s="255" t="s">
        <v>191</v>
      </c>
      <c r="G4547" s="255" t="s">
        <v>578</v>
      </c>
      <c r="H4547" s="255" t="s">
        <v>992</v>
      </c>
      <c r="I4547" s="255" t="s">
        <v>1930</v>
      </c>
      <c r="K4547" s="255" t="s">
        <v>261</v>
      </c>
      <c r="L4547" s="255" t="s">
        <v>4678</v>
      </c>
      <c r="M4547" s="255" t="s">
        <v>624</v>
      </c>
      <c r="N4547" s="255" t="s">
        <v>2821</v>
      </c>
      <c r="P4547" s="255" t="s">
        <v>191</v>
      </c>
      <c r="Q4547" s="255" t="s">
        <v>670</v>
      </c>
      <c r="R4547" s="255" t="s">
        <v>4758</v>
      </c>
      <c r="S4547" s="255" t="s">
        <v>9233</v>
      </c>
    </row>
    <row r="4548" spans="1:19" x14ac:dyDescent="0.3">
      <c r="A4548" s="255"/>
      <c r="B4548" s="255"/>
      <c r="C4548" s="255"/>
      <c r="D4548" s="255"/>
      <c r="F4548" s="255" t="s">
        <v>191</v>
      </c>
      <c r="G4548" s="255" t="s">
        <v>580</v>
      </c>
      <c r="H4548" s="255" t="s">
        <v>821</v>
      </c>
      <c r="I4548" s="255" t="s">
        <v>1931</v>
      </c>
      <c r="K4548" s="255" t="s">
        <v>261</v>
      </c>
      <c r="L4548" s="255" t="s">
        <v>830</v>
      </c>
      <c r="M4548" s="255" t="s">
        <v>624</v>
      </c>
      <c r="N4548" s="255" t="s">
        <v>2821</v>
      </c>
      <c r="P4548" s="255" t="s">
        <v>191</v>
      </c>
      <c r="Q4548" s="255" t="s">
        <v>672</v>
      </c>
      <c r="R4548" s="255" t="s">
        <v>2029</v>
      </c>
      <c r="S4548" s="255" t="s">
        <v>3045</v>
      </c>
    </row>
    <row r="4549" spans="1:19" x14ac:dyDescent="0.3">
      <c r="A4549" s="255"/>
      <c r="B4549" s="255"/>
      <c r="C4549" s="255"/>
      <c r="D4549" s="255"/>
      <c r="F4549" s="255" t="s">
        <v>191</v>
      </c>
      <c r="G4549" s="255" t="s">
        <v>4664</v>
      </c>
      <c r="H4549" s="255" t="s">
        <v>2898</v>
      </c>
      <c r="I4549" s="255" t="s">
        <v>3206</v>
      </c>
      <c r="K4549" s="255" t="s">
        <v>261</v>
      </c>
      <c r="L4549" s="255" t="s">
        <v>831</v>
      </c>
      <c r="M4549" s="255" t="s">
        <v>565</v>
      </c>
      <c r="N4549" s="255" t="s">
        <v>565</v>
      </c>
      <c r="P4549" s="255" t="s">
        <v>191</v>
      </c>
      <c r="Q4549" s="255" t="s">
        <v>544</v>
      </c>
      <c r="R4549" s="255" t="s">
        <v>757</v>
      </c>
      <c r="S4549" s="255" t="s">
        <v>1302</v>
      </c>
    </row>
    <row r="4550" spans="1:19" x14ac:dyDescent="0.3">
      <c r="A4550" s="255"/>
      <c r="B4550" s="255"/>
      <c r="C4550" s="255"/>
      <c r="D4550" s="255"/>
      <c r="F4550" s="255" t="s">
        <v>191</v>
      </c>
      <c r="G4550" s="255" t="s">
        <v>582</v>
      </c>
      <c r="H4550" s="255" t="s">
        <v>991</v>
      </c>
      <c r="I4550" s="255" t="s">
        <v>1932</v>
      </c>
      <c r="K4550" s="255" t="s">
        <v>261</v>
      </c>
      <c r="L4550" s="255" t="s">
        <v>832</v>
      </c>
      <c r="M4550" s="255" t="s">
        <v>565</v>
      </c>
      <c r="N4550" s="255" t="s">
        <v>565</v>
      </c>
      <c r="P4550" s="255" t="s">
        <v>191</v>
      </c>
      <c r="Q4550" s="255" t="s">
        <v>675</v>
      </c>
      <c r="R4550" s="255" t="s">
        <v>594</v>
      </c>
      <c r="S4550" s="255" t="s">
        <v>2098</v>
      </c>
    </row>
    <row r="4551" spans="1:19" x14ac:dyDescent="0.3">
      <c r="A4551" s="255"/>
      <c r="B4551" s="255"/>
      <c r="C4551" s="255"/>
      <c r="D4551" s="255"/>
      <c r="F4551" s="255" t="s">
        <v>191</v>
      </c>
      <c r="G4551" s="255" t="s">
        <v>584</v>
      </c>
      <c r="H4551" s="255" t="s">
        <v>1183</v>
      </c>
      <c r="I4551" s="255" t="s">
        <v>1933</v>
      </c>
      <c r="K4551" s="255" t="s">
        <v>261</v>
      </c>
      <c r="L4551" s="255" t="s">
        <v>536</v>
      </c>
      <c r="M4551" s="255" t="s">
        <v>1718</v>
      </c>
      <c r="N4551" s="255" t="s">
        <v>2822</v>
      </c>
      <c r="P4551" s="255" t="s">
        <v>191</v>
      </c>
      <c r="Q4551" s="255" t="s">
        <v>676</v>
      </c>
      <c r="R4551" s="255" t="s">
        <v>624</v>
      </c>
      <c r="S4551" s="255" t="s">
        <v>2113</v>
      </c>
    </row>
    <row r="4552" spans="1:19" x14ac:dyDescent="0.3">
      <c r="A4552" s="255"/>
      <c r="B4552" s="255"/>
      <c r="C4552" s="255"/>
      <c r="D4552" s="255"/>
      <c r="F4552" s="255" t="s">
        <v>191</v>
      </c>
      <c r="G4552" s="255" t="s">
        <v>586</v>
      </c>
      <c r="H4552" s="255" t="s">
        <v>8597</v>
      </c>
      <c r="I4552" s="255" t="s">
        <v>1934</v>
      </c>
      <c r="K4552" s="255" t="s">
        <v>261</v>
      </c>
      <c r="L4552" s="255" t="s">
        <v>586</v>
      </c>
      <c r="M4552" s="255" t="s">
        <v>1718</v>
      </c>
      <c r="N4552" s="255" t="s">
        <v>2822</v>
      </c>
      <c r="P4552" s="255" t="s">
        <v>191</v>
      </c>
      <c r="Q4552" s="255" t="s">
        <v>677</v>
      </c>
      <c r="R4552" s="255" t="s">
        <v>565</v>
      </c>
      <c r="S4552" s="255" t="s">
        <v>565</v>
      </c>
    </row>
    <row r="4553" spans="1:19" x14ac:dyDescent="0.3">
      <c r="A4553" s="255"/>
      <c r="B4553" s="255"/>
      <c r="C4553" s="255"/>
      <c r="D4553" s="255"/>
      <c r="F4553" s="255" t="s">
        <v>191</v>
      </c>
      <c r="G4553" s="255" t="s">
        <v>553</v>
      </c>
      <c r="H4553" s="255" t="s">
        <v>4322</v>
      </c>
      <c r="I4553" s="255" t="s">
        <v>1935</v>
      </c>
      <c r="K4553" s="255" t="s">
        <v>265</v>
      </c>
      <c r="L4553" s="255" t="s">
        <v>554</v>
      </c>
      <c r="M4553" s="255" t="s">
        <v>1077</v>
      </c>
      <c r="N4553" s="255" t="s">
        <v>3720</v>
      </c>
      <c r="P4553" s="255" t="s">
        <v>191</v>
      </c>
      <c r="Q4553" s="255" t="s">
        <v>543</v>
      </c>
      <c r="R4553" s="255" t="s">
        <v>1116</v>
      </c>
      <c r="S4553" s="255" t="s">
        <v>4060</v>
      </c>
    </row>
    <row r="4554" spans="1:19" x14ac:dyDescent="0.3">
      <c r="A4554" s="255"/>
      <c r="B4554" s="255"/>
      <c r="C4554" s="255"/>
      <c r="D4554" s="255"/>
      <c r="F4554" s="255" t="s">
        <v>191</v>
      </c>
      <c r="G4554" s="255" t="s">
        <v>589</v>
      </c>
      <c r="H4554" s="255" t="s">
        <v>621</v>
      </c>
      <c r="I4554" s="255" t="s">
        <v>1936</v>
      </c>
      <c r="K4554" s="255" t="s">
        <v>265</v>
      </c>
      <c r="L4554" s="255" t="s">
        <v>564</v>
      </c>
      <c r="M4554" s="255" t="s">
        <v>565</v>
      </c>
      <c r="N4554" s="255" t="s">
        <v>565</v>
      </c>
      <c r="P4554" s="255" t="s">
        <v>191</v>
      </c>
      <c r="Q4554" s="255" t="s">
        <v>679</v>
      </c>
      <c r="R4554" s="255" t="s">
        <v>624</v>
      </c>
      <c r="S4554" s="255" t="s">
        <v>777</v>
      </c>
    </row>
    <row r="4555" spans="1:19" x14ac:dyDescent="0.3">
      <c r="A4555" s="255"/>
      <c r="B4555" s="255"/>
      <c r="C4555" s="255"/>
      <c r="D4555" s="255"/>
      <c r="F4555" s="255" t="s">
        <v>191</v>
      </c>
      <c r="G4555" s="255" t="s">
        <v>591</v>
      </c>
      <c r="H4555" s="255" t="s">
        <v>1626</v>
      </c>
      <c r="I4555" s="255" t="s">
        <v>3627</v>
      </c>
      <c r="K4555" s="255" t="s">
        <v>265</v>
      </c>
      <c r="L4555" s="255" t="s">
        <v>566</v>
      </c>
      <c r="M4555" s="255" t="s">
        <v>565</v>
      </c>
      <c r="N4555" s="255" t="s">
        <v>594</v>
      </c>
      <c r="P4555" s="255" t="s">
        <v>191</v>
      </c>
      <c r="Q4555" s="255" t="s">
        <v>681</v>
      </c>
      <c r="R4555" s="255" t="s">
        <v>642</v>
      </c>
      <c r="S4555" s="255" t="s">
        <v>4061</v>
      </c>
    </row>
    <row r="4556" spans="1:19" x14ac:dyDescent="0.3">
      <c r="A4556" s="255"/>
      <c r="B4556" s="255"/>
      <c r="C4556" s="255"/>
      <c r="D4556" s="255"/>
      <c r="F4556" s="255" t="s">
        <v>191</v>
      </c>
      <c r="G4556" s="255" t="s">
        <v>593</v>
      </c>
      <c r="H4556" s="255" t="s">
        <v>594</v>
      </c>
      <c r="I4556" s="255" t="s">
        <v>594</v>
      </c>
      <c r="K4556" s="255" t="s">
        <v>265</v>
      </c>
      <c r="L4556" s="255" t="s">
        <v>4661</v>
      </c>
      <c r="M4556" s="255" t="s">
        <v>594</v>
      </c>
      <c r="N4556" s="255" t="s">
        <v>624</v>
      </c>
      <c r="P4556" s="255" t="s">
        <v>191</v>
      </c>
      <c r="Q4556" s="255" t="s">
        <v>683</v>
      </c>
      <c r="R4556" s="255" t="s">
        <v>852</v>
      </c>
      <c r="S4556" s="255" t="s">
        <v>3051</v>
      </c>
    </row>
    <row r="4557" spans="1:19" x14ac:dyDescent="0.3">
      <c r="A4557" s="255"/>
      <c r="B4557" s="255"/>
      <c r="C4557" s="255"/>
      <c r="D4557" s="255"/>
      <c r="F4557" s="255" t="s">
        <v>191</v>
      </c>
      <c r="G4557" s="255" t="s">
        <v>4665</v>
      </c>
      <c r="H4557" s="255" t="s">
        <v>1671</v>
      </c>
      <c r="I4557" s="255" t="s">
        <v>2051</v>
      </c>
      <c r="K4557" s="255" t="s">
        <v>265</v>
      </c>
      <c r="L4557" s="255" t="s">
        <v>570</v>
      </c>
      <c r="M4557" s="255" t="s">
        <v>565</v>
      </c>
      <c r="N4557" s="255" t="s">
        <v>565</v>
      </c>
      <c r="P4557" s="255" t="s">
        <v>191</v>
      </c>
      <c r="Q4557" s="255" t="s">
        <v>542</v>
      </c>
      <c r="R4557" s="255" t="s">
        <v>1807</v>
      </c>
      <c r="S4557" s="255" t="s">
        <v>4051</v>
      </c>
    </row>
    <row r="4558" spans="1:19" x14ac:dyDescent="0.3">
      <c r="A4558" s="255"/>
      <c r="B4558" s="255"/>
      <c r="C4558" s="255"/>
      <c r="D4558" s="255"/>
      <c r="F4558" s="255" t="s">
        <v>191</v>
      </c>
      <c r="G4558" s="255" t="s">
        <v>595</v>
      </c>
      <c r="H4558" s="255" t="s">
        <v>2154</v>
      </c>
      <c r="I4558" s="255" t="s">
        <v>1938</v>
      </c>
      <c r="K4558" s="255" t="s">
        <v>265</v>
      </c>
      <c r="L4558" s="255" t="s">
        <v>572</v>
      </c>
      <c r="M4558" s="255" t="s">
        <v>565</v>
      </c>
      <c r="N4558" s="255" t="s">
        <v>565</v>
      </c>
      <c r="P4558" s="255" t="s">
        <v>191</v>
      </c>
      <c r="Q4558" s="255" t="s">
        <v>686</v>
      </c>
      <c r="R4558" s="255" t="s">
        <v>812</v>
      </c>
      <c r="S4558" s="255" t="s">
        <v>3107</v>
      </c>
    </row>
    <row r="4559" spans="1:19" x14ac:dyDescent="0.3">
      <c r="A4559" s="255"/>
      <c r="B4559" s="255"/>
      <c r="C4559" s="255"/>
      <c r="D4559" s="255"/>
      <c r="F4559" s="255" t="s">
        <v>191</v>
      </c>
      <c r="G4559" s="255" t="s">
        <v>597</v>
      </c>
      <c r="H4559" s="255" t="s">
        <v>946</v>
      </c>
      <c r="I4559" s="255" t="s">
        <v>1939</v>
      </c>
      <c r="K4559" s="255" t="s">
        <v>265</v>
      </c>
      <c r="L4559" s="255" t="s">
        <v>574</v>
      </c>
      <c r="M4559" s="255" t="s">
        <v>594</v>
      </c>
      <c r="N4559" s="255" t="s">
        <v>624</v>
      </c>
      <c r="P4559" s="255" t="s">
        <v>191</v>
      </c>
      <c r="Q4559" s="255" t="s">
        <v>688</v>
      </c>
      <c r="R4559" s="255" t="s">
        <v>906</v>
      </c>
      <c r="S4559" s="255" t="s">
        <v>1264</v>
      </c>
    </row>
    <row r="4560" spans="1:19" x14ac:dyDescent="0.3">
      <c r="A4560" s="255"/>
      <c r="B4560" s="255"/>
      <c r="C4560" s="255"/>
      <c r="D4560" s="255"/>
      <c r="F4560" s="255" t="s">
        <v>191</v>
      </c>
      <c r="G4560" s="255" t="s">
        <v>599</v>
      </c>
      <c r="H4560" s="255" t="s">
        <v>3107</v>
      </c>
      <c r="I4560" s="255" t="s">
        <v>1044</v>
      </c>
      <c r="K4560" s="255" t="s">
        <v>265</v>
      </c>
      <c r="L4560" s="255" t="s">
        <v>576</v>
      </c>
      <c r="M4560" s="255" t="s">
        <v>565</v>
      </c>
      <c r="N4560" s="255" t="s">
        <v>565</v>
      </c>
      <c r="P4560" s="255" t="s">
        <v>191</v>
      </c>
      <c r="Q4560" s="255" t="s">
        <v>690</v>
      </c>
      <c r="R4560" s="255" t="s">
        <v>565</v>
      </c>
      <c r="S4560" s="255" t="s">
        <v>565</v>
      </c>
    </row>
    <row r="4561" spans="1:19" x14ac:dyDescent="0.3">
      <c r="A4561" s="255"/>
      <c r="B4561" s="255"/>
      <c r="C4561" s="255"/>
      <c r="D4561" s="255"/>
      <c r="F4561" s="255" t="s">
        <v>191</v>
      </c>
      <c r="G4561" s="255" t="s">
        <v>4666</v>
      </c>
      <c r="H4561" s="255" t="s">
        <v>1763</v>
      </c>
      <c r="I4561" s="255" t="s">
        <v>1940</v>
      </c>
      <c r="K4561" s="255" t="s">
        <v>265</v>
      </c>
      <c r="L4561" s="255" t="s">
        <v>578</v>
      </c>
      <c r="M4561" s="255" t="s">
        <v>594</v>
      </c>
      <c r="N4561" s="255" t="s">
        <v>863</v>
      </c>
      <c r="P4561" s="255" t="s">
        <v>191</v>
      </c>
      <c r="Q4561" s="255" t="s">
        <v>541</v>
      </c>
      <c r="R4561" s="255" t="s">
        <v>3254</v>
      </c>
      <c r="S4561" s="255" t="s">
        <v>9234</v>
      </c>
    </row>
    <row r="4562" spans="1:19" x14ac:dyDescent="0.3">
      <c r="A4562" s="255"/>
      <c r="B4562" s="255"/>
      <c r="C4562" s="255"/>
      <c r="D4562" s="255"/>
      <c r="F4562" s="255" t="s">
        <v>191</v>
      </c>
      <c r="G4562" s="255" t="s">
        <v>601</v>
      </c>
      <c r="H4562" s="255" t="s">
        <v>565</v>
      </c>
      <c r="I4562" s="255" t="s">
        <v>565</v>
      </c>
      <c r="K4562" s="255" t="s">
        <v>265</v>
      </c>
      <c r="L4562" s="255" t="s">
        <v>580</v>
      </c>
      <c r="M4562" s="255" t="s">
        <v>1807</v>
      </c>
      <c r="N4562" s="255" t="s">
        <v>1689</v>
      </c>
      <c r="P4562" s="255" t="s">
        <v>191</v>
      </c>
      <c r="Q4562" s="255" t="s">
        <v>693</v>
      </c>
      <c r="R4562" s="255" t="s">
        <v>4555</v>
      </c>
      <c r="S4562" s="255" t="s">
        <v>4062</v>
      </c>
    </row>
    <row r="4563" spans="1:19" x14ac:dyDescent="0.3">
      <c r="A4563" s="255"/>
      <c r="B4563" s="255"/>
      <c r="C4563" s="255"/>
      <c r="D4563" s="255"/>
      <c r="F4563" s="255" t="s">
        <v>191</v>
      </c>
      <c r="G4563" s="255" t="s">
        <v>602</v>
      </c>
      <c r="H4563" s="255" t="s">
        <v>565</v>
      </c>
      <c r="I4563" s="255" t="s">
        <v>565</v>
      </c>
      <c r="K4563" s="255" t="s">
        <v>265</v>
      </c>
      <c r="L4563" s="255" t="s">
        <v>4664</v>
      </c>
      <c r="M4563" s="255" t="s">
        <v>861</v>
      </c>
      <c r="N4563" s="255" t="s">
        <v>2503</v>
      </c>
      <c r="P4563" s="255" t="s">
        <v>191</v>
      </c>
      <c r="Q4563" s="255" t="s">
        <v>695</v>
      </c>
      <c r="R4563" s="255" t="s">
        <v>3609</v>
      </c>
      <c r="S4563" s="255" t="s">
        <v>8810</v>
      </c>
    </row>
    <row r="4564" spans="1:19" x14ac:dyDescent="0.3">
      <c r="A4564" s="255"/>
      <c r="B4564" s="255"/>
      <c r="C4564" s="255"/>
      <c r="D4564" s="255"/>
      <c r="F4564" s="255" t="s">
        <v>191</v>
      </c>
      <c r="G4564" s="255" t="s">
        <v>603</v>
      </c>
      <c r="H4564" s="255" t="s">
        <v>1763</v>
      </c>
      <c r="I4564" s="255" t="s">
        <v>1940</v>
      </c>
      <c r="K4564" s="255" t="s">
        <v>265</v>
      </c>
      <c r="L4564" s="255" t="s">
        <v>582</v>
      </c>
      <c r="M4564" s="255" t="s">
        <v>594</v>
      </c>
      <c r="N4564" s="255" t="s">
        <v>565</v>
      </c>
      <c r="P4564" s="255" t="s">
        <v>191</v>
      </c>
      <c r="Q4564" s="255" t="s">
        <v>697</v>
      </c>
      <c r="R4564" s="255" t="s">
        <v>2163</v>
      </c>
      <c r="S4564" s="255" t="s">
        <v>4063</v>
      </c>
    </row>
    <row r="4565" spans="1:19" x14ac:dyDescent="0.3">
      <c r="A4565" s="255"/>
      <c r="B4565" s="255"/>
      <c r="C4565" s="255"/>
      <c r="D4565" s="255"/>
      <c r="F4565" s="255" t="s">
        <v>191</v>
      </c>
      <c r="G4565" s="255" t="s">
        <v>586</v>
      </c>
      <c r="H4565" s="255" t="s">
        <v>853</v>
      </c>
      <c r="I4565" s="255" t="s">
        <v>1941</v>
      </c>
      <c r="K4565" s="255" t="s">
        <v>265</v>
      </c>
      <c r="L4565" s="255" t="s">
        <v>584</v>
      </c>
      <c r="M4565" s="255" t="s">
        <v>661</v>
      </c>
      <c r="N4565" s="255" t="s">
        <v>2503</v>
      </c>
      <c r="P4565" s="255" t="s">
        <v>191</v>
      </c>
      <c r="Q4565" s="255" t="s">
        <v>699</v>
      </c>
      <c r="R4565" s="255" t="s">
        <v>624</v>
      </c>
      <c r="S4565" s="255" t="s">
        <v>861</v>
      </c>
    </row>
    <row r="4566" spans="1:19" x14ac:dyDescent="0.3">
      <c r="A4566" s="255"/>
      <c r="B4566" s="255"/>
      <c r="C4566" s="255"/>
      <c r="D4566" s="255"/>
      <c r="F4566" s="255" t="s">
        <v>191</v>
      </c>
      <c r="G4566" s="255" t="s">
        <v>552</v>
      </c>
      <c r="H4566" s="255" t="s">
        <v>9022</v>
      </c>
      <c r="I4566" s="255" t="s">
        <v>9021</v>
      </c>
      <c r="K4566" s="255" t="s">
        <v>265</v>
      </c>
      <c r="L4566" s="255" t="s">
        <v>586</v>
      </c>
      <c r="M4566" s="255" t="s">
        <v>789</v>
      </c>
      <c r="N4566" s="255" t="s">
        <v>3721</v>
      </c>
      <c r="P4566" s="255" t="s">
        <v>191</v>
      </c>
      <c r="Q4566" s="255" t="s">
        <v>701</v>
      </c>
      <c r="R4566" s="255" t="s">
        <v>594</v>
      </c>
      <c r="S4566" s="255" t="s">
        <v>661</v>
      </c>
    </row>
    <row r="4567" spans="1:19" x14ac:dyDescent="0.3">
      <c r="A4567" s="255"/>
      <c r="B4567" s="255"/>
      <c r="C4567" s="255"/>
      <c r="D4567" s="255"/>
      <c r="F4567" s="255" t="s">
        <v>191</v>
      </c>
      <c r="G4567" s="255" t="s">
        <v>551</v>
      </c>
      <c r="H4567" s="255" t="s">
        <v>1234</v>
      </c>
      <c r="I4567" s="255" t="s">
        <v>3775</v>
      </c>
      <c r="K4567" s="255" t="s">
        <v>265</v>
      </c>
      <c r="L4567" s="255" t="s">
        <v>553</v>
      </c>
      <c r="M4567" s="255" t="s">
        <v>4195</v>
      </c>
      <c r="N4567" s="255" t="s">
        <v>8752</v>
      </c>
      <c r="P4567" s="255" t="s">
        <v>191</v>
      </c>
      <c r="Q4567" s="255" t="s">
        <v>702</v>
      </c>
      <c r="R4567" s="255" t="s">
        <v>565</v>
      </c>
      <c r="S4567" s="255" t="s">
        <v>565</v>
      </c>
    </row>
    <row r="4568" spans="1:19" x14ac:dyDescent="0.3">
      <c r="A4568" s="255"/>
      <c r="B4568" s="255"/>
      <c r="C4568" s="255"/>
      <c r="D4568" s="255"/>
      <c r="F4568" s="255" t="s">
        <v>191</v>
      </c>
      <c r="G4568" s="255" t="s">
        <v>609</v>
      </c>
      <c r="H4568" s="255" t="s">
        <v>757</v>
      </c>
      <c r="I4568" s="255" t="s">
        <v>1942</v>
      </c>
      <c r="K4568" s="255" t="s">
        <v>265</v>
      </c>
      <c r="L4568" s="255" t="s">
        <v>589</v>
      </c>
      <c r="M4568" s="255" t="s">
        <v>2887</v>
      </c>
      <c r="N4568" s="255" t="s">
        <v>3722</v>
      </c>
      <c r="P4568" s="255" t="s">
        <v>191</v>
      </c>
      <c r="Q4568" s="255" t="s">
        <v>703</v>
      </c>
      <c r="R4568" s="255" t="s">
        <v>565</v>
      </c>
      <c r="S4568" s="255" t="s">
        <v>565</v>
      </c>
    </row>
    <row r="4569" spans="1:19" x14ac:dyDescent="0.3">
      <c r="A4569" s="255"/>
      <c r="B4569" s="255"/>
      <c r="C4569" s="255"/>
      <c r="D4569" s="255"/>
      <c r="F4569" s="255" t="s">
        <v>191</v>
      </c>
      <c r="G4569" s="255" t="s">
        <v>611</v>
      </c>
      <c r="H4569" s="255" t="s">
        <v>2790</v>
      </c>
      <c r="I4569" s="255" t="s">
        <v>3776</v>
      </c>
      <c r="K4569" s="255" t="s">
        <v>265</v>
      </c>
      <c r="L4569" s="255" t="s">
        <v>591</v>
      </c>
      <c r="M4569" s="255" t="s">
        <v>2689</v>
      </c>
      <c r="N4569" s="255" t="s">
        <v>8753</v>
      </c>
      <c r="P4569" s="255" t="s">
        <v>191</v>
      </c>
      <c r="Q4569" s="255" t="s">
        <v>704</v>
      </c>
      <c r="R4569" s="255" t="s">
        <v>565</v>
      </c>
      <c r="S4569" s="255" t="s">
        <v>565</v>
      </c>
    </row>
    <row r="4570" spans="1:19" x14ac:dyDescent="0.3">
      <c r="A4570" s="255"/>
      <c r="B4570" s="255"/>
      <c r="C4570" s="255"/>
      <c r="D4570" s="255"/>
      <c r="F4570" s="255" t="s">
        <v>191</v>
      </c>
      <c r="G4570" s="255" t="s">
        <v>586</v>
      </c>
      <c r="H4570" s="255" t="s">
        <v>565</v>
      </c>
      <c r="I4570" s="255" t="s">
        <v>565</v>
      </c>
      <c r="K4570" s="255" t="s">
        <v>265</v>
      </c>
      <c r="L4570" s="255" t="s">
        <v>593</v>
      </c>
      <c r="M4570" s="255" t="s">
        <v>565</v>
      </c>
      <c r="N4570" s="255" t="s">
        <v>565</v>
      </c>
      <c r="P4570" s="255" t="s">
        <v>191</v>
      </c>
      <c r="Q4570" s="255" t="s">
        <v>705</v>
      </c>
      <c r="R4570" s="255" t="s">
        <v>1906</v>
      </c>
      <c r="S4570" s="255" t="s">
        <v>4064</v>
      </c>
    </row>
    <row r="4571" spans="1:19" x14ac:dyDescent="0.3">
      <c r="A4571" s="255"/>
      <c r="B4571" s="255"/>
      <c r="C4571" s="255"/>
      <c r="D4571" s="255"/>
      <c r="F4571" s="255" t="s">
        <v>191</v>
      </c>
      <c r="G4571" s="255" t="s">
        <v>550</v>
      </c>
      <c r="H4571" s="255" t="s">
        <v>1399</v>
      </c>
      <c r="I4571" s="255" t="s">
        <v>1943</v>
      </c>
      <c r="K4571" s="255" t="s">
        <v>265</v>
      </c>
      <c r="L4571" s="255" t="s">
        <v>599</v>
      </c>
      <c r="M4571" s="255" t="s">
        <v>565</v>
      </c>
      <c r="N4571" s="255" t="s">
        <v>565</v>
      </c>
      <c r="P4571" s="255" t="s">
        <v>191</v>
      </c>
      <c r="Q4571" s="255" t="s">
        <v>707</v>
      </c>
      <c r="R4571" s="255" t="s">
        <v>1183</v>
      </c>
      <c r="S4571" s="255" t="s">
        <v>1084</v>
      </c>
    </row>
    <row r="4572" spans="1:19" x14ac:dyDescent="0.3">
      <c r="A4572" s="255"/>
      <c r="B4572" s="255"/>
      <c r="C4572" s="255"/>
      <c r="D4572" s="255"/>
      <c r="F4572" s="255" t="s">
        <v>191</v>
      </c>
      <c r="G4572" s="255" t="s">
        <v>615</v>
      </c>
      <c r="H4572" s="255" t="s">
        <v>885</v>
      </c>
      <c r="I4572" s="255" t="s">
        <v>663</v>
      </c>
      <c r="K4572" s="255" t="s">
        <v>265</v>
      </c>
      <c r="L4572" s="255" t="s">
        <v>4666</v>
      </c>
      <c r="M4572" s="255" t="s">
        <v>3260</v>
      </c>
      <c r="N4572" s="255" t="s">
        <v>9135</v>
      </c>
      <c r="P4572" s="255" t="s">
        <v>191</v>
      </c>
      <c r="Q4572" s="255" t="s">
        <v>709</v>
      </c>
      <c r="R4572" s="255" t="s">
        <v>565</v>
      </c>
      <c r="S4572" s="255" t="s">
        <v>952</v>
      </c>
    </row>
    <row r="4573" spans="1:19" x14ac:dyDescent="0.3">
      <c r="A4573" s="255"/>
      <c r="B4573" s="255"/>
      <c r="C4573" s="255"/>
      <c r="D4573" s="255"/>
      <c r="F4573" s="255" t="s">
        <v>191</v>
      </c>
      <c r="G4573" s="255" t="s">
        <v>616</v>
      </c>
      <c r="H4573" s="255" t="s">
        <v>624</v>
      </c>
      <c r="I4573" s="255" t="s">
        <v>1944</v>
      </c>
      <c r="K4573" s="255" t="s">
        <v>265</v>
      </c>
      <c r="L4573" s="255" t="s">
        <v>601</v>
      </c>
      <c r="M4573" s="255" t="s">
        <v>865</v>
      </c>
      <c r="N4573" s="255" t="s">
        <v>8754</v>
      </c>
      <c r="P4573" s="255" t="s">
        <v>191</v>
      </c>
      <c r="Q4573" s="255" t="s">
        <v>586</v>
      </c>
      <c r="R4573" s="255" t="s">
        <v>1441</v>
      </c>
      <c r="S4573" s="255" t="s">
        <v>9235</v>
      </c>
    </row>
    <row r="4574" spans="1:19" x14ac:dyDescent="0.3">
      <c r="A4574" s="255"/>
      <c r="B4574" s="255"/>
      <c r="C4574" s="255"/>
      <c r="D4574" s="255"/>
      <c r="F4574" s="255" t="s">
        <v>191</v>
      </c>
      <c r="G4574" s="255" t="s">
        <v>617</v>
      </c>
      <c r="H4574" s="255" t="s">
        <v>594</v>
      </c>
      <c r="I4574" s="255" t="s">
        <v>624</v>
      </c>
      <c r="K4574" s="255" t="s">
        <v>265</v>
      </c>
      <c r="L4574" s="255" t="s">
        <v>2074</v>
      </c>
      <c r="M4574" s="255" t="s">
        <v>594</v>
      </c>
      <c r="N4574" s="255" t="s">
        <v>3853</v>
      </c>
      <c r="P4574" s="255" t="s">
        <v>191</v>
      </c>
      <c r="Q4574" s="255" t="s">
        <v>540</v>
      </c>
      <c r="R4574" s="255" t="s">
        <v>10114</v>
      </c>
      <c r="S4574" s="255" t="s">
        <v>10115</v>
      </c>
    </row>
    <row r="4575" spans="1:19" x14ac:dyDescent="0.3">
      <c r="A4575" s="255"/>
      <c r="B4575" s="255"/>
      <c r="C4575" s="255"/>
      <c r="D4575" s="255"/>
      <c r="F4575" s="255" t="s">
        <v>191</v>
      </c>
      <c r="G4575" s="255" t="s">
        <v>618</v>
      </c>
      <c r="H4575" s="255" t="s">
        <v>2025</v>
      </c>
      <c r="I4575" s="255" t="s">
        <v>1945</v>
      </c>
      <c r="K4575" s="255" t="s">
        <v>265</v>
      </c>
      <c r="L4575" s="255" t="s">
        <v>602</v>
      </c>
      <c r="M4575" s="255" t="s">
        <v>863</v>
      </c>
      <c r="N4575" s="255" t="s">
        <v>3723</v>
      </c>
      <c r="P4575" s="255" t="s">
        <v>191</v>
      </c>
      <c r="Q4575" s="255" t="s">
        <v>371</v>
      </c>
      <c r="R4575" s="255" t="s">
        <v>939</v>
      </c>
      <c r="S4575" s="255" t="s">
        <v>4065</v>
      </c>
    </row>
    <row r="4576" spans="1:19" x14ac:dyDescent="0.3">
      <c r="A4576" s="255"/>
      <c r="B4576" s="255"/>
      <c r="C4576" s="255"/>
      <c r="D4576" s="255"/>
      <c r="F4576" s="255" t="s">
        <v>191</v>
      </c>
      <c r="G4576" s="255" t="s">
        <v>620</v>
      </c>
      <c r="H4576" s="255" t="s">
        <v>863</v>
      </c>
      <c r="I4576" s="255" t="s">
        <v>661</v>
      </c>
      <c r="K4576" s="255" t="s">
        <v>265</v>
      </c>
      <c r="L4576" s="255" t="s">
        <v>603</v>
      </c>
      <c r="M4576" s="255" t="s">
        <v>2397</v>
      </c>
      <c r="N4576" s="255" t="s">
        <v>8755</v>
      </c>
      <c r="P4576" s="255" t="s">
        <v>191</v>
      </c>
      <c r="Q4576" s="255" t="s">
        <v>715</v>
      </c>
      <c r="R4576" s="255" t="s">
        <v>3986</v>
      </c>
      <c r="S4576" s="255" t="s">
        <v>4066</v>
      </c>
    </row>
    <row r="4577" spans="1:19" x14ac:dyDescent="0.3">
      <c r="A4577" s="255"/>
      <c r="B4577" s="255"/>
      <c r="C4577" s="255"/>
      <c r="D4577" s="255"/>
      <c r="F4577" s="255" t="s">
        <v>191</v>
      </c>
      <c r="G4577" s="255" t="s">
        <v>8645</v>
      </c>
      <c r="H4577" s="255" t="s">
        <v>565</v>
      </c>
      <c r="I4577" s="255" t="s">
        <v>565</v>
      </c>
      <c r="K4577" s="255" t="s">
        <v>265</v>
      </c>
      <c r="L4577" s="255" t="s">
        <v>586</v>
      </c>
      <c r="M4577" s="255" t="s">
        <v>852</v>
      </c>
      <c r="N4577" s="255" t="s">
        <v>3854</v>
      </c>
      <c r="P4577" s="255" t="s">
        <v>191</v>
      </c>
      <c r="Q4577" s="255" t="s">
        <v>717</v>
      </c>
      <c r="R4577" s="255" t="s">
        <v>1281</v>
      </c>
      <c r="S4577" s="255" t="s">
        <v>4067</v>
      </c>
    </row>
    <row r="4578" spans="1:19" x14ac:dyDescent="0.3">
      <c r="A4578" s="255"/>
      <c r="B4578" s="255"/>
      <c r="C4578" s="255"/>
      <c r="D4578" s="255"/>
      <c r="F4578" s="255" t="s">
        <v>191</v>
      </c>
      <c r="G4578" s="255" t="s">
        <v>8646</v>
      </c>
      <c r="H4578" s="255" t="s">
        <v>565</v>
      </c>
      <c r="I4578" s="255" t="s">
        <v>565</v>
      </c>
      <c r="K4578" s="255" t="s">
        <v>265</v>
      </c>
      <c r="L4578" s="255" t="s">
        <v>552</v>
      </c>
      <c r="M4578" s="255" t="s">
        <v>6726</v>
      </c>
      <c r="N4578" s="255" t="s">
        <v>8756</v>
      </c>
      <c r="P4578" s="255" t="s">
        <v>191</v>
      </c>
      <c r="Q4578" s="255" t="s">
        <v>719</v>
      </c>
      <c r="R4578" s="255" t="s">
        <v>594</v>
      </c>
      <c r="S4578" s="255" t="s">
        <v>2193</v>
      </c>
    </row>
    <row r="4579" spans="1:19" x14ac:dyDescent="0.3">
      <c r="A4579" s="255"/>
      <c r="B4579" s="255"/>
      <c r="C4579" s="255"/>
      <c r="D4579" s="255"/>
      <c r="F4579" s="255" t="s">
        <v>191</v>
      </c>
      <c r="G4579" s="255" t="s">
        <v>586</v>
      </c>
      <c r="H4579" s="255" t="s">
        <v>565</v>
      </c>
      <c r="I4579" s="255" t="s">
        <v>594</v>
      </c>
      <c r="K4579" s="255" t="s">
        <v>265</v>
      </c>
      <c r="L4579" s="255" t="s">
        <v>551</v>
      </c>
      <c r="M4579" s="255" t="s">
        <v>2641</v>
      </c>
      <c r="N4579" s="255" t="s">
        <v>3855</v>
      </c>
      <c r="P4579" s="255" t="s">
        <v>191</v>
      </c>
      <c r="Q4579" s="255" t="s">
        <v>720</v>
      </c>
      <c r="R4579" s="255" t="s">
        <v>881</v>
      </c>
      <c r="S4579" s="255" t="s">
        <v>4068</v>
      </c>
    </row>
    <row r="4580" spans="1:19" x14ac:dyDescent="0.3">
      <c r="A4580" s="255"/>
      <c r="B4580" s="255"/>
      <c r="C4580" s="255"/>
      <c r="D4580" s="255"/>
      <c r="F4580" s="255" t="s">
        <v>191</v>
      </c>
      <c r="G4580" s="255" t="s">
        <v>549</v>
      </c>
      <c r="H4580" s="255" t="s">
        <v>7136</v>
      </c>
      <c r="I4580" s="255" t="s">
        <v>1946</v>
      </c>
      <c r="K4580" s="255" t="s">
        <v>265</v>
      </c>
      <c r="L4580" s="255" t="s">
        <v>609</v>
      </c>
      <c r="M4580" s="255" t="s">
        <v>565</v>
      </c>
      <c r="N4580" s="255" t="s">
        <v>565</v>
      </c>
      <c r="P4580" s="255" t="s">
        <v>191</v>
      </c>
      <c r="Q4580" s="255" t="s">
        <v>722</v>
      </c>
      <c r="R4580" s="255" t="s">
        <v>2083</v>
      </c>
      <c r="S4580" s="255" t="s">
        <v>1434</v>
      </c>
    </row>
    <row r="4581" spans="1:19" x14ac:dyDescent="0.3">
      <c r="A4581" s="255"/>
      <c r="B4581" s="255"/>
      <c r="C4581" s="255"/>
      <c r="D4581" s="255"/>
      <c r="F4581" s="255" t="s">
        <v>191</v>
      </c>
      <c r="G4581" s="255" t="s">
        <v>623</v>
      </c>
      <c r="H4581" s="255" t="s">
        <v>624</v>
      </c>
      <c r="I4581" s="255" t="s">
        <v>821</v>
      </c>
      <c r="K4581" s="255" t="s">
        <v>265</v>
      </c>
      <c r="L4581" s="255" t="s">
        <v>611</v>
      </c>
      <c r="M4581" s="255" t="s">
        <v>2641</v>
      </c>
      <c r="N4581" s="255" t="s">
        <v>3855</v>
      </c>
      <c r="P4581" s="255" t="s">
        <v>191</v>
      </c>
      <c r="Q4581" s="255" t="s">
        <v>724</v>
      </c>
      <c r="R4581" s="255" t="s">
        <v>972</v>
      </c>
      <c r="S4581" s="255" t="s">
        <v>4069</v>
      </c>
    </row>
    <row r="4582" spans="1:19" x14ac:dyDescent="0.3">
      <c r="A4582" s="255"/>
      <c r="B4582" s="255"/>
      <c r="C4582" s="255"/>
      <c r="D4582" s="255"/>
      <c r="F4582" s="255" t="s">
        <v>191</v>
      </c>
      <c r="G4582" s="255" t="s">
        <v>625</v>
      </c>
      <c r="H4582" s="255" t="s">
        <v>1860</v>
      </c>
      <c r="I4582" s="255" t="s">
        <v>1947</v>
      </c>
      <c r="K4582" s="255" t="s">
        <v>265</v>
      </c>
      <c r="L4582" s="255" t="s">
        <v>586</v>
      </c>
      <c r="M4582" s="255" t="s">
        <v>565</v>
      </c>
      <c r="N4582" s="255" t="s">
        <v>565</v>
      </c>
      <c r="P4582" s="255" t="s">
        <v>191</v>
      </c>
      <c r="Q4582" s="255" t="s">
        <v>726</v>
      </c>
      <c r="R4582" s="255" t="s">
        <v>5007</v>
      </c>
      <c r="S4582" s="255" t="s">
        <v>4070</v>
      </c>
    </row>
    <row r="4583" spans="1:19" x14ac:dyDescent="0.3">
      <c r="A4583" s="255"/>
      <c r="B4583" s="255"/>
      <c r="C4583" s="255"/>
      <c r="D4583" s="255"/>
      <c r="F4583" s="255" t="s">
        <v>191</v>
      </c>
      <c r="G4583" s="255" t="s">
        <v>627</v>
      </c>
      <c r="H4583" s="255" t="s">
        <v>624</v>
      </c>
      <c r="I4583" s="255" t="s">
        <v>977</v>
      </c>
      <c r="K4583" s="255" t="s">
        <v>265</v>
      </c>
      <c r="L4583" s="255" t="s">
        <v>550</v>
      </c>
      <c r="M4583" s="255" t="s">
        <v>1763</v>
      </c>
      <c r="N4583" s="255" t="s">
        <v>5629</v>
      </c>
      <c r="P4583" s="255" t="s">
        <v>191</v>
      </c>
      <c r="Q4583" s="255" t="s">
        <v>728</v>
      </c>
      <c r="R4583" s="255" t="s">
        <v>3359</v>
      </c>
      <c r="S4583" s="255" t="s">
        <v>8811</v>
      </c>
    </row>
    <row r="4584" spans="1:19" x14ac:dyDescent="0.3">
      <c r="A4584" s="255"/>
      <c r="B4584" s="255"/>
      <c r="C4584" s="255"/>
      <c r="D4584" s="255"/>
      <c r="F4584" s="255" t="s">
        <v>191</v>
      </c>
      <c r="G4584" s="255" t="s">
        <v>629</v>
      </c>
      <c r="H4584" s="255" t="s">
        <v>1912</v>
      </c>
      <c r="I4584" s="255" t="s">
        <v>1948</v>
      </c>
      <c r="K4584" s="255" t="s">
        <v>265</v>
      </c>
      <c r="L4584" s="255" t="s">
        <v>617</v>
      </c>
      <c r="M4584" s="255" t="s">
        <v>565</v>
      </c>
      <c r="N4584" s="255" t="s">
        <v>565</v>
      </c>
      <c r="P4584" s="255" t="s">
        <v>191</v>
      </c>
      <c r="Q4584" s="255" t="s">
        <v>730</v>
      </c>
      <c r="R4584" s="255" t="s">
        <v>2153</v>
      </c>
      <c r="S4584" s="255" t="s">
        <v>4071</v>
      </c>
    </row>
    <row r="4585" spans="1:19" x14ac:dyDescent="0.3">
      <c r="A4585" s="255"/>
      <c r="B4585" s="255"/>
      <c r="C4585" s="255"/>
      <c r="D4585" s="255"/>
      <c r="F4585" s="255" t="s">
        <v>191</v>
      </c>
      <c r="G4585" s="255" t="s">
        <v>631</v>
      </c>
      <c r="H4585" s="255" t="s">
        <v>949</v>
      </c>
      <c r="I4585" s="255" t="s">
        <v>1949</v>
      </c>
      <c r="K4585" s="255" t="s">
        <v>265</v>
      </c>
      <c r="L4585" s="255" t="s">
        <v>618</v>
      </c>
      <c r="M4585" s="255" t="s">
        <v>1070</v>
      </c>
      <c r="N4585" s="255" t="s">
        <v>8757</v>
      </c>
      <c r="P4585" s="255" t="s">
        <v>191</v>
      </c>
      <c r="Q4585" s="255" t="s">
        <v>539</v>
      </c>
      <c r="R4585" s="255" t="s">
        <v>10116</v>
      </c>
      <c r="S4585" s="255" t="s">
        <v>10117</v>
      </c>
    </row>
    <row r="4586" spans="1:19" x14ac:dyDescent="0.3">
      <c r="A4586" s="255"/>
      <c r="B4586" s="255"/>
      <c r="C4586" s="255"/>
      <c r="D4586" s="255"/>
      <c r="F4586" s="255" t="s">
        <v>191</v>
      </c>
      <c r="G4586" s="255" t="s">
        <v>633</v>
      </c>
      <c r="H4586" s="255" t="s">
        <v>5051</v>
      </c>
      <c r="I4586" s="255" t="s">
        <v>1950</v>
      </c>
      <c r="K4586" s="255" t="s">
        <v>265</v>
      </c>
      <c r="L4586" s="255" t="s">
        <v>8645</v>
      </c>
      <c r="M4586" s="255" t="s">
        <v>565</v>
      </c>
      <c r="N4586" s="255" t="s">
        <v>565</v>
      </c>
      <c r="P4586" s="255" t="s">
        <v>191</v>
      </c>
      <c r="Q4586" s="255" t="s">
        <v>733</v>
      </c>
      <c r="R4586" s="255" t="s">
        <v>624</v>
      </c>
      <c r="S4586" s="255" t="s">
        <v>1525</v>
      </c>
    </row>
    <row r="4587" spans="1:19" x14ac:dyDescent="0.3">
      <c r="A4587" s="255"/>
      <c r="B4587" s="255"/>
      <c r="C4587" s="255"/>
      <c r="D4587" s="255"/>
      <c r="F4587" s="255" t="s">
        <v>191</v>
      </c>
      <c r="G4587" s="255" t="s">
        <v>586</v>
      </c>
      <c r="H4587" s="255" t="s">
        <v>3918</v>
      </c>
      <c r="I4587" s="255" t="s">
        <v>1951</v>
      </c>
      <c r="K4587" s="255" t="s">
        <v>265</v>
      </c>
      <c r="L4587" s="255" t="s">
        <v>586</v>
      </c>
      <c r="M4587" s="255" t="s">
        <v>594</v>
      </c>
      <c r="N4587" s="255" t="s">
        <v>2254</v>
      </c>
      <c r="P4587" s="255" t="s">
        <v>191</v>
      </c>
      <c r="Q4587" s="255" t="s">
        <v>735</v>
      </c>
      <c r="R4587" s="255" t="s">
        <v>941</v>
      </c>
      <c r="S4587" s="255" t="s">
        <v>4072</v>
      </c>
    </row>
    <row r="4588" spans="1:19" x14ac:dyDescent="0.3">
      <c r="A4588" s="255"/>
      <c r="B4588" s="255"/>
      <c r="C4588" s="255"/>
      <c r="D4588" s="255"/>
      <c r="F4588" s="255" t="s">
        <v>191</v>
      </c>
      <c r="G4588" s="255" t="s">
        <v>548</v>
      </c>
      <c r="H4588" s="255" t="s">
        <v>3988</v>
      </c>
      <c r="I4588" s="255" t="s">
        <v>1952</v>
      </c>
      <c r="K4588" s="255" t="s">
        <v>265</v>
      </c>
      <c r="L4588" s="255" t="s">
        <v>549</v>
      </c>
      <c r="M4588" s="255" t="s">
        <v>2157</v>
      </c>
      <c r="N4588" s="255" t="s">
        <v>3725</v>
      </c>
      <c r="P4588" s="255" t="s">
        <v>191</v>
      </c>
      <c r="Q4588" s="255" t="s">
        <v>737</v>
      </c>
      <c r="R4588" s="255" t="s">
        <v>1234</v>
      </c>
      <c r="S4588" s="255" t="s">
        <v>4073</v>
      </c>
    </row>
    <row r="4589" spans="1:19" x14ac:dyDescent="0.3">
      <c r="A4589" s="255"/>
      <c r="B4589" s="255"/>
      <c r="C4589" s="255"/>
      <c r="D4589" s="255"/>
      <c r="F4589" s="255" t="s">
        <v>191</v>
      </c>
      <c r="G4589" s="255" t="s">
        <v>637</v>
      </c>
      <c r="H4589" s="255" t="s">
        <v>1718</v>
      </c>
      <c r="I4589" s="255" t="s">
        <v>1261</v>
      </c>
      <c r="K4589" s="255" t="s">
        <v>265</v>
      </c>
      <c r="L4589" s="255" t="s">
        <v>625</v>
      </c>
      <c r="M4589" s="255" t="s">
        <v>565</v>
      </c>
      <c r="N4589" s="255" t="s">
        <v>565</v>
      </c>
      <c r="P4589" s="255" t="s">
        <v>191</v>
      </c>
      <c r="Q4589" s="255" t="s">
        <v>739</v>
      </c>
      <c r="R4589" s="255" t="s">
        <v>1962</v>
      </c>
      <c r="S4589" s="255" t="s">
        <v>4074</v>
      </c>
    </row>
    <row r="4590" spans="1:19" x14ac:dyDescent="0.3">
      <c r="A4590" s="255"/>
      <c r="B4590" s="255"/>
      <c r="C4590" s="255"/>
      <c r="D4590" s="255"/>
      <c r="F4590" s="255" t="s">
        <v>191</v>
      </c>
      <c r="G4590" s="255" t="s">
        <v>639</v>
      </c>
      <c r="H4590" s="255" t="s">
        <v>1197</v>
      </c>
      <c r="I4590" s="255" t="s">
        <v>1953</v>
      </c>
      <c r="K4590" s="255" t="s">
        <v>265</v>
      </c>
      <c r="L4590" s="255" t="s">
        <v>1237</v>
      </c>
      <c r="M4590" s="255" t="s">
        <v>565</v>
      </c>
      <c r="N4590" s="255" t="s">
        <v>565</v>
      </c>
      <c r="P4590" s="255" t="s">
        <v>191</v>
      </c>
      <c r="Q4590" s="255" t="s">
        <v>741</v>
      </c>
      <c r="R4590" s="255" t="s">
        <v>3368</v>
      </c>
      <c r="S4590" s="255" t="s">
        <v>4075</v>
      </c>
    </row>
    <row r="4591" spans="1:19" x14ac:dyDescent="0.3">
      <c r="A4591" s="255"/>
      <c r="B4591" s="255"/>
      <c r="C4591" s="255"/>
      <c r="D4591" s="255"/>
      <c r="F4591" s="255" t="s">
        <v>191</v>
      </c>
      <c r="G4591" s="255" t="s">
        <v>641</v>
      </c>
      <c r="H4591" s="255" t="s">
        <v>1832</v>
      </c>
      <c r="I4591" s="255" t="s">
        <v>1671</v>
      </c>
      <c r="K4591" s="255" t="s">
        <v>265</v>
      </c>
      <c r="L4591" s="255" t="s">
        <v>629</v>
      </c>
      <c r="M4591" s="255" t="s">
        <v>2193</v>
      </c>
      <c r="N4591" s="255" t="s">
        <v>3726</v>
      </c>
      <c r="P4591" s="255" t="s">
        <v>191</v>
      </c>
      <c r="Q4591" s="255" t="s">
        <v>743</v>
      </c>
      <c r="R4591" s="255" t="s">
        <v>4402</v>
      </c>
      <c r="S4591" s="255" t="s">
        <v>4076</v>
      </c>
    </row>
    <row r="4592" spans="1:19" x14ac:dyDescent="0.3">
      <c r="A4592" s="255"/>
      <c r="B4592" s="255"/>
      <c r="C4592" s="255"/>
      <c r="D4592" s="255"/>
      <c r="F4592" s="255" t="s">
        <v>191</v>
      </c>
      <c r="G4592" s="255" t="s">
        <v>643</v>
      </c>
      <c r="H4592" s="255" t="s">
        <v>1684</v>
      </c>
      <c r="I4592" s="255" t="s">
        <v>1954</v>
      </c>
      <c r="K4592" s="255" t="s">
        <v>265</v>
      </c>
      <c r="L4592" s="255" t="s">
        <v>633</v>
      </c>
      <c r="M4592" s="255" t="s">
        <v>565</v>
      </c>
      <c r="N4592" s="255" t="s">
        <v>565</v>
      </c>
      <c r="P4592" s="255" t="s">
        <v>191</v>
      </c>
      <c r="Q4592" s="255" t="s">
        <v>745</v>
      </c>
      <c r="R4592" s="255" t="s">
        <v>2029</v>
      </c>
      <c r="S4592" s="255" t="s">
        <v>4077</v>
      </c>
    </row>
    <row r="4593" spans="1:19" x14ac:dyDescent="0.3">
      <c r="A4593" s="255"/>
      <c r="B4593" s="255"/>
      <c r="C4593" s="255"/>
      <c r="D4593" s="255"/>
      <c r="F4593" s="255" t="s">
        <v>191</v>
      </c>
      <c r="G4593" s="255" t="s">
        <v>586</v>
      </c>
      <c r="H4593" s="255" t="s">
        <v>1806</v>
      </c>
      <c r="I4593" s="255" t="s">
        <v>1955</v>
      </c>
      <c r="K4593" s="255" t="s">
        <v>265</v>
      </c>
      <c r="L4593" s="255" t="s">
        <v>586</v>
      </c>
      <c r="M4593" s="255" t="s">
        <v>1350</v>
      </c>
      <c r="N4593" s="255" t="s">
        <v>2664</v>
      </c>
      <c r="P4593" s="255" t="s">
        <v>191</v>
      </c>
      <c r="Q4593" s="255" t="s">
        <v>747</v>
      </c>
      <c r="R4593" s="255" t="s">
        <v>1537</v>
      </c>
      <c r="S4593" s="255" t="s">
        <v>4078</v>
      </c>
    </row>
    <row r="4594" spans="1:19" x14ac:dyDescent="0.3">
      <c r="A4594" s="255"/>
      <c r="B4594" s="255"/>
      <c r="C4594" s="255"/>
      <c r="D4594" s="255"/>
      <c r="F4594" s="255" t="s">
        <v>191</v>
      </c>
      <c r="G4594" s="255" t="s">
        <v>547</v>
      </c>
      <c r="H4594" s="255" t="s">
        <v>3636</v>
      </c>
      <c r="I4594" s="255" t="s">
        <v>1956</v>
      </c>
      <c r="K4594" s="255" t="s">
        <v>265</v>
      </c>
      <c r="L4594" s="255" t="s">
        <v>548</v>
      </c>
      <c r="M4594" s="255" t="s">
        <v>652</v>
      </c>
      <c r="N4594" s="255" t="s">
        <v>3727</v>
      </c>
      <c r="P4594" s="255" t="s">
        <v>191</v>
      </c>
      <c r="Q4594" s="255" t="s">
        <v>749</v>
      </c>
      <c r="R4594" s="255" t="s">
        <v>2085</v>
      </c>
      <c r="S4594" s="255" t="s">
        <v>10118</v>
      </c>
    </row>
    <row r="4595" spans="1:19" x14ac:dyDescent="0.3">
      <c r="A4595" s="255"/>
      <c r="B4595" s="255"/>
      <c r="C4595" s="255"/>
      <c r="D4595" s="255"/>
      <c r="F4595" s="255" t="s">
        <v>191</v>
      </c>
      <c r="G4595" s="255" t="s">
        <v>647</v>
      </c>
      <c r="H4595" s="255" t="s">
        <v>4361</v>
      </c>
      <c r="I4595" s="255" t="s">
        <v>1957</v>
      </c>
      <c r="K4595" s="255" t="s">
        <v>265</v>
      </c>
      <c r="L4595" s="255" t="s">
        <v>637</v>
      </c>
      <c r="M4595" s="255" t="s">
        <v>863</v>
      </c>
      <c r="N4595" s="255" t="s">
        <v>624</v>
      </c>
      <c r="P4595" s="255" t="s">
        <v>191</v>
      </c>
      <c r="Q4595" s="255" t="s">
        <v>751</v>
      </c>
      <c r="R4595" s="255" t="s">
        <v>4133</v>
      </c>
      <c r="S4595" s="255" t="s">
        <v>4878</v>
      </c>
    </row>
    <row r="4596" spans="1:19" x14ac:dyDescent="0.3">
      <c r="A4596" s="255"/>
      <c r="B4596" s="255"/>
      <c r="C4596" s="255"/>
      <c r="D4596" s="255"/>
      <c r="F4596" s="255" t="s">
        <v>191</v>
      </c>
      <c r="G4596" s="255" t="s">
        <v>649</v>
      </c>
      <c r="H4596" s="255" t="s">
        <v>3139</v>
      </c>
      <c r="I4596" s="255" t="s">
        <v>1958</v>
      </c>
      <c r="K4596" s="255" t="s">
        <v>265</v>
      </c>
      <c r="L4596" s="255" t="s">
        <v>639</v>
      </c>
      <c r="M4596" s="255" t="s">
        <v>863</v>
      </c>
      <c r="N4596" s="255" t="s">
        <v>757</v>
      </c>
      <c r="P4596" s="255" t="s">
        <v>191</v>
      </c>
      <c r="Q4596" s="255" t="s">
        <v>753</v>
      </c>
      <c r="R4596" s="255" t="s">
        <v>5089</v>
      </c>
      <c r="S4596" s="255" t="s">
        <v>10119</v>
      </c>
    </row>
    <row r="4597" spans="1:19" x14ac:dyDescent="0.3">
      <c r="A4597" s="255"/>
      <c r="B4597" s="255"/>
      <c r="C4597" s="255"/>
      <c r="D4597" s="255"/>
      <c r="F4597" s="255" t="s">
        <v>191</v>
      </c>
      <c r="G4597" s="255" t="s">
        <v>651</v>
      </c>
      <c r="H4597" s="255" t="s">
        <v>1350</v>
      </c>
      <c r="I4597" s="255" t="s">
        <v>812</v>
      </c>
      <c r="K4597" s="255" t="s">
        <v>265</v>
      </c>
      <c r="L4597" s="255" t="s">
        <v>641</v>
      </c>
      <c r="M4597" s="255" t="s">
        <v>565</v>
      </c>
      <c r="N4597" s="255" t="s">
        <v>565</v>
      </c>
      <c r="P4597" s="255" t="s">
        <v>191</v>
      </c>
      <c r="Q4597" s="255" t="s">
        <v>538</v>
      </c>
      <c r="R4597" s="255" t="s">
        <v>10120</v>
      </c>
      <c r="S4597" s="255" t="s">
        <v>10121</v>
      </c>
    </row>
    <row r="4598" spans="1:19" x14ac:dyDescent="0.3">
      <c r="A4598" s="255"/>
      <c r="B4598" s="255"/>
      <c r="C4598" s="255"/>
      <c r="D4598" s="255"/>
      <c r="F4598" s="255" t="s">
        <v>191</v>
      </c>
      <c r="G4598" s="255" t="s">
        <v>653</v>
      </c>
      <c r="H4598" s="255" t="s">
        <v>2416</v>
      </c>
      <c r="I4598" s="255" t="s">
        <v>1959</v>
      </c>
      <c r="K4598" s="255" t="s">
        <v>265</v>
      </c>
      <c r="L4598" s="255" t="s">
        <v>643</v>
      </c>
      <c r="M4598" s="255" t="s">
        <v>821</v>
      </c>
      <c r="N4598" s="255" t="s">
        <v>1234</v>
      </c>
      <c r="P4598" s="255" t="s">
        <v>191</v>
      </c>
      <c r="Q4598" s="255" t="s">
        <v>756</v>
      </c>
      <c r="R4598" s="255" t="s">
        <v>624</v>
      </c>
      <c r="S4598" s="255" t="s">
        <v>757</v>
      </c>
    </row>
    <row r="4599" spans="1:19" x14ac:dyDescent="0.3">
      <c r="A4599" s="255"/>
      <c r="B4599" s="255"/>
      <c r="C4599" s="255"/>
      <c r="D4599" s="255"/>
      <c r="F4599" s="255" t="s">
        <v>191</v>
      </c>
      <c r="G4599" s="255" t="s">
        <v>655</v>
      </c>
      <c r="H4599" s="255" t="s">
        <v>1070</v>
      </c>
      <c r="I4599" s="255" t="s">
        <v>1960</v>
      </c>
      <c r="K4599" s="255" t="s">
        <v>265</v>
      </c>
      <c r="L4599" s="255" t="s">
        <v>586</v>
      </c>
      <c r="M4599" s="255" t="s">
        <v>1832</v>
      </c>
      <c r="N4599" s="255" t="s">
        <v>1140</v>
      </c>
      <c r="P4599" s="255" t="s">
        <v>191</v>
      </c>
      <c r="Q4599" s="255" t="s">
        <v>758</v>
      </c>
      <c r="R4599" s="255" t="s">
        <v>4630</v>
      </c>
      <c r="S4599" s="255" t="s">
        <v>4079</v>
      </c>
    </row>
    <row r="4600" spans="1:19" x14ac:dyDescent="0.3">
      <c r="A4600" s="255"/>
      <c r="B4600" s="255"/>
      <c r="C4600" s="255"/>
      <c r="D4600" s="255"/>
      <c r="F4600" s="255" t="s">
        <v>191</v>
      </c>
      <c r="G4600" s="255" t="s">
        <v>657</v>
      </c>
      <c r="H4600" s="255" t="s">
        <v>2083</v>
      </c>
      <c r="I4600" s="255" t="s">
        <v>1339</v>
      </c>
      <c r="K4600" s="255" t="s">
        <v>265</v>
      </c>
      <c r="L4600" s="255" t="s">
        <v>547</v>
      </c>
      <c r="M4600" s="255" t="s">
        <v>2893</v>
      </c>
      <c r="N4600" s="255" t="s">
        <v>852</v>
      </c>
      <c r="P4600" s="255" t="s">
        <v>191</v>
      </c>
      <c r="Q4600" s="255" t="s">
        <v>760</v>
      </c>
      <c r="R4600" s="255" t="s">
        <v>10122</v>
      </c>
      <c r="S4600" s="255" t="s">
        <v>10123</v>
      </c>
    </row>
    <row r="4601" spans="1:19" x14ac:dyDescent="0.3">
      <c r="A4601" s="255"/>
      <c r="B4601" s="255"/>
      <c r="C4601" s="255"/>
      <c r="D4601" s="255"/>
      <c r="F4601" s="255" t="s">
        <v>191</v>
      </c>
      <c r="G4601" s="255" t="s">
        <v>546</v>
      </c>
      <c r="H4601" s="255" t="s">
        <v>2641</v>
      </c>
      <c r="I4601" s="255" t="s">
        <v>1577</v>
      </c>
      <c r="K4601" s="255" t="s">
        <v>265</v>
      </c>
      <c r="L4601" s="255" t="s">
        <v>647</v>
      </c>
      <c r="M4601" s="255" t="s">
        <v>674</v>
      </c>
      <c r="N4601" s="255" t="s">
        <v>863</v>
      </c>
      <c r="P4601" s="255" t="s">
        <v>191</v>
      </c>
      <c r="Q4601" s="255" t="s">
        <v>762</v>
      </c>
      <c r="R4601" s="255" t="s">
        <v>1379</v>
      </c>
      <c r="S4601" s="255" t="s">
        <v>4080</v>
      </c>
    </row>
    <row r="4602" spans="1:19" x14ac:dyDescent="0.3">
      <c r="A4602" s="255"/>
      <c r="B4602" s="255"/>
      <c r="C4602" s="255"/>
      <c r="D4602" s="255"/>
      <c r="F4602" s="255" t="s">
        <v>191</v>
      </c>
      <c r="G4602" s="255" t="s">
        <v>660</v>
      </c>
      <c r="H4602" s="255" t="s">
        <v>594</v>
      </c>
      <c r="I4602" s="255" t="s">
        <v>885</v>
      </c>
      <c r="K4602" s="255" t="s">
        <v>265</v>
      </c>
      <c r="L4602" s="255" t="s">
        <v>649</v>
      </c>
      <c r="M4602" s="255" t="s">
        <v>1303</v>
      </c>
      <c r="N4602" s="255" t="s">
        <v>624</v>
      </c>
      <c r="P4602" s="255" t="s">
        <v>191</v>
      </c>
      <c r="Q4602" s="255" t="s">
        <v>764</v>
      </c>
      <c r="R4602" s="255" t="s">
        <v>4446</v>
      </c>
      <c r="S4602" s="255" t="s">
        <v>4081</v>
      </c>
    </row>
    <row r="4603" spans="1:19" x14ac:dyDescent="0.3">
      <c r="A4603" s="255"/>
      <c r="B4603" s="255"/>
      <c r="C4603" s="255"/>
      <c r="D4603" s="255"/>
      <c r="F4603" s="255" t="s">
        <v>191</v>
      </c>
      <c r="G4603" s="255" t="s">
        <v>662</v>
      </c>
      <c r="H4603" s="255" t="s">
        <v>968</v>
      </c>
      <c r="I4603" s="255" t="s">
        <v>1961</v>
      </c>
      <c r="K4603" s="255" t="s">
        <v>265</v>
      </c>
      <c r="L4603" s="255" t="s">
        <v>651</v>
      </c>
      <c r="M4603" s="255" t="s">
        <v>565</v>
      </c>
      <c r="N4603" s="255" t="s">
        <v>565</v>
      </c>
      <c r="P4603" s="255" t="s">
        <v>191</v>
      </c>
      <c r="Q4603" s="255" t="s">
        <v>766</v>
      </c>
      <c r="R4603" s="255" t="s">
        <v>863</v>
      </c>
      <c r="S4603" s="255" t="s">
        <v>853</v>
      </c>
    </row>
    <row r="4604" spans="1:19" x14ac:dyDescent="0.3">
      <c r="A4604" s="255"/>
      <c r="B4604" s="255"/>
      <c r="C4604" s="255"/>
      <c r="D4604" s="255"/>
      <c r="F4604" s="255" t="s">
        <v>191</v>
      </c>
      <c r="G4604" s="255" t="s">
        <v>664</v>
      </c>
      <c r="H4604" s="255" t="s">
        <v>2691</v>
      </c>
      <c r="I4604" s="255" t="s">
        <v>1962</v>
      </c>
      <c r="K4604" s="255" t="s">
        <v>265</v>
      </c>
      <c r="L4604" s="255" t="s">
        <v>653</v>
      </c>
      <c r="M4604" s="255" t="s">
        <v>757</v>
      </c>
      <c r="N4604" s="255" t="s">
        <v>565</v>
      </c>
      <c r="P4604" s="255" t="s">
        <v>191</v>
      </c>
      <c r="Q4604" s="255" t="s">
        <v>4672</v>
      </c>
      <c r="R4604" s="255" t="s">
        <v>1832</v>
      </c>
      <c r="S4604" s="255" t="s">
        <v>1238</v>
      </c>
    </row>
    <row r="4605" spans="1:19" x14ac:dyDescent="0.3">
      <c r="A4605" s="255"/>
      <c r="B4605" s="255"/>
      <c r="C4605" s="255"/>
      <c r="D4605" s="255"/>
      <c r="F4605" s="255" t="s">
        <v>191</v>
      </c>
      <c r="G4605" s="255" t="s">
        <v>545</v>
      </c>
      <c r="H4605" s="255" t="s">
        <v>9020</v>
      </c>
      <c r="I4605" s="255" t="s">
        <v>3628</v>
      </c>
      <c r="K4605" s="255" t="s">
        <v>265</v>
      </c>
      <c r="L4605" s="255" t="s">
        <v>655</v>
      </c>
      <c r="M4605" s="255" t="s">
        <v>863</v>
      </c>
      <c r="N4605" s="255" t="s">
        <v>565</v>
      </c>
      <c r="P4605" s="255" t="s">
        <v>191</v>
      </c>
      <c r="Q4605" s="255" t="s">
        <v>767</v>
      </c>
      <c r="R4605" s="255" t="s">
        <v>594</v>
      </c>
      <c r="S4605" s="255" t="s">
        <v>885</v>
      </c>
    </row>
    <row r="4606" spans="1:19" x14ac:dyDescent="0.3">
      <c r="A4606" s="255"/>
      <c r="B4606" s="255"/>
      <c r="C4606" s="255"/>
      <c r="D4606" s="255"/>
      <c r="F4606" s="255" t="s">
        <v>191</v>
      </c>
      <c r="G4606" s="255" t="s">
        <v>667</v>
      </c>
      <c r="H4606" s="255" t="s">
        <v>594</v>
      </c>
      <c r="I4606" s="255" t="s">
        <v>594</v>
      </c>
      <c r="K4606" s="255" t="s">
        <v>265</v>
      </c>
      <c r="L4606" s="255" t="s">
        <v>657</v>
      </c>
      <c r="M4606" s="255" t="s">
        <v>594</v>
      </c>
      <c r="N4606" s="255" t="s">
        <v>2455</v>
      </c>
      <c r="P4606" s="255" t="s">
        <v>191</v>
      </c>
      <c r="Q4606" s="255" t="s">
        <v>769</v>
      </c>
      <c r="R4606" s="255" t="s">
        <v>812</v>
      </c>
      <c r="S4606" s="255" t="s">
        <v>1312</v>
      </c>
    </row>
    <row r="4607" spans="1:19" x14ac:dyDescent="0.3">
      <c r="A4607" s="255"/>
      <c r="B4607" s="255"/>
      <c r="C4607" s="255"/>
      <c r="D4607" s="255"/>
      <c r="F4607" s="255" t="s">
        <v>191</v>
      </c>
      <c r="G4607" s="255" t="s">
        <v>668</v>
      </c>
      <c r="H4607" s="255" t="s">
        <v>652</v>
      </c>
      <c r="I4607" s="255" t="s">
        <v>1963</v>
      </c>
      <c r="K4607" s="255" t="s">
        <v>265</v>
      </c>
      <c r="L4607" s="255" t="s">
        <v>546</v>
      </c>
      <c r="M4607" s="255" t="s">
        <v>1020</v>
      </c>
      <c r="N4607" s="255" t="s">
        <v>1571</v>
      </c>
      <c r="P4607" s="255" t="s">
        <v>191</v>
      </c>
      <c r="Q4607" s="255" t="s">
        <v>537</v>
      </c>
      <c r="R4607" s="255" t="s">
        <v>4960</v>
      </c>
      <c r="S4607" s="255" t="s">
        <v>4082</v>
      </c>
    </row>
    <row r="4608" spans="1:19" x14ac:dyDescent="0.3">
      <c r="A4608" s="255"/>
      <c r="B4608" s="255"/>
      <c r="C4608" s="255"/>
      <c r="D4608" s="255"/>
      <c r="F4608" s="255" t="s">
        <v>191</v>
      </c>
      <c r="G4608" s="255" t="s">
        <v>670</v>
      </c>
      <c r="H4608" s="255" t="s">
        <v>3684</v>
      </c>
      <c r="I4608" s="255" t="s">
        <v>3629</v>
      </c>
      <c r="K4608" s="255" t="s">
        <v>265</v>
      </c>
      <c r="L4608" s="255" t="s">
        <v>660</v>
      </c>
      <c r="M4608" s="255" t="s">
        <v>565</v>
      </c>
      <c r="N4608" s="255" t="s">
        <v>565</v>
      </c>
      <c r="P4608" s="255" t="s">
        <v>191</v>
      </c>
      <c r="Q4608" s="255" t="s">
        <v>4673</v>
      </c>
      <c r="R4608" s="255" t="s">
        <v>6462</v>
      </c>
      <c r="S4608" s="255" t="s">
        <v>9236</v>
      </c>
    </row>
    <row r="4609" spans="1:19" x14ac:dyDescent="0.3">
      <c r="A4609" s="255"/>
      <c r="B4609" s="255"/>
      <c r="C4609" s="255"/>
      <c r="D4609" s="255"/>
      <c r="F4609" s="255" t="s">
        <v>191</v>
      </c>
      <c r="G4609" s="255" t="s">
        <v>672</v>
      </c>
      <c r="H4609" s="255" t="s">
        <v>9019</v>
      </c>
      <c r="I4609" s="255" t="s">
        <v>1964</v>
      </c>
      <c r="K4609" s="255" t="s">
        <v>265</v>
      </c>
      <c r="L4609" s="255" t="s">
        <v>662</v>
      </c>
      <c r="M4609" s="255" t="s">
        <v>565</v>
      </c>
      <c r="N4609" s="255" t="s">
        <v>565</v>
      </c>
      <c r="P4609" s="255" t="s">
        <v>191</v>
      </c>
      <c r="Q4609" s="255" t="s">
        <v>774</v>
      </c>
      <c r="R4609" s="255" t="s">
        <v>594</v>
      </c>
      <c r="S4609" s="255" t="s">
        <v>594</v>
      </c>
    </row>
    <row r="4610" spans="1:19" x14ac:dyDescent="0.3">
      <c r="A4610" s="255"/>
      <c r="B4610" s="255"/>
      <c r="C4610" s="255"/>
      <c r="D4610" s="255"/>
      <c r="F4610" s="255" t="s">
        <v>191</v>
      </c>
      <c r="G4610" s="255" t="s">
        <v>544</v>
      </c>
      <c r="H4610" s="255" t="s">
        <v>565</v>
      </c>
      <c r="I4610" s="255" t="s">
        <v>565</v>
      </c>
      <c r="K4610" s="255" t="s">
        <v>265</v>
      </c>
      <c r="L4610" s="255" t="s">
        <v>664</v>
      </c>
      <c r="M4610" s="255" t="s">
        <v>1020</v>
      </c>
      <c r="N4610" s="255" t="s">
        <v>1571</v>
      </c>
      <c r="P4610" s="255" t="s">
        <v>191</v>
      </c>
      <c r="Q4610" s="255" t="s">
        <v>776</v>
      </c>
      <c r="R4610" s="255" t="s">
        <v>565</v>
      </c>
      <c r="S4610" s="255" t="s">
        <v>565</v>
      </c>
    </row>
    <row r="4611" spans="1:19" x14ac:dyDescent="0.3">
      <c r="A4611" s="255"/>
      <c r="B4611" s="255"/>
      <c r="C4611" s="255"/>
      <c r="D4611" s="255"/>
      <c r="F4611" s="255" t="s">
        <v>191</v>
      </c>
      <c r="G4611" s="255" t="s">
        <v>675</v>
      </c>
      <c r="H4611" s="255" t="s">
        <v>565</v>
      </c>
      <c r="I4611" s="255" t="s">
        <v>565</v>
      </c>
      <c r="K4611" s="255" t="s">
        <v>265</v>
      </c>
      <c r="L4611" s="255" t="s">
        <v>545</v>
      </c>
      <c r="M4611" s="255" t="s">
        <v>2812</v>
      </c>
      <c r="N4611" s="255" t="s">
        <v>3728</v>
      </c>
      <c r="P4611" s="255" t="s">
        <v>191</v>
      </c>
      <c r="Q4611" s="255" t="s">
        <v>778</v>
      </c>
      <c r="R4611" s="255" t="s">
        <v>9237</v>
      </c>
      <c r="S4611" s="255" t="s">
        <v>4083</v>
      </c>
    </row>
    <row r="4612" spans="1:19" x14ac:dyDescent="0.3">
      <c r="A4612" s="255"/>
      <c r="B4612" s="255"/>
      <c r="C4612" s="255"/>
      <c r="D4612" s="255"/>
      <c r="F4612" s="255" t="s">
        <v>191</v>
      </c>
      <c r="G4612" s="255" t="s">
        <v>676</v>
      </c>
      <c r="H4612" s="255" t="s">
        <v>565</v>
      </c>
      <c r="I4612" s="255" t="s">
        <v>565</v>
      </c>
      <c r="K4612" s="255" t="s">
        <v>265</v>
      </c>
      <c r="L4612" s="255" t="s">
        <v>667</v>
      </c>
      <c r="M4612" s="255" t="s">
        <v>565</v>
      </c>
      <c r="N4612" s="255" t="s">
        <v>594</v>
      </c>
      <c r="P4612" s="255" t="s">
        <v>191</v>
      </c>
      <c r="Q4612" s="255" t="s">
        <v>780</v>
      </c>
      <c r="R4612" s="255" t="s">
        <v>845</v>
      </c>
      <c r="S4612" s="255" t="s">
        <v>4084</v>
      </c>
    </row>
    <row r="4613" spans="1:19" x14ac:dyDescent="0.3">
      <c r="A4613" s="255"/>
      <c r="B4613" s="255"/>
      <c r="C4613" s="255"/>
      <c r="D4613" s="255"/>
      <c r="F4613" s="255" t="s">
        <v>191</v>
      </c>
      <c r="G4613" s="255" t="s">
        <v>893</v>
      </c>
      <c r="H4613" s="255" t="s">
        <v>565</v>
      </c>
      <c r="I4613" s="255" t="s">
        <v>565</v>
      </c>
      <c r="K4613" s="255" t="s">
        <v>265</v>
      </c>
      <c r="L4613" s="255" t="s">
        <v>668</v>
      </c>
      <c r="M4613" s="255" t="s">
        <v>594</v>
      </c>
      <c r="N4613" s="255" t="s">
        <v>2840</v>
      </c>
      <c r="P4613" s="255" t="s">
        <v>191</v>
      </c>
      <c r="Q4613" s="255" t="s">
        <v>782</v>
      </c>
      <c r="R4613" s="255" t="s">
        <v>565</v>
      </c>
      <c r="S4613" s="255" t="s">
        <v>565</v>
      </c>
    </row>
    <row r="4614" spans="1:19" x14ac:dyDescent="0.3">
      <c r="A4614" s="255"/>
      <c r="B4614" s="255"/>
      <c r="C4614" s="255"/>
      <c r="D4614" s="255"/>
      <c r="F4614" s="255" t="s">
        <v>191</v>
      </c>
      <c r="G4614" s="255" t="s">
        <v>677</v>
      </c>
      <c r="H4614" s="255" t="s">
        <v>565</v>
      </c>
      <c r="I4614" s="255" t="s">
        <v>565</v>
      </c>
      <c r="K4614" s="255" t="s">
        <v>265</v>
      </c>
      <c r="L4614" s="255" t="s">
        <v>670</v>
      </c>
      <c r="M4614" s="255" t="s">
        <v>972</v>
      </c>
      <c r="N4614" s="255" t="s">
        <v>3729</v>
      </c>
      <c r="P4614" s="255" t="s">
        <v>191</v>
      </c>
      <c r="Q4614" s="255" t="s">
        <v>783</v>
      </c>
      <c r="R4614" s="255" t="s">
        <v>1420</v>
      </c>
      <c r="S4614" s="255" t="s">
        <v>1497</v>
      </c>
    </row>
    <row r="4615" spans="1:19" x14ac:dyDescent="0.3">
      <c r="A4615" s="255"/>
      <c r="B4615" s="255"/>
      <c r="C4615" s="255"/>
      <c r="D4615" s="255"/>
      <c r="F4615" s="255" t="s">
        <v>191</v>
      </c>
      <c r="G4615" s="255" t="s">
        <v>543</v>
      </c>
      <c r="H4615" s="255" t="s">
        <v>2413</v>
      </c>
      <c r="I4615" s="255" t="s">
        <v>1965</v>
      </c>
      <c r="K4615" s="255" t="s">
        <v>265</v>
      </c>
      <c r="L4615" s="255" t="s">
        <v>672</v>
      </c>
      <c r="M4615" s="255" t="s">
        <v>594</v>
      </c>
      <c r="N4615" s="255" t="s">
        <v>624</v>
      </c>
      <c r="P4615" s="255" t="s">
        <v>191</v>
      </c>
      <c r="Q4615" s="255" t="s">
        <v>784</v>
      </c>
      <c r="R4615" s="255" t="s">
        <v>1661</v>
      </c>
      <c r="S4615" s="255" t="s">
        <v>2727</v>
      </c>
    </row>
    <row r="4616" spans="1:19" x14ac:dyDescent="0.3">
      <c r="A4616" s="255"/>
      <c r="B4616" s="255"/>
      <c r="C4616" s="255"/>
      <c r="D4616" s="255"/>
      <c r="F4616" s="255" t="s">
        <v>191</v>
      </c>
      <c r="G4616" s="255" t="s">
        <v>679</v>
      </c>
      <c r="H4616" s="255" t="s">
        <v>594</v>
      </c>
      <c r="I4616" s="255" t="s">
        <v>1481</v>
      </c>
      <c r="K4616" s="255" t="s">
        <v>265</v>
      </c>
      <c r="L4616" s="255" t="s">
        <v>544</v>
      </c>
      <c r="M4616" s="255" t="s">
        <v>1307</v>
      </c>
      <c r="N4616" s="255" t="s">
        <v>3856</v>
      </c>
      <c r="P4616" s="255" t="s">
        <v>191</v>
      </c>
      <c r="Q4616" s="255" t="s">
        <v>786</v>
      </c>
      <c r="R4616" s="255" t="s">
        <v>4526</v>
      </c>
      <c r="S4616" s="255" t="s">
        <v>4085</v>
      </c>
    </row>
    <row r="4617" spans="1:19" x14ac:dyDescent="0.3">
      <c r="A4617" s="255"/>
      <c r="B4617" s="255"/>
      <c r="C4617" s="255"/>
      <c r="D4617" s="255"/>
      <c r="F4617" s="255" t="s">
        <v>191</v>
      </c>
      <c r="G4617" s="255" t="s">
        <v>681</v>
      </c>
      <c r="H4617" s="255" t="s">
        <v>1802</v>
      </c>
      <c r="I4617" s="255" t="s">
        <v>1483</v>
      </c>
      <c r="K4617" s="255" t="s">
        <v>265</v>
      </c>
      <c r="L4617" s="255" t="s">
        <v>675</v>
      </c>
      <c r="M4617" s="255" t="s">
        <v>885</v>
      </c>
      <c r="N4617" s="255" t="s">
        <v>3730</v>
      </c>
      <c r="P4617" s="255" t="s">
        <v>191</v>
      </c>
      <c r="Q4617" s="255" t="s">
        <v>4674</v>
      </c>
      <c r="R4617" s="255" t="s">
        <v>2162</v>
      </c>
      <c r="S4617" s="255" t="s">
        <v>7817</v>
      </c>
    </row>
    <row r="4618" spans="1:19" x14ac:dyDescent="0.3">
      <c r="A4618" s="255"/>
      <c r="B4618" s="255"/>
      <c r="C4618" s="255"/>
      <c r="D4618" s="255"/>
      <c r="F4618" s="255" t="s">
        <v>191</v>
      </c>
      <c r="G4618" s="255" t="s">
        <v>683</v>
      </c>
      <c r="H4618" s="255" t="s">
        <v>1013</v>
      </c>
      <c r="I4618" s="255" t="s">
        <v>1966</v>
      </c>
      <c r="K4618" s="255" t="s">
        <v>265</v>
      </c>
      <c r="L4618" s="255" t="s">
        <v>676</v>
      </c>
      <c r="M4618" s="255" t="s">
        <v>2029</v>
      </c>
      <c r="N4618" s="255" t="s">
        <v>3857</v>
      </c>
      <c r="P4618" s="255" t="s">
        <v>191</v>
      </c>
      <c r="Q4618" s="255" t="s">
        <v>788</v>
      </c>
      <c r="R4618" s="255" t="s">
        <v>946</v>
      </c>
      <c r="S4618" s="255" t="s">
        <v>905</v>
      </c>
    </row>
    <row r="4619" spans="1:19" x14ac:dyDescent="0.3">
      <c r="A4619" s="255"/>
      <c r="B4619" s="255"/>
      <c r="C4619" s="255"/>
      <c r="D4619" s="255"/>
      <c r="F4619" s="255" t="s">
        <v>191</v>
      </c>
      <c r="G4619" s="255" t="s">
        <v>542</v>
      </c>
      <c r="H4619" s="255" t="s">
        <v>3536</v>
      </c>
      <c r="I4619" s="255" t="s">
        <v>1967</v>
      </c>
      <c r="K4619" s="255" t="s">
        <v>265</v>
      </c>
      <c r="L4619" s="255" t="s">
        <v>677</v>
      </c>
      <c r="M4619" s="255" t="s">
        <v>565</v>
      </c>
      <c r="N4619" s="255" t="s">
        <v>565</v>
      </c>
      <c r="P4619" s="255" t="s">
        <v>191</v>
      </c>
      <c r="Q4619" s="255" t="s">
        <v>790</v>
      </c>
      <c r="R4619" s="255" t="s">
        <v>621</v>
      </c>
      <c r="S4619" s="255" t="s">
        <v>2247</v>
      </c>
    </row>
    <row r="4620" spans="1:19" x14ac:dyDescent="0.3">
      <c r="A4620" s="255"/>
      <c r="B4620" s="255"/>
      <c r="C4620" s="255"/>
      <c r="D4620" s="255"/>
      <c r="F4620" s="255" t="s">
        <v>191</v>
      </c>
      <c r="G4620" s="255" t="s">
        <v>686</v>
      </c>
      <c r="H4620" s="255" t="s">
        <v>2018</v>
      </c>
      <c r="I4620" s="255" t="s">
        <v>1968</v>
      </c>
      <c r="K4620" s="255" t="s">
        <v>265</v>
      </c>
      <c r="L4620" s="255" t="s">
        <v>543</v>
      </c>
      <c r="M4620" s="255" t="s">
        <v>812</v>
      </c>
      <c r="N4620" s="255" t="s">
        <v>3366</v>
      </c>
      <c r="P4620" s="255" t="s">
        <v>191</v>
      </c>
      <c r="Q4620" s="255" t="s">
        <v>792</v>
      </c>
      <c r="R4620" s="255" t="s">
        <v>812</v>
      </c>
      <c r="S4620" s="255" t="s">
        <v>4086</v>
      </c>
    </row>
    <row r="4621" spans="1:19" x14ac:dyDescent="0.3">
      <c r="A4621" s="255"/>
      <c r="B4621" s="255"/>
      <c r="C4621" s="255"/>
      <c r="D4621" s="255"/>
      <c r="F4621" s="255" t="s">
        <v>191</v>
      </c>
      <c r="G4621" s="255" t="s">
        <v>688</v>
      </c>
      <c r="H4621" s="255" t="s">
        <v>853</v>
      </c>
      <c r="I4621" s="255" t="s">
        <v>1553</v>
      </c>
      <c r="K4621" s="255" t="s">
        <v>265</v>
      </c>
      <c r="L4621" s="255" t="s">
        <v>679</v>
      </c>
      <c r="M4621" s="255" t="s">
        <v>594</v>
      </c>
      <c r="N4621" s="255" t="s">
        <v>812</v>
      </c>
      <c r="P4621" s="255" t="s">
        <v>191</v>
      </c>
      <c r="Q4621" s="255" t="s">
        <v>794</v>
      </c>
      <c r="R4621" s="255" t="s">
        <v>624</v>
      </c>
      <c r="S4621" s="255" t="s">
        <v>1348</v>
      </c>
    </row>
    <row r="4622" spans="1:19" x14ac:dyDescent="0.3">
      <c r="A4622" s="255"/>
      <c r="B4622" s="255"/>
      <c r="C4622" s="255"/>
      <c r="D4622" s="255"/>
      <c r="F4622" s="255" t="s">
        <v>191</v>
      </c>
      <c r="G4622" s="255" t="s">
        <v>690</v>
      </c>
      <c r="H4622" s="255" t="s">
        <v>2284</v>
      </c>
      <c r="I4622" s="255" t="s">
        <v>1969</v>
      </c>
      <c r="K4622" s="255" t="s">
        <v>265</v>
      </c>
      <c r="L4622" s="255" t="s">
        <v>681</v>
      </c>
      <c r="M4622" s="255" t="s">
        <v>881</v>
      </c>
      <c r="N4622" s="255" t="s">
        <v>1537</v>
      </c>
      <c r="P4622" s="255" t="s">
        <v>191</v>
      </c>
      <c r="Q4622" s="255" t="s">
        <v>796</v>
      </c>
      <c r="R4622" s="255" t="s">
        <v>581</v>
      </c>
      <c r="S4622" s="255" t="s">
        <v>2039</v>
      </c>
    </row>
    <row r="4623" spans="1:19" x14ac:dyDescent="0.3">
      <c r="A4623" s="255"/>
      <c r="B4623" s="255"/>
      <c r="C4623" s="255"/>
      <c r="D4623" s="255"/>
      <c r="F4623" s="255" t="s">
        <v>191</v>
      </c>
      <c r="G4623" s="255" t="s">
        <v>541</v>
      </c>
      <c r="H4623" s="255" t="s">
        <v>2503</v>
      </c>
      <c r="I4623" s="255" t="s">
        <v>3777</v>
      </c>
      <c r="K4623" s="255" t="s">
        <v>265</v>
      </c>
      <c r="L4623" s="255" t="s">
        <v>683</v>
      </c>
      <c r="M4623" s="255" t="s">
        <v>594</v>
      </c>
      <c r="N4623" s="255" t="s">
        <v>1020</v>
      </c>
      <c r="P4623" s="255" t="s">
        <v>191</v>
      </c>
      <c r="Q4623" s="255" t="s">
        <v>4675</v>
      </c>
      <c r="R4623" s="255" t="s">
        <v>1947</v>
      </c>
      <c r="S4623" s="255" t="s">
        <v>9238</v>
      </c>
    </row>
    <row r="4624" spans="1:19" x14ac:dyDescent="0.3">
      <c r="A4624" s="255"/>
      <c r="B4624" s="255"/>
      <c r="C4624" s="255"/>
      <c r="D4624" s="255"/>
      <c r="F4624" s="255" t="s">
        <v>191</v>
      </c>
      <c r="G4624" s="255" t="s">
        <v>693</v>
      </c>
      <c r="H4624" s="255" t="s">
        <v>5002</v>
      </c>
      <c r="I4624" s="255" t="s">
        <v>1970</v>
      </c>
      <c r="K4624" s="255" t="s">
        <v>265</v>
      </c>
      <c r="L4624" s="255" t="s">
        <v>542</v>
      </c>
      <c r="M4624" s="255" t="s">
        <v>885</v>
      </c>
      <c r="N4624" s="255" t="s">
        <v>812</v>
      </c>
      <c r="P4624" s="255" t="s">
        <v>191</v>
      </c>
      <c r="Q4624" s="255" t="s">
        <v>798</v>
      </c>
      <c r="R4624" s="255" t="s">
        <v>885</v>
      </c>
      <c r="S4624" s="255" t="s">
        <v>1202</v>
      </c>
    </row>
    <row r="4625" spans="1:19" x14ac:dyDescent="0.3">
      <c r="A4625" s="255"/>
      <c r="B4625" s="255"/>
      <c r="C4625" s="255"/>
      <c r="D4625" s="255"/>
      <c r="F4625" s="255" t="s">
        <v>191</v>
      </c>
      <c r="G4625" s="255" t="s">
        <v>695</v>
      </c>
      <c r="H4625" s="255" t="s">
        <v>1919</v>
      </c>
      <c r="I4625" s="255" t="s">
        <v>1971</v>
      </c>
      <c r="K4625" s="255" t="s">
        <v>265</v>
      </c>
      <c r="L4625" s="255" t="s">
        <v>686</v>
      </c>
      <c r="M4625" s="255" t="s">
        <v>885</v>
      </c>
      <c r="N4625" s="255" t="s">
        <v>885</v>
      </c>
      <c r="P4625" s="255" t="s">
        <v>191</v>
      </c>
      <c r="Q4625" s="255" t="s">
        <v>800</v>
      </c>
      <c r="R4625" s="255" t="s">
        <v>1844</v>
      </c>
      <c r="S4625" s="255" t="s">
        <v>4087</v>
      </c>
    </row>
    <row r="4626" spans="1:19" x14ac:dyDescent="0.3">
      <c r="A4626" s="255"/>
      <c r="B4626" s="255"/>
      <c r="C4626" s="255"/>
      <c r="D4626" s="255"/>
      <c r="F4626" s="255" t="s">
        <v>191</v>
      </c>
      <c r="G4626" s="255" t="s">
        <v>697</v>
      </c>
      <c r="H4626" s="255" t="s">
        <v>9018</v>
      </c>
      <c r="I4626" s="255" t="s">
        <v>960</v>
      </c>
      <c r="K4626" s="255" t="s">
        <v>265</v>
      </c>
      <c r="L4626" s="255" t="s">
        <v>688</v>
      </c>
      <c r="M4626" s="255" t="s">
        <v>565</v>
      </c>
      <c r="N4626" s="255" t="s">
        <v>565</v>
      </c>
      <c r="P4626" s="255" t="s">
        <v>191</v>
      </c>
      <c r="Q4626" s="255" t="s">
        <v>802</v>
      </c>
      <c r="R4626" s="255" t="s">
        <v>565</v>
      </c>
      <c r="S4626" s="255" t="s">
        <v>565</v>
      </c>
    </row>
    <row r="4627" spans="1:19" x14ac:dyDescent="0.3">
      <c r="A4627" s="255"/>
      <c r="B4627" s="255"/>
      <c r="C4627" s="255"/>
      <c r="D4627" s="255"/>
      <c r="F4627" s="255" t="s">
        <v>191</v>
      </c>
      <c r="G4627" s="255" t="s">
        <v>699</v>
      </c>
      <c r="H4627" s="255" t="s">
        <v>3470</v>
      </c>
      <c r="I4627" s="255" t="s">
        <v>795</v>
      </c>
      <c r="K4627" s="255" t="s">
        <v>265</v>
      </c>
      <c r="L4627" s="255" t="s">
        <v>690</v>
      </c>
      <c r="M4627" s="255" t="s">
        <v>565</v>
      </c>
      <c r="N4627" s="255" t="s">
        <v>565</v>
      </c>
      <c r="P4627" s="255" t="s">
        <v>191</v>
      </c>
      <c r="Q4627" s="255" t="s">
        <v>803</v>
      </c>
      <c r="R4627" s="255" t="s">
        <v>889</v>
      </c>
      <c r="S4627" s="255" t="s">
        <v>4088</v>
      </c>
    </row>
    <row r="4628" spans="1:19" x14ac:dyDescent="0.3">
      <c r="A4628" s="255"/>
      <c r="B4628" s="255"/>
      <c r="C4628" s="255"/>
      <c r="D4628" s="255"/>
      <c r="F4628" s="255" t="s">
        <v>191</v>
      </c>
      <c r="G4628" s="255" t="s">
        <v>701</v>
      </c>
      <c r="H4628" s="255" t="s">
        <v>946</v>
      </c>
      <c r="I4628" s="255" t="s">
        <v>757</v>
      </c>
      <c r="K4628" s="255" t="s">
        <v>265</v>
      </c>
      <c r="L4628" s="255" t="s">
        <v>541</v>
      </c>
      <c r="M4628" s="255" t="s">
        <v>2388</v>
      </c>
      <c r="N4628" s="255" t="s">
        <v>9136</v>
      </c>
      <c r="P4628" s="255" t="s">
        <v>191</v>
      </c>
      <c r="Q4628" s="255" t="s">
        <v>805</v>
      </c>
      <c r="R4628" s="255" t="s">
        <v>594</v>
      </c>
      <c r="S4628" s="255" t="s">
        <v>2790</v>
      </c>
    </row>
    <row r="4629" spans="1:19" x14ac:dyDescent="0.3">
      <c r="A4629" s="255"/>
      <c r="B4629" s="255"/>
      <c r="C4629" s="255"/>
      <c r="D4629" s="255"/>
      <c r="F4629" s="255" t="s">
        <v>191</v>
      </c>
      <c r="G4629" s="255" t="s">
        <v>702</v>
      </c>
      <c r="H4629" s="255" t="s">
        <v>594</v>
      </c>
      <c r="I4629" s="255" t="s">
        <v>863</v>
      </c>
      <c r="K4629" s="255" t="s">
        <v>265</v>
      </c>
      <c r="L4629" s="255" t="s">
        <v>693</v>
      </c>
      <c r="M4629" s="255" t="s">
        <v>2228</v>
      </c>
      <c r="N4629" s="255" t="s">
        <v>9137</v>
      </c>
      <c r="P4629" s="255" t="s">
        <v>191</v>
      </c>
      <c r="Q4629" s="255" t="s">
        <v>807</v>
      </c>
      <c r="R4629" s="255" t="s">
        <v>2515</v>
      </c>
      <c r="S4629" s="255" t="s">
        <v>3569</v>
      </c>
    </row>
    <row r="4630" spans="1:19" x14ac:dyDescent="0.3">
      <c r="A4630" s="255"/>
      <c r="B4630" s="255"/>
      <c r="C4630" s="255"/>
      <c r="D4630" s="255"/>
      <c r="F4630" s="255" t="s">
        <v>191</v>
      </c>
      <c r="G4630" s="255" t="s">
        <v>703</v>
      </c>
      <c r="H4630" s="255" t="s">
        <v>565</v>
      </c>
      <c r="I4630" s="255" t="s">
        <v>565</v>
      </c>
      <c r="K4630" s="255" t="s">
        <v>265</v>
      </c>
      <c r="L4630" s="255" t="s">
        <v>695</v>
      </c>
      <c r="M4630" s="255" t="s">
        <v>4176</v>
      </c>
      <c r="N4630" s="255" t="s">
        <v>3858</v>
      </c>
      <c r="P4630" s="255" t="s">
        <v>191</v>
      </c>
      <c r="Q4630" s="255" t="s">
        <v>809</v>
      </c>
      <c r="R4630" s="255" t="s">
        <v>598</v>
      </c>
      <c r="S4630" s="255" t="s">
        <v>4089</v>
      </c>
    </row>
    <row r="4631" spans="1:19" x14ac:dyDescent="0.3">
      <c r="A4631" s="255"/>
      <c r="B4631" s="255"/>
      <c r="C4631" s="255"/>
      <c r="D4631" s="255"/>
      <c r="F4631" s="255" t="s">
        <v>191</v>
      </c>
      <c r="G4631" s="255" t="s">
        <v>704</v>
      </c>
      <c r="H4631" s="255" t="s">
        <v>941</v>
      </c>
      <c r="I4631" s="255" t="s">
        <v>1972</v>
      </c>
      <c r="K4631" s="255" t="s">
        <v>265</v>
      </c>
      <c r="L4631" s="255" t="s">
        <v>697</v>
      </c>
      <c r="M4631" s="255" t="s">
        <v>777</v>
      </c>
      <c r="N4631" s="255" t="s">
        <v>624</v>
      </c>
      <c r="P4631" s="255" t="s">
        <v>191</v>
      </c>
      <c r="Q4631" s="255" t="s">
        <v>811</v>
      </c>
      <c r="R4631" s="255" t="s">
        <v>565</v>
      </c>
      <c r="S4631" s="255" t="s">
        <v>565</v>
      </c>
    </row>
    <row r="4632" spans="1:19" x14ac:dyDescent="0.3">
      <c r="A4632" s="255"/>
      <c r="B4632" s="255"/>
      <c r="C4632" s="255"/>
      <c r="D4632" s="255"/>
      <c r="F4632" s="255" t="s">
        <v>191</v>
      </c>
      <c r="G4632" s="255" t="s">
        <v>705</v>
      </c>
      <c r="H4632" s="255" t="s">
        <v>2812</v>
      </c>
      <c r="I4632" s="255" t="s">
        <v>1973</v>
      </c>
      <c r="K4632" s="255" t="s">
        <v>265</v>
      </c>
      <c r="L4632" s="255" t="s">
        <v>699</v>
      </c>
      <c r="M4632" s="255" t="s">
        <v>2157</v>
      </c>
      <c r="N4632" s="255" t="s">
        <v>757</v>
      </c>
      <c r="P4632" s="255" t="s">
        <v>191</v>
      </c>
      <c r="Q4632" s="255" t="s">
        <v>4676</v>
      </c>
      <c r="R4632" s="255" t="s">
        <v>4319</v>
      </c>
      <c r="S4632" s="255" t="s">
        <v>9239</v>
      </c>
    </row>
    <row r="4633" spans="1:19" x14ac:dyDescent="0.3">
      <c r="A4633" s="255"/>
      <c r="B4633" s="255"/>
      <c r="C4633" s="255"/>
      <c r="D4633" s="255"/>
      <c r="F4633" s="255" t="s">
        <v>191</v>
      </c>
      <c r="G4633" s="255" t="s">
        <v>707</v>
      </c>
      <c r="H4633" s="255" t="s">
        <v>1393</v>
      </c>
      <c r="I4633" s="255" t="s">
        <v>1974</v>
      </c>
      <c r="K4633" s="255" t="s">
        <v>265</v>
      </c>
      <c r="L4633" s="255" t="s">
        <v>701</v>
      </c>
      <c r="M4633" s="255" t="s">
        <v>565</v>
      </c>
      <c r="N4633" s="255" t="s">
        <v>594</v>
      </c>
      <c r="P4633" s="255" t="s">
        <v>191</v>
      </c>
      <c r="Q4633" s="255" t="s">
        <v>813</v>
      </c>
      <c r="R4633" s="255" t="s">
        <v>4486</v>
      </c>
      <c r="S4633" s="255" t="s">
        <v>4090</v>
      </c>
    </row>
    <row r="4634" spans="1:19" x14ac:dyDescent="0.3">
      <c r="A4634" s="255"/>
      <c r="B4634" s="255"/>
      <c r="C4634" s="255"/>
      <c r="D4634" s="255"/>
      <c r="F4634" s="255" t="s">
        <v>191</v>
      </c>
      <c r="G4634" s="255" t="s">
        <v>709</v>
      </c>
      <c r="H4634" s="255" t="s">
        <v>1807</v>
      </c>
      <c r="I4634" s="255" t="s">
        <v>1975</v>
      </c>
      <c r="K4634" s="255" t="s">
        <v>265</v>
      </c>
      <c r="L4634" s="255" t="s">
        <v>702</v>
      </c>
      <c r="M4634" s="255" t="s">
        <v>565</v>
      </c>
      <c r="N4634" s="255" t="s">
        <v>565</v>
      </c>
      <c r="P4634" s="255" t="s">
        <v>191</v>
      </c>
      <c r="Q4634" s="255" t="s">
        <v>815</v>
      </c>
      <c r="R4634" s="255" t="s">
        <v>565</v>
      </c>
      <c r="S4634" s="255" t="s">
        <v>992</v>
      </c>
    </row>
    <row r="4635" spans="1:19" x14ac:dyDescent="0.3">
      <c r="A4635" s="255"/>
      <c r="B4635" s="255"/>
      <c r="C4635" s="255"/>
      <c r="D4635" s="255"/>
      <c r="F4635" s="255" t="s">
        <v>191</v>
      </c>
      <c r="G4635" s="255" t="s">
        <v>586</v>
      </c>
      <c r="H4635" s="255" t="s">
        <v>4868</v>
      </c>
      <c r="I4635" s="255" t="s">
        <v>2308</v>
      </c>
      <c r="K4635" s="255" t="s">
        <v>265</v>
      </c>
      <c r="L4635" s="255" t="s">
        <v>703</v>
      </c>
      <c r="M4635" s="255" t="s">
        <v>565</v>
      </c>
      <c r="N4635" s="255" t="s">
        <v>565</v>
      </c>
      <c r="P4635" s="255" t="s">
        <v>191</v>
      </c>
      <c r="Q4635" s="255" t="s">
        <v>816</v>
      </c>
      <c r="R4635" s="255" t="s">
        <v>7648</v>
      </c>
      <c r="S4635" s="255" t="s">
        <v>4091</v>
      </c>
    </row>
    <row r="4636" spans="1:19" x14ac:dyDescent="0.3">
      <c r="A4636" s="255"/>
      <c r="B4636" s="255"/>
      <c r="C4636" s="255"/>
      <c r="D4636" s="255"/>
      <c r="F4636" s="255" t="s">
        <v>191</v>
      </c>
      <c r="G4636" s="255" t="s">
        <v>540</v>
      </c>
      <c r="H4636" s="255" t="s">
        <v>9017</v>
      </c>
      <c r="I4636" s="255" t="s">
        <v>9660</v>
      </c>
      <c r="K4636" s="255" t="s">
        <v>265</v>
      </c>
      <c r="L4636" s="255" t="s">
        <v>704</v>
      </c>
      <c r="M4636" s="255" t="s">
        <v>565</v>
      </c>
      <c r="N4636" s="255" t="s">
        <v>565</v>
      </c>
      <c r="P4636" s="255" t="s">
        <v>191</v>
      </c>
      <c r="Q4636" s="255" t="s">
        <v>818</v>
      </c>
      <c r="R4636" s="255" t="s">
        <v>851</v>
      </c>
      <c r="S4636" s="255" t="s">
        <v>4092</v>
      </c>
    </row>
    <row r="4637" spans="1:19" x14ac:dyDescent="0.3">
      <c r="A4637" s="255"/>
      <c r="B4637" s="255"/>
      <c r="C4637" s="255"/>
      <c r="D4637" s="255"/>
      <c r="F4637" s="255" t="s">
        <v>191</v>
      </c>
      <c r="G4637" s="255" t="s">
        <v>371</v>
      </c>
      <c r="H4637" s="255" t="s">
        <v>8923</v>
      </c>
      <c r="I4637" s="255" t="s">
        <v>8661</v>
      </c>
      <c r="K4637" s="255" t="s">
        <v>265</v>
      </c>
      <c r="L4637" s="255" t="s">
        <v>705</v>
      </c>
      <c r="M4637" s="255" t="s">
        <v>565</v>
      </c>
      <c r="N4637" s="255" t="s">
        <v>565</v>
      </c>
      <c r="P4637" s="255" t="s">
        <v>191</v>
      </c>
      <c r="Q4637" s="255" t="s">
        <v>4677</v>
      </c>
      <c r="R4637" s="255" t="s">
        <v>565</v>
      </c>
      <c r="S4637" s="255" t="s">
        <v>565</v>
      </c>
    </row>
    <row r="4638" spans="1:19" x14ac:dyDescent="0.3">
      <c r="A4638" s="255"/>
      <c r="B4638" s="255"/>
      <c r="C4638" s="255"/>
      <c r="D4638" s="255"/>
      <c r="F4638" s="255" t="s">
        <v>191</v>
      </c>
      <c r="G4638" s="255" t="s">
        <v>715</v>
      </c>
      <c r="H4638" s="255" t="s">
        <v>1763</v>
      </c>
      <c r="I4638" s="255" t="s">
        <v>1977</v>
      </c>
      <c r="K4638" s="255" t="s">
        <v>265</v>
      </c>
      <c r="L4638" s="255" t="s">
        <v>707</v>
      </c>
      <c r="M4638" s="255" t="s">
        <v>652</v>
      </c>
      <c r="N4638" s="255" t="s">
        <v>3206</v>
      </c>
      <c r="P4638" s="255" t="s">
        <v>191</v>
      </c>
      <c r="Q4638" s="255" t="s">
        <v>820</v>
      </c>
      <c r="R4638" s="255" t="s">
        <v>565</v>
      </c>
      <c r="S4638" s="255" t="s">
        <v>565</v>
      </c>
    </row>
    <row r="4639" spans="1:19" x14ac:dyDescent="0.3">
      <c r="A4639" s="255"/>
      <c r="B4639" s="255"/>
      <c r="C4639" s="255"/>
      <c r="D4639" s="255"/>
      <c r="F4639" s="255" t="s">
        <v>191</v>
      </c>
      <c r="G4639" s="255" t="s">
        <v>717</v>
      </c>
      <c r="H4639" s="255" t="s">
        <v>2806</v>
      </c>
      <c r="I4639" s="255" t="s">
        <v>1978</v>
      </c>
      <c r="K4639" s="255" t="s">
        <v>265</v>
      </c>
      <c r="L4639" s="255" t="s">
        <v>709</v>
      </c>
      <c r="M4639" s="255" t="s">
        <v>565</v>
      </c>
      <c r="N4639" s="255" t="s">
        <v>565</v>
      </c>
      <c r="P4639" s="255" t="s">
        <v>191</v>
      </c>
      <c r="Q4639" s="255" t="s">
        <v>961</v>
      </c>
      <c r="R4639" s="255" t="s">
        <v>565</v>
      </c>
      <c r="S4639" s="255" t="s">
        <v>565</v>
      </c>
    </row>
    <row r="4640" spans="1:19" x14ac:dyDescent="0.3">
      <c r="A4640" s="255"/>
      <c r="B4640" s="255"/>
      <c r="C4640" s="255"/>
      <c r="D4640" s="255"/>
      <c r="F4640" s="255" t="s">
        <v>191</v>
      </c>
      <c r="G4640" s="255" t="s">
        <v>719</v>
      </c>
      <c r="H4640" s="255" t="s">
        <v>594</v>
      </c>
      <c r="I4640" s="255" t="s">
        <v>680</v>
      </c>
      <c r="K4640" s="255" t="s">
        <v>265</v>
      </c>
      <c r="L4640" s="255" t="s">
        <v>586</v>
      </c>
      <c r="M4640" s="255" t="s">
        <v>2154</v>
      </c>
      <c r="N4640" s="255" t="s">
        <v>3731</v>
      </c>
      <c r="P4640" s="255" t="s">
        <v>191</v>
      </c>
      <c r="Q4640" s="255" t="s">
        <v>822</v>
      </c>
      <c r="R4640" s="255" t="s">
        <v>978</v>
      </c>
      <c r="S4640" s="255" t="s">
        <v>4093</v>
      </c>
    </row>
    <row r="4641" spans="1:19" x14ac:dyDescent="0.3">
      <c r="A4641" s="255"/>
      <c r="B4641" s="255"/>
      <c r="C4641" s="255"/>
      <c r="D4641" s="255"/>
      <c r="F4641" s="255" t="s">
        <v>191</v>
      </c>
      <c r="G4641" s="255" t="s">
        <v>720</v>
      </c>
      <c r="H4641" s="255" t="s">
        <v>1832</v>
      </c>
      <c r="I4641" s="255" t="s">
        <v>1475</v>
      </c>
      <c r="K4641" s="255" t="s">
        <v>265</v>
      </c>
      <c r="L4641" s="255" t="s">
        <v>540</v>
      </c>
      <c r="M4641" s="255" t="s">
        <v>10030</v>
      </c>
      <c r="N4641" s="255" t="s">
        <v>10029</v>
      </c>
      <c r="P4641" s="255" t="s">
        <v>191</v>
      </c>
      <c r="Q4641" s="255" t="s">
        <v>332</v>
      </c>
      <c r="R4641" s="255" t="s">
        <v>10124</v>
      </c>
      <c r="S4641" s="255" t="s">
        <v>10125</v>
      </c>
    </row>
    <row r="4642" spans="1:19" x14ac:dyDescent="0.3">
      <c r="A4642" s="255"/>
      <c r="B4642" s="255"/>
      <c r="C4642" s="255"/>
      <c r="D4642" s="255"/>
      <c r="F4642" s="255" t="s">
        <v>191</v>
      </c>
      <c r="G4642" s="255" t="s">
        <v>722</v>
      </c>
      <c r="H4642" s="255" t="s">
        <v>863</v>
      </c>
      <c r="I4642" s="255" t="s">
        <v>661</v>
      </c>
      <c r="K4642" s="255" t="s">
        <v>265</v>
      </c>
      <c r="L4642" s="255" t="s">
        <v>371</v>
      </c>
      <c r="M4642" s="255" t="s">
        <v>4479</v>
      </c>
      <c r="N4642" s="255" t="s">
        <v>10028</v>
      </c>
      <c r="P4642" s="255" t="s">
        <v>191</v>
      </c>
      <c r="Q4642" s="255" t="s">
        <v>331</v>
      </c>
      <c r="R4642" s="255" t="s">
        <v>993</v>
      </c>
      <c r="S4642" s="255" t="s">
        <v>4094</v>
      </c>
    </row>
    <row r="4643" spans="1:19" x14ac:dyDescent="0.3">
      <c r="A4643" s="255"/>
      <c r="B4643" s="255"/>
      <c r="C4643" s="255"/>
      <c r="D4643" s="255"/>
      <c r="F4643" s="255" t="s">
        <v>191</v>
      </c>
      <c r="G4643" s="255" t="s">
        <v>724</v>
      </c>
      <c r="H4643" s="255" t="s">
        <v>674</v>
      </c>
      <c r="I4643" s="255" t="s">
        <v>1979</v>
      </c>
      <c r="K4643" s="255" t="s">
        <v>265</v>
      </c>
      <c r="L4643" s="255" t="s">
        <v>714</v>
      </c>
      <c r="M4643" s="255" t="s">
        <v>565</v>
      </c>
      <c r="N4643" s="255" t="s">
        <v>863</v>
      </c>
      <c r="P4643" s="255" t="s">
        <v>191</v>
      </c>
      <c r="Q4643" s="255" t="s">
        <v>330</v>
      </c>
      <c r="R4643" s="255" t="s">
        <v>1933</v>
      </c>
      <c r="S4643" s="255" t="s">
        <v>4095</v>
      </c>
    </row>
    <row r="4644" spans="1:19" x14ac:dyDescent="0.3">
      <c r="A4644" s="255"/>
      <c r="B4644" s="255"/>
      <c r="C4644" s="255"/>
      <c r="D4644" s="255"/>
      <c r="F4644" s="255" t="s">
        <v>191</v>
      </c>
      <c r="G4644" s="255" t="s">
        <v>726</v>
      </c>
      <c r="H4644" s="255" t="s">
        <v>3038</v>
      </c>
      <c r="I4644" s="255" t="s">
        <v>8662</v>
      </c>
      <c r="K4644" s="255" t="s">
        <v>265</v>
      </c>
      <c r="L4644" s="255" t="s">
        <v>1041</v>
      </c>
      <c r="M4644" s="255" t="s">
        <v>2052</v>
      </c>
      <c r="N4644" s="255" t="s">
        <v>10027</v>
      </c>
      <c r="P4644" s="255" t="s">
        <v>191</v>
      </c>
      <c r="Q4644" s="255" t="s">
        <v>329</v>
      </c>
      <c r="R4644" s="255" t="s">
        <v>9240</v>
      </c>
      <c r="S4644" s="255" t="s">
        <v>8812</v>
      </c>
    </row>
    <row r="4645" spans="1:19" x14ac:dyDescent="0.3">
      <c r="A4645" s="255"/>
      <c r="B4645" s="255"/>
      <c r="C4645" s="255"/>
      <c r="D4645" s="255"/>
      <c r="F4645" s="255" t="s">
        <v>191</v>
      </c>
      <c r="G4645" s="255" t="s">
        <v>728</v>
      </c>
      <c r="H4645" s="255" t="s">
        <v>4440</v>
      </c>
      <c r="I4645" s="255" t="s">
        <v>1980</v>
      </c>
      <c r="K4645" s="255" t="s">
        <v>265</v>
      </c>
      <c r="L4645" s="255" t="s">
        <v>715</v>
      </c>
      <c r="M4645" s="255" t="s">
        <v>3002</v>
      </c>
      <c r="N4645" s="255" t="s">
        <v>10026</v>
      </c>
      <c r="P4645" s="255" t="s">
        <v>191</v>
      </c>
      <c r="Q4645" s="255" t="s">
        <v>328</v>
      </c>
      <c r="R4645" s="255" t="s">
        <v>1539</v>
      </c>
      <c r="S4645" s="255" t="s">
        <v>4096</v>
      </c>
    </row>
    <row r="4646" spans="1:19" x14ac:dyDescent="0.3">
      <c r="A4646" s="255"/>
      <c r="B4646" s="255"/>
      <c r="C4646" s="255"/>
      <c r="D4646" s="255"/>
      <c r="F4646" s="255" t="s">
        <v>191</v>
      </c>
      <c r="G4646" s="255" t="s">
        <v>730</v>
      </c>
      <c r="H4646" s="255" t="s">
        <v>1497</v>
      </c>
      <c r="I4646" s="255" t="s">
        <v>3745</v>
      </c>
      <c r="K4646" s="255" t="s">
        <v>265</v>
      </c>
      <c r="L4646" s="255" t="s">
        <v>717</v>
      </c>
      <c r="M4646" s="255" t="s">
        <v>565</v>
      </c>
      <c r="N4646" s="255" t="s">
        <v>565</v>
      </c>
      <c r="P4646" s="255" t="s">
        <v>191</v>
      </c>
      <c r="Q4646" s="255" t="s">
        <v>324</v>
      </c>
      <c r="R4646" s="255" t="s">
        <v>1996</v>
      </c>
      <c r="S4646" s="255" t="s">
        <v>10126</v>
      </c>
    </row>
    <row r="4647" spans="1:19" x14ac:dyDescent="0.3">
      <c r="A4647" s="255"/>
      <c r="B4647" s="255"/>
      <c r="C4647" s="255"/>
      <c r="D4647" s="255"/>
      <c r="F4647" s="255" t="s">
        <v>191</v>
      </c>
      <c r="G4647" s="255" t="s">
        <v>539</v>
      </c>
      <c r="H4647" s="255" t="s">
        <v>9016</v>
      </c>
      <c r="I4647" s="255" t="s">
        <v>9661</v>
      </c>
      <c r="K4647" s="255" t="s">
        <v>265</v>
      </c>
      <c r="L4647" s="255" t="s">
        <v>719</v>
      </c>
      <c r="M4647" s="255" t="s">
        <v>1348</v>
      </c>
      <c r="N4647" s="255" t="s">
        <v>1292</v>
      </c>
      <c r="P4647" s="255" t="s">
        <v>191</v>
      </c>
      <c r="Q4647" s="255" t="s">
        <v>4678</v>
      </c>
      <c r="R4647" s="255" t="s">
        <v>6986</v>
      </c>
      <c r="S4647" s="255" t="s">
        <v>9241</v>
      </c>
    </row>
    <row r="4648" spans="1:19" x14ac:dyDescent="0.3">
      <c r="A4648" s="255"/>
      <c r="B4648" s="255"/>
      <c r="C4648" s="255"/>
      <c r="D4648" s="255"/>
      <c r="F4648" s="255" t="s">
        <v>191</v>
      </c>
      <c r="G4648" s="255" t="s">
        <v>733</v>
      </c>
      <c r="H4648" s="255" t="s">
        <v>863</v>
      </c>
      <c r="I4648" s="255" t="s">
        <v>1981</v>
      </c>
      <c r="K4648" s="255" t="s">
        <v>265</v>
      </c>
      <c r="L4648" s="255" t="s">
        <v>720</v>
      </c>
      <c r="M4648" s="255" t="s">
        <v>812</v>
      </c>
      <c r="N4648" s="255" t="s">
        <v>3609</v>
      </c>
      <c r="P4648" s="255" t="s">
        <v>191</v>
      </c>
      <c r="Q4648" s="255" t="s">
        <v>830</v>
      </c>
      <c r="R4648" s="255" t="s">
        <v>777</v>
      </c>
      <c r="S4648" s="255" t="s">
        <v>4097</v>
      </c>
    </row>
    <row r="4649" spans="1:19" x14ac:dyDescent="0.3">
      <c r="A4649" s="255"/>
      <c r="B4649" s="255"/>
      <c r="C4649" s="255"/>
      <c r="D4649" s="255"/>
      <c r="F4649" s="255" t="s">
        <v>191</v>
      </c>
      <c r="G4649" s="255" t="s">
        <v>735</v>
      </c>
      <c r="H4649" s="255" t="s">
        <v>992</v>
      </c>
      <c r="I4649" s="255" t="s">
        <v>1982</v>
      </c>
      <c r="K4649" s="255" t="s">
        <v>265</v>
      </c>
      <c r="L4649" s="255" t="s">
        <v>722</v>
      </c>
      <c r="M4649" s="255" t="s">
        <v>905</v>
      </c>
      <c r="N4649" s="255" t="s">
        <v>10025</v>
      </c>
      <c r="P4649" s="255" t="s">
        <v>191</v>
      </c>
      <c r="Q4649" s="255" t="s">
        <v>831</v>
      </c>
      <c r="R4649" s="255" t="s">
        <v>565</v>
      </c>
      <c r="S4649" s="255" t="s">
        <v>565</v>
      </c>
    </row>
    <row r="4650" spans="1:19" x14ac:dyDescent="0.3">
      <c r="A4650" s="255"/>
      <c r="B4650" s="255"/>
      <c r="C4650" s="255"/>
      <c r="D4650" s="255"/>
      <c r="F4650" s="255" t="s">
        <v>191</v>
      </c>
      <c r="G4650" s="255" t="s">
        <v>737</v>
      </c>
      <c r="H4650" s="255" t="s">
        <v>2790</v>
      </c>
      <c r="I4650" s="255" t="s">
        <v>1983</v>
      </c>
      <c r="K4650" s="255" t="s">
        <v>265</v>
      </c>
      <c r="L4650" s="255" t="s">
        <v>724</v>
      </c>
      <c r="M4650" s="255" t="s">
        <v>867</v>
      </c>
      <c r="N4650" s="255" t="s">
        <v>3732</v>
      </c>
      <c r="P4650" s="255" t="s">
        <v>191</v>
      </c>
      <c r="Q4650" s="255" t="s">
        <v>832</v>
      </c>
      <c r="R4650" s="255" t="s">
        <v>1256</v>
      </c>
      <c r="S4650" s="255" t="s">
        <v>4098</v>
      </c>
    </row>
    <row r="4651" spans="1:19" x14ac:dyDescent="0.3">
      <c r="A4651" s="255"/>
      <c r="B4651" s="255"/>
      <c r="C4651" s="255"/>
      <c r="D4651" s="255"/>
      <c r="F4651" s="255" t="s">
        <v>191</v>
      </c>
      <c r="G4651" s="255" t="s">
        <v>739</v>
      </c>
      <c r="H4651" s="255" t="s">
        <v>1455</v>
      </c>
      <c r="I4651" s="255" t="s">
        <v>1984</v>
      </c>
      <c r="K4651" s="255" t="s">
        <v>265</v>
      </c>
      <c r="L4651" s="255" t="s">
        <v>726</v>
      </c>
      <c r="M4651" s="255" t="s">
        <v>3903</v>
      </c>
      <c r="N4651" s="255" t="s">
        <v>10024</v>
      </c>
      <c r="P4651" s="255" t="s">
        <v>191</v>
      </c>
      <c r="Q4651" s="255" t="s">
        <v>536</v>
      </c>
      <c r="R4651" s="255" t="s">
        <v>1256</v>
      </c>
      <c r="S4651" s="255" t="s">
        <v>8813</v>
      </c>
    </row>
    <row r="4652" spans="1:19" x14ac:dyDescent="0.3">
      <c r="A4652" s="255"/>
      <c r="B4652" s="255"/>
      <c r="C4652" s="255"/>
      <c r="D4652" s="255"/>
      <c r="F4652" s="255" t="s">
        <v>191</v>
      </c>
      <c r="G4652" s="255" t="s">
        <v>741</v>
      </c>
      <c r="H4652" s="255" t="s">
        <v>1312</v>
      </c>
      <c r="I4652" s="255" t="s">
        <v>1985</v>
      </c>
      <c r="K4652" s="255" t="s">
        <v>265</v>
      </c>
      <c r="L4652" s="255" t="s">
        <v>728</v>
      </c>
      <c r="M4652" s="255" t="s">
        <v>2605</v>
      </c>
      <c r="N4652" s="255" t="s">
        <v>3733</v>
      </c>
      <c r="P4652" s="255" t="s">
        <v>191</v>
      </c>
      <c r="Q4652" s="255" t="s">
        <v>586</v>
      </c>
      <c r="R4652" s="255" t="s">
        <v>1256</v>
      </c>
      <c r="S4652" s="255" t="s">
        <v>8813</v>
      </c>
    </row>
    <row r="4653" spans="1:19" x14ac:dyDescent="0.3">
      <c r="A4653" s="255"/>
      <c r="B4653" s="255"/>
      <c r="C4653" s="255"/>
      <c r="D4653" s="255"/>
      <c r="F4653" s="255" t="s">
        <v>191</v>
      </c>
      <c r="G4653" s="255" t="s">
        <v>743</v>
      </c>
      <c r="H4653" s="255" t="s">
        <v>9015</v>
      </c>
      <c r="I4653" s="255" t="s">
        <v>9662</v>
      </c>
      <c r="K4653" s="255" t="s">
        <v>265</v>
      </c>
      <c r="L4653" s="255" t="s">
        <v>730</v>
      </c>
      <c r="M4653" s="255" t="s">
        <v>4437</v>
      </c>
      <c r="N4653" s="255" t="s">
        <v>10023</v>
      </c>
      <c r="P4653" s="255" t="s">
        <v>261</v>
      </c>
      <c r="Q4653" s="255" t="s">
        <v>554</v>
      </c>
      <c r="R4653" s="255" t="s">
        <v>9242</v>
      </c>
      <c r="S4653" s="255" t="s">
        <v>9243</v>
      </c>
    </row>
    <row r="4654" spans="1:19" x14ac:dyDescent="0.3">
      <c r="A4654" s="255"/>
      <c r="B4654" s="255"/>
      <c r="C4654" s="255"/>
      <c r="D4654" s="255"/>
      <c r="F4654" s="255" t="s">
        <v>191</v>
      </c>
      <c r="G4654" s="255" t="s">
        <v>745</v>
      </c>
      <c r="H4654" s="255" t="s">
        <v>1807</v>
      </c>
      <c r="I4654" s="255" t="s">
        <v>1986</v>
      </c>
      <c r="K4654" s="255" t="s">
        <v>265</v>
      </c>
      <c r="L4654" s="255" t="s">
        <v>539</v>
      </c>
      <c r="M4654" s="255" t="s">
        <v>2056</v>
      </c>
      <c r="N4654" s="255" t="s">
        <v>8759</v>
      </c>
      <c r="P4654" s="255" t="s">
        <v>261</v>
      </c>
      <c r="Q4654" s="255" t="s">
        <v>564</v>
      </c>
      <c r="R4654" s="255" t="s">
        <v>565</v>
      </c>
      <c r="S4654" s="255" t="s">
        <v>565</v>
      </c>
    </row>
    <row r="4655" spans="1:19" x14ac:dyDescent="0.3">
      <c r="A4655" s="255"/>
      <c r="B4655" s="255"/>
      <c r="C4655" s="255"/>
      <c r="D4655" s="255"/>
      <c r="F4655" s="255" t="s">
        <v>191</v>
      </c>
      <c r="G4655" s="255" t="s">
        <v>747</v>
      </c>
      <c r="H4655" s="255" t="s">
        <v>1044</v>
      </c>
      <c r="I4655" s="255" t="s">
        <v>1987</v>
      </c>
      <c r="K4655" s="255" t="s">
        <v>265</v>
      </c>
      <c r="L4655" s="255" t="s">
        <v>733</v>
      </c>
      <c r="M4655" s="255" t="s">
        <v>594</v>
      </c>
      <c r="N4655" s="255" t="s">
        <v>757</v>
      </c>
      <c r="P4655" s="255" t="s">
        <v>261</v>
      </c>
      <c r="Q4655" s="255" t="s">
        <v>566</v>
      </c>
      <c r="R4655" s="255" t="s">
        <v>1420</v>
      </c>
      <c r="S4655" s="255" t="s">
        <v>3113</v>
      </c>
    </row>
    <row r="4656" spans="1:19" x14ac:dyDescent="0.3">
      <c r="A4656" s="255"/>
      <c r="B4656" s="255"/>
      <c r="C4656" s="255"/>
      <c r="D4656" s="255"/>
      <c r="F4656" s="255" t="s">
        <v>191</v>
      </c>
      <c r="G4656" s="255" t="s">
        <v>749</v>
      </c>
      <c r="H4656" s="255" t="s">
        <v>3295</v>
      </c>
      <c r="I4656" s="255" t="s">
        <v>9663</v>
      </c>
      <c r="K4656" s="255" t="s">
        <v>265</v>
      </c>
      <c r="L4656" s="255" t="s">
        <v>735</v>
      </c>
      <c r="M4656" s="255" t="s">
        <v>624</v>
      </c>
      <c r="N4656" s="255" t="s">
        <v>3734</v>
      </c>
      <c r="P4656" s="255" t="s">
        <v>261</v>
      </c>
      <c r="Q4656" s="255" t="s">
        <v>4661</v>
      </c>
      <c r="R4656" s="255" t="s">
        <v>7861</v>
      </c>
      <c r="S4656" s="255" t="s">
        <v>9244</v>
      </c>
    </row>
    <row r="4657" spans="1:19" x14ac:dyDescent="0.3">
      <c r="A4657" s="255"/>
      <c r="B4657" s="255"/>
      <c r="C4657" s="255"/>
      <c r="D4657" s="255"/>
      <c r="F4657" s="255" t="s">
        <v>191</v>
      </c>
      <c r="G4657" s="255" t="s">
        <v>751</v>
      </c>
      <c r="H4657" s="255" t="s">
        <v>4382</v>
      </c>
      <c r="I4657" s="255" t="s">
        <v>1988</v>
      </c>
      <c r="K4657" s="255" t="s">
        <v>265</v>
      </c>
      <c r="L4657" s="255" t="s">
        <v>737</v>
      </c>
      <c r="M4657" s="255" t="s">
        <v>863</v>
      </c>
      <c r="N4657" s="255" t="s">
        <v>1801</v>
      </c>
      <c r="P4657" s="255" t="s">
        <v>261</v>
      </c>
      <c r="Q4657" s="255" t="s">
        <v>568</v>
      </c>
      <c r="R4657" s="255" t="s">
        <v>565</v>
      </c>
      <c r="S4657" s="255" t="s">
        <v>565</v>
      </c>
    </row>
    <row r="4658" spans="1:19" x14ac:dyDescent="0.3">
      <c r="A4658" s="255"/>
      <c r="B4658" s="255"/>
      <c r="C4658" s="255"/>
      <c r="D4658" s="255"/>
      <c r="F4658" s="255" t="s">
        <v>191</v>
      </c>
      <c r="G4658" s="255" t="s">
        <v>753</v>
      </c>
      <c r="H4658" s="255" t="s">
        <v>9014</v>
      </c>
      <c r="I4658" s="255" t="s">
        <v>3778</v>
      </c>
      <c r="K4658" s="255" t="s">
        <v>265</v>
      </c>
      <c r="L4658" s="255" t="s">
        <v>739</v>
      </c>
      <c r="M4658" s="255" t="s">
        <v>624</v>
      </c>
      <c r="N4658" s="255" t="s">
        <v>3107</v>
      </c>
      <c r="P4658" s="255" t="s">
        <v>261</v>
      </c>
      <c r="Q4658" s="255" t="s">
        <v>570</v>
      </c>
      <c r="R4658" s="255" t="s">
        <v>1491</v>
      </c>
      <c r="S4658" s="255" t="s">
        <v>8814</v>
      </c>
    </row>
    <row r="4659" spans="1:19" x14ac:dyDescent="0.3">
      <c r="A4659" s="255"/>
      <c r="B4659" s="255"/>
      <c r="C4659" s="255"/>
      <c r="D4659" s="255"/>
      <c r="F4659" s="255" t="s">
        <v>191</v>
      </c>
      <c r="G4659" s="255" t="s">
        <v>538</v>
      </c>
      <c r="H4659" s="255" t="s">
        <v>9013</v>
      </c>
      <c r="I4659" s="255" t="s">
        <v>9012</v>
      </c>
      <c r="K4659" s="255" t="s">
        <v>265</v>
      </c>
      <c r="L4659" s="255" t="s">
        <v>741</v>
      </c>
      <c r="M4659" s="255" t="s">
        <v>594</v>
      </c>
      <c r="N4659" s="255" t="s">
        <v>952</v>
      </c>
      <c r="P4659" s="255" t="s">
        <v>261</v>
      </c>
      <c r="Q4659" s="255" t="s">
        <v>572</v>
      </c>
      <c r="R4659" s="255" t="s">
        <v>875</v>
      </c>
      <c r="S4659" s="255" t="s">
        <v>2591</v>
      </c>
    </row>
    <row r="4660" spans="1:19" x14ac:dyDescent="0.3">
      <c r="A4660" s="255"/>
      <c r="B4660" s="255"/>
      <c r="C4660" s="255"/>
      <c r="D4660" s="255"/>
      <c r="F4660" s="255" t="s">
        <v>191</v>
      </c>
      <c r="G4660" s="255" t="s">
        <v>756</v>
      </c>
      <c r="H4660" s="255" t="s">
        <v>624</v>
      </c>
      <c r="I4660" s="255" t="s">
        <v>881</v>
      </c>
      <c r="K4660" s="255" t="s">
        <v>265</v>
      </c>
      <c r="L4660" s="255" t="s">
        <v>743</v>
      </c>
      <c r="M4660" s="255" t="s">
        <v>1807</v>
      </c>
      <c r="N4660" s="255" t="s">
        <v>3735</v>
      </c>
      <c r="P4660" s="255" t="s">
        <v>261</v>
      </c>
      <c r="Q4660" s="255" t="s">
        <v>574</v>
      </c>
      <c r="R4660" s="255" t="s">
        <v>1802</v>
      </c>
      <c r="S4660" s="255" t="s">
        <v>4099</v>
      </c>
    </row>
    <row r="4661" spans="1:19" x14ac:dyDescent="0.3">
      <c r="A4661" s="255"/>
      <c r="B4661" s="255"/>
      <c r="C4661" s="255"/>
      <c r="D4661" s="255"/>
      <c r="F4661" s="255" t="s">
        <v>191</v>
      </c>
      <c r="G4661" s="255" t="s">
        <v>758</v>
      </c>
      <c r="H4661" s="255" t="s">
        <v>2525</v>
      </c>
      <c r="I4661" s="255" t="s">
        <v>1989</v>
      </c>
      <c r="K4661" s="255" t="s">
        <v>265</v>
      </c>
      <c r="L4661" s="255" t="s">
        <v>745</v>
      </c>
      <c r="M4661" s="255" t="s">
        <v>885</v>
      </c>
      <c r="N4661" s="255" t="s">
        <v>3656</v>
      </c>
      <c r="P4661" s="255" t="s">
        <v>261</v>
      </c>
      <c r="Q4661" s="255" t="s">
        <v>576</v>
      </c>
      <c r="R4661" s="255" t="s">
        <v>1671</v>
      </c>
      <c r="S4661" s="255" t="s">
        <v>1219</v>
      </c>
    </row>
    <row r="4662" spans="1:19" x14ac:dyDescent="0.3">
      <c r="A4662" s="255"/>
      <c r="B4662" s="255"/>
      <c r="C4662" s="255"/>
      <c r="D4662" s="255"/>
      <c r="F4662" s="255" t="s">
        <v>191</v>
      </c>
      <c r="G4662" s="255" t="s">
        <v>760</v>
      </c>
      <c r="H4662" s="255" t="s">
        <v>9011</v>
      </c>
      <c r="I4662" s="255" t="s">
        <v>9010</v>
      </c>
      <c r="K4662" s="255" t="s">
        <v>265</v>
      </c>
      <c r="L4662" s="255" t="s">
        <v>747</v>
      </c>
      <c r="M4662" s="255" t="s">
        <v>4439</v>
      </c>
      <c r="N4662" s="255" t="s">
        <v>8760</v>
      </c>
      <c r="P4662" s="255" t="s">
        <v>261</v>
      </c>
      <c r="Q4662" s="255" t="s">
        <v>578</v>
      </c>
      <c r="R4662" s="255" t="s">
        <v>938</v>
      </c>
      <c r="S4662" s="255" t="s">
        <v>3207</v>
      </c>
    </row>
    <row r="4663" spans="1:19" x14ac:dyDescent="0.3">
      <c r="A4663" s="255"/>
      <c r="B4663" s="255"/>
      <c r="C4663" s="255"/>
      <c r="D4663" s="255"/>
      <c r="F4663" s="255" t="s">
        <v>191</v>
      </c>
      <c r="G4663" s="255" t="s">
        <v>762</v>
      </c>
      <c r="H4663" s="255" t="s">
        <v>4057</v>
      </c>
      <c r="I4663" s="255" t="s">
        <v>1990</v>
      </c>
      <c r="K4663" s="255" t="s">
        <v>265</v>
      </c>
      <c r="L4663" s="255" t="s">
        <v>749</v>
      </c>
      <c r="M4663" s="255" t="s">
        <v>652</v>
      </c>
      <c r="N4663" s="255" t="s">
        <v>3510</v>
      </c>
      <c r="P4663" s="255" t="s">
        <v>261</v>
      </c>
      <c r="Q4663" s="255" t="s">
        <v>580</v>
      </c>
      <c r="R4663" s="255" t="s">
        <v>565</v>
      </c>
      <c r="S4663" s="255" t="s">
        <v>881</v>
      </c>
    </row>
    <row r="4664" spans="1:19" x14ac:dyDescent="0.3">
      <c r="A4664" s="255"/>
      <c r="B4664" s="255"/>
      <c r="C4664" s="255"/>
      <c r="D4664" s="255"/>
      <c r="F4664" s="255" t="s">
        <v>191</v>
      </c>
      <c r="G4664" s="255" t="s">
        <v>764</v>
      </c>
      <c r="H4664" s="255" t="s">
        <v>4321</v>
      </c>
      <c r="I4664" s="255" t="s">
        <v>1991</v>
      </c>
      <c r="K4664" s="255" t="s">
        <v>265</v>
      </c>
      <c r="L4664" s="255" t="s">
        <v>751</v>
      </c>
      <c r="M4664" s="255" t="s">
        <v>1399</v>
      </c>
      <c r="N4664" s="255" t="s">
        <v>3736</v>
      </c>
      <c r="P4664" s="255" t="s">
        <v>261</v>
      </c>
      <c r="Q4664" s="255" t="s">
        <v>2829</v>
      </c>
      <c r="R4664" s="255" t="s">
        <v>863</v>
      </c>
      <c r="S4664" s="255" t="s">
        <v>881</v>
      </c>
    </row>
    <row r="4665" spans="1:19" x14ac:dyDescent="0.3">
      <c r="A4665" s="255"/>
      <c r="B4665" s="255"/>
      <c r="C4665" s="255"/>
      <c r="D4665" s="255"/>
      <c r="F4665" s="255" t="s">
        <v>191</v>
      </c>
      <c r="G4665" s="255" t="s">
        <v>766</v>
      </c>
      <c r="H4665" s="255" t="s">
        <v>1481</v>
      </c>
      <c r="I4665" s="255" t="s">
        <v>1992</v>
      </c>
      <c r="K4665" s="255" t="s">
        <v>265</v>
      </c>
      <c r="L4665" s="255" t="s">
        <v>753</v>
      </c>
      <c r="M4665" s="255" t="s">
        <v>1379</v>
      </c>
      <c r="N4665" s="255" t="s">
        <v>3737</v>
      </c>
      <c r="P4665" s="255" t="s">
        <v>261</v>
      </c>
      <c r="Q4665" s="255" t="s">
        <v>4664</v>
      </c>
      <c r="R4665" s="255" t="s">
        <v>1886</v>
      </c>
      <c r="S4665" s="255" t="s">
        <v>5523</v>
      </c>
    </row>
    <row r="4666" spans="1:19" x14ac:dyDescent="0.3">
      <c r="A4666" s="255"/>
      <c r="B4666" s="255"/>
      <c r="C4666" s="255"/>
      <c r="D4666" s="255"/>
      <c r="F4666" s="255" t="s">
        <v>191</v>
      </c>
      <c r="G4666" s="255" t="s">
        <v>4672</v>
      </c>
      <c r="H4666" s="255" t="s">
        <v>2806</v>
      </c>
      <c r="I4666" s="255" t="s">
        <v>9009</v>
      </c>
      <c r="K4666" s="255" t="s">
        <v>265</v>
      </c>
      <c r="L4666" s="255" t="s">
        <v>538</v>
      </c>
      <c r="M4666" s="255" t="s">
        <v>5700</v>
      </c>
      <c r="N4666" s="255" t="s">
        <v>8761</v>
      </c>
      <c r="P4666" s="255" t="s">
        <v>261</v>
      </c>
      <c r="Q4666" s="255" t="s">
        <v>582</v>
      </c>
      <c r="R4666" s="255" t="s">
        <v>2025</v>
      </c>
      <c r="S4666" s="255" t="s">
        <v>4100</v>
      </c>
    </row>
    <row r="4667" spans="1:19" x14ac:dyDescent="0.3">
      <c r="A4667" s="255"/>
      <c r="B4667" s="255"/>
      <c r="C4667" s="255"/>
      <c r="D4667" s="255"/>
      <c r="F4667" s="255" t="s">
        <v>191</v>
      </c>
      <c r="G4667" s="255" t="s">
        <v>767</v>
      </c>
      <c r="H4667" s="255" t="s">
        <v>1521</v>
      </c>
      <c r="I4667" s="255" t="s">
        <v>1993</v>
      </c>
      <c r="K4667" s="255" t="s">
        <v>265</v>
      </c>
      <c r="L4667" s="255" t="s">
        <v>756</v>
      </c>
      <c r="M4667" s="255" t="s">
        <v>565</v>
      </c>
      <c r="N4667" s="255" t="s">
        <v>565</v>
      </c>
      <c r="P4667" s="255" t="s">
        <v>261</v>
      </c>
      <c r="Q4667" s="255" t="s">
        <v>584</v>
      </c>
      <c r="R4667" s="255" t="s">
        <v>2564</v>
      </c>
      <c r="S4667" s="255" t="s">
        <v>4101</v>
      </c>
    </row>
    <row r="4668" spans="1:19" x14ac:dyDescent="0.3">
      <c r="A4668" s="255"/>
      <c r="B4668" s="255"/>
      <c r="C4668" s="255"/>
      <c r="D4668" s="255"/>
      <c r="F4668" s="255" t="s">
        <v>191</v>
      </c>
      <c r="G4668" s="255" t="s">
        <v>769</v>
      </c>
      <c r="H4668" s="255" t="s">
        <v>2515</v>
      </c>
      <c r="I4668" s="255" t="s">
        <v>1559</v>
      </c>
      <c r="K4668" s="255" t="s">
        <v>265</v>
      </c>
      <c r="L4668" s="255" t="s">
        <v>758</v>
      </c>
      <c r="M4668" s="255" t="s">
        <v>2515</v>
      </c>
      <c r="N4668" s="255" t="s">
        <v>3172</v>
      </c>
      <c r="P4668" s="255" t="s">
        <v>261</v>
      </c>
      <c r="Q4668" s="255" t="s">
        <v>586</v>
      </c>
      <c r="R4668" s="255" t="s">
        <v>9245</v>
      </c>
      <c r="S4668" s="255" t="s">
        <v>8815</v>
      </c>
    </row>
    <row r="4669" spans="1:19" x14ac:dyDescent="0.3">
      <c r="A4669" s="255"/>
      <c r="B4669" s="255"/>
      <c r="C4669" s="255"/>
      <c r="D4669" s="255"/>
      <c r="F4669" s="255" t="s">
        <v>191</v>
      </c>
      <c r="G4669" s="255" t="s">
        <v>771</v>
      </c>
      <c r="H4669" s="255" t="s">
        <v>885</v>
      </c>
      <c r="I4669" s="255" t="s">
        <v>1994</v>
      </c>
      <c r="K4669" s="255" t="s">
        <v>265</v>
      </c>
      <c r="L4669" s="255" t="s">
        <v>760</v>
      </c>
      <c r="M4669" s="255" t="s">
        <v>6110</v>
      </c>
      <c r="N4669" s="255" t="s">
        <v>8762</v>
      </c>
      <c r="P4669" s="255" t="s">
        <v>261</v>
      </c>
      <c r="Q4669" s="255" t="s">
        <v>553</v>
      </c>
      <c r="R4669" s="255" t="s">
        <v>4758</v>
      </c>
      <c r="S4669" s="255" t="s">
        <v>4102</v>
      </c>
    </row>
    <row r="4670" spans="1:19" x14ac:dyDescent="0.3">
      <c r="A4670" s="255"/>
      <c r="B4670" s="255"/>
      <c r="C4670" s="255"/>
      <c r="D4670" s="255"/>
      <c r="F4670" s="255" t="s">
        <v>191</v>
      </c>
      <c r="G4670" s="255" t="s">
        <v>537</v>
      </c>
      <c r="H4670" s="255" t="s">
        <v>4924</v>
      </c>
      <c r="I4670" s="255" t="s">
        <v>3631</v>
      </c>
      <c r="K4670" s="255" t="s">
        <v>265</v>
      </c>
      <c r="L4670" s="255" t="s">
        <v>762</v>
      </c>
      <c r="M4670" s="255" t="s">
        <v>968</v>
      </c>
      <c r="N4670" s="255" t="s">
        <v>3738</v>
      </c>
      <c r="P4670" s="255" t="s">
        <v>261</v>
      </c>
      <c r="Q4670" s="255" t="s">
        <v>589</v>
      </c>
      <c r="R4670" s="255" t="s">
        <v>853</v>
      </c>
      <c r="S4670" s="255" t="s">
        <v>3416</v>
      </c>
    </row>
    <row r="4671" spans="1:19" x14ac:dyDescent="0.3">
      <c r="A4671" s="255"/>
      <c r="B4671" s="255"/>
      <c r="C4671" s="255"/>
      <c r="D4671" s="255"/>
      <c r="F4671" s="255" t="s">
        <v>191</v>
      </c>
      <c r="G4671" s="255" t="s">
        <v>4673</v>
      </c>
      <c r="H4671" s="255" t="s">
        <v>2153</v>
      </c>
      <c r="I4671" s="255" t="s">
        <v>6567</v>
      </c>
      <c r="K4671" s="255" t="s">
        <v>265</v>
      </c>
      <c r="L4671" s="255" t="s">
        <v>764</v>
      </c>
      <c r="M4671" s="255" t="s">
        <v>1387</v>
      </c>
      <c r="N4671" s="255" t="s">
        <v>1151</v>
      </c>
      <c r="P4671" s="255" t="s">
        <v>261</v>
      </c>
      <c r="Q4671" s="255" t="s">
        <v>591</v>
      </c>
      <c r="R4671" s="255" t="s">
        <v>1332</v>
      </c>
      <c r="S4671" s="255" t="s">
        <v>4103</v>
      </c>
    </row>
    <row r="4672" spans="1:19" x14ac:dyDescent="0.3">
      <c r="A4672" s="255"/>
      <c r="B4672" s="255"/>
      <c r="C4672" s="255"/>
      <c r="D4672" s="255"/>
      <c r="F4672" s="255" t="s">
        <v>191</v>
      </c>
      <c r="G4672" s="255" t="s">
        <v>774</v>
      </c>
      <c r="H4672" s="255" t="s">
        <v>1420</v>
      </c>
      <c r="I4672" s="255" t="s">
        <v>1598</v>
      </c>
      <c r="K4672" s="255" t="s">
        <v>265</v>
      </c>
      <c r="L4672" s="255" t="s">
        <v>766</v>
      </c>
      <c r="M4672" s="255" t="s">
        <v>594</v>
      </c>
      <c r="N4672" s="255" t="s">
        <v>885</v>
      </c>
      <c r="P4672" s="255" t="s">
        <v>261</v>
      </c>
      <c r="Q4672" s="255" t="s">
        <v>593</v>
      </c>
      <c r="R4672" s="255" t="s">
        <v>863</v>
      </c>
      <c r="S4672" s="255" t="s">
        <v>565</v>
      </c>
    </row>
    <row r="4673" spans="1:19" x14ac:dyDescent="0.3">
      <c r="A4673" s="255"/>
      <c r="B4673" s="255"/>
      <c r="C4673" s="255"/>
      <c r="D4673" s="255"/>
      <c r="F4673" s="255" t="s">
        <v>191</v>
      </c>
      <c r="G4673" s="255" t="s">
        <v>776</v>
      </c>
      <c r="H4673" s="255" t="s">
        <v>1121</v>
      </c>
      <c r="I4673" s="255" t="s">
        <v>812</v>
      </c>
      <c r="K4673" s="255" t="s">
        <v>265</v>
      </c>
      <c r="L4673" s="255" t="s">
        <v>4672</v>
      </c>
      <c r="M4673" s="255" t="s">
        <v>565</v>
      </c>
      <c r="N4673" s="255" t="s">
        <v>565</v>
      </c>
      <c r="P4673" s="255" t="s">
        <v>261</v>
      </c>
      <c r="Q4673" s="255" t="s">
        <v>4665</v>
      </c>
      <c r="R4673" s="255" t="s">
        <v>875</v>
      </c>
      <c r="S4673" s="255" t="s">
        <v>1529</v>
      </c>
    </row>
    <row r="4674" spans="1:19" x14ac:dyDescent="0.3">
      <c r="A4674" s="255"/>
      <c r="B4674" s="255"/>
      <c r="C4674" s="255"/>
      <c r="D4674" s="255"/>
      <c r="F4674" s="255" t="s">
        <v>191</v>
      </c>
      <c r="G4674" s="255" t="s">
        <v>778</v>
      </c>
      <c r="H4674" s="255" t="s">
        <v>1498</v>
      </c>
      <c r="I4674" s="255" t="s">
        <v>1995</v>
      </c>
      <c r="K4674" s="255" t="s">
        <v>265</v>
      </c>
      <c r="L4674" s="255" t="s">
        <v>767</v>
      </c>
      <c r="M4674" s="255" t="s">
        <v>565</v>
      </c>
      <c r="N4674" s="255" t="s">
        <v>565</v>
      </c>
      <c r="P4674" s="255" t="s">
        <v>261</v>
      </c>
      <c r="Q4674" s="255" t="s">
        <v>595</v>
      </c>
      <c r="R4674" s="255" t="s">
        <v>624</v>
      </c>
      <c r="S4674" s="255" t="s">
        <v>1478</v>
      </c>
    </row>
    <row r="4675" spans="1:19" x14ac:dyDescent="0.3">
      <c r="A4675" s="255"/>
      <c r="B4675" s="255"/>
      <c r="C4675" s="255"/>
      <c r="D4675" s="255"/>
      <c r="F4675" s="255" t="s">
        <v>191</v>
      </c>
      <c r="G4675" s="255" t="s">
        <v>780</v>
      </c>
      <c r="H4675" s="255" t="s">
        <v>821</v>
      </c>
      <c r="I4675" s="255" t="s">
        <v>1996</v>
      </c>
      <c r="K4675" s="255" t="s">
        <v>265</v>
      </c>
      <c r="L4675" s="255" t="s">
        <v>769</v>
      </c>
      <c r="M4675" s="255" t="s">
        <v>565</v>
      </c>
      <c r="N4675" s="255" t="s">
        <v>565</v>
      </c>
      <c r="P4675" s="255" t="s">
        <v>261</v>
      </c>
      <c r="Q4675" s="255" t="s">
        <v>597</v>
      </c>
      <c r="R4675" s="255" t="s">
        <v>621</v>
      </c>
      <c r="S4675" s="255" t="s">
        <v>4104</v>
      </c>
    </row>
    <row r="4676" spans="1:19" x14ac:dyDescent="0.3">
      <c r="A4676" s="255"/>
      <c r="B4676" s="255"/>
      <c r="C4676" s="255"/>
      <c r="D4676" s="255"/>
      <c r="F4676" s="255" t="s">
        <v>191</v>
      </c>
      <c r="G4676" s="255" t="s">
        <v>782</v>
      </c>
      <c r="H4676" s="255" t="s">
        <v>594</v>
      </c>
      <c r="I4676" s="255" t="s">
        <v>565</v>
      </c>
      <c r="K4676" s="255" t="s">
        <v>265</v>
      </c>
      <c r="L4676" s="255" t="s">
        <v>771</v>
      </c>
      <c r="M4676" s="255" t="s">
        <v>565</v>
      </c>
      <c r="N4676" s="255" t="s">
        <v>565</v>
      </c>
      <c r="P4676" s="255" t="s">
        <v>261</v>
      </c>
      <c r="Q4676" s="255" t="s">
        <v>599</v>
      </c>
      <c r="R4676" s="255" t="s">
        <v>1992</v>
      </c>
      <c r="S4676" s="255" t="s">
        <v>3124</v>
      </c>
    </row>
    <row r="4677" spans="1:19" x14ac:dyDescent="0.3">
      <c r="A4677" s="255"/>
      <c r="B4677" s="255"/>
      <c r="C4677" s="255"/>
      <c r="D4677" s="255"/>
      <c r="F4677" s="255" t="s">
        <v>191</v>
      </c>
      <c r="G4677" s="255" t="s">
        <v>783</v>
      </c>
      <c r="H4677" s="255" t="s">
        <v>565</v>
      </c>
      <c r="I4677" s="255" t="s">
        <v>565</v>
      </c>
      <c r="K4677" s="255" t="s">
        <v>265</v>
      </c>
      <c r="L4677" s="255" t="s">
        <v>537</v>
      </c>
      <c r="M4677" s="255" t="s">
        <v>3486</v>
      </c>
      <c r="N4677" s="255" t="s">
        <v>3739</v>
      </c>
      <c r="P4677" s="255" t="s">
        <v>261</v>
      </c>
      <c r="Q4677" s="255" t="s">
        <v>4666</v>
      </c>
      <c r="R4677" s="255" t="s">
        <v>2605</v>
      </c>
      <c r="S4677" s="255" t="s">
        <v>4105</v>
      </c>
    </row>
    <row r="4678" spans="1:19" x14ac:dyDescent="0.3">
      <c r="A4678" s="255"/>
      <c r="B4678" s="255"/>
      <c r="C4678" s="255"/>
      <c r="D4678" s="255"/>
      <c r="F4678" s="255" t="s">
        <v>191</v>
      </c>
      <c r="G4678" s="255" t="s">
        <v>784</v>
      </c>
      <c r="H4678" s="255" t="s">
        <v>1415</v>
      </c>
      <c r="I4678" s="255" t="s">
        <v>1997</v>
      </c>
      <c r="K4678" s="255" t="s">
        <v>265</v>
      </c>
      <c r="L4678" s="255" t="s">
        <v>4673</v>
      </c>
      <c r="M4678" s="255" t="s">
        <v>1350</v>
      </c>
      <c r="N4678" s="255" t="s">
        <v>4047</v>
      </c>
      <c r="P4678" s="255" t="s">
        <v>261</v>
      </c>
      <c r="Q4678" s="255" t="s">
        <v>601</v>
      </c>
      <c r="R4678" s="255" t="s">
        <v>565</v>
      </c>
      <c r="S4678" s="255" t="s">
        <v>565</v>
      </c>
    </row>
    <row r="4679" spans="1:19" x14ac:dyDescent="0.3">
      <c r="A4679" s="255"/>
      <c r="B4679" s="255"/>
      <c r="C4679" s="255"/>
      <c r="D4679" s="255"/>
      <c r="F4679" s="255" t="s">
        <v>191</v>
      </c>
      <c r="G4679" s="255" t="s">
        <v>786</v>
      </c>
      <c r="H4679" s="255" t="s">
        <v>1240</v>
      </c>
      <c r="I4679" s="255" t="s">
        <v>923</v>
      </c>
      <c r="K4679" s="255" t="s">
        <v>265</v>
      </c>
      <c r="L4679" s="255" t="s">
        <v>774</v>
      </c>
      <c r="M4679" s="255" t="s">
        <v>565</v>
      </c>
      <c r="N4679" s="255" t="s">
        <v>565</v>
      </c>
      <c r="P4679" s="255" t="s">
        <v>261</v>
      </c>
      <c r="Q4679" s="255" t="s">
        <v>603</v>
      </c>
      <c r="R4679" s="255" t="s">
        <v>2605</v>
      </c>
      <c r="S4679" s="255" t="s">
        <v>4105</v>
      </c>
    </row>
    <row r="4680" spans="1:19" x14ac:dyDescent="0.3">
      <c r="A4680" s="255"/>
      <c r="B4680" s="255"/>
      <c r="C4680" s="255"/>
      <c r="D4680" s="255"/>
      <c r="F4680" s="255" t="s">
        <v>191</v>
      </c>
      <c r="G4680" s="255" t="s">
        <v>4674</v>
      </c>
      <c r="H4680" s="255" t="s">
        <v>3135</v>
      </c>
      <c r="I4680" s="255" t="s">
        <v>5979</v>
      </c>
      <c r="K4680" s="255" t="s">
        <v>265</v>
      </c>
      <c r="L4680" s="255" t="s">
        <v>776</v>
      </c>
      <c r="M4680" s="255" t="s">
        <v>594</v>
      </c>
      <c r="N4680" s="255" t="s">
        <v>594</v>
      </c>
      <c r="P4680" s="255" t="s">
        <v>261</v>
      </c>
      <c r="Q4680" s="255" t="s">
        <v>586</v>
      </c>
      <c r="R4680" s="255" t="s">
        <v>2515</v>
      </c>
      <c r="S4680" s="255" t="s">
        <v>4106</v>
      </c>
    </row>
    <row r="4681" spans="1:19" x14ac:dyDescent="0.3">
      <c r="A4681" s="255"/>
      <c r="B4681" s="255"/>
      <c r="C4681" s="255"/>
      <c r="D4681" s="255"/>
      <c r="F4681" s="255" t="s">
        <v>191</v>
      </c>
      <c r="G4681" s="255" t="s">
        <v>788</v>
      </c>
      <c r="H4681" s="255" t="s">
        <v>1498</v>
      </c>
      <c r="I4681" s="255" t="s">
        <v>972</v>
      </c>
      <c r="K4681" s="255" t="s">
        <v>265</v>
      </c>
      <c r="L4681" s="255" t="s">
        <v>778</v>
      </c>
      <c r="M4681" s="255" t="s">
        <v>565</v>
      </c>
      <c r="N4681" s="255" t="s">
        <v>565</v>
      </c>
      <c r="P4681" s="255" t="s">
        <v>261</v>
      </c>
      <c r="Q4681" s="255" t="s">
        <v>552</v>
      </c>
      <c r="R4681" s="255" t="s">
        <v>9246</v>
      </c>
      <c r="S4681" s="255" t="s">
        <v>4107</v>
      </c>
    </row>
    <row r="4682" spans="1:19" x14ac:dyDescent="0.3">
      <c r="A4682" s="255"/>
      <c r="B4682" s="255"/>
      <c r="C4682" s="255"/>
      <c r="D4682" s="255"/>
      <c r="F4682" s="255" t="s">
        <v>191</v>
      </c>
      <c r="G4682" s="255" t="s">
        <v>790</v>
      </c>
      <c r="H4682" s="255" t="s">
        <v>3684</v>
      </c>
      <c r="I4682" s="255" t="s">
        <v>1998</v>
      </c>
      <c r="K4682" s="255" t="s">
        <v>265</v>
      </c>
      <c r="L4682" s="255" t="s">
        <v>780</v>
      </c>
      <c r="M4682" s="255" t="s">
        <v>594</v>
      </c>
      <c r="N4682" s="255" t="s">
        <v>565</v>
      </c>
      <c r="P4682" s="255" t="s">
        <v>261</v>
      </c>
      <c r="Q4682" s="255" t="s">
        <v>551</v>
      </c>
      <c r="R4682" s="255" t="s">
        <v>1393</v>
      </c>
      <c r="S4682" s="255" t="s">
        <v>4108</v>
      </c>
    </row>
    <row r="4683" spans="1:19" x14ac:dyDescent="0.3">
      <c r="A4683" s="255"/>
      <c r="B4683" s="255"/>
      <c r="C4683" s="255"/>
      <c r="D4683" s="255"/>
      <c r="F4683" s="255" t="s">
        <v>191</v>
      </c>
      <c r="G4683" s="255" t="s">
        <v>792</v>
      </c>
      <c r="H4683" s="255" t="s">
        <v>1481</v>
      </c>
      <c r="I4683" s="255" t="s">
        <v>1999</v>
      </c>
      <c r="K4683" s="255" t="s">
        <v>265</v>
      </c>
      <c r="L4683" s="255" t="s">
        <v>782</v>
      </c>
      <c r="M4683" s="255" t="s">
        <v>565</v>
      </c>
      <c r="N4683" s="255" t="s">
        <v>565</v>
      </c>
      <c r="P4683" s="255" t="s">
        <v>261</v>
      </c>
      <c r="Q4683" s="255" t="s">
        <v>609</v>
      </c>
      <c r="R4683" s="255" t="s">
        <v>624</v>
      </c>
      <c r="S4683" s="255" t="s">
        <v>938</v>
      </c>
    </row>
    <row r="4684" spans="1:19" x14ac:dyDescent="0.3">
      <c r="A4684" s="255"/>
      <c r="B4684" s="255"/>
      <c r="C4684" s="255"/>
      <c r="D4684" s="255"/>
      <c r="F4684" s="255" t="s">
        <v>191</v>
      </c>
      <c r="G4684" s="255" t="s">
        <v>794</v>
      </c>
      <c r="H4684" s="255" t="s">
        <v>2580</v>
      </c>
      <c r="I4684" s="255" t="s">
        <v>2000</v>
      </c>
      <c r="K4684" s="255" t="s">
        <v>265</v>
      </c>
      <c r="L4684" s="255" t="s">
        <v>784</v>
      </c>
      <c r="M4684" s="255" t="s">
        <v>863</v>
      </c>
      <c r="N4684" s="255" t="s">
        <v>1375</v>
      </c>
      <c r="P4684" s="255" t="s">
        <v>261</v>
      </c>
      <c r="Q4684" s="255" t="s">
        <v>611</v>
      </c>
      <c r="R4684" s="255" t="s">
        <v>4192</v>
      </c>
      <c r="S4684" s="255" t="s">
        <v>4109</v>
      </c>
    </row>
    <row r="4685" spans="1:19" x14ac:dyDescent="0.3">
      <c r="A4685" s="255"/>
      <c r="B4685" s="255"/>
      <c r="C4685" s="255"/>
      <c r="D4685" s="255"/>
      <c r="F4685" s="255" t="s">
        <v>191</v>
      </c>
      <c r="G4685" s="255" t="s">
        <v>796</v>
      </c>
      <c r="H4685" s="255" t="s">
        <v>1595</v>
      </c>
      <c r="I4685" s="255" t="s">
        <v>2001</v>
      </c>
      <c r="K4685" s="255" t="s">
        <v>265</v>
      </c>
      <c r="L4685" s="255" t="s">
        <v>786</v>
      </c>
      <c r="M4685" s="255" t="s">
        <v>875</v>
      </c>
      <c r="N4685" s="255" t="s">
        <v>3740</v>
      </c>
      <c r="P4685" s="255" t="s">
        <v>261</v>
      </c>
      <c r="Q4685" s="255" t="s">
        <v>586</v>
      </c>
      <c r="R4685" s="255" t="s">
        <v>565</v>
      </c>
      <c r="S4685" s="255" t="s">
        <v>565</v>
      </c>
    </row>
    <row r="4686" spans="1:19" x14ac:dyDescent="0.3">
      <c r="A4686" s="255"/>
      <c r="B4686" s="255"/>
      <c r="C4686" s="255"/>
      <c r="D4686" s="255"/>
      <c r="F4686" s="255" t="s">
        <v>191</v>
      </c>
      <c r="G4686" s="255" t="s">
        <v>4675</v>
      </c>
      <c r="H4686" s="255" t="s">
        <v>867</v>
      </c>
      <c r="I4686" s="255" t="s">
        <v>9008</v>
      </c>
      <c r="K4686" s="255" t="s">
        <v>265</v>
      </c>
      <c r="L4686" s="255" t="s">
        <v>4674</v>
      </c>
      <c r="M4686" s="255" t="s">
        <v>1125</v>
      </c>
      <c r="N4686" s="255" t="s">
        <v>9138</v>
      </c>
      <c r="P4686" s="255" t="s">
        <v>261</v>
      </c>
      <c r="Q4686" s="255" t="s">
        <v>550</v>
      </c>
      <c r="R4686" s="255" t="s">
        <v>2384</v>
      </c>
      <c r="S4686" s="255" t="s">
        <v>4110</v>
      </c>
    </row>
    <row r="4687" spans="1:19" x14ac:dyDescent="0.3">
      <c r="A4687" s="255"/>
      <c r="B4687" s="255"/>
      <c r="C4687" s="255"/>
      <c r="D4687" s="255"/>
      <c r="F4687" s="255" t="s">
        <v>191</v>
      </c>
      <c r="G4687" s="255" t="s">
        <v>798</v>
      </c>
      <c r="H4687" s="255" t="s">
        <v>565</v>
      </c>
      <c r="I4687" s="255" t="s">
        <v>565</v>
      </c>
      <c r="K4687" s="255" t="s">
        <v>265</v>
      </c>
      <c r="L4687" s="255" t="s">
        <v>788</v>
      </c>
      <c r="M4687" s="255" t="s">
        <v>594</v>
      </c>
      <c r="N4687" s="255" t="s">
        <v>896</v>
      </c>
      <c r="P4687" s="255" t="s">
        <v>261</v>
      </c>
      <c r="Q4687" s="255" t="s">
        <v>614</v>
      </c>
      <c r="R4687" s="255" t="s">
        <v>565</v>
      </c>
      <c r="S4687" s="255" t="s">
        <v>565</v>
      </c>
    </row>
    <row r="4688" spans="1:19" x14ac:dyDescent="0.3">
      <c r="A4688" s="255"/>
      <c r="B4688" s="255"/>
      <c r="C4688" s="255"/>
      <c r="D4688" s="255"/>
      <c r="F4688" s="255" t="s">
        <v>191</v>
      </c>
      <c r="G4688" s="255" t="s">
        <v>800</v>
      </c>
      <c r="H4688" s="255" t="s">
        <v>2083</v>
      </c>
      <c r="I4688" s="255" t="s">
        <v>2002</v>
      </c>
      <c r="K4688" s="255" t="s">
        <v>265</v>
      </c>
      <c r="L4688" s="255" t="s">
        <v>790</v>
      </c>
      <c r="M4688" s="255" t="s">
        <v>1265</v>
      </c>
      <c r="N4688" s="255" t="s">
        <v>1626</v>
      </c>
      <c r="P4688" s="255" t="s">
        <v>261</v>
      </c>
      <c r="Q4688" s="255" t="s">
        <v>615</v>
      </c>
      <c r="R4688" s="255" t="s">
        <v>949</v>
      </c>
      <c r="S4688" s="255" t="s">
        <v>4111</v>
      </c>
    </row>
    <row r="4689" spans="1:19" x14ac:dyDescent="0.3">
      <c r="A4689" s="255"/>
      <c r="B4689" s="255"/>
      <c r="C4689" s="255"/>
      <c r="D4689" s="255"/>
      <c r="F4689" s="255" t="s">
        <v>191</v>
      </c>
      <c r="G4689" s="255" t="s">
        <v>802</v>
      </c>
      <c r="H4689" s="255" t="s">
        <v>594</v>
      </c>
      <c r="I4689" s="255" t="s">
        <v>946</v>
      </c>
      <c r="K4689" s="255" t="s">
        <v>265</v>
      </c>
      <c r="L4689" s="255" t="s">
        <v>792</v>
      </c>
      <c r="M4689" s="255" t="s">
        <v>624</v>
      </c>
      <c r="N4689" s="255" t="s">
        <v>3741</v>
      </c>
      <c r="P4689" s="255" t="s">
        <v>261</v>
      </c>
      <c r="Q4689" s="255" t="s">
        <v>616</v>
      </c>
      <c r="R4689" s="255" t="s">
        <v>565</v>
      </c>
      <c r="S4689" s="255" t="s">
        <v>565</v>
      </c>
    </row>
    <row r="4690" spans="1:19" x14ac:dyDescent="0.3">
      <c r="A4690" s="255"/>
      <c r="B4690" s="255"/>
      <c r="C4690" s="255"/>
      <c r="D4690" s="255"/>
      <c r="F4690" s="255" t="s">
        <v>191</v>
      </c>
      <c r="G4690" s="255" t="s">
        <v>803</v>
      </c>
      <c r="H4690" s="255" t="s">
        <v>2691</v>
      </c>
      <c r="I4690" s="255" t="s">
        <v>1069</v>
      </c>
      <c r="K4690" s="255" t="s">
        <v>265</v>
      </c>
      <c r="L4690" s="255" t="s">
        <v>794</v>
      </c>
      <c r="M4690" s="255" t="s">
        <v>624</v>
      </c>
      <c r="N4690" s="255" t="s">
        <v>3550</v>
      </c>
      <c r="P4690" s="255" t="s">
        <v>261</v>
      </c>
      <c r="Q4690" s="255" t="s">
        <v>617</v>
      </c>
      <c r="R4690" s="255" t="s">
        <v>594</v>
      </c>
      <c r="S4690" s="255" t="s">
        <v>2193</v>
      </c>
    </row>
    <row r="4691" spans="1:19" x14ac:dyDescent="0.3">
      <c r="A4691" s="255"/>
      <c r="B4691" s="255"/>
      <c r="C4691" s="255"/>
      <c r="D4691" s="255"/>
      <c r="F4691" s="255" t="s">
        <v>191</v>
      </c>
      <c r="G4691" s="255" t="s">
        <v>805</v>
      </c>
      <c r="H4691" s="255" t="s">
        <v>946</v>
      </c>
      <c r="I4691" s="255" t="s">
        <v>1605</v>
      </c>
      <c r="K4691" s="255" t="s">
        <v>265</v>
      </c>
      <c r="L4691" s="255" t="s">
        <v>796</v>
      </c>
      <c r="M4691" s="255" t="s">
        <v>2163</v>
      </c>
      <c r="N4691" s="255" t="s">
        <v>2028</v>
      </c>
      <c r="P4691" s="255" t="s">
        <v>261</v>
      </c>
      <c r="Q4691" s="255" t="s">
        <v>618</v>
      </c>
      <c r="R4691" s="255" t="s">
        <v>1121</v>
      </c>
      <c r="S4691" s="255" t="s">
        <v>1232</v>
      </c>
    </row>
    <row r="4692" spans="1:19" x14ac:dyDescent="0.3">
      <c r="A4692" s="255"/>
      <c r="B4692" s="255"/>
      <c r="C4692" s="255"/>
      <c r="D4692" s="255"/>
      <c r="F4692" s="255" t="s">
        <v>191</v>
      </c>
      <c r="G4692" s="255" t="s">
        <v>807</v>
      </c>
      <c r="H4692" s="255" t="s">
        <v>812</v>
      </c>
      <c r="I4692" s="255" t="s">
        <v>2003</v>
      </c>
      <c r="K4692" s="255" t="s">
        <v>265</v>
      </c>
      <c r="L4692" s="255" t="s">
        <v>4675</v>
      </c>
      <c r="M4692" s="255" t="s">
        <v>952</v>
      </c>
      <c r="N4692" s="255" t="s">
        <v>1577</v>
      </c>
      <c r="P4692" s="255" t="s">
        <v>261</v>
      </c>
      <c r="Q4692" s="255" t="s">
        <v>620</v>
      </c>
      <c r="R4692" s="255" t="s">
        <v>565</v>
      </c>
      <c r="S4692" s="255" t="s">
        <v>565</v>
      </c>
    </row>
    <row r="4693" spans="1:19" x14ac:dyDescent="0.3">
      <c r="A4693" s="255"/>
      <c r="B4693" s="255"/>
      <c r="C4693" s="255"/>
      <c r="D4693" s="255"/>
      <c r="F4693" s="255" t="s">
        <v>191</v>
      </c>
      <c r="G4693" s="255" t="s">
        <v>809</v>
      </c>
      <c r="H4693" s="255" t="s">
        <v>1145</v>
      </c>
      <c r="I4693" s="255" t="s">
        <v>2004</v>
      </c>
      <c r="K4693" s="255" t="s">
        <v>265</v>
      </c>
      <c r="L4693" s="255" t="s">
        <v>798</v>
      </c>
      <c r="M4693" s="255" t="s">
        <v>565</v>
      </c>
      <c r="N4693" s="255" t="s">
        <v>565</v>
      </c>
      <c r="P4693" s="255" t="s">
        <v>261</v>
      </c>
      <c r="Q4693" s="255" t="s">
        <v>8645</v>
      </c>
      <c r="R4693" s="255" t="s">
        <v>863</v>
      </c>
      <c r="S4693" s="255" t="s">
        <v>881</v>
      </c>
    </row>
    <row r="4694" spans="1:19" x14ac:dyDescent="0.3">
      <c r="A4694" s="255"/>
      <c r="B4694" s="255"/>
      <c r="C4694" s="255"/>
      <c r="D4694" s="255"/>
      <c r="F4694" s="255" t="s">
        <v>191</v>
      </c>
      <c r="G4694" s="255" t="s">
        <v>811</v>
      </c>
      <c r="H4694" s="255" t="s">
        <v>565</v>
      </c>
      <c r="I4694" s="255" t="s">
        <v>565</v>
      </c>
      <c r="K4694" s="255" t="s">
        <v>265</v>
      </c>
      <c r="L4694" s="255" t="s">
        <v>800</v>
      </c>
      <c r="M4694" s="255" t="s">
        <v>594</v>
      </c>
      <c r="N4694" s="255" t="s">
        <v>1032</v>
      </c>
      <c r="P4694" s="255" t="s">
        <v>261</v>
      </c>
      <c r="Q4694" s="255" t="s">
        <v>8646</v>
      </c>
      <c r="R4694" s="255" t="s">
        <v>565</v>
      </c>
      <c r="S4694" s="255" t="s">
        <v>565</v>
      </c>
    </row>
    <row r="4695" spans="1:19" x14ac:dyDescent="0.3">
      <c r="A4695" s="255"/>
      <c r="B4695" s="255"/>
      <c r="C4695" s="255"/>
      <c r="D4695" s="255"/>
      <c r="F4695" s="255" t="s">
        <v>191</v>
      </c>
      <c r="G4695" s="255" t="s">
        <v>4676</v>
      </c>
      <c r="H4695" s="255" t="s">
        <v>2126</v>
      </c>
      <c r="I4695" s="255" t="s">
        <v>9007</v>
      </c>
      <c r="K4695" s="255" t="s">
        <v>265</v>
      </c>
      <c r="L4695" s="255" t="s">
        <v>802</v>
      </c>
      <c r="M4695" s="255" t="s">
        <v>565</v>
      </c>
      <c r="N4695" s="255" t="s">
        <v>565</v>
      </c>
      <c r="P4695" s="255" t="s">
        <v>261</v>
      </c>
      <c r="Q4695" s="255" t="s">
        <v>586</v>
      </c>
      <c r="R4695" s="255" t="s">
        <v>594</v>
      </c>
      <c r="S4695" s="255" t="s">
        <v>1013</v>
      </c>
    </row>
    <row r="4696" spans="1:19" x14ac:dyDescent="0.3">
      <c r="A4696" s="255"/>
      <c r="B4696" s="255"/>
      <c r="C4696" s="255"/>
      <c r="D4696" s="255"/>
      <c r="F4696" s="255" t="s">
        <v>191</v>
      </c>
      <c r="G4696" s="255" t="s">
        <v>813</v>
      </c>
      <c r="H4696" s="255" t="s">
        <v>3948</v>
      </c>
      <c r="I4696" s="255" t="s">
        <v>3632</v>
      </c>
      <c r="K4696" s="255" t="s">
        <v>265</v>
      </c>
      <c r="L4696" s="255" t="s">
        <v>803</v>
      </c>
      <c r="M4696" s="255" t="s">
        <v>757</v>
      </c>
      <c r="N4696" s="255" t="s">
        <v>3742</v>
      </c>
      <c r="P4696" s="255" t="s">
        <v>261</v>
      </c>
      <c r="Q4696" s="255" t="s">
        <v>549</v>
      </c>
      <c r="R4696" s="255" t="s">
        <v>867</v>
      </c>
      <c r="S4696" s="255" t="s">
        <v>4112</v>
      </c>
    </row>
    <row r="4697" spans="1:19" x14ac:dyDescent="0.3">
      <c r="A4697" s="255"/>
      <c r="B4697" s="255"/>
      <c r="C4697" s="255"/>
      <c r="D4697" s="255"/>
      <c r="F4697" s="255" t="s">
        <v>191</v>
      </c>
      <c r="G4697" s="255" t="s">
        <v>815</v>
      </c>
      <c r="H4697" s="255" t="s">
        <v>594</v>
      </c>
      <c r="I4697" s="255" t="s">
        <v>1145</v>
      </c>
      <c r="K4697" s="255" t="s">
        <v>265</v>
      </c>
      <c r="L4697" s="255" t="s">
        <v>805</v>
      </c>
      <c r="M4697" s="255" t="s">
        <v>565</v>
      </c>
      <c r="N4697" s="255" t="s">
        <v>565</v>
      </c>
      <c r="P4697" s="255" t="s">
        <v>261</v>
      </c>
      <c r="Q4697" s="255" t="s">
        <v>623</v>
      </c>
      <c r="R4697" s="255" t="s">
        <v>594</v>
      </c>
      <c r="S4697" s="255" t="s">
        <v>757</v>
      </c>
    </row>
    <row r="4698" spans="1:19" x14ac:dyDescent="0.3">
      <c r="A4698" s="255"/>
      <c r="B4698" s="255"/>
      <c r="C4698" s="255"/>
      <c r="D4698" s="255"/>
      <c r="F4698" s="255" t="s">
        <v>191</v>
      </c>
      <c r="G4698" s="255" t="s">
        <v>816</v>
      </c>
      <c r="H4698" s="255" t="s">
        <v>2157</v>
      </c>
      <c r="I4698" s="255" t="s">
        <v>2005</v>
      </c>
      <c r="K4698" s="255" t="s">
        <v>265</v>
      </c>
      <c r="L4698" s="255" t="s">
        <v>807</v>
      </c>
      <c r="M4698" s="255" t="s">
        <v>565</v>
      </c>
      <c r="N4698" s="255" t="s">
        <v>565</v>
      </c>
      <c r="P4698" s="255" t="s">
        <v>261</v>
      </c>
      <c r="Q4698" s="255" t="s">
        <v>625</v>
      </c>
      <c r="R4698" s="255" t="s">
        <v>565</v>
      </c>
      <c r="S4698" s="255" t="s">
        <v>1350</v>
      </c>
    </row>
    <row r="4699" spans="1:19" x14ac:dyDescent="0.3">
      <c r="A4699" s="255"/>
      <c r="B4699" s="255"/>
      <c r="C4699" s="255"/>
      <c r="D4699" s="255"/>
      <c r="F4699" s="255" t="s">
        <v>191</v>
      </c>
      <c r="G4699" s="255" t="s">
        <v>818</v>
      </c>
      <c r="H4699" s="255" t="s">
        <v>1119</v>
      </c>
      <c r="I4699" s="255" t="s">
        <v>2006</v>
      </c>
      <c r="K4699" s="255" t="s">
        <v>265</v>
      </c>
      <c r="L4699" s="255" t="s">
        <v>809</v>
      </c>
      <c r="M4699" s="255" t="s">
        <v>863</v>
      </c>
      <c r="N4699" s="255" t="s">
        <v>652</v>
      </c>
      <c r="P4699" s="255" t="s">
        <v>261</v>
      </c>
      <c r="Q4699" s="255" t="s">
        <v>627</v>
      </c>
      <c r="R4699" s="255" t="s">
        <v>863</v>
      </c>
      <c r="S4699" s="255" t="s">
        <v>3460</v>
      </c>
    </row>
    <row r="4700" spans="1:19" x14ac:dyDescent="0.3">
      <c r="A4700" s="255"/>
      <c r="B4700" s="255"/>
      <c r="C4700" s="255"/>
      <c r="D4700" s="255"/>
      <c r="F4700" s="255" t="s">
        <v>191</v>
      </c>
      <c r="G4700" s="255" t="s">
        <v>4677</v>
      </c>
      <c r="H4700" s="255" t="s">
        <v>863</v>
      </c>
      <c r="I4700" s="255" t="s">
        <v>594</v>
      </c>
      <c r="K4700" s="255" t="s">
        <v>265</v>
      </c>
      <c r="L4700" s="255" t="s">
        <v>811</v>
      </c>
      <c r="M4700" s="255" t="s">
        <v>565</v>
      </c>
      <c r="N4700" s="255" t="s">
        <v>565</v>
      </c>
      <c r="P4700" s="255" t="s">
        <v>261</v>
      </c>
      <c r="Q4700" s="255" t="s">
        <v>629</v>
      </c>
      <c r="R4700" s="255" t="s">
        <v>949</v>
      </c>
      <c r="S4700" s="255" t="s">
        <v>2998</v>
      </c>
    </row>
    <row r="4701" spans="1:19" x14ac:dyDescent="0.3">
      <c r="A4701" s="255"/>
      <c r="B4701" s="255"/>
      <c r="C4701" s="255"/>
      <c r="D4701" s="255"/>
      <c r="F4701" s="255" t="s">
        <v>191</v>
      </c>
      <c r="G4701" s="255" t="s">
        <v>820</v>
      </c>
      <c r="H4701" s="255" t="s">
        <v>594</v>
      </c>
      <c r="I4701" s="255" t="s">
        <v>565</v>
      </c>
      <c r="K4701" s="255" t="s">
        <v>265</v>
      </c>
      <c r="L4701" s="255" t="s">
        <v>4676</v>
      </c>
      <c r="M4701" s="255" t="s">
        <v>1855</v>
      </c>
      <c r="N4701" s="255" t="s">
        <v>9139</v>
      </c>
      <c r="P4701" s="255" t="s">
        <v>261</v>
      </c>
      <c r="Q4701" s="255" t="s">
        <v>631</v>
      </c>
      <c r="R4701" s="255" t="s">
        <v>565</v>
      </c>
      <c r="S4701" s="255" t="s">
        <v>1851</v>
      </c>
    </row>
    <row r="4702" spans="1:19" x14ac:dyDescent="0.3">
      <c r="A4702" s="255"/>
      <c r="B4702" s="255"/>
      <c r="C4702" s="255"/>
      <c r="D4702" s="255"/>
      <c r="F4702" s="255" t="s">
        <v>191</v>
      </c>
      <c r="G4702" s="255" t="s">
        <v>961</v>
      </c>
      <c r="H4702" s="255" t="s">
        <v>594</v>
      </c>
      <c r="I4702" s="255" t="s">
        <v>565</v>
      </c>
      <c r="K4702" s="255" t="s">
        <v>265</v>
      </c>
      <c r="L4702" s="255" t="s">
        <v>813</v>
      </c>
      <c r="M4702" s="255" t="s">
        <v>2615</v>
      </c>
      <c r="N4702" s="255" t="s">
        <v>3743</v>
      </c>
      <c r="P4702" s="255" t="s">
        <v>261</v>
      </c>
      <c r="Q4702" s="255" t="s">
        <v>633</v>
      </c>
      <c r="R4702" s="255" t="s">
        <v>1671</v>
      </c>
      <c r="S4702" s="255" t="s">
        <v>3945</v>
      </c>
    </row>
    <row r="4703" spans="1:19" x14ac:dyDescent="0.3">
      <c r="A4703" s="255"/>
      <c r="B4703" s="255"/>
      <c r="C4703" s="255"/>
      <c r="D4703" s="255"/>
      <c r="F4703" s="255" t="s">
        <v>191</v>
      </c>
      <c r="G4703" s="255" t="s">
        <v>822</v>
      </c>
      <c r="H4703" s="255" t="s">
        <v>1464</v>
      </c>
      <c r="I4703" s="255" t="s">
        <v>2007</v>
      </c>
      <c r="K4703" s="255" t="s">
        <v>265</v>
      </c>
      <c r="L4703" s="255" t="s">
        <v>815</v>
      </c>
      <c r="M4703" s="255" t="s">
        <v>565</v>
      </c>
      <c r="N4703" s="255" t="s">
        <v>565</v>
      </c>
      <c r="P4703" s="255" t="s">
        <v>261</v>
      </c>
      <c r="Q4703" s="255" t="s">
        <v>586</v>
      </c>
      <c r="R4703" s="255" t="s">
        <v>853</v>
      </c>
      <c r="S4703" s="255" t="s">
        <v>2443</v>
      </c>
    </row>
    <row r="4704" spans="1:19" x14ac:dyDescent="0.3">
      <c r="A4704" s="255"/>
      <c r="B4704" s="255"/>
      <c r="C4704" s="255"/>
      <c r="D4704" s="255"/>
      <c r="F4704" s="255" t="s">
        <v>191</v>
      </c>
      <c r="G4704" s="255" t="s">
        <v>332</v>
      </c>
      <c r="H4704" s="255" t="s">
        <v>7253</v>
      </c>
      <c r="I4704" s="255" t="s">
        <v>3779</v>
      </c>
      <c r="K4704" s="255" t="s">
        <v>265</v>
      </c>
      <c r="L4704" s="255" t="s">
        <v>816</v>
      </c>
      <c r="M4704" s="255" t="s">
        <v>585</v>
      </c>
      <c r="N4704" s="255" t="s">
        <v>3744</v>
      </c>
      <c r="P4704" s="255" t="s">
        <v>261</v>
      </c>
      <c r="Q4704" s="255" t="s">
        <v>548</v>
      </c>
      <c r="R4704" s="255" t="s">
        <v>590</v>
      </c>
      <c r="S4704" s="255" t="s">
        <v>4113</v>
      </c>
    </row>
    <row r="4705" spans="1:19" x14ac:dyDescent="0.3">
      <c r="A4705" s="255"/>
      <c r="B4705" s="255"/>
      <c r="C4705" s="255"/>
      <c r="D4705" s="255"/>
      <c r="F4705" s="255" t="s">
        <v>191</v>
      </c>
      <c r="G4705" s="255" t="s">
        <v>331</v>
      </c>
      <c r="H4705" s="255" t="s">
        <v>1017</v>
      </c>
      <c r="I4705" s="255" t="s">
        <v>2008</v>
      </c>
      <c r="K4705" s="255" t="s">
        <v>265</v>
      </c>
      <c r="L4705" s="255" t="s">
        <v>818</v>
      </c>
      <c r="M4705" s="255" t="s">
        <v>624</v>
      </c>
      <c r="N4705" s="255" t="s">
        <v>734</v>
      </c>
      <c r="P4705" s="255" t="s">
        <v>261</v>
      </c>
      <c r="Q4705" s="255" t="s">
        <v>637</v>
      </c>
      <c r="R4705" s="255" t="s">
        <v>3107</v>
      </c>
      <c r="S4705" s="255" t="s">
        <v>3299</v>
      </c>
    </row>
    <row r="4706" spans="1:19" x14ac:dyDescent="0.3">
      <c r="A4706" s="255"/>
      <c r="B4706" s="255"/>
      <c r="C4706" s="255"/>
      <c r="D4706" s="255"/>
      <c r="F4706" s="255" t="s">
        <v>191</v>
      </c>
      <c r="G4706" s="255" t="s">
        <v>330</v>
      </c>
      <c r="H4706" s="255" t="s">
        <v>1116</v>
      </c>
      <c r="I4706" s="255" t="s">
        <v>1082</v>
      </c>
      <c r="K4706" s="255" t="s">
        <v>265</v>
      </c>
      <c r="L4706" s="255" t="s">
        <v>4677</v>
      </c>
      <c r="M4706" s="255" t="s">
        <v>565</v>
      </c>
      <c r="N4706" s="255" t="s">
        <v>565</v>
      </c>
      <c r="P4706" s="255" t="s">
        <v>261</v>
      </c>
      <c r="Q4706" s="255" t="s">
        <v>639</v>
      </c>
      <c r="R4706" s="255" t="s">
        <v>2052</v>
      </c>
      <c r="S4706" s="255" t="s">
        <v>4114</v>
      </c>
    </row>
    <row r="4707" spans="1:19" x14ac:dyDescent="0.3">
      <c r="A4707" s="255"/>
      <c r="B4707" s="255"/>
      <c r="C4707" s="255"/>
      <c r="D4707" s="255"/>
      <c r="F4707" s="255" t="s">
        <v>191</v>
      </c>
      <c r="G4707" s="255" t="s">
        <v>329</v>
      </c>
      <c r="H4707" s="255" t="s">
        <v>7771</v>
      </c>
      <c r="I4707" s="255" t="s">
        <v>2009</v>
      </c>
      <c r="K4707" s="255" t="s">
        <v>265</v>
      </c>
      <c r="L4707" s="255" t="s">
        <v>961</v>
      </c>
      <c r="M4707" s="255" t="s">
        <v>565</v>
      </c>
      <c r="N4707" s="255" t="s">
        <v>565</v>
      </c>
      <c r="P4707" s="255" t="s">
        <v>261</v>
      </c>
      <c r="Q4707" s="255" t="s">
        <v>641</v>
      </c>
      <c r="R4707" s="255" t="s">
        <v>565</v>
      </c>
      <c r="S4707" s="255" t="s">
        <v>594</v>
      </c>
    </row>
    <row r="4708" spans="1:19" x14ac:dyDescent="0.3">
      <c r="A4708" s="255"/>
      <c r="B4708" s="255"/>
      <c r="C4708" s="255"/>
      <c r="D4708" s="255"/>
      <c r="F4708" s="255" t="s">
        <v>191</v>
      </c>
      <c r="G4708" s="255" t="s">
        <v>328</v>
      </c>
      <c r="H4708" s="255" t="s">
        <v>821</v>
      </c>
      <c r="I4708" s="255" t="s">
        <v>674</v>
      </c>
      <c r="K4708" s="255" t="s">
        <v>265</v>
      </c>
      <c r="L4708" s="255" t="s">
        <v>822</v>
      </c>
      <c r="M4708" s="255" t="s">
        <v>4251</v>
      </c>
      <c r="N4708" s="255" t="s">
        <v>3745</v>
      </c>
      <c r="P4708" s="255" t="s">
        <v>261</v>
      </c>
      <c r="Q4708" s="255" t="s">
        <v>643</v>
      </c>
      <c r="R4708" s="255" t="s">
        <v>1832</v>
      </c>
      <c r="S4708" s="255" t="s">
        <v>4115</v>
      </c>
    </row>
    <row r="4709" spans="1:19" x14ac:dyDescent="0.3">
      <c r="A4709" s="255"/>
      <c r="B4709" s="255"/>
      <c r="C4709" s="255"/>
      <c r="D4709" s="255"/>
      <c r="F4709" s="255" t="s">
        <v>191</v>
      </c>
      <c r="G4709" s="255" t="s">
        <v>324</v>
      </c>
      <c r="H4709" s="255" t="s">
        <v>9006</v>
      </c>
      <c r="I4709" s="255" t="s">
        <v>2010</v>
      </c>
      <c r="K4709" s="255" t="s">
        <v>265</v>
      </c>
      <c r="L4709" s="255" t="s">
        <v>332</v>
      </c>
      <c r="M4709" s="255" t="s">
        <v>4179</v>
      </c>
      <c r="N4709" s="255" t="s">
        <v>3859</v>
      </c>
      <c r="P4709" s="255" t="s">
        <v>261</v>
      </c>
      <c r="Q4709" s="255" t="s">
        <v>586</v>
      </c>
      <c r="R4709" s="255" t="s">
        <v>4063</v>
      </c>
      <c r="S4709" s="255" t="s">
        <v>4116</v>
      </c>
    </row>
    <row r="4710" spans="1:19" x14ac:dyDescent="0.3">
      <c r="A4710" s="255"/>
      <c r="B4710" s="255"/>
      <c r="C4710" s="255"/>
      <c r="D4710" s="255"/>
      <c r="F4710" s="255" t="s">
        <v>191</v>
      </c>
      <c r="G4710" s="255" t="s">
        <v>4678</v>
      </c>
      <c r="H4710" s="255" t="s">
        <v>669</v>
      </c>
      <c r="I4710" s="255" t="s">
        <v>9005</v>
      </c>
      <c r="K4710" s="255" t="s">
        <v>265</v>
      </c>
      <c r="L4710" s="255" t="s">
        <v>331</v>
      </c>
      <c r="M4710" s="255" t="s">
        <v>9140</v>
      </c>
      <c r="N4710" s="255" t="s">
        <v>3746</v>
      </c>
      <c r="P4710" s="255" t="s">
        <v>261</v>
      </c>
      <c r="Q4710" s="255" t="s">
        <v>547</v>
      </c>
      <c r="R4710" s="255" t="s">
        <v>1393</v>
      </c>
      <c r="S4710" s="255" t="s">
        <v>4117</v>
      </c>
    </row>
    <row r="4711" spans="1:19" x14ac:dyDescent="0.3">
      <c r="A4711" s="255"/>
      <c r="B4711" s="255"/>
      <c r="C4711" s="255"/>
      <c r="D4711" s="255"/>
      <c r="F4711" s="255" t="s">
        <v>191</v>
      </c>
      <c r="G4711" s="255" t="s">
        <v>830</v>
      </c>
      <c r="H4711" s="255" t="s">
        <v>881</v>
      </c>
      <c r="I4711" s="255" t="s">
        <v>2011</v>
      </c>
      <c r="K4711" s="255" t="s">
        <v>265</v>
      </c>
      <c r="L4711" s="255" t="s">
        <v>330</v>
      </c>
      <c r="M4711" s="255" t="s">
        <v>3649</v>
      </c>
      <c r="N4711" s="255" t="s">
        <v>3860</v>
      </c>
      <c r="P4711" s="255" t="s">
        <v>261</v>
      </c>
      <c r="Q4711" s="255" t="s">
        <v>647</v>
      </c>
      <c r="R4711" s="255" t="s">
        <v>1350</v>
      </c>
      <c r="S4711" s="255" t="s">
        <v>4118</v>
      </c>
    </row>
    <row r="4712" spans="1:19" x14ac:dyDescent="0.3">
      <c r="A4712" s="255"/>
      <c r="B4712" s="255"/>
      <c r="C4712" s="255"/>
      <c r="D4712" s="255"/>
      <c r="F4712" s="255" t="s">
        <v>191</v>
      </c>
      <c r="G4712" s="255" t="s">
        <v>831</v>
      </c>
      <c r="H4712" s="255" t="s">
        <v>565</v>
      </c>
      <c r="I4712" s="255" t="s">
        <v>594</v>
      </c>
      <c r="K4712" s="255" t="s">
        <v>265</v>
      </c>
      <c r="L4712" s="255" t="s">
        <v>329</v>
      </c>
      <c r="M4712" s="255" t="s">
        <v>9141</v>
      </c>
      <c r="N4712" s="255" t="s">
        <v>3861</v>
      </c>
      <c r="P4712" s="255" t="s">
        <v>261</v>
      </c>
      <c r="Q4712" s="255" t="s">
        <v>649</v>
      </c>
      <c r="R4712" s="255" t="s">
        <v>2154</v>
      </c>
      <c r="S4712" s="255" t="s">
        <v>610</v>
      </c>
    </row>
    <row r="4713" spans="1:19" x14ac:dyDescent="0.3">
      <c r="A4713" s="255"/>
      <c r="B4713" s="255"/>
      <c r="C4713" s="255"/>
      <c r="D4713" s="255"/>
      <c r="F4713" s="255" t="s">
        <v>191</v>
      </c>
      <c r="G4713" s="255" t="s">
        <v>832</v>
      </c>
      <c r="H4713" s="255" t="s">
        <v>4295</v>
      </c>
      <c r="I4713" s="255" t="s">
        <v>2012</v>
      </c>
      <c r="K4713" s="255" t="s">
        <v>265</v>
      </c>
      <c r="L4713" s="255" t="s">
        <v>324</v>
      </c>
      <c r="M4713" s="255" t="s">
        <v>4192</v>
      </c>
      <c r="N4713" s="255" t="s">
        <v>3862</v>
      </c>
      <c r="P4713" s="255" t="s">
        <v>261</v>
      </c>
      <c r="Q4713" s="255" t="s">
        <v>651</v>
      </c>
      <c r="R4713" s="255" t="s">
        <v>594</v>
      </c>
      <c r="S4713" s="255" t="s">
        <v>946</v>
      </c>
    </row>
    <row r="4714" spans="1:19" x14ac:dyDescent="0.3">
      <c r="A4714" s="255"/>
      <c r="B4714" s="255"/>
      <c r="C4714" s="255"/>
      <c r="D4714" s="255"/>
      <c r="F4714" s="255" t="s">
        <v>191</v>
      </c>
      <c r="G4714" s="255" t="s">
        <v>536</v>
      </c>
      <c r="H4714" s="255" t="s">
        <v>2783</v>
      </c>
      <c r="I4714" s="255" t="s">
        <v>8663</v>
      </c>
      <c r="K4714" s="255" t="s">
        <v>265</v>
      </c>
      <c r="L4714" s="255" t="s">
        <v>4678</v>
      </c>
      <c r="M4714" s="255" t="s">
        <v>881</v>
      </c>
      <c r="N4714" s="255" t="s">
        <v>1343</v>
      </c>
      <c r="P4714" s="255" t="s">
        <v>261</v>
      </c>
      <c r="Q4714" s="255" t="s">
        <v>653</v>
      </c>
      <c r="R4714" s="255" t="s">
        <v>863</v>
      </c>
      <c r="S4714" s="255" t="s">
        <v>1098</v>
      </c>
    </row>
    <row r="4715" spans="1:19" x14ac:dyDescent="0.3">
      <c r="A4715" s="255"/>
      <c r="B4715" s="255"/>
      <c r="C4715" s="255"/>
      <c r="D4715" s="255"/>
      <c r="F4715" s="255" t="s">
        <v>191</v>
      </c>
      <c r="G4715" s="255" t="s">
        <v>586</v>
      </c>
      <c r="H4715" s="255" t="s">
        <v>2783</v>
      </c>
      <c r="I4715" s="255" t="s">
        <v>8663</v>
      </c>
      <c r="K4715" s="255" t="s">
        <v>265</v>
      </c>
      <c r="L4715" s="255" t="s">
        <v>830</v>
      </c>
      <c r="M4715" s="255" t="s">
        <v>946</v>
      </c>
      <c r="N4715" s="255" t="s">
        <v>3747</v>
      </c>
      <c r="P4715" s="255" t="s">
        <v>261</v>
      </c>
      <c r="Q4715" s="255" t="s">
        <v>655</v>
      </c>
      <c r="R4715" s="255" t="s">
        <v>1145</v>
      </c>
      <c r="S4715" s="255" t="s">
        <v>3363</v>
      </c>
    </row>
    <row r="4716" spans="1:19" x14ac:dyDescent="0.3">
      <c r="A4716" s="255"/>
      <c r="B4716" s="255"/>
      <c r="C4716" s="255"/>
      <c r="D4716" s="255"/>
      <c r="F4716" s="255" t="s">
        <v>261</v>
      </c>
      <c r="G4716" s="255" t="s">
        <v>554</v>
      </c>
      <c r="H4716" s="255" t="s">
        <v>1260</v>
      </c>
      <c r="I4716" s="255" t="s">
        <v>9004</v>
      </c>
      <c r="K4716" s="255" t="s">
        <v>265</v>
      </c>
      <c r="L4716" s="255" t="s">
        <v>831</v>
      </c>
      <c r="M4716" s="255" t="s">
        <v>565</v>
      </c>
      <c r="N4716" s="255" t="s">
        <v>565</v>
      </c>
      <c r="P4716" s="255" t="s">
        <v>261</v>
      </c>
      <c r="Q4716" s="255" t="s">
        <v>657</v>
      </c>
      <c r="R4716" s="255" t="s">
        <v>885</v>
      </c>
      <c r="S4716" s="255" t="s">
        <v>915</v>
      </c>
    </row>
    <row r="4717" spans="1:19" x14ac:dyDescent="0.3">
      <c r="A4717" s="255"/>
      <c r="B4717" s="255"/>
      <c r="C4717" s="255"/>
      <c r="D4717" s="255"/>
      <c r="F4717" s="255" t="s">
        <v>261</v>
      </c>
      <c r="G4717" s="255" t="s">
        <v>564</v>
      </c>
      <c r="H4717" s="255" t="s">
        <v>565</v>
      </c>
      <c r="I4717" s="255" t="s">
        <v>565</v>
      </c>
      <c r="K4717" s="255" t="s">
        <v>265</v>
      </c>
      <c r="L4717" s="255" t="s">
        <v>832</v>
      </c>
      <c r="M4717" s="255" t="s">
        <v>624</v>
      </c>
      <c r="N4717" s="255" t="s">
        <v>991</v>
      </c>
      <c r="P4717" s="255" t="s">
        <v>261</v>
      </c>
      <c r="Q4717" s="255" t="s">
        <v>546</v>
      </c>
      <c r="R4717" s="255" t="s">
        <v>968</v>
      </c>
      <c r="S4717" s="255" t="s">
        <v>4119</v>
      </c>
    </row>
    <row r="4718" spans="1:19" x14ac:dyDescent="0.3">
      <c r="A4718" s="255"/>
      <c r="B4718" s="255"/>
      <c r="C4718" s="255"/>
      <c r="D4718" s="255"/>
      <c r="F4718" s="255" t="s">
        <v>261</v>
      </c>
      <c r="G4718" s="255" t="s">
        <v>566</v>
      </c>
      <c r="H4718" s="255" t="s">
        <v>757</v>
      </c>
      <c r="I4718" s="255" t="s">
        <v>2013</v>
      </c>
      <c r="K4718" s="255" t="s">
        <v>265</v>
      </c>
      <c r="L4718" s="255" t="s">
        <v>536</v>
      </c>
      <c r="M4718" s="255" t="s">
        <v>1238</v>
      </c>
      <c r="N4718" s="255" t="s">
        <v>3748</v>
      </c>
      <c r="P4718" s="255" t="s">
        <v>261</v>
      </c>
      <c r="Q4718" s="255" t="s">
        <v>660</v>
      </c>
      <c r="R4718" s="255" t="s">
        <v>565</v>
      </c>
      <c r="S4718" s="255" t="s">
        <v>875</v>
      </c>
    </row>
    <row r="4719" spans="1:19" x14ac:dyDescent="0.3">
      <c r="A4719" s="255"/>
      <c r="B4719" s="255"/>
      <c r="C4719" s="255"/>
      <c r="D4719" s="255"/>
      <c r="F4719" s="255" t="s">
        <v>261</v>
      </c>
      <c r="G4719" s="255" t="s">
        <v>4661</v>
      </c>
      <c r="H4719" s="255" t="s">
        <v>1254</v>
      </c>
      <c r="I4719" s="255" t="s">
        <v>9003</v>
      </c>
      <c r="K4719" s="255" t="s">
        <v>265</v>
      </c>
      <c r="L4719" s="255" t="s">
        <v>586</v>
      </c>
      <c r="M4719" s="255" t="s">
        <v>1238</v>
      </c>
      <c r="N4719" s="255" t="s">
        <v>3748</v>
      </c>
      <c r="P4719" s="255" t="s">
        <v>261</v>
      </c>
      <c r="Q4719" s="255" t="s">
        <v>662</v>
      </c>
      <c r="R4719" s="255" t="s">
        <v>861</v>
      </c>
      <c r="S4719" s="255" t="s">
        <v>3509</v>
      </c>
    </row>
    <row r="4720" spans="1:19" x14ac:dyDescent="0.3">
      <c r="A4720" s="255"/>
      <c r="B4720" s="255"/>
      <c r="C4720" s="255"/>
      <c r="D4720" s="255"/>
      <c r="F4720" s="255" t="s">
        <v>261</v>
      </c>
      <c r="G4720" s="255" t="s">
        <v>568</v>
      </c>
      <c r="H4720" s="255" t="s">
        <v>1183</v>
      </c>
      <c r="I4720" s="255" t="s">
        <v>8664</v>
      </c>
      <c r="K4720" s="255" t="s">
        <v>312</v>
      </c>
      <c r="L4720" s="255" t="s">
        <v>554</v>
      </c>
      <c r="M4720" s="255" t="s">
        <v>896</v>
      </c>
      <c r="N4720" s="255" t="s">
        <v>8763</v>
      </c>
      <c r="P4720" s="255" t="s">
        <v>261</v>
      </c>
      <c r="Q4720" s="255" t="s">
        <v>664</v>
      </c>
      <c r="R4720" s="255" t="s">
        <v>1481</v>
      </c>
      <c r="S4720" s="255" t="s">
        <v>996</v>
      </c>
    </row>
    <row r="4721" spans="1:19" x14ac:dyDescent="0.3">
      <c r="A4721" s="255"/>
      <c r="B4721" s="255"/>
      <c r="C4721" s="255"/>
      <c r="D4721" s="255"/>
      <c r="F4721" s="255" t="s">
        <v>261</v>
      </c>
      <c r="G4721" s="255" t="s">
        <v>570</v>
      </c>
      <c r="H4721" s="255" t="s">
        <v>1775</v>
      </c>
      <c r="I4721" s="255" t="s">
        <v>9002</v>
      </c>
      <c r="K4721" s="255" t="s">
        <v>312</v>
      </c>
      <c r="L4721" s="255" t="s">
        <v>566</v>
      </c>
      <c r="M4721" s="255" t="s">
        <v>594</v>
      </c>
      <c r="N4721" s="255" t="s">
        <v>594</v>
      </c>
      <c r="P4721" s="255" t="s">
        <v>261</v>
      </c>
      <c r="Q4721" s="255" t="s">
        <v>545</v>
      </c>
      <c r="R4721" s="255" t="s">
        <v>3344</v>
      </c>
      <c r="S4721" s="255" t="s">
        <v>4120</v>
      </c>
    </row>
    <row r="4722" spans="1:19" x14ac:dyDescent="0.3">
      <c r="A4722" s="255"/>
      <c r="B4722" s="255"/>
      <c r="C4722" s="255"/>
      <c r="D4722" s="255"/>
      <c r="F4722" s="255" t="s">
        <v>261</v>
      </c>
      <c r="G4722" s="255" t="s">
        <v>572</v>
      </c>
      <c r="H4722" s="255" t="s">
        <v>1851</v>
      </c>
      <c r="I4722" s="255" t="s">
        <v>2014</v>
      </c>
      <c r="K4722" s="255" t="s">
        <v>312</v>
      </c>
      <c r="L4722" s="255" t="s">
        <v>4661</v>
      </c>
      <c r="M4722" s="255" t="s">
        <v>565</v>
      </c>
      <c r="N4722" s="255" t="s">
        <v>565</v>
      </c>
      <c r="P4722" s="255" t="s">
        <v>261</v>
      </c>
      <c r="Q4722" s="255" t="s">
        <v>667</v>
      </c>
      <c r="R4722" s="255" t="s">
        <v>565</v>
      </c>
      <c r="S4722" s="255" t="s">
        <v>565</v>
      </c>
    </row>
    <row r="4723" spans="1:19" x14ac:dyDescent="0.3">
      <c r="A4723" s="255"/>
      <c r="B4723" s="255"/>
      <c r="C4723" s="255"/>
      <c r="D4723" s="255"/>
      <c r="F4723" s="255" t="s">
        <v>261</v>
      </c>
      <c r="G4723" s="255" t="s">
        <v>574</v>
      </c>
      <c r="H4723" s="255" t="s">
        <v>1010</v>
      </c>
      <c r="I4723" s="255" t="s">
        <v>1103</v>
      </c>
      <c r="K4723" s="255" t="s">
        <v>312</v>
      </c>
      <c r="L4723" s="255" t="s">
        <v>570</v>
      </c>
      <c r="M4723" s="255" t="s">
        <v>565</v>
      </c>
      <c r="N4723" s="255" t="s">
        <v>565</v>
      </c>
      <c r="P4723" s="255" t="s">
        <v>261</v>
      </c>
      <c r="Q4723" s="255" t="s">
        <v>668</v>
      </c>
      <c r="R4723" s="255" t="s">
        <v>6311</v>
      </c>
      <c r="S4723" s="255" t="s">
        <v>4121</v>
      </c>
    </row>
    <row r="4724" spans="1:19" x14ac:dyDescent="0.3">
      <c r="A4724" s="255"/>
      <c r="B4724" s="255"/>
      <c r="C4724" s="255"/>
      <c r="D4724" s="255"/>
      <c r="F4724" s="255" t="s">
        <v>261</v>
      </c>
      <c r="G4724" s="255" t="s">
        <v>576</v>
      </c>
      <c r="H4724" s="255" t="s">
        <v>1234</v>
      </c>
      <c r="I4724" s="255" t="s">
        <v>678</v>
      </c>
      <c r="K4724" s="255" t="s">
        <v>312</v>
      </c>
      <c r="L4724" s="255" t="s">
        <v>572</v>
      </c>
      <c r="M4724" s="255" t="s">
        <v>565</v>
      </c>
      <c r="N4724" s="255" t="s">
        <v>565</v>
      </c>
      <c r="P4724" s="255" t="s">
        <v>261</v>
      </c>
      <c r="Q4724" s="255" t="s">
        <v>670</v>
      </c>
      <c r="R4724" s="255" t="s">
        <v>4087</v>
      </c>
      <c r="S4724" s="255" t="s">
        <v>4122</v>
      </c>
    </row>
    <row r="4725" spans="1:19" x14ac:dyDescent="0.3">
      <c r="A4725" s="255"/>
      <c r="B4725" s="255"/>
      <c r="C4725" s="255"/>
      <c r="D4725" s="255"/>
      <c r="F4725" s="255" t="s">
        <v>261</v>
      </c>
      <c r="G4725" s="255" t="s">
        <v>578</v>
      </c>
      <c r="H4725" s="255" t="s">
        <v>2083</v>
      </c>
      <c r="I4725" s="255" t="s">
        <v>2015</v>
      </c>
      <c r="K4725" s="255" t="s">
        <v>312</v>
      </c>
      <c r="L4725" s="255" t="s">
        <v>574</v>
      </c>
      <c r="M4725" s="255" t="s">
        <v>565</v>
      </c>
      <c r="N4725" s="255" t="s">
        <v>565</v>
      </c>
      <c r="P4725" s="255" t="s">
        <v>261</v>
      </c>
      <c r="Q4725" s="255" t="s">
        <v>672</v>
      </c>
      <c r="R4725" s="255" t="s">
        <v>4192</v>
      </c>
      <c r="S4725" s="255" t="s">
        <v>4123</v>
      </c>
    </row>
    <row r="4726" spans="1:19" x14ac:dyDescent="0.3">
      <c r="A4726" s="255"/>
      <c r="B4726" s="255"/>
      <c r="C4726" s="255"/>
      <c r="D4726" s="255"/>
      <c r="F4726" s="255" t="s">
        <v>261</v>
      </c>
      <c r="G4726" s="255" t="s">
        <v>580</v>
      </c>
      <c r="H4726" s="255" t="s">
        <v>1832</v>
      </c>
      <c r="I4726" s="255" t="s">
        <v>1915</v>
      </c>
      <c r="K4726" s="255" t="s">
        <v>312</v>
      </c>
      <c r="L4726" s="255" t="s">
        <v>576</v>
      </c>
      <c r="M4726" s="255" t="s">
        <v>565</v>
      </c>
      <c r="N4726" s="255" t="s">
        <v>565</v>
      </c>
      <c r="P4726" s="255" t="s">
        <v>261</v>
      </c>
      <c r="Q4726" s="255" t="s">
        <v>544</v>
      </c>
      <c r="R4726" s="255" t="s">
        <v>1420</v>
      </c>
      <c r="S4726" s="255" t="s">
        <v>4124</v>
      </c>
    </row>
    <row r="4727" spans="1:19" x14ac:dyDescent="0.3">
      <c r="A4727" s="255"/>
      <c r="B4727" s="255"/>
      <c r="C4727" s="255"/>
      <c r="D4727" s="255"/>
      <c r="F4727" s="255" t="s">
        <v>261</v>
      </c>
      <c r="G4727" s="255" t="s">
        <v>4664</v>
      </c>
      <c r="H4727" s="255" t="s">
        <v>1310</v>
      </c>
      <c r="I4727" s="255" t="s">
        <v>4394</v>
      </c>
      <c r="K4727" s="255" t="s">
        <v>312</v>
      </c>
      <c r="L4727" s="255" t="s">
        <v>578</v>
      </c>
      <c r="M4727" s="255" t="s">
        <v>565</v>
      </c>
      <c r="N4727" s="255" t="s">
        <v>565</v>
      </c>
      <c r="P4727" s="255" t="s">
        <v>261</v>
      </c>
      <c r="Q4727" s="255" t="s">
        <v>675</v>
      </c>
      <c r="R4727" s="255" t="s">
        <v>812</v>
      </c>
      <c r="S4727" s="255" t="s">
        <v>4125</v>
      </c>
    </row>
    <row r="4728" spans="1:19" x14ac:dyDescent="0.3">
      <c r="A4728" s="255"/>
      <c r="B4728" s="255"/>
      <c r="C4728" s="255"/>
      <c r="D4728" s="255"/>
      <c r="F4728" s="255" t="s">
        <v>261</v>
      </c>
      <c r="G4728" s="255" t="s">
        <v>582</v>
      </c>
      <c r="H4728" s="255" t="s">
        <v>1944</v>
      </c>
      <c r="I4728" s="255" t="s">
        <v>2016</v>
      </c>
      <c r="K4728" s="255" t="s">
        <v>312</v>
      </c>
      <c r="L4728" s="255" t="s">
        <v>580</v>
      </c>
      <c r="M4728" s="255" t="s">
        <v>1193</v>
      </c>
      <c r="N4728" s="255" t="s">
        <v>8585</v>
      </c>
      <c r="P4728" s="255" t="s">
        <v>261</v>
      </c>
      <c r="Q4728" s="255" t="s">
        <v>676</v>
      </c>
      <c r="R4728" s="255" t="s">
        <v>952</v>
      </c>
      <c r="S4728" s="255" t="s">
        <v>4126</v>
      </c>
    </row>
    <row r="4729" spans="1:19" x14ac:dyDescent="0.3">
      <c r="A4729" s="255"/>
      <c r="B4729" s="255"/>
      <c r="C4729" s="255"/>
      <c r="D4729" s="255"/>
      <c r="F4729" s="255" t="s">
        <v>261</v>
      </c>
      <c r="G4729" s="255" t="s">
        <v>584</v>
      </c>
      <c r="H4729" s="255" t="s">
        <v>2515</v>
      </c>
      <c r="I4729" s="255" t="s">
        <v>2017</v>
      </c>
      <c r="K4729" s="255" t="s">
        <v>312</v>
      </c>
      <c r="L4729" s="255" t="s">
        <v>4664</v>
      </c>
      <c r="M4729" s="255" t="s">
        <v>1832</v>
      </c>
      <c r="N4729" s="255" t="s">
        <v>4989</v>
      </c>
      <c r="P4729" s="255" t="s">
        <v>261</v>
      </c>
      <c r="Q4729" s="255" t="s">
        <v>677</v>
      </c>
      <c r="R4729" s="255" t="s">
        <v>565</v>
      </c>
      <c r="S4729" s="255" t="s">
        <v>565</v>
      </c>
    </row>
    <row r="4730" spans="1:19" x14ac:dyDescent="0.3">
      <c r="A4730" s="255"/>
      <c r="B4730" s="255"/>
      <c r="C4730" s="255"/>
      <c r="D4730" s="255"/>
      <c r="F4730" s="255" t="s">
        <v>261</v>
      </c>
      <c r="G4730" s="255" t="s">
        <v>586</v>
      </c>
      <c r="H4730" s="255" t="s">
        <v>9001</v>
      </c>
      <c r="I4730" s="255" t="s">
        <v>8665</v>
      </c>
      <c r="K4730" s="255" t="s">
        <v>312</v>
      </c>
      <c r="L4730" s="255" t="s">
        <v>582</v>
      </c>
      <c r="M4730" s="255" t="s">
        <v>565</v>
      </c>
      <c r="N4730" s="255" t="s">
        <v>565</v>
      </c>
      <c r="P4730" s="255" t="s">
        <v>261</v>
      </c>
      <c r="Q4730" s="255" t="s">
        <v>543</v>
      </c>
      <c r="R4730" s="255" t="s">
        <v>2413</v>
      </c>
      <c r="S4730" s="255" t="s">
        <v>4127</v>
      </c>
    </row>
    <row r="4731" spans="1:19" x14ac:dyDescent="0.3">
      <c r="A4731" s="255"/>
      <c r="B4731" s="255"/>
      <c r="C4731" s="255"/>
      <c r="D4731" s="255"/>
      <c r="F4731" s="255" t="s">
        <v>261</v>
      </c>
      <c r="G4731" s="255" t="s">
        <v>553</v>
      </c>
      <c r="H4731" s="255" t="s">
        <v>4324</v>
      </c>
      <c r="I4731" s="255" t="s">
        <v>3780</v>
      </c>
      <c r="K4731" s="255" t="s">
        <v>312</v>
      </c>
      <c r="L4731" s="255" t="s">
        <v>584</v>
      </c>
      <c r="M4731" s="255" t="s">
        <v>1832</v>
      </c>
      <c r="N4731" s="255" t="s">
        <v>4989</v>
      </c>
      <c r="P4731" s="255" t="s">
        <v>261</v>
      </c>
      <c r="Q4731" s="255" t="s">
        <v>679</v>
      </c>
      <c r="R4731" s="255" t="s">
        <v>565</v>
      </c>
      <c r="S4731" s="255" t="s">
        <v>565</v>
      </c>
    </row>
    <row r="4732" spans="1:19" x14ac:dyDescent="0.3">
      <c r="A4732" s="255"/>
      <c r="B4732" s="255"/>
      <c r="C4732" s="255"/>
      <c r="D4732" s="255"/>
      <c r="F4732" s="255" t="s">
        <v>261</v>
      </c>
      <c r="G4732" s="255" t="s">
        <v>589</v>
      </c>
      <c r="H4732" s="255" t="s">
        <v>680</v>
      </c>
      <c r="I4732" s="255" t="s">
        <v>2018</v>
      </c>
      <c r="K4732" s="255" t="s">
        <v>312</v>
      </c>
      <c r="L4732" s="255" t="s">
        <v>586</v>
      </c>
      <c r="M4732" s="255" t="s">
        <v>1763</v>
      </c>
      <c r="N4732" s="255" t="s">
        <v>8764</v>
      </c>
      <c r="P4732" s="255" t="s">
        <v>261</v>
      </c>
      <c r="Q4732" s="255" t="s">
        <v>681</v>
      </c>
      <c r="R4732" s="255" t="s">
        <v>2691</v>
      </c>
      <c r="S4732" s="255" t="s">
        <v>2787</v>
      </c>
    </row>
    <row r="4733" spans="1:19" x14ac:dyDescent="0.3">
      <c r="A4733" s="255"/>
      <c r="B4733" s="255"/>
      <c r="C4733" s="255"/>
      <c r="D4733" s="255"/>
      <c r="F4733" s="255" t="s">
        <v>261</v>
      </c>
      <c r="G4733" s="255" t="s">
        <v>591</v>
      </c>
      <c r="H4733" s="255" t="s">
        <v>1393</v>
      </c>
      <c r="I4733" s="255" t="s">
        <v>3781</v>
      </c>
      <c r="K4733" s="255" t="s">
        <v>312</v>
      </c>
      <c r="L4733" s="255" t="s">
        <v>553</v>
      </c>
      <c r="M4733" s="255" t="s">
        <v>6573</v>
      </c>
      <c r="N4733" s="255" t="s">
        <v>10022</v>
      </c>
      <c r="P4733" s="255" t="s">
        <v>261</v>
      </c>
      <c r="Q4733" s="255" t="s">
        <v>683</v>
      </c>
      <c r="R4733" s="255" t="s">
        <v>2083</v>
      </c>
      <c r="S4733" s="255" t="s">
        <v>4128</v>
      </c>
    </row>
    <row r="4734" spans="1:19" x14ac:dyDescent="0.3">
      <c r="A4734" s="255"/>
      <c r="B4734" s="255"/>
      <c r="C4734" s="255"/>
      <c r="D4734" s="255"/>
      <c r="F4734" s="255" t="s">
        <v>261</v>
      </c>
      <c r="G4734" s="255" t="s">
        <v>593</v>
      </c>
      <c r="H4734" s="255" t="s">
        <v>624</v>
      </c>
      <c r="I4734" s="255" t="s">
        <v>946</v>
      </c>
      <c r="K4734" s="255" t="s">
        <v>312</v>
      </c>
      <c r="L4734" s="255" t="s">
        <v>589</v>
      </c>
      <c r="M4734" s="255" t="s">
        <v>3479</v>
      </c>
      <c r="N4734" s="255" t="s">
        <v>4246</v>
      </c>
      <c r="P4734" s="255" t="s">
        <v>261</v>
      </c>
      <c r="Q4734" s="255" t="s">
        <v>542</v>
      </c>
      <c r="R4734" s="255" t="s">
        <v>1010</v>
      </c>
      <c r="S4734" s="255" t="s">
        <v>1288</v>
      </c>
    </row>
    <row r="4735" spans="1:19" x14ac:dyDescent="0.3">
      <c r="A4735" s="255"/>
      <c r="B4735" s="255"/>
      <c r="C4735" s="255"/>
      <c r="D4735" s="255"/>
      <c r="F4735" s="255" t="s">
        <v>261</v>
      </c>
      <c r="G4735" s="255" t="s">
        <v>4665</v>
      </c>
      <c r="H4735" s="255" t="s">
        <v>1844</v>
      </c>
      <c r="I4735" s="255" t="s">
        <v>4054</v>
      </c>
      <c r="K4735" s="255" t="s">
        <v>312</v>
      </c>
      <c r="L4735" s="255" t="s">
        <v>591</v>
      </c>
      <c r="M4735" s="255" t="s">
        <v>2651</v>
      </c>
      <c r="N4735" s="255" t="s">
        <v>8765</v>
      </c>
      <c r="P4735" s="255" t="s">
        <v>261</v>
      </c>
      <c r="Q4735" s="255" t="s">
        <v>686</v>
      </c>
      <c r="R4735" s="255" t="s">
        <v>946</v>
      </c>
      <c r="S4735" s="255" t="s">
        <v>2384</v>
      </c>
    </row>
    <row r="4736" spans="1:19" x14ac:dyDescent="0.3">
      <c r="A4736" s="255"/>
      <c r="B4736" s="255"/>
      <c r="C4736" s="255"/>
      <c r="D4736" s="255"/>
      <c r="F4736" s="255" t="s">
        <v>261</v>
      </c>
      <c r="G4736" s="255" t="s">
        <v>595</v>
      </c>
      <c r="H4736" s="255" t="s">
        <v>2193</v>
      </c>
      <c r="I4736" s="255" t="s">
        <v>2019</v>
      </c>
      <c r="K4736" s="255" t="s">
        <v>312</v>
      </c>
      <c r="L4736" s="255" t="s">
        <v>599</v>
      </c>
      <c r="M4736" s="255" t="s">
        <v>565</v>
      </c>
      <c r="N4736" s="255" t="s">
        <v>565</v>
      </c>
      <c r="P4736" s="255" t="s">
        <v>261</v>
      </c>
      <c r="Q4736" s="255" t="s">
        <v>688</v>
      </c>
      <c r="R4736" s="255" t="s">
        <v>994</v>
      </c>
      <c r="S4736" s="255" t="s">
        <v>2803</v>
      </c>
    </row>
    <row r="4737" spans="1:19" x14ac:dyDescent="0.3">
      <c r="A4737" s="255"/>
      <c r="B4737" s="255"/>
      <c r="C4737" s="255"/>
      <c r="D4737" s="255"/>
      <c r="F4737" s="255" t="s">
        <v>261</v>
      </c>
      <c r="G4737" s="255" t="s">
        <v>597</v>
      </c>
      <c r="H4737" s="255" t="s">
        <v>946</v>
      </c>
      <c r="I4737" s="255" t="s">
        <v>1560</v>
      </c>
      <c r="K4737" s="255" t="s">
        <v>312</v>
      </c>
      <c r="L4737" s="255" t="s">
        <v>4666</v>
      </c>
      <c r="M4737" s="255" t="s">
        <v>3203</v>
      </c>
      <c r="N4737" s="255" t="s">
        <v>10021</v>
      </c>
      <c r="P4737" s="255" t="s">
        <v>261</v>
      </c>
      <c r="Q4737" s="255" t="s">
        <v>690</v>
      </c>
      <c r="R4737" s="255" t="s">
        <v>565</v>
      </c>
      <c r="S4737" s="255" t="s">
        <v>565</v>
      </c>
    </row>
    <row r="4738" spans="1:19" x14ac:dyDescent="0.3">
      <c r="A4738" s="255"/>
      <c r="B4738" s="255"/>
      <c r="C4738" s="255"/>
      <c r="D4738" s="255"/>
      <c r="F4738" s="255" t="s">
        <v>261</v>
      </c>
      <c r="G4738" s="255" t="s">
        <v>599</v>
      </c>
      <c r="H4738" s="255" t="s">
        <v>949</v>
      </c>
      <c r="I4738" s="255" t="s">
        <v>1886</v>
      </c>
      <c r="K4738" s="255" t="s">
        <v>312</v>
      </c>
      <c r="L4738" s="255" t="s">
        <v>601</v>
      </c>
      <c r="M4738" s="255" t="s">
        <v>1145</v>
      </c>
      <c r="N4738" s="255" t="s">
        <v>8766</v>
      </c>
      <c r="P4738" s="255" t="s">
        <v>261</v>
      </c>
      <c r="Q4738" s="255" t="s">
        <v>541</v>
      </c>
      <c r="R4738" s="255" t="s">
        <v>5246</v>
      </c>
      <c r="S4738" s="255" t="s">
        <v>4129</v>
      </c>
    </row>
    <row r="4739" spans="1:19" x14ac:dyDescent="0.3">
      <c r="A4739" s="255"/>
      <c r="B4739" s="255"/>
      <c r="C4739" s="255"/>
      <c r="D4739" s="255"/>
      <c r="F4739" s="255" t="s">
        <v>261</v>
      </c>
      <c r="G4739" s="255" t="s">
        <v>4666</v>
      </c>
      <c r="H4739" s="255" t="s">
        <v>4294</v>
      </c>
      <c r="I4739" s="255" t="s">
        <v>3633</v>
      </c>
      <c r="K4739" s="255" t="s">
        <v>312</v>
      </c>
      <c r="L4739" s="255" t="s">
        <v>2074</v>
      </c>
      <c r="M4739" s="255" t="s">
        <v>565</v>
      </c>
      <c r="N4739" s="255" t="s">
        <v>565</v>
      </c>
      <c r="P4739" s="255" t="s">
        <v>261</v>
      </c>
      <c r="Q4739" s="255" t="s">
        <v>693</v>
      </c>
      <c r="R4739" s="255" t="s">
        <v>1888</v>
      </c>
      <c r="S4739" s="255" t="s">
        <v>4130</v>
      </c>
    </row>
    <row r="4740" spans="1:19" x14ac:dyDescent="0.3">
      <c r="A4740" s="255"/>
      <c r="B4740" s="255"/>
      <c r="C4740" s="255"/>
      <c r="D4740" s="255"/>
      <c r="F4740" s="255" t="s">
        <v>261</v>
      </c>
      <c r="G4740" s="255" t="s">
        <v>601</v>
      </c>
      <c r="H4740" s="255" t="s">
        <v>565</v>
      </c>
      <c r="I4740" s="255" t="s">
        <v>565</v>
      </c>
      <c r="K4740" s="255" t="s">
        <v>312</v>
      </c>
      <c r="L4740" s="255" t="s">
        <v>602</v>
      </c>
      <c r="M4740" s="255" t="s">
        <v>863</v>
      </c>
      <c r="N4740" s="255" t="s">
        <v>8586</v>
      </c>
      <c r="P4740" s="255" t="s">
        <v>261</v>
      </c>
      <c r="Q4740" s="255" t="s">
        <v>695</v>
      </c>
      <c r="R4740" s="255" t="s">
        <v>3944</v>
      </c>
      <c r="S4740" s="255" t="s">
        <v>4131</v>
      </c>
    </row>
    <row r="4741" spans="1:19" x14ac:dyDescent="0.3">
      <c r="A4741" s="255"/>
      <c r="B4741" s="255"/>
      <c r="C4741" s="255"/>
      <c r="D4741" s="255"/>
      <c r="F4741" s="255" t="s">
        <v>261</v>
      </c>
      <c r="G4741" s="255" t="s">
        <v>602</v>
      </c>
      <c r="H4741" s="255" t="s">
        <v>565</v>
      </c>
      <c r="I4741" s="255" t="s">
        <v>565</v>
      </c>
      <c r="K4741" s="255" t="s">
        <v>312</v>
      </c>
      <c r="L4741" s="255" t="s">
        <v>603</v>
      </c>
      <c r="M4741" s="255" t="s">
        <v>1222</v>
      </c>
      <c r="N4741" s="255" t="s">
        <v>10020</v>
      </c>
      <c r="P4741" s="255" t="s">
        <v>261</v>
      </c>
      <c r="Q4741" s="255" t="s">
        <v>697</v>
      </c>
      <c r="R4741" s="255" t="s">
        <v>652</v>
      </c>
      <c r="S4741" s="255" t="s">
        <v>1033</v>
      </c>
    </row>
    <row r="4742" spans="1:19" x14ac:dyDescent="0.3">
      <c r="A4742" s="255"/>
      <c r="B4742" s="255"/>
      <c r="C4742" s="255"/>
      <c r="D4742" s="255"/>
      <c r="F4742" s="255" t="s">
        <v>261</v>
      </c>
      <c r="G4742" s="255" t="s">
        <v>603</v>
      </c>
      <c r="H4742" s="255" t="s">
        <v>4294</v>
      </c>
      <c r="I4742" s="255" t="s">
        <v>3633</v>
      </c>
      <c r="K4742" s="255" t="s">
        <v>312</v>
      </c>
      <c r="L4742" s="255" t="s">
        <v>586</v>
      </c>
      <c r="M4742" s="255" t="s">
        <v>1539</v>
      </c>
      <c r="N4742" s="255" t="s">
        <v>8767</v>
      </c>
      <c r="P4742" s="255" t="s">
        <v>261</v>
      </c>
      <c r="Q4742" s="255" t="s">
        <v>699</v>
      </c>
      <c r="R4742" s="255" t="s">
        <v>594</v>
      </c>
      <c r="S4742" s="255" t="s">
        <v>952</v>
      </c>
    </row>
    <row r="4743" spans="1:19" x14ac:dyDescent="0.3">
      <c r="A4743" s="255"/>
      <c r="B4743" s="255"/>
      <c r="C4743" s="255"/>
      <c r="D4743" s="255"/>
      <c r="F4743" s="255" t="s">
        <v>261</v>
      </c>
      <c r="G4743" s="255" t="s">
        <v>586</v>
      </c>
      <c r="H4743" s="255" t="s">
        <v>2154</v>
      </c>
      <c r="I4743" s="255" t="s">
        <v>2021</v>
      </c>
      <c r="K4743" s="255" t="s">
        <v>312</v>
      </c>
      <c r="L4743" s="255" t="s">
        <v>552</v>
      </c>
      <c r="M4743" s="255" t="s">
        <v>7194</v>
      </c>
      <c r="N4743" s="255" t="s">
        <v>4917</v>
      </c>
      <c r="P4743" s="255" t="s">
        <v>261</v>
      </c>
      <c r="Q4743" s="255" t="s">
        <v>701</v>
      </c>
      <c r="R4743" s="255" t="s">
        <v>594</v>
      </c>
      <c r="S4743" s="255" t="s">
        <v>1420</v>
      </c>
    </row>
    <row r="4744" spans="1:19" x14ac:dyDescent="0.3">
      <c r="A4744" s="255"/>
      <c r="B4744" s="255"/>
      <c r="C4744" s="255"/>
      <c r="D4744" s="255"/>
      <c r="F4744" s="255" t="s">
        <v>261</v>
      </c>
      <c r="G4744" s="255" t="s">
        <v>552</v>
      </c>
      <c r="H4744" s="255" t="s">
        <v>9664</v>
      </c>
      <c r="I4744" s="255" t="s">
        <v>9665</v>
      </c>
      <c r="K4744" s="255" t="s">
        <v>312</v>
      </c>
      <c r="L4744" s="255" t="s">
        <v>551</v>
      </c>
      <c r="M4744" s="255" t="s">
        <v>2254</v>
      </c>
      <c r="N4744" s="255" t="s">
        <v>7022</v>
      </c>
      <c r="P4744" s="255" t="s">
        <v>261</v>
      </c>
      <c r="Q4744" s="255" t="s">
        <v>702</v>
      </c>
      <c r="R4744" s="255" t="s">
        <v>565</v>
      </c>
      <c r="S4744" s="255" t="s">
        <v>565</v>
      </c>
    </row>
    <row r="4745" spans="1:19" x14ac:dyDescent="0.3">
      <c r="A4745" s="255"/>
      <c r="B4745" s="255"/>
      <c r="C4745" s="255"/>
      <c r="D4745" s="255"/>
      <c r="F4745" s="255" t="s">
        <v>261</v>
      </c>
      <c r="G4745" s="255" t="s">
        <v>551</v>
      </c>
      <c r="H4745" s="255" t="s">
        <v>852</v>
      </c>
      <c r="I4745" s="255" t="s">
        <v>3782</v>
      </c>
      <c r="K4745" s="255" t="s">
        <v>312</v>
      </c>
      <c r="L4745" s="255" t="s">
        <v>609</v>
      </c>
      <c r="M4745" s="255" t="s">
        <v>565</v>
      </c>
      <c r="N4745" s="255" t="s">
        <v>565</v>
      </c>
      <c r="P4745" s="255" t="s">
        <v>261</v>
      </c>
      <c r="Q4745" s="255" t="s">
        <v>703</v>
      </c>
      <c r="R4745" s="255" t="s">
        <v>565</v>
      </c>
      <c r="S4745" s="255" t="s">
        <v>565</v>
      </c>
    </row>
    <row r="4746" spans="1:19" x14ac:dyDescent="0.3">
      <c r="A4746" s="255"/>
      <c r="B4746" s="255"/>
      <c r="C4746" s="255"/>
      <c r="D4746" s="255"/>
      <c r="F4746" s="255" t="s">
        <v>261</v>
      </c>
      <c r="G4746" s="255" t="s">
        <v>609</v>
      </c>
      <c r="H4746" s="255" t="s">
        <v>624</v>
      </c>
      <c r="I4746" s="255" t="s">
        <v>985</v>
      </c>
      <c r="K4746" s="255" t="s">
        <v>312</v>
      </c>
      <c r="L4746" s="255" t="s">
        <v>611</v>
      </c>
      <c r="M4746" s="255" t="s">
        <v>2254</v>
      </c>
      <c r="N4746" s="255" t="s">
        <v>7022</v>
      </c>
      <c r="P4746" s="255" t="s">
        <v>261</v>
      </c>
      <c r="Q4746" s="255" t="s">
        <v>704</v>
      </c>
      <c r="R4746" s="255" t="s">
        <v>594</v>
      </c>
      <c r="S4746" s="255" t="s">
        <v>594</v>
      </c>
    </row>
    <row r="4747" spans="1:19" x14ac:dyDescent="0.3">
      <c r="A4747" s="255"/>
      <c r="B4747" s="255"/>
      <c r="C4747" s="255"/>
      <c r="D4747" s="255"/>
      <c r="F4747" s="255" t="s">
        <v>261</v>
      </c>
      <c r="G4747" s="255" t="s">
        <v>611</v>
      </c>
      <c r="H4747" s="255" t="s">
        <v>2790</v>
      </c>
      <c r="I4747" s="255" t="s">
        <v>1068</v>
      </c>
      <c r="K4747" s="255" t="s">
        <v>312</v>
      </c>
      <c r="L4747" s="255" t="s">
        <v>586</v>
      </c>
      <c r="M4747" s="255" t="s">
        <v>565</v>
      </c>
      <c r="N4747" s="255" t="s">
        <v>565</v>
      </c>
      <c r="P4747" s="255" t="s">
        <v>261</v>
      </c>
      <c r="Q4747" s="255" t="s">
        <v>705</v>
      </c>
      <c r="R4747" s="255" t="s">
        <v>642</v>
      </c>
      <c r="S4747" s="255" t="s">
        <v>4132</v>
      </c>
    </row>
    <row r="4748" spans="1:19" x14ac:dyDescent="0.3">
      <c r="A4748" s="255"/>
      <c r="B4748" s="255"/>
      <c r="C4748" s="255"/>
      <c r="D4748" s="255"/>
      <c r="F4748" s="255" t="s">
        <v>261</v>
      </c>
      <c r="G4748" s="255" t="s">
        <v>586</v>
      </c>
      <c r="H4748" s="255" t="s">
        <v>565</v>
      </c>
      <c r="I4748" s="255" t="s">
        <v>565</v>
      </c>
      <c r="K4748" s="255" t="s">
        <v>312</v>
      </c>
      <c r="L4748" s="255" t="s">
        <v>550</v>
      </c>
      <c r="M4748" s="255" t="s">
        <v>1942</v>
      </c>
      <c r="N4748" s="255" t="s">
        <v>8768</v>
      </c>
      <c r="P4748" s="255" t="s">
        <v>261</v>
      </c>
      <c r="Q4748" s="255" t="s">
        <v>707</v>
      </c>
      <c r="R4748" s="255" t="s">
        <v>1145</v>
      </c>
      <c r="S4748" s="255" t="s">
        <v>4133</v>
      </c>
    </row>
    <row r="4749" spans="1:19" x14ac:dyDescent="0.3">
      <c r="A4749" s="255"/>
      <c r="B4749" s="255"/>
      <c r="C4749" s="255"/>
      <c r="D4749" s="255"/>
      <c r="F4749" s="255" t="s">
        <v>261</v>
      </c>
      <c r="G4749" s="255" t="s">
        <v>550</v>
      </c>
      <c r="H4749" s="255" t="s">
        <v>1915</v>
      </c>
      <c r="I4749" s="255" t="s">
        <v>1712</v>
      </c>
      <c r="K4749" s="255" t="s">
        <v>312</v>
      </c>
      <c r="L4749" s="255" t="s">
        <v>615</v>
      </c>
      <c r="M4749" s="255" t="s">
        <v>565</v>
      </c>
      <c r="N4749" s="255" t="s">
        <v>565</v>
      </c>
      <c r="P4749" s="255" t="s">
        <v>261</v>
      </c>
      <c r="Q4749" s="255" t="s">
        <v>709</v>
      </c>
      <c r="R4749" s="255" t="s">
        <v>594</v>
      </c>
      <c r="S4749" s="255" t="s">
        <v>885</v>
      </c>
    </row>
    <row r="4750" spans="1:19" x14ac:dyDescent="0.3">
      <c r="A4750" s="255"/>
      <c r="B4750" s="255"/>
      <c r="C4750" s="255"/>
      <c r="D4750" s="255"/>
      <c r="F4750" s="255" t="s">
        <v>261</v>
      </c>
      <c r="G4750" s="255" t="s">
        <v>614</v>
      </c>
      <c r="H4750" s="255" t="s">
        <v>565</v>
      </c>
      <c r="I4750" s="255" t="s">
        <v>565</v>
      </c>
      <c r="K4750" s="255" t="s">
        <v>312</v>
      </c>
      <c r="L4750" s="255" t="s">
        <v>618</v>
      </c>
      <c r="M4750" s="255" t="s">
        <v>1942</v>
      </c>
      <c r="N4750" s="255" t="s">
        <v>8768</v>
      </c>
      <c r="P4750" s="255" t="s">
        <v>261</v>
      </c>
      <c r="Q4750" s="255" t="s">
        <v>586</v>
      </c>
      <c r="R4750" s="255" t="s">
        <v>4523</v>
      </c>
      <c r="S4750" s="255" t="s">
        <v>4134</v>
      </c>
    </row>
    <row r="4751" spans="1:19" x14ac:dyDescent="0.3">
      <c r="A4751" s="255"/>
      <c r="B4751" s="255"/>
      <c r="C4751" s="255"/>
      <c r="D4751" s="255"/>
      <c r="F4751" s="255" t="s">
        <v>261</v>
      </c>
      <c r="G4751" s="255" t="s">
        <v>615</v>
      </c>
      <c r="H4751" s="255" t="s">
        <v>952</v>
      </c>
      <c r="I4751" s="255" t="s">
        <v>2023</v>
      </c>
      <c r="K4751" s="255" t="s">
        <v>312</v>
      </c>
      <c r="L4751" s="255" t="s">
        <v>8645</v>
      </c>
      <c r="M4751" s="255" t="s">
        <v>565</v>
      </c>
      <c r="N4751" s="255" t="s">
        <v>565</v>
      </c>
      <c r="P4751" s="255" t="s">
        <v>261</v>
      </c>
      <c r="Q4751" s="255" t="s">
        <v>540</v>
      </c>
      <c r="R4751" s="255" t="s">
        <v>10127</v>
      </c>
      <c r="S4751" s="255" t="s">
        <v>10128</v>
      </c>
    </row>
    <row r="4752" spans="1:19" x14ac:dyDescent="0.3">
      <c r="A4752" s="255"/>
      <c r="B4752" s="255"/>
      <c r="C4752" s="255"/>
      <c r="D4752" s="255"/>
      <c r="F4752" s="255" t="s">
        <v>261</v>
      </c>
      <c r="G4752" s="255" t="s">
        <v>616</v>
      </c>
      <c r="H4752" s="255" t="s">
        <v>565</v>
      </c>
      <c r="I4752" s="255" t="s">
        <v>565</v>
      </c>
      <c r="K4752" s="255" t="s">
        <v>312</v>
      </c>
      <c r="L4752" s="255" t="s">
        <v>586</v>
      </c>
      <c r="M4752" s="255" t="s">
        <v>565</v>
      </c>
      <c r="N4752" s="255" t="s">
        <v>565</v>
      </c>
      <c r="P4752" s="255" t="s">
        <v>261</v>
      </c>
      <c r="Q4752" s="255" t="s">
        <v>371</v>
      </c>
      <c r="R4752" s="255" t="s">
        <v>3126</v>
      </c>
      <c r="S4752" s="255" t="s">
        <v>4135</v>
      </c>
    </row>
    <row r="4753" spans="1:19" x14ac:dyDescent="0.3">
      <c r="A4753" s="255"/>
      <c r="B4753" s="255"/>
      <c r="C4753" s="255"/>
      <c r="D4753" s="255"/>
      <c r="F4753" s="255" t="s">
        <v>261</v>
      </c>
      <c r="G4753" s="255" t="s">
        <v>617</v>
      </c>
      <c r="H4753" s="255" t="s">
        <v>594</v>
      </c>
      <c r="I4753" s="255" t="s">
        <v>863</v>
      </c>
      <c r="K4753" s="255" t="s">
        <v>312</v>
      </c>
      <c r="L4753" s="255" t="s">
        <v>549</v>
      </c>
      <c r="M4753" s="255" t="s">
        <v>1119</v>
      </c>
      <c r="N4753" s="255" t="s">
        <v>4653</v>
      </c>
      <c r="P4753" s="255" t="s">
        <v>261</v>
      </c>
      <c r="Q4753" s="255" t="s">
        <v>715</v>
      </c>
      <c r="R4753" s="255" t="s">
        <v>4245</v>
      </c>
      <c r="S4753" s="255" t="s">
        <v>4136</v>
      </c>
    </row>
    <row r="4754" spans="1:19" x14ac:dyDescent="0.3">
      <c r="A4754" s="255"/>
      <c r="B4754" s="255"/>
      <c r="C4754" s="255"/>
      <c r="D4754" s="255"/>
      <c r="F4754" s="255" t="s">
        <v>261</v>
      </c>
      <c r="G4754" s="255" t="s">
        <v>618</v>
      </c>
      <c r="H4754" s="255" t="s">
        <v>2840</v>
      </c>
      <c r="I4754" s="255" t="s">
        <v>2024</v>
      </c>
      <c r="K4754" s="255" t="s">
        <v>312</v>
      </c>
      <c r="L4754" s="255" t="s">
        <v>625</v>
      </c>
      <c r="M4754" s="255" t="s">
        <v>565</v>
      </c>
      <c r="N4754" s="255" t="s">
        <v>565</v>
      </c>
      <c r="P4754" s="255" t="s">
        <v>261</v>
      </c>
      <c r="Q4754" s="255" t="s">
        <v>717</v>
      </c>
      <c r="R4754" s="255" t="s">
        <v>2025</v>
      </c>
      <c r="S4754" s="255" t="s">
        <v>4137</v>
      </c>
    </row>
    <row r="4755" spans="1:19" x14ac:dyDescent="0.3">
      <c r="A4755" s="255"/>
      <c r="B4755" s="255"/>
      <c r="C4755" s="255"/>
      <c r="D4755" s="255"/>
      <c r="F4755" s="255" t="s">
        <v>261</v>
      </c>
      <c r="G4755" s="255" t="s">
        <v>620</v>
      </c>
      <c r="H4755" s="255" t="s">
        <v>594</v>
      </c>
      <c r="I4755" s="255" t="s">
        <v>594</v>
      </c>
      <c r="K4755" s="255" t="s">
        <v>312</v>
      </c>
      <c r="L4755" s="255" t="s">
        <v>1237</v>
      </c>
      <c r="M4755" s="255" t="s">
        <v>565</v>
      </c>
      <c r="N4755" s="255" t="s">
        <v>565</v>
      </c>
      <c r="P4755" s="255" t="s">
        <v>261</v>
      </c>
      <c r="Q4755" s="255" t="s">
        <v>719</v>
      </c>
      <c r="R4755" s="255" t="s">
        <v>863</v>
      </c>
      <c r="S4755" s="255" t="s">
        <v>881</v>
      </c>
    </row>
    <row r="4756" spans="1:19" x14ac:dyDescent="0.3">
      <c r="A4756" s="255"/>
      <c r="B4756" s="255"/>
      <c r="C4756" s="255"/>
      <c r="D4756" s="255"/>
      <c r="F4756" s="255" t="s">
        <v>261</v>
      </c>
      <c r="G4756" s="255" t="s">
        <v>8645</v>
      </c>
      <c r="H4756" s="255" t="s">
        <v>565</v>
      </c>
      <c r="I4756" s="255" t="s">
        <v>565</v>
      </c>
      <c r="K4756" s="255" t="s">
        <v>312</v>
      </c>
      <c r="L4756" s="255" t="s">
        <v>629</v>
      </c>
      <c r="M4756" s="255" t="s">
        <v>680</v>
      </c>
      <c r="N4756" s="255" t="s">
        <v>4052</v>
      </c>
      <c r="P4756" s="255" t="s">
        <v>261</v>
      </c>
      <c r="Q4756" s="255" t="s">
        <v>720</v>
      </c>
      <c r="R4756" s="255" t="s">
        <v>1121</v>
      </c>
      <c r="S4756" s="255" t="s">
        <v>4138</v>
      </c>
    </row>
    <row r="4757" spans="1:19" x14ac:dyDescent="0.3">
      <c r="A4757" s="255"/>
      <c r="B4757" s="255"/>
      <c r="C4757" s="255"/>
      <c r="D4757" s="255"/>
      <c r="F4757" s="255" t="s">
        <v>261</v>
      </c>
      <c r="G4757" s="255" t="s">
        <v>8646</v>
      </c>
      <c r="H4757" s="255" t="s">
        <v>565</v>
      </c>
      <c r="I4757" s="255" t="s">
        <v>565</v>
      </c>
      <c r="K4757" s="255" t="s">
        <v>312</v>
      </c>
      <c r="L4757" s="255" t="s">
        <v>631</v>
      </c>
      <c r="M4757" s="255" t="s">
        <v>594</v>
      </c>
      <c r="N4757" s="255" t="s">
        <v>624</v>
      </c>
      <c r="P4757" s="255" t="s">
        <v>261</v>
      </c>
      <c r="Q4757" s="255" t="s">
        <v>722</v>
      </c>
      <c r="R4757" s="255" t="s">
        <v>875</v>
      </c>
      <c r="S4757" s="255" t="s">
        <v>4139</v>
      </c>
    </row>
    <row r="4758" spans="1:19" x14ac:dyDescent="0.3">
      <c r="A4758" s="255"/>
      <c r="B4758" s="255"/>
      <c r="C4758" s="255"/>
      <c r="D4758" s="255"/>
      <c r="F4758" s="255" t="s">
        <v>261</v>
      </c>
      <c r="G4758" s="255" t="s">
        <v>586</v>
      </c>
      <c r="H4758" s="255" t="s">
        <v>565</v>
      </c>
      <c r="I4758" s="255" t="s">
        <v>594</v>
      </c>
      <c r="K4758" s="255" t="s">
        <v>312</v>
      </c>
      <c r="L4758" s="255" t="s">
        <v>633</v>
      </c>
      <c r="M4758" s="255" t="s">
        <v>565</v>
      </c>
      <c r="N4758" s="255" t="s">
        <v>565</v>
      </c>
      <c r="P4758" s="255" t="s">
        <v>261</v>
      </c>
      <c r="Q4758" s="255" t="s">
        <v>724</v>
      </c>
      <c r="R4758" s="255" t="s">
        <v>1718</v>
      </c>
      <c r="S4758" s="255" t="s">
        <v>4140</v>
      </c>
    </row>
    <row r="4759" spans="1:19" x14ac:dyDescent="0.3">
      <c r="A4759" s="255"/>
      <c r="B4759" s="255"/>
      <c r="C4759" s="255"/>
      <c r="D4759" s="255"/>
      <c r="F4759" s="255" t="s">
        <v>261</v>
      </c>
      <c r="G4759" s="255" t="s">
        <v>549</v>
      </c>
      <c r="H4759" s="255" t="s">
        <v>9666</v>
      </c>
      <c r="I4759" s="255" t="s">
        <v>9667</v>
      </c>
      <c r="K4759" s="255" t="s">
        <v>312</v>
      </c>
      <c r="L4759" s="255" t="s">
        <v>586</v>
      </c>
      <c r="M4759" s="255" t="s">
        <v>1671</v>
      </c>
      <c r="N4759" s="255" t="s">
        <v>1024</v>
      </c>
      <c r="P4759" s="255" t="s">
        <v>261</v>
      </c>
      <c r="Q4759" s="255" t="s">
        <v>726</v>
      </c>
      <c r="R4759" s="255" t="s">
        <v>4890</v>
      </c>
      <c r="S4759" s="255" t="s">
        <v>4141</v>
      </c>
    </row>
    <row r="4760" spans="1:19" x14ac:dyDescent="0.3">
      <c r="A4760" s="255"/>
      <c r="B4760" s="255"/>
      <c r="C4760" s="255"/>
      <c r="D4760" s="255"/>
      <c r="F4760" s="255" t="s">
        <v>261</v>
      </c>
      <c r="G4760" s="255" t="s">
        <v>623</v>
      </c>
      <c r="H4760" s="255" t="s">
        <v>565</v>
      </c>
      <c r="I4760" s="255" t="s">
        <v>946</v>
      </c>
      <c r="K4760" s="255" t="s">
        <v>312</v>
      </c>
      <c r="L4760" s="255" t="s">
        <v>548</v>
      </c>
      <c r="M4760" s="255" t="s">
        <v>674</v>
      </c>
      <c r="N4760" s="255" t="s">
        <v>1354</v>
      </c>
      <c r="P4760" s="255" t="s">
        <v>261</v>
      </c>
      <c r="Q4760" s="255" t="s">
        <v>728</v>
      </c>
      <c r="R4760" s="255" t="s">
        <v>1308</v>
      </c>
      <c r="S4760" s="255" t="s">
        <v>4142</v>
      </c>
    </row>
    <row r="4761" spans="1:19" x14ac:dyDescent="0.3">
      <c r="A4761" s="255"/>
      <c r="B4761" s="255"/>
      <c r="C4761" s="255"/>
      <c r="D4761" s="255"/>
      <c r="F4761" s="255" t="s">
        <v>261</v>
      </c>
      <c r="G4761" s="255" t="s">
        <v>625</v>
      </c>
      <c r="H4761" s="255" t="s">
        <v>1161</v>
      </c>
      <c r="I4761" s="255" t="s">
        <v>1574</v>
      </c>
      <c r="K4761" s="255" t="s">
        <v>312</v>
      </c>
      <c r="L4761" s="255" t="s">
        <v>637</v>
      </c>
      <c r="M4761" s="255" t="s">
        <v>946</v>
      </c>
      <c r="N4761" s="255" t="s">
        <v>1420</v>
      </c>
      <c r="P4761" s="255" t="s">
        <v>261</v>
      </c>
      <c r="Q4761" s="255" t="s">
        <v>730</v>
      </c>
      <c r="R4761" s="255" t="s">
        <v>4301</v>
      </c>
      <c r="S4761" s="255" t="s">
        <v>4143</v>
      </c>
    </row>
    <row r="4762" spans="1:19" x14ac:dyDescent="0.3">
      <c r="A4762" s="255"/>
      <c r="B4762" s="255"/>
      <c r="C4762" s="255"/>
      <c r="D4762" s="255"/>
      <c r="F4762" s="255" t="s">
        <v>261</v>
      </c>
      <c r="G4762" s="255" t="s">
        <v>627</v>
      </c>
      <c r="H4762" s="255" t="s">
        <v>624</v>
      </c>
      <c r="I4762" s="255" t="s">
        <v>2025</v>
      </c>
      <c r="K4762" s="255" t="s">
        <v>312</v>
      </c>
      <c r="L4762" s="255" t="s">
        <v>639</v>
      </c>
      <c r="M4762" s="255" t="s">
        <v>863</v>
      </c>
      <c r="N4762" s="255" t="s">
        <v>821</v>
      </c>
      <c r="P4762" s="255" t="s">
        <v>261</v>
      </c>
      <c r="Q4762" s="255" t="s">
        <v>539</v>
      </c>
      <c r="R4762" s="255" t="s">
        <v>10129</v>
      </c>
      <c r="S4762" s="255" t="s">
        <v>10130</v>
      </c>
    </row>
    <row r="4763" spans="1:19" x14ac:dyDescent="0.3">
      <c r="A4763" s="255"/>
      <c r="B4763" s="255"/>
      <c r="C4763" s="255"/>
      <c r="D4763" s="255"/>
      <c r="F4763" s="255" t="s">
        <v>261</v>
      </c>
      <c r="G4763" s="255" t="s">
        <v>629</v>
      </c>
      <c r="H4763" s="255" t="s">
        <v>1194</v>
      </c>
      <c r="I4763" s="255" t="s">
        <v>9668</v>
      </c>
      <c r="K4763" s="255" t="s">
        <v>312</v>
      </c>
      <c r="L4763" s="255" t="s">
        <v>641</v>
      </c>
      <c r="M4763" s="255" t="s">
        <v>565</v>
      </c>
      <c r="N4763" s="255" t="s">
        <v>757</v>
      </c>
      <c r="P4763" s="255" t="s">
        <v>261</v>
      </c>
      <c r="Q4763" s="255" t="s">
        <v>733</v>
      </c>
      <c r="R4763" s="255" t="s">
        <v>863</v>
      </c>
      <c r="S4763" s="255" t="s">
        <v>1798</v>
      </c>
    </row>
    <row r="4764" spans="1:19" x14ac:dyDescent="0.3">
      <c r="A4764" s="255"/>
      <c r="B4764" s="255"/>
      <c r="C4764" s="255"/>
      <c r="D4764" s="255"/>
      <c r="F4764" s="255" t="s">
        <v>261</v>
      </c>
      <c r="G4764" s="255" t="s">
        <v>631</v>
      </c>
      <c r="H4764" s="255" t="s">
        <v>2154</v>
      </c>
      <c r="I4764" s="255" t="s">
        <v>2015</v>
      </c>
      <c r="K4764" s="255" t="s">
        <v>312</v>
      </c>
      <c r="L4764" s="255" t="s">
        <v>643</v>
      </c>
      <c r="M4764" s="255" t="s">
        <v>821</v>
      </c>
      <c r="N4764" s="255" t="s">
        <v>1939</v>
      </c>
      <c r="P4764" s="255" t="s">
        <v>261</v>
      </c>
      <c r="Q4764" s="255" t="s">
        <v>735</v>
      </c>
      <c r="R4764" s="255" t="s">
        <v>1860</v>
      </c>
      <c r="S4764" s="255" t="s">
        <v>4144</v>
      </c>
    </row>
    <row r="4765" spans="1:19" x14ac:dyDescent="0.3">
      <c r="A4765" s="255"/>
      <c r="B4765" s="255"/>
      <c r="C4765" s="255"/>
      <c r="D4765" s="255"/>
      <c r="F4765" s="255" t="s">
        <v>261</v>
      </c>
      <c r="G4765" s="255" t="s">
        <v>633</v>
      </c>
      <c r="H4765" s="255" t="s">
        <v>1231</v>
      </c>
      <c r="I4765" s="255" t="s">
        <v>3634</v>
      </c>
      <c r="K4765" s="255" t="s">
        <v>312</v>
      </c>
      <c r="L4765" s="255" t="s">
        <v>586</v>
      </c>
      <c r="M4765" s="255" t="s">
        <v>652</v>
      </c>
      <c r="N4765" s="255" t="s">
        <v>3902</v>
      </c>
      <c r="P4765" s="255" t="s">
        <v>261</v>
      </c>
      <c r="Q4765" s="255" t="s">
        <v>737</v>
      </c>
      <c r="R4765" s="255" t="s">
        <v>875</v>
      </c>
      <c r="S4765" s="255" t="s">
        <v>4145</v>
      </c>
    </row>
    <row r="4766" spans="1:19" x14ac:dyDescent="0.3">
      <c r="A4766" s="255"/>
      <c r="B4766" s="255"/>
      <c r="C4766" s="255"/>
      <c r="D4766" s="255"/>
      <c r="F4766" s="255" t="s">
        <v>261</v>
      </c>
      <c r="G4766" s="255" t="s">
        <v>586</v>
      </c>
      <c r="H4766" s="255" t="s">
        <v>1962</v>
      </c>
      <c r="I4766" s="255" t="s">
        <v>2027</v>
      </c>
      <c r="K4766" s="255" t="s">
        <v>312</v>
      </c>
      <c r="L4766" s="255" t="s">
        <v>547</v>
      </c>
      <c r="M4766" s="255" t="s">
        <v>828</v>
      </c>
      <c r="N4766" s="255" t="s">
        <v>881</v>
      </c>
      <c r="P4766" s="255" t="s">
        <v>261</v>
      </c>
      <c r="Q4766" s="255" t="s">
        <v>739</v>
      </c>
      <c r="R4766" s="255" t="s">
        <v>3673</v>
      </c>
      <c r="S4766" s="255" t="s">
        <v>4146</v>
      </c>
    </row>
    <row r="4767" spans="1:19" x14ac:dyDescent="0.3">
      <c r="A4767" s="255"/>
      <c r="B4767" s="255"/>
      <c r="C4767" s="255"/>
      <c r="D4767" s="255"/>
      <c r="F4767" s="255" t="s">
        <v>261</v>
      </c>
      <c r="G4767" s="255" t="s">
        <v>548</v>
      </c>
      <c r="H4767" s="255" t="s">
        <v>4600</v>
      </c>
      <c r="I4767" s="255" t="s">
        <v>5827</v>
      </c>
      <c r="K4767" s="255" t="s">
        <v>312</v>
      </c>
      <c r="L4767" s="255" t="s">
        <v>647</v>
      </c>
      <c r="M4767" s="255" t="s">
        <v>652</v>
      </c>
      <c r="N4767" s="255" t="s">
        <v>821</v>
      </c>
      <c r="P4767" s="255" t="s">
        <v>261</v>
      </c>
      <c r="Q4767" s="255" t="s">
        <v>741</v>
      </c>
      <c r="R4767" s="255" t="s">
        <v>2086</v>
      </c>
      <c r="S4767" s="255" t="s">
        <v>4147</v>
      </c>
    </row>
    <row r="4768" spans="1:19" x14ac:dyDescent="0.3">
      <c r="A4768" s="255"/>
      <c r="B4768" s="255"/>
      <c r="C4768" s="255"/>
      <c r="D4768" s="255"/>
      <c r="F4768" s="255" t="s">
        <v>261</v>
      </c>
      <c r="G4768" s="255" t="s">
        <v>637</v>
      </c>
      <c r="H4768" s="255" t="s">
        <v>691</v>
      </c>
      <c r="I4768" s="255" t="s">
        <v>2028</v>
      </c>
      <c r="K4768" s="255" t="s">
        <v>312</v>
      </c>
      <c r="L4768" s="255" t="s">
        <v>649</v>
      </c>
      <c r="M4768" s="255" t="s">
        <v>1808</v>
      </c>
      <c r="N4768" s="255" t="s">
        <v>863</v>
      </c>
      <c r="P4768" s="255" t="s">
        <v>261</v>
      </c>
      <c r="Q4768" s="255" t="s">
        <v>743</v>
      </c>
      <c r="R4768" s="255" t="s">
        <v>5144</v>
      </c>
      <c r="S4768" s="255" t="s">
        <v>10131</v>
      </c>
    </row>
    <row r="4769" spans="1:19" x14ac:dyDescent="0.3">
      <c r="A4769" s="255"/>
      <c r="B4769" s="255"/>
      <c r="C4769" s="255"/>
      <c r="D4769" s="255"/>
      <c r="F4769" s="255" t="s">
        <v>261</v>
      </c>
      <c r="G4769" s="255" t="s">
        <v>639</v>
      </c>
      <c r="H4769" s="255" t="s">
        <v>1581</v>
      </c>
      <c r="I4769" s="255" t="s">
        <v>9669</v>
      </c>
      <c r="K4769" s="255" t="s">
        <v>312</v>
      </c>
      <c r="L4769" s="255" t="s">
        <v>651</v>
      </c>
      <c r="M4769" s="255" t="s">
        <v>565</v>
      </c>
      <c r="N4769" s="255" t="s">
        <v>565</v>
      </c>
      <c r="P4769" s="255" t="s">
        <v>261</v>
      </c>
      <c r="Q4769" s="255" t="s">
        <v>745</v>
      </c>
      <c r="R4769" s="255" t="s">
        <v>3169</v>
      </c>
      <c r="S4769" s="255" t="s">
        <v>4148</v>
      </c>
    </row>
    <row r="4770" spans="1:19" x14ac:dyDescent="0.3">
      <c r="A4770" s="255"/>
      <c r="B4770" s="255"/>
      <c r="C4770" s="255"/>
      <c r="D4770" s="255"/>
      <c r="F4770" s="255" t="s">
        <v>261</v>
      </c>
      <c r="G4770" s="255" t="s">
        <v>641</v>
      </c>
      <c r="H4770" s="255" t="s">
        <v>885</v>
      </c>
      <c r="I4770" s="255" t="s">
        <v>2029</v>
      </c>
      <c r="K4770" s="255" t="s">
        <v>312</v>
      </c>
      <c r="L4770" s="255" t="s">
        <v>653</v>
      </c>
      <c r="M4770" s="255" t="s">
        <v>594</v>
      </c>
      <c r="N4770" s="255" t="s">
        <v>565</v>
      </c>
      <c r="P4770" s="255" t="s">
        <v>261</v>
      </c>
      <c r="Q4770" s="255" t="s">
        <v>747</v>
      </c>
      <c r="R4770" s="255" t="s">
        <v>1025</v>
      </c>
      <c r="S4770" s="255" t="s">
        <v>10132</v>
      </c>
    </row>
    <row r="4771" spans="1:19" x14ac:dyDescent="0.3">
      <c r="A4771" s="255"/>
      <c r="B4771" s="255"/>
      <c r="C4771" s="255"/>
      <c r="D4771" s="255"/>
      <c r="F4771" s="255" t="s">
        <v>261</v>
      </c>
      <c r="G4771" s="255" t="s">
        <v>643</v>
      </c>
      <c r="H4771" s="255" t="s">
        <v>1595</v>
      </c>
      <c r="I4771" s="255" t="s">
        <v>3635</v>
      </c>
      <c r="K4771" s="255" t="s">
        <v>312</v>
      </c>
      <c r="L4771" s="255" t="s">
        <v>655</v>
      </c>
      <c r="M4771" s="255" t="s">
        <v>565</v>
      </c>
      <c r="N4771" s="255" t="s">
        <v>565</v>
      </c>
      <c r="P4771" s="255" t="s">
        <v>261</v>
      </c>
      <c r="Q4771" s="255" t="s">
        <v>749</v>
      </c>
      <c r="R4771" s="255" t="s">
        <v>2372</v>
      </c>
      <c r="S4771" s="255" t="s">
        <v>10133</v>
      </c>
    </row>
    <row r="4772" spans="1:19" x14ac:dyDescent="0.3">
      <c r="A4772" s="255"/>
      <c r="B4772" s="255"/>
      <c r="C4772" s="255"/>
      <c r="D4772" s="255"/>
      <c r="F4772" s="255" t="s">
        <v>261</v>
      </c>
      <c r="G4772" s="255" t="s">
        <v>586</v>
      </c>
      <c r="H4772" s="255" t="s">
        <v>3897</v>
      </c>
      <c r="I4772" s="255" t="s">
        <v>2030</v>
      </c>
      <c r="K4772" s="255" t="s">
        <v>312</v>
      </c>
      <c r="L4772" s="255" t="s">
        <v>657</v>
      </c>
      <c r="M4772" s="255" t="s">
        <v>565</v>
      </c>
      <c r="N4772" s="255" t="s">
        <v>565</v>
      </c>
      <c r="P4772" s="255" t="s">
        <v>261</v>
      </c>
      <c r="Q4772" s="255" t="s">
        <v>751</v>
      </c>
      <c r="R4772" s="255" t="s">
        <v>1936</v>
      </c>
      <c r="S4772" s="255" t="s">
        <v>10134</v>
      </c>
    </row>
    <row r="4773" spans="1:19" x14ac:dyDescent="0.3">
      <c r="A4773" s="255"/>
      <c r="B4773" s="255"/>
      <c r="C4773" s="255"/>
      <c r="D4773" s="255"/>
      <c r="F4773" s="255" t="s">
        <v>261</v>
      </c>
      <c r="G4773" s="255" t="s">
        <v>547</v>
      </c>
      <c r="H4773" s="255" t="s">
        <v>4541</v>
      </c>
      <c r="I4773" s="255" t="s">
        <v>2031</v>
      </c>
      <c r="K4773" s="255" t="s">
        <v>312</v>
      </c>
      <c r="L4773" s="255" t="s">
        <v>546</v>
      </c>
      <c r="M4773" s="255" t="s">
        <v>1802</v>
      </c>
      <c r="N4773" s="255" t="s">
        <v>8769</v>
      </c>
      <c r="P4773" s="255" t="s">
        <v>261</v>
      </c>
      <c r="Q4773" s="255" t="s">
        <v>753</v>
      </c>
      <c r="R4773" s="255" t="s">
        <v>10135</v>
      </c>
      <c r="S4773" s="255" t="s">
        <v>10136</v>
      </c>
    </row>
    <row r="4774" spans="1:19" x14ac:dyDescent="0.3">
      <c r="A4774" s="255"/>
      <c r="B4774" s="255"/>
      <c r="C4774" s="255"/>
      <c r="D4774" s="255"/>
      <c r="F4774" s="255" t="s">
        <v>261</v>
      </c>
      <c r="G4774" s="255" t="s">
        <v>647</v>
      </c>
      <c r="H4774" s="255" t="s">
        <v>4714</v>
      </c>
      <c r="I4774" s="255" t="s">
        <v>1017</v>
      </c>
      <c r="K4774" s="255" t="s">
        <v>312</v>
      </c>
      <c r="L4774" s="255" t="s">
        <v>660</v>
      </c>
      <c r="M4774" s="255" t="s">
        <v>565</v>
      </c>
      <c r="N4774" s="255" t="s">
        <v>565</v>
      </c>
      <c r="P4774" s="255" t="s">
        <v>261</v>
      </c>
      <c r="Q4774" s="255" t="s">
        <v>538</v>
      </c>
      <c r="R4774" s="255" t="s">
        <v>9247</v>
      </c>
      <c r="S4774" s="255" t="s">
        <v>10137</v>
      </c>
    </row>
    <row r="4775" spans="1:19" x14ac:dyDescent="0.3">
      <c r="A4775" s="255"/>
      <c r="B4775" s="255"/>
      <c r="C4775" s="255"/>
      <c r="D4775" s="255"/>
      <c r="F4775" s="255" t="s">
        <v>261</v>
      </c>
      <c r="G4775" s="255" t="s">
        <v>649</v>
      </c>
      <c r="H4775" s="255" t="s">
        <v>1659</v>
      </c>
      <c r="I4775" s="255" t="s">
        <v>2032</v>
      </c>
      <c r="K4775" s="255" t="s">
        <v>312</v>
      </c>
      <c r="L4775" s="255" t="s">
        <v>662</v>
      </c>
      <c r="M4775" s="255" t="s">
        <v>594</v>
      </c>
      <c r="N4775" s="255" t="s">
        <v>821</v>
      </c>
      <c r="P4775" s="255" t="s">
        <v>261</v>
      </c>
      <c r="Q4775" s="255" t="s">
        <v>756</v>
      </c>
      <c r="R4775" s="255" t="s">
        <v>946</v>
      </c>
      <c r="S4775" s="255" t="s">
        <v>2000</v>
      </c>
    </row>
    <row r="4776" spans="1:19" x14ac:dyDescent="0.3">
      <c r="A4776" s="255"/>
      <c r="B4776" s="255"/>
      <c r="C4776" s="255"/>
      <c r="D4776" s="255"/>
      <c r="F4776" s="255" t="s">
        <v>261</v>
      </c>
      <c r="G4776" s="255" t="s">
        <v>651</v>
      </c>
      <c r="H4776" s="255" t="s">
        <v>861</v>
      </c>
      <c r="I4776" s="255" t="s">
        <v>1121</v>
      </c>
      <c r="K4776" s="255" t="s">
        <v>312</v>
      </c>
      <c r="L4776" s="255" t="s">
        <v>664</v>
      </c>
      <c r="M4776" s="255" t="s">
        <v>642</v>
      </c>
      <c r="N4776" s="255" t="s">
        <v>8770</v>
      </c>
      <c r="P4776" s="255" t="s">
        <v>261</v>
      </c>
      <c r="Q4776" s="255" t="s">
        <v>758</v>
      </c>
      <c r="R4776" s="255" t="s">
        <v>9248</v>
      </c>
      <c r="S4776" s="255" t="s">
        <v>4149</v>
      </c>
    </row>
    <row r="4777" spans="1:19" x14ac:dyDescent="0.3">
      <c r="A4777" s="255"/>
      <c r="B4777" s="255"/>
      <c r="C4777" s="255"/>
      <c r="D4777" s="255"/>
      <c r="F4777" s="255" t="s">
        <v>261</v>
      </c>
      <c r="G4777" s="255" t="s">
        <v>653</v>
      </c>
      <c r="H4777" s="255" t="s">
        <v>1807</v>
      </c>
      <c r="I4777" s="255" t="s">
        <v>2033</v>
      </c>
      <c r="K4777" s="255" t="s">
        <v>312</v>
      </c>
      <c r="L4777" s="255" t="s">
        <v>545</v>
      </c>
      <c r="M4777" s="255" t="s">
        <v>1312</v>
      </c>
      <c r="N4777" s="255" t="s">
        <v>8588</v>
      </c>
      <c r="P4777" s="255" t="s">
        <v>261</v>
      </c>
      <c r="Q4777" s="255" t="s">
        <v>760</v>
      </c>
      <c r="R4777" s="255" t="s">
        <v>9249</v>
      </c>
      <c r="S4777" s="255" t="s">
        <v>10138</v>
      </c>
    </row>
    <row r="4778" spans="1:19" x14ac:dyDescent="0.3">
      <c r="A4778" s="255"/>
      <c r="B4778" s="255"/>
      <c r="C4778" s="255"/>
      <c r="D4778" s="255"/>
      <c r="F4778" s="255" t="s">
        <v>261</v>
      </c>
      <c r="G4778" s="255" t="s">
        <v>655</v>
      </c>
      <c r="H4778" s="255" t="s">
        <v>1915</v>
      </c>
      <c r="I4778" s="255" t="s">
        <v>2034</v>
      </c>
      <c r="K4778" s="255" t="s">
        <v>312</v>
      </c>
      <c r="L4778" s="255" t="s">
        <v>667</v>
      </c>
      <c r="M4778" s="255" t="s">
        <v>565</v>
      </c>
      <c r="N4778" s="255" t="s">
        <v>565</v>
      </c>
      <c r="P4778" s="255" t="s">
        <v>261</v>
      </c>
      <c r="Q4778" s="255" t="s">
        <v>762</v>
      </c>
      <c r="R4778" s="255" t="s">
        <v>684</v>
      </c>
      <c r="S4778" s="255" t="s">
        <v>4150</v>
      </c>
    </row>
    <row r="4779" spans="1:19" x14ac:dyDescent="0.3">
      <c r="A4779" s="255"/>
      <c r="B4779" s="255"/>
      <c r="C4779" s="255"/>
      <c r="D4779" s="255"/>
      <c r="F4779" s="255" t="s">
        <v>261</v>
      </c>
      <c r="G4779" s="255" t="s">
        <v>657</v>
      </c>
      <c r="H4779" s="255" t="s">
        <v>1481</v>
      </c>
      <c r="I4779" s="255" t="s">
        <v>1487</v>
      </c>
      <c r="K4779" s="255" t="s">
        <v>312</v>
      </c>
      <c r="L4779" s="255" t="s">
        <v>668</v>
      </c>
      <c r="M4779" s="255" t="s">
        <v>565</v>
      </c>
      <c r="N4779" s="255" t="s">
        <v>1931</v>
      </c>
      <c r="P4779" s="255" t="s">
        <v>261</v>
      </c>
      <c r="Q4779" s="255" t="s">
        <v>764</v>
      </c>
      <c r="R4779" s="255" t="s">
        <v>3542</v>
      </c>
      <c r="S4779" s="255" t="s">
        <v>4151</v>
      </c>
    </row>
    <row r="4780" spans="1:19" x14ac:dyDescent="0.3">
      <c r="A4780" s="255"/>
      <c r="B4780" s="255"/>
      <c r="C4780" s="255"/>
      <c r="D4780" s="255"/>
      <c r="F4780" s="255" t="s">
        <v>261</v>
      </c>
      <c r="G4780" s="255" t="s">
        <v>546</v>
      </c>
      <c r="H4780" s="255" t="s">
        <v>1661</v>
      </c>
      <c r="I4780" s="255" t="s">
        <v>2035</v>
      </c>
      <c r="K4780" s="255" t="s">
        <v>312</v>
      </c>
      <c r="L4780" s="255" t="s">
        <v>670</v>
      </c>
      <c r="M4780" s="255" t="s">
        <v>1626</v>
      </c>
      <c r="N4780" s="255" t="s">
        <v>4123</v>
      </c>
      <c r="P4780" s="255" t="s">
        <v>261</v>
      </c>
      <c r="Q4780" s="255" t="s">
        <v>766</v>
      </c>
      <c r="R4780" s="255" t="s">
        <v>624</v>
      </c>
      <c r="S4780" s="255" t="s">
        <v>621</v>
      </c>
    </row>
    <row r="4781" spans="1:19" x14ac:dyDescent="0.3">
      <c r="A4781" s="255"/>
      <c r="B4781" s="255"/>
      <c r="C4781" s="255"/>
      <c r="D4781" s="255"/>
      <c r="F4781" s="255" t="s">
        <v>261</v>
      </c>
      <c r="G4781" s="255" t="s">
        <v>660</v>
      </c>
      <c r="H4781" s="255" t="s">
        <v>565</v>
      </c>
      <c r="I4781" s="255" t="s">
        <v>565</v>
      </c>
      <c r="K4781" s="255" t="s">
        <v>312</v>
      </c>
      <c r="L4781" s="255" t="s">
        <v>672</v>
      </c>
      <c r="M4781" s="255" t="s">
        <v>863</v>
      </c>
      <c r="N4781" s="255" t="s">
        <v>955</v>
      </c>
      <c r="P4781" s="255" t="s">
        <v>261</v>
      </c>
      <c r="Q4781" s="255" t="s">
        <v>4672</v>
      </c>
      <c r="R4781" s="255" t="s">
        <v>952</v>
      </c>
      <c r="S4781" s="255" t="s">
        <v>585</v>
      </c>
    </row>
    <row r="4782" spans="1:19" x14ac:dyDescent="0.3">
      <c r="A4782" s="255"/>
      <c r="B4782" s="255"/>
      <c r="C4782" s="255"/>
      <c r="D4782" s="255"/>
      <c r="F4782" s="255" t="s">
        <v>261</v>
      </c>
      <c r="G4782" s="255" t="s">
        <v>662</v>
      </c>
      <c r="H4782" s="255" t="s">
        <v>1906</v>
      </c>
      <c r="I4782" s="255" t="s">
        <v>2036</v>
      </c>
      <c r="K4782" s="255" t="s">
        <v>312</v>
      </c>
      <c r="L4782" s="255" t="s">
        <v>544</v>
      </c>
      <c r="M4782" s="255" t="s">
        <v>2651</v>
      </c>
      <c r="N4782" s="255" t="s">
        <v>10019</v>
      </c>
      <c r="P4782" s="255" t="s">
        <v>261</v>
      </c>
      <c r="Q4782" s="255" t="s">
        <v>767</v>
      </c>
      <c r="R4782" s="255" t="s">
        <v>863</v>
      </c>
      <c r="S4782" s="255" t="s">
        <v>4152</v>
      </c>
    </row>
    <row r="4783" spans="1:19" x14ac:dyDescent="0.3">
      <c r="A4783" s="255"/>
      <c r="B4783" s="255"/>
      <c r="C4783" s="255"/>
      <c r="D4783" s="255"/>
      <c r="F4783" s="255" t="s">
        <v>261</v>
      </c>
      <c r="G4783" s="255" t="s">
        <v>664</v>
      </c>
      <c r="H4783" s="255" t="s">
        <v>992</v>
      </c>
      <c r="I4783" s="255" t="s">
        <v>1696</v>
      </c>
      <c r="K4783" s="255" t="s">
        <v>312</v>
      </c>
      <c r="L4783" s="255" t="s">
        <v>675</v>
      </c>
      <c r="M4783" s="255" t="s">
        <v>821</v>
      </c>
      <c r="N4783" s="255" t="s">
        <v>8589</v>
      </c>
      <c r="P4783" s="255" t="s">
        <v>261</v>
      </c>
      <c r="Q4783" s="255" t="s">
        <v>769</v>
      </c>
      <c r="R4783" s="255" t="s">
        <v>946</v>
      </c>
      <c r="S4783" s="255" t="s">
        <v>1939</v>
      </c>
    </row>
    <row r="4784" spans="1:19" x14ac:dyDescent="0.3">
      <c r="A4784" s="255"/>
      <c r="B4784" s="255"/>
      <c r="C4784" s="255"/>
      <c r="D4784" s="255"/>
      <c r="F4784" s="255" t="s">
        <v>261</v>
      </c>
      <c r="G4784" s="255" t="s">
        <v>545</v>
      </c>
      <c r="H4784" s="255" t="s">
        <v>4257</v>
      </c>
      <c r="I4784" s="255" t="s">
        <v>9000</v>
      </c>
      <c r="K4784" s="255" t="s">
        <v>312</v>
      </c>
      <c r="L4784" s="255" t="s">
        <v>676</v>
      </c>
      <c r="M4784" s="255" t="s">
        <v>1860</v>
      </c>
      <c r="N4784" s="255" t="s">
        <v>10018</v>
      </c>
      <c r="P4784" s="255" t="s">
        <v>261</v>
      </c>
      <c r="Q4784" s="255" t="s">
        <v>771</v>
      </c>
      <c r="R4784" s="255" t="s">
        <v>594</v>
      </c>
      <c r="S4784" s="255" t="s">
        <v>594</v>
      </c>
    </row>
    <row r="4785" spans="1:19" x14ac:dyDescent="0.3">
      <c r="A4785" s="255"/>
      <c r="B4785" s="255"/>
      <c r="C4785" s="255"/>
      <c r="D4785" s="255"/>
      <c r="F4785" s="255" t="s">
        <v>261</v>
      </c>
      <c r="G4785" s="255" t="s">
        <v>667</v>
      </c>
      <c r="H4785" s="255" t="s">
        <v>565</v>
      </c>
      <c r="I4785" s="255" t="s">
        <v>565</v>
      </c>
      <c r="K4785" s="255" t="s">
        <v>312</v>
      </c>
      <c r="L4785" s="255" t="s">
        <v>677</v>
      </c>
      <c r="M4785" s="255" t="s">
        <v>565</v>
      </c>
      <c r="N4785" s="255" t="s">
        <v>565</v>
      </c>
      <c r="P4785" s="255" t="s">
        <v>261</v>
      </c>
      <c r="Q4785" s="255" t="s">
        <v>537</v>
      </c>
      <c r="R4785" s="255" t="s">
        <v>9250</v>
      </c>
      <c r="S4785" s="255" t="s">
        <v>8816</v>
      </c>
    </row>
    <row r="4786" spans="1:19" x14ac:dyDescent="0.3">
      <c r="A4786" s="255"/>
      <c r="B4786" s="255"/>
      <c r="C4786" s="255"/>
      <c r="D4786" s="255"/>
      <c r="F4786" s="255" t="s">
        <v>261</v>
      </c>
      <c r="G4786" s="255" t="s">
        <v>668</v>
      </c>
      <c r="H4786" s="255" t="s">
        <v>1420</v>
      </c>
      <c r="I4786" s="255" t="s">
        <v>2037</v>
      </c>
      <c r="K4786" s="255" t="s">
        <v>312</v>
      </c>
      <c r="L4786" s="255" t="s">
        <v>543</v>
      </c>
      <c r="M4786" s="255" t="s">
        <v>1832</v>
      </c>
      <c r="N4786" s="255" t="s">
        <v>7937</v>
      </c>
      <c r="P4786" s="255" t="s">
        <v>261</v>
      </c>
      <c r="Q4786" s="255" t="s">
        <v>4673</v>
      </c>
      <c r="R4786" s="255" t="s">
        <v>9251</v>
      </c>
      <c r="S4786" s="255" t="s">
        <v>9252</v>
      </c>
    </row>
    <row r="4787" spans="1:19" x14ac:dyDescent="0.3">
      <c r="A4787" s="255"/>
      <c r="B4787" s="255"/>
      <c r="C4787" s="255"/>
      <c r="D4787" s="255"/>
      <c r="F4787" s="255" t="s">
        <v>261</v>
      </c>
      <c r="G4787" s="255" t="s">
        <v>670</v>
      </c>
      <c r="H4787" s="255" t="s">
        <v>1762</v>
      </c>
      <c r="I4787" s="255" t="s">
        <v>3783</v>
      </c>
      <c r="K4787" s="255" t="s">
        <v>312</v>
      </c>
      <c r="L4787" s="255" t="s">
        <v>679</v>
      </c>
      <c r="M4787" s="255" t="s">
        <v>565</v>
      </c>
      <c r="N4787" s="255" t="s">
        <v>565</v>
      </c>
      <c r="P4787" s="255" t="s">
        <v>261</v>
      </c>
      <c r="Q4787" s="255" t="s">
        <v>774</v>
      </c>
      <c r="R4787" s="255" t="s">
        <v>565</v>
      </c>
      <c r="S4787" s="255" t="s">
        <v>757</v>
      </c>
    </row>
    <row r="4788" spans="1:19" x14ac:dyDescent="0.3">
      <c r="A4788" s="255"/>
      <c r="B4788" s="255"/>
      <c r="C4788" s="255"/>
      <c r="D4788" s="255"/>
      <c r="F4788" s="255" t="s">
        <v>261</v>
      </c>
      <c r="G4788" s="255" t="s">
        <v>672</v>
      </c>
      <c r="H4788" s="255" t="s">
        <v>2016</v>
      </c>
      <c r="I4788" s="255" t="s">
        <v>2038</v>
      </c>
      <c r="K4788" s="255" t="s">
        <v>312</v>
      </c>
      <c r="L4788" s="255" t="s">
        <v>681</v>
      </c>
      <c r="M4788" s="255" t="s">
        <v>885</v>
      </c>
      <c r="N4788" s="255" t="s">
        <v>2998</v>
      </c>
      <c r="P4788" s="255" t="s">
        <v>261</v>
      </c>
      <c r="Q4788" s="255" t="s">
        <v>776</v>
      </c>
      <c r="R4788" s="255" t="s">
        <v>565</v>
      </c>
      <c r="S4788" s="255" t="s">
        <v>565</v>
      </c>
    </row>
    <row r="4789" spans="1:19" x14ac:dyDescent="0.3">
      <c r="A4789" s="255"/>
      <c r="B4789" s="255"/>
      <c r="C4789" s="255"/>
      <c r="D4789" s="255"/>
      <c r="F4789" s="255" t="s">
        <v>261</v>
      </c>
      <c r="G4789" s="255" t="s">
        <v>544</v>
      </c>
      <c r="H4789" s="255" t="s">
        <v>565</v>
      </c>
      <c r="I4789" s="255" t="s">
        <v>565</v>
      </c>
      <c r="K4789" s="255" t="s">
        <v>312</v>
      </c>
      <c r="L4789" s="255" t="s">
        <v>683</v>
      </c>
      <c r="M4789" s="255" t="s">
        <v>863</v>
      </c>
      <c r="N4789" s="255" t="s">
        <v>1013</v>
      </c>
      <c r="P4789" s="255" t="s">
        <v>261</v>
      </c>
      <c r="Q4789" s="255" t="s">
        <v>778</v>
      </c>
      <c r="R4789" s="255" t="s">
        <v>9253</v>
      </c>
      <c r="S4789" s="255" t="s">
        <v>4153</v>
      </c>
    </row>
    <row r="4790" spans="1:19" x14ac:dyDescent="0.3">
      <c r="A4790" s="255"/>
      <c r="B4790" s="255"/>
      <c r="C4790" s="255"/>
      <c r="D4790" s="255"/>
      <c r="F4790" s="255" t="s">
        <v>261</v>
      </c>
      <c r="G4790" s="255" t="s">
        <v>675</v>
      </c>
      <c r="H4790" s="255" t="s">
        <v>565</v>
      </c>
      <c r="I4790" s="255" t="s">
        <v>565</v>
      </c>
      <c r="K4790" s="255" t="s">
        <v>312</v>
      </c>
      <c r="L4790" s="255" t="s">
        <v>542</v>
      </c>
      <c r="M4790" s="255" t="s">
        <v>1121</v>
      </c>
      <c r="N4790" s="255" t="s">
        <v>1521</v>
      </c>
      <c r="P4790" s="255" t="s">
        <v>261</v>
      </c>
      <c r="Q4790" s="255" t="s">
        <v>780</v>
      </c>
      <c r="R4790" s="255" t="s">
        <v>1033</v>
      </c>
      <c r="S4790" s="255" t="s">
        <v>4154</v>
      </c>
    </row>
    <row r="4791" spans="1:19" x14ac:dyDescent="0.3">
      <c r="A4791" s="255"/>
      <c r="B4791" s="255"/>
      <c r="C4791" s="255"/>
      <c r="D4791" s="255"/>
      <c r="F4791" s="255" t="s">
        <v>261</v>
      </c>
      <c r="G4791" s="255" t="s">
        <v>676</v>
      </c>
      <c r="H4791" s="255" t="s">
        <v>565</v>
      </c>
      <c r="I4791" s="255" t="s">
        <v>565</v>
      </c>
      <c r="K4791" s="255" t="s">
        <v>312</v>
      </c>
      <c r="L4791" s="255" t="s">
        <v>686</v>
      </c>
      <c r="M4791" s="255" t="s">
        <v>812</v>
      </c>
      <c r="N4791" s="255" t="s">
        <v>828</v>
      </c>
      <c r="P4791" s="255" t="s">
        <v>261</v>
      </c>
      <c r="Q4791" s="255" t="s">
        <v>782</v>
      </c>
      <c r="R4791" s="255" t="s">
        <v>565</v>
      </c>
      <c r="S4791" s="255" t="s">
        <v>565</v>
      </c>
    </row>
    <row r="4792" spans="1:19" x14ac:dyDescent="0.3">
      <c r="A4792" s="255"/>
      <c r="B4792" s="255"/>
      <c r="C4792" s="255"/>
      <c r="D4792" s="255"/>
      <c r="F4792" s="255" t="s">
        <v>261</v>
      </c>
      <c r="G4792" s="255" t="s">
        <v>893</v>
      </c>
      <c r="H4792" s="255" t="s">
        <v>565</v>
      </c>
      <c r="I4792" s="255" t="s">
        <v>565</v>
      </c>
      <c r="K4792" s="255" t="s">
        <v>312</v>
      </c>
      <c r="L4792" s="255" t="s">
        <v>688</v>
      </c>
      <c r="M4792" s="255" t="s">
        <v>565</v>
      </c>
      <c r="N4792" s="255" t="s">
        <v>565</v>
      </c>
      <c r="P4792" s="255" t="s">
        <v>261</v>
      </c>
      <c r="Q4792" s="255" t="s">
        <v>783</v>
      </c>
      <c r="R4792" s="255" t="s">
        <v>861</v>
      </c>
      <c r="S4792" s="255" t="s">
        <v>772</v>
      </c>
    </row>
    <row r="4793" spans="1:19" x14ac:dyDescent="0.3">
      <c r="A4793" s="255"/>
      <c r="B4793" s="255"/>
      <c r="C4793" s="255"/>
      <c r="D4793" s="255"/>
      <c r="F4793" s="255" t="s">
        <v>261</v>
      </c>
      <c r="G4793" s="255" t="s">
        <v>677</v>
      </c>
      <c r="H4793" s="255" t="s">
        <v>565</v>
      </c>
      <c r="I4793" s="255" t="s">
        <v>565</v>
      </c>
      <c r="K4793" s="255" t="s">
        <v>312</v>
      </c>
      <c r="L4793" s="255" t="s">
        <v>690</v>
      </c>
      <c r="M4793" s="255" t="s">
        <v>863</v>
      </c>
      <c r="N4793" s="255" t="s">
        <v>821</v>
      </c>
      <c r="P4793" s="255" t="s">
        <v>261</v>
      </c>
      <c r="Q4793" s="255" t="s">
        <v>784</v>
      </c>
      <c r="R4793" s="255" t="s">
        <v>1303</v>
      </c>
      <c r="S4793" s="255" t="s">
        <v>1288</v>
      </c>
    </row>
    <row r="4794" spans="1:19" x14ac:dyDescent="0.3">
      <c r="A4794" s="255"/>
      <c r="B4794" s="255"/>
      <c r="C4794" s="255"/>
      <c r="D4794" s="255"/>
      <c r="F4794" s="255" t="s">
        <v>261</v>
      </c>
      <c r="G4794" s="255" t="s">
        <v>543</v>
      </c>
      <c r="H4794" s="255" t="s">
        <v>642</v>
      </c>
      <c r="I4794" s="255" t="s">
        <v>2039</v>
      </c>
      <c r="K4794" s="255" t="s">
        <v>312</v>
      </c>
      <c r="L4794" s="255" t="s">
        <v>541</v>
      </c>
      <c r="M4794" s="255" t="s">
        <v>4570</v>
      </c>
      <c r="N4794" s="255" t="s">
        <v>8590</v>
      </c>
      <c r="P4794" s="255" t="s">
        <v>261</v>
      </c>
      <c r="Q4794" s="255" t="s">
        <v>786</v>
      </c>
      <c r="R4794" s="255" t="s">
        <v>9254</v>
      </c>
      <c r="S4794" s="255" t="s">
        <v>4155</v>
      </c>
    </row>
    <row r="4795" spans="1:19" x14ac:dyDescent="0.3">
      <c r="A4795" s="255"/>
      <c r="B4795" s="255"/>
      <c r="C4795" s="255"/>
      <c r="D4795" s="255"/>
      <c r="F4795" s="255" t="s">
        <v>261</v>
      </c>
      <c r="G4795" s="255" t="s">
        <v>679</v>
      </c>
      <c r="H4795" s="255" t="s">
        <v>594</v>
      </c>
      <c r="I4795" s="255" t="s">
        <v>946</v>
      </c>
      <c r="K4795" s="255" t="s">
        <v>312</v>
      </c>
      <c r="L4795" s="255" t="s">
        <v>693</v>
      </c>
      <c r="M4795" s="255" t="s">
        <v>1120</v>
      </c>
      <c r="N4795" s="255" t="s">
        <v>8591</v>
      </c>
      <c r="P4795" s="255" t="s">
        <v>261</v>
      </c>
      <c r="Q4795" s="255" t="s">
        <v>4674</v>
      </c>
      <c r="R4795" s="255" t="s">
        <v>1766</v>
      </c>
      <c r="S4795" s="255" t="s">
        <v>6849</v>
      </c>
    </row>
    <row r="4796" spans="1:19" x14ac:dyDescent="0.3">
      <c r="A4796" s="255"/>
      <c r="B4796" s="255"/>
      <c r="C4796" s="255"/>
      <c r="D4796" s="255"/>
      <c r="F4796" s="255" t="s">
        <v>261</v>
      </c>
      <c r="G4796" s="255" t="s">
        <v>681</v>
      </c>
      <c r="H4796" s="255" t="s">
        <v>691</v>
      </c>
      <c r="I4796" s="255" t="s">
        <v>2040</v>
      </c>
      <c r="K4796" s="255" t="s">
        <v>312</v>
      </c>
      <c r="L4796" s="255" t="s">
        <v>695</v>
      </c>
      <c r="M4796" s="255" t="s">
        <v>2004</v>
      </c>
      <c r="N4796" s="255" t="s">
        <v>8592</v>
      </c>
      <c r="P4796" s="255" t="s">
        <v>261</v>
      </c>
      <c r="Q4796" s="255" t="s">
        <v>788</v>
      </c>
      <c r="R4796" s="255" t="s">
        <v>952</v>
      </c>
      <c r="S4796" s="255" t="s">
        <v>1119</v>
      </c>
    </row>
    <row r="4797" spans="1:19" x14ac:dyDescent="0.3">
      <c r="A4797" s="255"/>
      <c r="B4797" s="255"/>
      <c r="C4797" s="255"/>
      <c r="D4797" s="255"/>
      <c r="F4797" s="255" t="s">
        <v>261</v>
      </c>
      <c r="G4797" s="255" t="s">
        <v>683</v>
      </c>
      <c r="H4797" s="255" t="s">
        <v>861</v>
      </c>
      <c r="I4797" s="255" t="s">
        <v>2041</v>
      </c>
      <c r="K4797" s="255" t="s">
        <v>312</v>
      </c>
      <c r="L4797" s="255" t="s">
        <v>697</v>
      </c>
      <c r="M4797" s="255" t="s">
        <v>1013</v>
      </c>
      <c r="N4797" s="255" t="s">
        <v>881</v>
      </c>
      <c r="P4797" s="255" t="s">
        <v>261</v>
      </c>
      <c r="Q4797" s="255" t="s">
        <v>790</v>
      </c>
      <c r="R4797" s="255" t="s">
        <v>1183</v>
      </c>
      <c r="S4797" s="255" t="s">
        <v>1347</v>
      </c>
    </row>
    <row r="4798" spans="1:19" x14ac:dyDescent="0.3">
      <c r="A4798" s="255"/>
      <c r="B4798" s="255"/>
      <c r="C4798" s="255"/>
      <c r="D4798" s="255"/>
      <c r="F4798" s="255" t="s">
        <v>261</v>
      </c>
      <c r="G4798" s="255" t="s">
        <v>542</v>
      </c>
      <c r="H4798" s="255" t="s">
        <v>4178</v>
      </c>
      <c r="I4798" s="255" t="s">
        <v>2042</v>
      </c>
      <c r="K4798" s="255" t="s">
        <v>312</v>
      </c>
      <c r="L4798" s="255" t="s">
        <v>699</v>
      </c>
      <c r="M4798" s="255" t="s">
        <v>812</v>
      </c>
      <c r="N4798" s="255" t="s">
        <v>594</v>
      </c>
      <c r="P4798" s="255" t="s">
        <v>261</v>
      </c>
      <c r="Q4798" s="255" t="s">
        <v>792</v>
      </c>
      <c r="R4798" s="255" t="s">
        <v>881</v>
      </c>
      <c r="S4798" s="255" t="s">
        <v>4156</v>
      </c>
    </row>
    <row r="4799" spans="1:19" x14ac:dyDescent="0.3">
      <c r="A4799" s="255"/>
      <c r="B4799" s="255"/>
      <c r="C4799" s="255"/>
      <c r="D4799" s="255"/>
      <c r="F4799" s="255" t="s">
        <v>261</v>
      </c>
      <c r="G4799" s="255" t="s">
        <v>686</v>
      </c>
      <c r="H4799" s="255" t="s">
        <v>1916</v>
      </c>
      <c r="I4799" s="255" t="s">
        <v>1473</v>
      </c>
      <c r="K4799" s="255" t="s">
        <v>312</v>
      </c>
      <c r="L4799" s="255" t="s">
        <v>701</v>
      </c>
      <c r="M4799" s="255" t="s">
        <v>565</v>
      </c>
      <c r="N4799" s="255" t="s">
        <v>757</v>
      </c>
      <c r="P4799" s="255" t="s">
        <v>261</v>
      </c>
      <c r="Q4799" s="255" t="s">
        <v>794</v>
      </c>
      <c r="R4799" s="255" t="s">
        <v>863</v>
      </c>
      <c r="S4799" s="255" t="s">
        <v>1010</v>
      </c>
    </row>
    <row r="4800" spans="1:19" x14ac:dyDescent="0.3">
      <c r="A4800" s="255"/>
      <c r="B4800" s="255"/>
      <c r="C4800" s="255"/>
      <c r="D4800" s="255"/>
      <c r="F4800" s="255" t="s">
        <v>261</v>
      </c>
      <c r="G4800" s="255" t="s">
        <v>688</v>
      </c>
      <c r="H4800" s="255" t="s">
        <v>828</v>
      </c>
      <c r="I4800" s="255" t="s">
        <v>2043</v>
      </c>
      <c r="K4800" s="255" t="s">
        <v>312</v>
      </c>
      <c r="L4800" s="255" t="s">
        <v>702</v>
      </c>
      <c r="M4800" s="255" t="s">
        <v>565</v>
      </c>
      <c r="N4800" s="255" t="s">
        <v>565</v>
      </c>
      <c r="P4800" s="255" t="s">
        <v>261</v>
      </c>
      <c r="Q4800" s="255" t="s">
        <v>796</v>
      </c>
      <c r="R4800" s="255" t="s">
        <v>1860</v>
      </c>
      <c r="S4800" s="255" t="s">
        <v>4157</v>
      </c>
    </row>
    <row r="4801" spans="1:19" x14ac:dyDescent="0.3">
      <c r="A4801" s="255"/>
      <c r="B4801" s="255"/>
      <c r="C4801" s="255"/>
      <c r="D4801" s="255"/>
      <c r="F4801" s="255" t="s">
        <v>261</v>
      </c>
      <c r="G4801" s="255" t="s">
        <v>690</v>
      </c>
      <c r="H4801" s="255" t="s">
        <v>2691</v>
      </c>
      <c r="I4801" s="255" t="s">
        <v>1599</v>
      </c>
      <c r="K4801" s="255" t="s">
        <v>312</v>
      </c>
      <c r="L4801" s="255" t="s">
        <v>703</v>
      </c>
      <c r="M4801" s="255" t="s">
        <v>565</v>
      </c>
      <c r="N4801" s="255" t="s">
        <v>565</v>
      </c>
      <c r="P4801" s="255" t="s">
        <v>261</v>
      </c>
      <c r="Q4801" s="255" t="s">
        <v>4675</v>
      </c>
      <c r="R4801" s="255" t="s">
        <v>873</v>
      </c>
      <c r="S4801" s="255" t="s">
        <v>9255</v>
      </c>
    </row>
    <row r="4802" spans="1:19" x14ac:dyDescent="0.3">
      <c r="A4802" s="255"/>
      <c r="B4802" s="255"/>
      <c r="C4802" s="255"/>
      <c r="D4802" s="255"/>
      <c r="F4802" s="255" t="s">
        <v>261</v>
      </c>
      <c r="G4802" s="255" t="s">
        <v>541</v>
      </c>
      <c r="H4802" s="255" t="s">
        <v>876</v>
      </c>
      <c r="I4802" s="255" t="s">
        <v>8666</v>
      </c>
      <c r="K4802" s="255" t="s">
        <v>312</v>
      </c>
      <c r="L4802" s="255" t="s">
        <v>704</v>
      </c>
      <c r="M4802" s="255" t="s">
        <v>565</v>
      </c>
      <c r="N4802" s="255" t="s">
        <v>565</v>
      </c>
      <c r="P4802" s="255" t="s">
        <v>261</v>
      </c>
      <c r="Q4802" s="255" t="s">
        <v>798</v>
      </c>
      <c r="R4802" s="255" t="s">
        <v>881</v>
      </c>
      <c r="S4802" s="255" t="s">
        <v>836</v>
      </c>
    </row>
    <row r="4803" spans="1:19" x14ac:dyDescent="0.3">
      <c r="A4803" s="255"/>
      <c r="B4803" s="255"/>
      <c r="C4803" s="255"/>
      <c r="D4803" s="255"/>
      <c r="F4803" s="255" t="s">
        <v>261</v>
      </c>
      <c r="G4803" s="255" t="s">
        <v>693</v>
      </c>
      <c r="H4803" s="255" t="s">
        <v>7805</v>
      </c>
      <c r="I4803" s="255" t="s">
        <v>3636</v>
      </c>
      <c r="K4803" s="255" t="s">
        <v>312</v>
      </c>
      <c r="L4803" s="255" t="s">
        <v>705</v>
      </c>
      <c r="M4803" s="255" t="s">
        <v>565</v>
      </c>
      <c r="N4803" s="255" t="s">
        <v>565</v>
      </c>
      <c r="P4803" s="255" t="s">
        <v>261</v>
      </c>
      <c r="Q4803" s="255" t="s">
        <v>800</v>
      </c>
      <c r="R4803" s="255" t="s">
        <v>1013</v>
      </c>
      <c r="S4803" s="255" t="s">
        <v>4158</v>
      </c>
    </row>
    <row r="4804" spans="1:19" x14ac:dyDescent="0.3">
      <c r="A4804" s="255"/>
      <c r="B4804" s="255"/>
      <c r="C4804" s="255"/>
      <c r="D4804" s="255"/>
      <c r="F4804" s="255" t="s">
        <v>261</v>
      </c>
      <c r="G4804" s="255" t="s">
        <v>695</v>
      </c>
      <c r="H4804" s="255" t="s">
        <v>4461</v>
      </c>
      <c r="I4804" s="255" t="s">
        <v>8667</v>
      </c>
      <c r="K4804" s="255" t="s">
        <v>312</v>
      </c>
      <c r="L4804" s="255" t="s">
        <v>707</v>
      </c>
      <c r="M4804" s="255" t="s">
        <v>1183</v>
      </c>
      <c r="N4804" s="255" t="s">
        <v>2386</v>
      </c>
      <c r="P4804" s="255" t="s">
        <v>261</v>
      </c>
      <c r="Q4804" s="255" t="s">
        <v>802</v>
      </c>
      <c r="R4804" s="255" t="s">
        <v>565</v>
      </c>
      <c r="S4804" s="255" t="s">
        <v>565</v>
      </c>
    </row>
    <row r="4805" spans="1:19" x14ac:dyDescent="0.3">
      <c r="A4805" s="255"/>
      <c r="B4805" s="255"/>
      <c r="C4805" s="255"/>
      <c r="D4805" s="255"/>
      <c r="F4805" s="255" t="s">
        <v>261</v>
      </c>
      <c r="G4805" s="255" t="s">
        <v>697</v>
      </c>
      <c r="H4805" s="255" t="s">
        <v>4417</v>
      </c>
      <c r="I4805" s="255" t="s">
        <v>1212</v>
      </c>
      <c r="K4805" s="255" t="s">
        <v>312</v>
      </c>
      <c r="L4805" s="255" t="s">
        <v>709</v>
      </c>
      <c r="M4805" s="255" t="s">
        <v>565</v>
      </c>
      <c r="N4805" s="255" t="s">
        <v>565</v>
      </c>
      <c r="P4805" s="255" t="s">
        <v>261</v>
      </c>
      <c r="Q4805" s="255" t="s">
        <v>803</v>
      </c>
      <c r="R4805" s="255" t="s">
        <v>5222</v>
      </c>
      <c r="S4805" s="255" t="s">
        <v>4159</v>
      </c>
    </row>
    <row r="4806" spans="1:19" x14ac:dyDescent="0.3">
      <c r="A4806" s="255"/>
      <c r="B4806" s="255"/>
      <c r="C4806" s="255"/>
      <c r="D4806" s="255"/>
      <c r="F4806" s="255" t="s">
        <v>261</v>
      </c>
      <c r="G4806" s="255" t="s">
        <v>699</v>
      </c>
      <c r="H4806" s="255" t="s">
        <v>843</v>
      </c>
      <c r="I4806" s="255" t="s">
        <v>2044</v>
      </c>
      <c r="K4806" s="255" t="s">
        <v>312</v>
      </c>
      <c r="L4806" s="255" t="s">
        <v>586</v>
      </c>
      <c r="M4806" s="255" t="s">
        <v>2515</v>
      </c>
      <c r="N4806" s="255" t="s">
        <v>3960</v>
      </c>
      <c r="P4806" s="255" t="s">
        <v>261</v>
      </c>
      <c r="Q4806" s="255" t="s">
        <v>805</v>
      </c>
      <c r="R4806" s="255" t="s">
        <v>863</v>
      </c>
      <c r="S4806" s="255" t="s">
        <v>1234</v>
      </c>
    </row>
    <row r="4807" spans="1:19" x14ac:dyDescent="0.3">
      <c r="A4807" s="255"/>
      <c r="B4807" s="255"/>
      <c r="C4807" s="255"/>
      <c r="D4807" s="255"/>
      <c r="F4807" s="255" t="s">
        <v>261</v>
      </c>
      <c r="G4807" s="255" t="s">
        <v>701</v>
      </c>
      <c r="H4807" s="255" t="s">
        <v>757</v>
      </c>
      <c r="I4807" s="255" t="s">
        <v>2045</v>
      </c>
      <c r="K4807" s="255" t="s">
        <v>312</v>
      </c>
      <c r="L4807" s="255" t="s">
        <v>540</v>
      </c>
      <c r="M4807" s="255" t="s">
        <v>9142</v>
      </c>
      <c r="N4807" s="255" t="s">
        <v>10017</v>
      </c>
      <c r="P4807" s="255" t="s">
        <v>261</v>
      </c>
      <c r="Q4807" s="255" t="s">
        <v>807</v>
      </c>
      <c r="R4807" s="255" t="s">
        <v>892</v>
      </c>
      <c r="S4807" s="255" t="s">
        <v>4160</v>
      </c>
    </row>
    <row r="4808" spans="1:19" x14ac:dyDescent="0.3">
      <c r="A4808" s="255"/>
      <c r="B4808" s="255"/>
      <c r="C4808" s="255"/>
      <c r="D4808" s="255"/>
      <c r="F4808" s="255" t="s">
        <v>261</v>
      </c>
      <c r="G4808" s="255" t="s">
        <v>702</v>
      </c>
      <c r="H4808" s="255" t="s">
        <v>565</v>
      </c>
      <c r="I4808" s="255" t="s">
        <v>565</v>
      </c>
      <c r="K4808" s="255" t="s">
        <v>312</v>
      </c>
      <c r="L4808" s="255" t="s">
        <v>371</v>
      </c>
      <c r="M4808" s="255" t="s">
        <v>9143</v>
      </c>
      <c r="N4808" s="255" t="s">
        <v>10016</v>
      </c>
      <c r="P4808" s="255" t="s">
        <v>261</v>
      </c>
      <c r="Q4808" s="255" t="s">
        <v>809</v>
      </c>
      <c r="R4808" s="255" t="s">
        <v>1387</v>
      </c>
      <c r="S4808" s="255" t="s">
        <v>1160</v>
      </c>
    </row>
    <row r="4809" spans="1:19" x14ac:dyDescent="0.3">
      <c r="A4809" s="255"/>
      <c r="B4809" s="255"/>
      <c r="C4809" s="255"/>
      <c r="D4809" s="255"/>
      <c r="F4809" s="255" t="s">
        <v>261</v>
      </c>
      <c r="G4809" s="255" t="s">
        <v>703</v>
      </c>
      <c r="H4809" s="255" t="s">
        <v>594</v>
      </c>
      <c r="I4809" s="255" t="s">
        <v>594</v>
      </c>
      <c r="K4809" s="255" t="s">
        <v>312</v>
      </c>
      <c r="L4809" s="255" t="s">
        <v>714</v>
      </c>
      <c r="M4809" s="255" t="s">
        <v>565</v>
      </c>
      <c r="N4809" s="255" t="s">
        <v>565</v>
      </c>
      <c r="P4809" s="255" t="s">
        <v>261</v>
      </c>
      <c r="Q4809" s="255" t="s">
        <v>4676</v>
      </c>
      <c r="R4809" s="255" t="s">
        <v>6137</v>
      </c>
      <c r="S4809" s="255" t="s">
        <v>9256</v>
      </c>
    </row>
    <row r="4810" spans="1:19" x14ac:dyDescent="0.3">
      <c r="A4810" s="255"/>
      <c r="B4810" s="255"/>
      <c r="C4810" s="255"/>
      <c r="D4810" s="255"/>
      <c r="F4810" s="255" t="s">
        <v>261</v>
      </c>
      <c r="G4810" s="255" t="s">
        <v>704</v>
      </c>
      <c r="H4810" s="255" t="s">
        <v>4245</v>
      </c>
      <c r="I4810" s="255" t="s">
        <v>2046</v>
      </c>
      <c r="K4810" s="255" t="s">
        <v>312</v>
      </c>
      <c r="L4810" s="255" t="s">
        <v>1041</v>
      </c>
      <c r="M4810" s="255" t="s">
        <v>1312</v>
      </c>
      <c r="N4810" s="255" t="s">
        <v>10015</v>
      </c>
      <c r="P4810" s="255" t="s">
        <v>261</v>
      </c>
      <c r="Q4810" s="255" t="s">
        <v>813</v>
      </c>
      <c r="R4810" s="255" t="s">
        <v>2819</v>
      </c>
      <c r="S4810" s="255" t="s">
        <v>4161</v>
      </c>
    </row>
    <row r="4811" spans="1:19" x14ac:dyDescent="0.3">
      <c r="A4811" s="255"/>
      <c r="B4811" s="255"/>
      <c r="C4811" s="255"/>
      <c r="D4811" s="255"/>
      <c r="F4811" s="255" t="s">
        <v>261</v>
      </c>
      <c r="G4811" s="255" t="s">
        <v>705</v>
      </c>
      <c r="H4811" s="255" t="s">
        <v>2052</v>
      </c>
      <c r="I4811" s="255" t="s">
        <v>1026</v>
      </c>
      <c r="K4811" s="255" t="s">
        <v>312</v>
      </c>
      <c r="L4811" s="255" t="s">
        <v>715</v>
      </c>
      <c r="M4811" s="255" t="s">
        <v>4687</v>
      </c>
      <c r="N4811" s="255" t="s">
        <v>10014</v>
      </c>
      <c r="P4811" s="255" t="s">
        <v>261</v>
      </c>
      <c r="Q4811" s="255" t="s">
        <v>815</v>
      </c>
      <c r="R4811" s="255" t="s">
        <v>565</v>
      </c>
      <c r="S4811" s="255" t="s">
        <v>1121</v>
      </c>
    </row>
    <row r="4812" spans="1:19" x14ac:dyDescent="0.3">
      <c r="A4812" s="255"/>
      <c r="B4812" s="255"/>
      <c r="C4812" s="255"/>
      <c r="D4812" s="255"/>
      <c r="F4812" s="255" t="s">
        <v>261</v>
      </c>
      <c r="G4812" s="255" t="s">
        <v>707</v>
      </c>
      <c r="H4812" s="255" t="s">
        <v>1312</v>
      </c>
      <c r="I4812" s="255" t="s">
        <v>1455</v>
      </c>
      <c r="K4812" s="255" t="s">
        <v>312</v>
      </c>
      <c r="L4812" s="255" t="s">
        <v>717</v>
      </c>
      <c r="M4812" s="255" t="s">
        <v>565</v>
      </c>
      <c r="N4812" s="255" t="s">
        <v>565</v>
      </c>
      <c r="P4812" s="255" t="s">
        <v>261</v>
      </c>
      <c r="Q4812" s="255" t="s">
        <v>816</v>
      </c>
      <c r="R4812" s="255" t="s">
        <v>4467</v>
      </c>
      <c r="S4812" s="255" t="s">
        <v>4162</v>
      </c>
    </row>
    <row r="4813" spans="1:19" x14ac:dyDescent="0.3">
      <c r="A4813" s="255"/>
      <c r="B4813" s="255"/>
      <c r="C4813" s="255"/>
      <c r="D4813" s="255"/>
      <c r="F4813" s="255" t="s">
        <v>261</v>
      </c>
      <c r="G4813" s="255" t="s">
        <v>709</v>
      </c>
      <c r="H4813" s="255" t="s">
        <v>865</v>
      </c>
      <c r="I4813" s="255" t="s">
        <v>1807</v>
      </c>
      <c r="K4813" s="255" t="s">
        <v>312</v>
      </c>
      <c r="L4813" s="255" t="s">
        <v>719</v>
      </c>
      <c r="M4813" s="255" t="s">
        <v>1521</v>
      </c>
      <c r="N4813" s="255" t="s">
        <v>2412</v>
      </c>
      <c r="P4813" s="255" t="s">
        <v>261</v>
      </c>
      <c r="Q4813" s="255" t="s">
        <v>818</v>
      </c>
      <c r="R4813" s="255" t="s">
        <v>1080</v>
      </c>
      <c r="S4813" s="255" t="s">
        <v>3818</v>
      </c>
    </row>
    <row r="4814" spans="1:19" x14ac:dyDescent="0.3">
      <c r="A4814" s="255"/>
      <c r="B4814" s="255"/>
      <c r="C4814" s="255"/>
      <c r="D4814" s="255"/>
      <c r="F4814" s="255" t="s">
        <v>261</v>
      </c>
      <c r="G4814" s="255" t="s">
        <v>586</v>
      </c>
      <c r="H4814" s="255" t="s">
        <v>5006</v>
      </c>
      <c r="I4814" s="255" t="s">
        <v>1081</v>
      </c>
      <c r="K4814" s="255" t="s">
        <v>312</v>
      </c>
      <c r="L4814" s="255" t="s">
        <v>720</v>
      </c>
      <c r="M4814" s="255" t="s">
        <v>946</v>
      </c>
      <c r="N4814" s="255" t="s">
        <v>1441</v>
      </c>
      <c r="P4814" s="255" t="s">
        <v>261</v>
      </c>
      <c r="Q4814" s="255" t="s">
        <v>4677</v>
      </c>
      <c r="R4814" s="255" t="s">
        <v>565</v>
      </c>
      <c r="S4814" s="255" t="s">
        <v>565</v>
      </c>
    </row>
    <row r="4815" spans="1:19" x14ac:dyDescent="0.3">
      <c r="A4815" s="255"/>
      <c r="B4815" s="255"/>
      <c r="C4815" s="255"/>
      <c r="D4815" s="255"/>
      <c r="F4815" s="255" t="s">
        <v>261</v>
      </c>
      <c r="G4815" s="255" t="s">
        <v>540</v>
      </c>
      <c r="H4815" s="255" t="s">
        <v>9670</v>
      </c>
      <c r="I4815" s="255" t="s">
        <v>9671</v>
      </c>
      <c r="K4815" s="255" t="s">
        <v>312</v>
      </c>
      <c r="L4815" s="255" t="s">
        <v>722</v>
      </c>
      <c r="M4815" s="255" t="s">
        <v>4322</v>
      </c>
      <c r="N4815" s="255" t="s">
        <v>10013</v>
      </c>
      <c r="P4815" s="255" t="s">
        <v>261</v>
      </c>
      <c r="Q4815" s="255" t="s">
        <v>820</v>
      </c>
      <c r="R4815" s="255" t="s">
        <v>565</v>
      </c>
      <c r="S4815" s="255" t="s">
        <v>565</v>
      </c>
    </row>
    <row r="4816" spans="1:19" x14ac:dyDescent="0.3">
      <c r="A4816" s="255"/>
      <c r="B4816" s="255"/>
      <c r="C4816" s="255"/>
      <c r="D4816" s="255"/>
      <c r="F4816" s="255" t="s">
        <v>261</v>
      </c>
      <c r="G4816" s="255" t="s">
        <v>371</v>
      </c>
      <c r="H4816" s="255" t="s">
        <v>8999</v>
      </c>
      <c r="I4816" s="255" t="s">
        <v>8668</v>
      </c>
      <c r="K4816" s="255" t="s">
        <v>312</v>
      </c>
      <c r="L4816" s="255" t="s">
        <v>724</v>
      </c>
      <c r="M4816" s="255" t="s">
        <v>1931</v>
      </c>
      <c r="N4816" s="255" t="s">
        <v>8593</v>
      </c>
      <c r="P4816" s="255" t="s">
        <v>261</v>
      </c>
      <c r="Q4816" s="255" t="s">
        <v>961</v>
      </c>
      <c r="R4816" s="255" t="s">
        <v>565</v>
      </c>
      <c r="S4816" s="255" t="s">
        <v>565</v>
      </c>
    </row>
    <row r="4817" spans="1:19" x14ac:dyDescent="0.3">
      <c r="A4817" s="255"/>
      <c r="B4817" s="255"/>
      <c r="C4817" s="255"/>
      <c r="D4817" s="255"/>
      <c r="F4817" s="255" t="s">
        <v>261</v>
      </c>
      <c r="G4817" s="255" t="s">
        <v>715</v>
      </c>
      <c r="H4817" s="255" t="s">
        <v>1338</v>
      </c>
      <c r="I4817" s="255" t="s">
        <v>5409</v>
      </c>
      <c r="K4817" s="255" t="s">
        <v>312</v>
      </c>
      <c r="L4817" s="255" t="s">
        <v>726</v>
      </c>
      <c r="M4817" s="255" t="s">
        <v>1776</v>
      </c>
      <c r="N4817" s="255" t="s">
        <v>10012</v>
      </c>
      <c r="P4817" s="255" t="s">
        <v>261</v>
      </c>
      <c r="Q4817" s="255" t="s">
        <v>822</v>
      </c>
      <c r="R4817" s="255" t="s">
        <v>795</v>
      </c>
      <c r="S4817" s="255" t="s">
        <v>4163</v>
      </c>
    </row>
    <row r="4818" spans="1:19" x14ac:dyDescent="0.3">
      <c r="A4818" s="255"/>
      <c r="B4818" s="255"/>
      <c r="C4818" s="255"/>
      <c r="D4818" s="255"/>
      <c r="F4818" s="255" t="s">
        <v>261</v>
      </c>
      <c r="G4818" s="255" t="s">
        <v>717</v>
      </c>
      <c r="H4818" s="255" t="s">
        <v>2790</v>
      </c>
      <c r="I4818" s="255" t="s">
        <v>2047</v>
      </c>
      <c r="K4818" s="255" t="s">
        <v>312</v>
      </c>
      <c r="L4818" s="255" t="s">
        <v>728</v>
      </c>
      <c r="M4818" s="255" t="s">
        <v>2018</v>
      </c>
      <c r="N4818" s="255" t="s">
        <v>8594</v>
      </c>
      <c r="P4818" s="255" t="s">
        <v>261</v>
      </c>
      <c r="Q4818" s="255" t="s">
        <v>332</v>
      </c>
      <c r="R4818" s="255" t="s">
        <v>10139</v>
      </c>
      <c r="S4818" s="255" t="s">
        <v>10140</v>
      </c>
    </row>
    <row r="4819" spans="1:19" x14ac:dyDescent="0.3">
      <c r="A4819" s="255"/>
      <c r="B4819" s="255"/>
      <c r="C4819" s="255"/>
      <c r="D4819" s="255"/>
      <c r="F4819" s="255" t="s">
        <v>261</v>
      </c>
      <c r="G4819" s="255" t="s">
        <v>719</v>
      </c>
      <c r="H4819" s="255" t="s">
        <v>594</v>
      </c>
      <c r="I4819" s="255" t="s">
        <v>757</v>
      </c>
      <c r="K4819" s="255" t="s">
        <v>312</v>
      </c>
      <c r="L4819" s="255" t="s">
        <v>730</v>
      </c>
      <c r="M4819" s="255" t="s">
        <v>2421</v>
      </c>
      <c r="N4819" s="255" t="s">
        <v>8771</v>
      </c>
      <c r="P4819" s="255" t="s">
        <v>261</v>
      </c>
      <c r="Q4819" s="255" t="s">
        <v>331</v>
      </c>
      <c r="R4819" s="255" t="s">
        <v>4656</v>
      </c>
      <c r="S4819" s="255" t="s">
        <v>4164</v>
      </c>
    </row>
    <row r="4820" spans="1:19" x14ac:dyDescent="0.3">
      <c r="A4820" s="255"/>
      <c r="B4820" s="255"/>
      <c r="C4820" s="255"/>
      <c r="D4820" s="255"/>
      <c r="F4820" s="255" t="s">
        <v>261</v>
      </c>
      <c r="G4820" s="255" t="s">
        <v>720</v>
      </c>
      <c r="H4820" s="255" t="s">
        <v>1832</v>
      </c>
      <c r="I4820" s="255" t="s">
        <v>1981</v>
      </c>
      <c r="K4820" s="255" t="s">
        <v>312</v>
      </c>
      <c r="L4820" s="255" t="s">
        <v>539</v>
      </c>
      <c r="M4820" s="255" t="s">
        <v>3562</v>
      </c>
      <c r="N4820" s="255" t="s">
        <v>10011</v>
      </c>
      <c r="P4820" s="255" t="s">
        <v>261</v>
      </c>
      <c r="Q4820" s="255" t="s">
        <v>330</v>
      </c>
      <c r="R4820" s="255" t="s">
        <v>4338</v>
      </c>
      <c r="S4820" s="255" t="s">
        <v>6805</v>
      </c>
    </row>
    <row r="4821" spans="1:19" x14ac:dyDescent="0.3">
      <c r="A4821" s="255"/>
      <c r="B4821" s="255"/>
      <c r="C4821" s="255"/>
      <c r="D4821" s="255"/>
      <c r="F4821" s="255" t="s">
        <v>261</v>
      </c>
      <c r="G4821" s="255" t="s">
        <v>722</v>
      </c>
      <c r="H4821" s="255" t="s">
        <v>863</v>
      </c>
      <c r="I4821" s="255" t="s">
        <v>1415</v>
      </c>
      <c r="K4821" s="255" t="s">
        <v>312</v>
      </c>
      <c r="L4821" s="255" t="s">
        <v>735</v>
      </c>
      <c r="M4821" s="255" t="s">
        <v>757</v>
      </c>
      <c r="N4821" s="255" t="s">
        <v>4213</v>
      </c>
      <c r="P4821" s="255" t="s">
        <v>261</v>
      </c>
      <c r="Q4821" s="255" t="s">
        <v>329</v>
      </c>
      <c r="R4821" s="255" t="s">
        <v>1995</v>
      </c>
      <c r="S4821" s="255" t="s">
        <v>4165</v>
      </c>
    </row>
    <row r="4822" spans="1:19" x14ac:dyDescent="0.3">
      <c r="A4822" s="255"/>
      <c r="B4822" s="255"/>
      <c r="C4822" s="255"/>
      <c r="D4822" s="255"/>
      <c r="F4822" s="255" t="s">
        <v>261</v>
      </c>
      <c r="G4822" s="255" t="s">
        <v>724</v>
      </c>
      <c r="H4822" s="255" t="s">
        <v>621</v>
      </c>
      <c r="I4822" s="255" t="s">
        <v>1724</v>
      </c>
      <c r="K4822" s="255" t="s">
        <v>312</v>
      </c>
      <c r="L4822" s="255" t="s">
        <v>737</v>
      </c>
      <c r="M4822" s="255" t="s">
        <v>624</v>
      </c>
      <c r="N4822" s="255" t="s">
        <v>3194</v>
      </c>
      <c r="P4822" s="255" t="s">
        <v>261</v>
      </c>
      <c r="Q4822" s="255" t="s">
        <v>328</v>
      </c>
      <c r="R4822" s="255" t="s">
        <v>1350</v>
      </c>
      <c r="S4822" s="255" t="s">
        <v>4166</v>
      </c>
    </row>
    <row r="4823" spans="1:19" x14ac:dyDescent="0.3">
      <c r="A4823" s="255"/>
      <c r="B4823" s="255"/>
      <c r="C4823" s="255"/>
      <c r="D4823" s="255"/>
      <c r="F4823" s="255" t="s">
        <v>261</v>
      </c>
      <c r="G4823" s="255" t="s">
        <v>726</v>
      </c>
      <c r="H4823" s="255" t="s">
        <v>2943</v>
      </c>
      <c r="I4823" s="255" t="s">
        <v>3637</v>
      </c>
      <c r="K4823" s="255" t="s">
        <v>312</v>
      </c>
      <c r="L4823" s="255" t="s">
        <v>739</v>
      </c>
      <c r="M4823" s="255" t="s">
        <v>863</v>
      </c>
      <c r="N4823" s="255" t="s">
        <v>652</v>
      </c>
      <c r="P4823" s="255" t="s">
        <v>261</v>
      </c>
      <c r="Q4823" s="255" t="s">
        <v>324</v>
      </c>
      <c r="R4823" s="255" t="s">
        <v>1996</v>
      </c>
      <c r="S4823" s="255" t="s">
        <v>8817</v>
      </c>
    </row>
    <row r="4824" spans="1:19" x14ac:dyDescent="0.3">
      <c r="A4824" s="255"/>
      <c r="B4824" s="255"/>
      <c r="C4824" s="255"/>
      <c r="D4824" s="255"/>
      <c r="F4824" s="255" t="s">
        <v>261</v>
      </c>
      <c r="G4824" s="255" t="s">
        <v>728</v>
      </c>
      <c r="H4824" s="255" t="s">
        <v>2023</v>
      </c>
      <c r="I4824" s="255" t="s">
        <v>2048</v>
      </c>
      <c r="K4824" s="255" t="s">
        <v>312</v>
      </c>
      <c r="L4824" s="255" t="s">
        <v>741</v>
      </c>
      <c r="M4824" s="255" t="s">
        <v>565</v>
      </c>
      <c r="N4824" s="255" t="s">
        <v>565</v>
      </c>
      <c r="P4824" s="255" t="s">
        <v>261</v>
      </c>
      <c r="Q4824" s="255" t="s">
        <v>4678</v>
      </c>
      <c r="R4824" s="255" t="s">
        <v>3342</v>
      </c>
      <c r="S4824" s="255" t="s">
        <v>10141</v>
      </c>
    </row>
    <row r="4825" spans="1:19" x14ac:dyDescent="0.3">
      <c r="A4825" s="255"/>
      <c r="B4825" s="255"/>
      <c r="C4825" s="255"/>
      <c r="D4825" s="255"/>
      <c r="F4825" s="255" t="s">
        <v>261</v>
      </c>
      <c r="G4825" s="255" t="s">
        <v>730</v>
      </c>
      <c r="H4825" s="255" t="s">
        <v>4381</v>
      </c>
      <c r="I4825" s="255" t="s">
        <v>2049</v>
      </c>
      <c r="K4825" s="255" t="s">
        <v>312</v>
      </c>
      <c r="L4825" s="255" t="s">
        <v>743</v>
      </c>
      <c r="M4825" s="255" t="s">
        <v>1157</v>
      </c>
      <c r="N4825" s="255" t="s">
        <v>8595</v>
      </c>
      <c r="P4825" s="255" t="s">
        <v>261</v>
      </c>
      <c r="Q4825" s="255" t="s">
        <v>830</v>
      </c>
      <c r="R4825" s="255" t="s">
        <v>1145</v>
      </c>
      <c r="S4825" s="255" t="s">
        <v>2037</v>
      </c>
    </row>
    <row r="4826" spans="1:19" x14ac:dyDescent="0.3">
      <c r="A4826" s="255"/>
      <c r="B4826" s="255"/>
      <c r="C4826" s="255"/>
      <c r="D4826" s="255"/>
      <c r="F4826" s="255" t="s">
        <v>261</v>
      </c>
      <c r="G4826" s="255" t="s">
        <v>539</v>
      </c>
      <c r="H4826" s="255" t="s">
        <v>9672</v>
      </c>
      <c r="I4826" s="255" t="s">
        <v>9673</v>
      </c>
      <c r="K4826" s="255" t="s">
        <v>312</v>
      </c>
      <c r="L4826" s="255" t="s">
        <v>745</v>
      </c>
      <c r="M4826" s="255" t="s">
        <v>946</v>
      </c>
      <c r="N4826" s="255" t="s">
        <v>3460</v>
      </c>
      <c r="P4826" s="255" t="s">
        <v>261</v>
      </c>
      <c r="Q4826" s="255" t="s">
        <v>831</v>
      </c>
      <c r="R4826" s="255" t="s">
        <v>565</v>
      </c>
      <c r="S4826" s="255" t="s">
        <v>565</v>
      </c>
    </row>
    <row r="4827" spans="1:19" x14ac:dyDescent="0.3">
      <c r="A4827" s="255"/>
      <c r="B4827" s="255"/>
      <c r="C4827" s="255"/>
      <c r="D4827" s="255"/>
      <c r="F4827" s="255" t="s">
        <v>261</v>
      </c>
      <c r="G4827" s="255" t="s">
        <v>733</v>
      </c>
      <c r="H4827" s="255" t="s">
        <v>881</v>
      </c>
      <c r="I4827" s="255" t="s">
        <v>2050</v>
      </c>
      <c r="K4827" s="255" t="s">
        <v>312</v>
      </c>
      <c r="L4827" s="255" t="s">
        <v>747</v>
      </c>
      <c r="M4827" s="255" t="s">
        <v>1474</v>
      </c>
      <c r="N4827" s="255" t="s">
        <v>6101</v>
      </c>
      <c r="P4827" s="255" t="s">
        <v>261</v>
      </c>
      <c r="Q4827" s="255" t="s">
        <v>832</v>
      </c>
      <c r="R4827" s="255" t="s">
        <v>1139</v>
      </c>
      <c r="S4827" s="255" t="s">
        <v>10142</v>
      </c>
    </row>
    <row r="4828" spans="1:19" x14ac:dyDescent="0.3">
      <c r="A4828" s="255"/>
      <c r="B4828" s="255"/>
      <c r="C4828" s="255"/>
      <c r="D4828" s="255"/>
      <c r="F4828" s="255" t="s">
        <v>261</v>
      </c>
      <c r="G4828" s="255" t="s">
        <v>735</v>
      </c>
      <c r="H4828" s="255" t="s">
        <v>621</v>
      </c>
      <c r="I4828" s="255" t="s">
        <v>3638</v>
      </c>
      <c r="K4828" s="255" t="s">
        <v>312</v>
      </c>
      <c r="L4828" s="255" t="s">
        <v>749</v>
      </c>
      <c r="M4828" s="255" t="s">
        <v>2515</v>
      </c>
      <c r="N4828" s="255" t="s">
        <v>1025</v>
      </c>
      <c r="P4828" s="255" t="s">
        <v>261</v>
      </c>
      <c r="Q4828" s="255" t="s">
        <v>536</v>
      </c>
      <c r="R4828" s="255" t="s">
        <v>1885</v>
      </c>
      <c r="S4828" s="255" t="s">
        <v>4167</v>
      </c>
    </row>
    <row r="4829" spans="1:19" x14ac:dyDescent="0.3">
      <c r="A4829" s="255"/>
      <c r="B4829" s="255"/>
      <c r="C4829" s="255"/>
      <c r="D4829" s="255"/>
      <c r="F4829" s="255" t="s">
        <v>261</v>
      </c>
      <c r="G4829" s="255" t="s">
        <v>737</v>
      </c>
      <c r="H4829" s="255" t="s">
        <v>2790</v>
      </c>
      <c r="I4829" s="255" t="s">
        <v>2051</v>
      </c>
      <c r="K4829" s="255" t="s">
        <v>312</v>
      </c>
      <c r="L4829" s="255" t="s">
        <v>751</v>
      </c>
      <c r="M4829" s="255" t="s">
        <v>1399</v>
      </c>
      <c r="N4829" s="255" t="s">
        <v>7632</v>
      </c>
      <c r="P4829" s="255" t="s">
        <v>261</v>
      </c>
      <c r="Q4829" s="255" t="s">
        <v>586</v>
      </c>
      <c r="R4829" s="255" t="s">
        <v>1885</v>
      </c>
      <c r="S4829" s="255" t="s">
        <v>4167</v>
      </c>
    </row>
    <row r="4830" spans="1:19" x14ac:dyDescent="0.3">
      <c r="A4830" s="255"/>
      <c r="B4830" s="255"/>
      <c r="C4830" s="255"/>
      <c r="D4830" s="255"/>
      <c r="F4830" s="255" t="s">
        <v>261</v>
      </c>
      <c r="G4830" s="255" t="s">
        <v>739</v>
      </c>
      <c r="H4830" s="255" t="s">
        <v>2577</v>
      </c>
      <c r="I4830" s="255" t="s">
        <v>3639</v>
      </c>
      <c r="K4830" s="255" t="s">
        <v>312</v>
      </c>
      <c r="L4830" s="255" t="s">
        <v>753</v>
      </c>
      <c r="M4830" s="255" t="s">
        <v>999</v>
      </c>
      <c r="N4830" s="255" t="s">
        <v>10010</v>
      </c>
      <c r="P4830" s="255" t="s">
        <v>265</v>
      </c>
      <c r="Q4830" s="255" t="s">
        <v>554</v>
      </c>
      <c r="R4830" s="255" t="s">
        <v>7367</v>
      </c>
      <c r="S4830" s="255" t="s">
        <v>8818</v>
      </c>
    </row>
    <row r="4831" spans="1:19" x14ac:dyDescent="0.3">
      <c r="A4831" s="255"/>
      <c r="B4831" s="255"/>
      <c r="C4831" s="255"/>
      <c r="D4831" s="255"/>
      <c r="F4831" s="255" t="s">
        <v>261</v>
      </c>
      <c r="G4831" s="255" t="s">
        <v>741</v>
      </c>
      <c r="H4831" s="255" t="s">
        <v>2691</v>
      </c>
      <c r="I4831" s="255" t="s">
        <v>3640</v>
      </c>
      <c r="K4831" s="255" t="s">
        <v>312</v>
      </c>
      <c r="L4831" s="255" t="s">
        <v>538</v>
      </c>
      <c r="M4831" s="255" t="s">
        <v>7553</v>
      </c>
      <c r="N4831" s="255" t="s">
        <v>10009</v>
      </c>
      <c r="P4831" s="255" t="s">
        <v>265</v>
      </c>
      <c r="Q4831" s="255" t="s">
        <v>564</v>
      </c>
      <c r="R4831" s="255" t="s">
        <v>565</v>
      </c>
      <c r="S4831" s="255" t="s">
        <v>565</v>
      </c>
    </row>
    <row r="4832" spans="1:19" x14ac:dyDescent="0.3">
      <c r="A4832" s="255"/>
      <c r="B4832" s="255"/>
      <c r="C4832" s="255"/>
      <c r="D4832" s="255"/>
      <c r="F4832" s="255" t="s">
        <v>261</v>
      </c>
      <c r="G4832" s="255" t="s">
        <v>743</v>
      </c>
      <c r="H4832" s="255" t="s">
        <v>4581</v>
      </c>
      <c r="I4832" s="255" t="s">
        <v>9674</v>
      </c>
      <c r="K4832" s="255" t="s">
        <v>312</v>
      </c>
      <c r="L4832" s="255" t="s">
        <v>756</v>
      </c>
      <c r="M4832" s="255" t="s">
        <v>565</v>
      </c>
      <c r="N4832" s="255" t="s">
        <v>565</v>
      </c>
      <c r="P4832" s="255" t="s">
        <v>265</v>
      </c>
      <c r="Q4832" s="255" t="s">
        <v>566</v>
      </c>
      <c r="R4832" s="255" t="s">
        <v>1539</v>
      </c>
      <c r="S4832" s="255" t="s">
        <v>4168</v>
      </c>
    </row>
    <row r="4833" spans="1:19" x14ac:dyDescent="0.3">
      <c r="A4833" s="255"/>
      <c r="B4833" s="255"/>
      <c r="C4833" s="255"/>
      <c r="D4833" s="255"/>
      <c r="F4833" s="255" t="s">
        <v>261</v>
      </c>
      <c r="G4833" s="255" t="s">
        <v>745</v>
      </c>
      <c r="H4833" s="255" t="s">
        <v>1348</v>
      </c>
      <c r="I4833" s="255" t="s">
        <v>1373</v>
      </c>
      <c r="K4833" s="255" t="s">
        <v>312</v>
      </c>
      <c r="L4833" s="255" t="s">
        <v>758</v>
      </c>
      <c r="M4833" s="255" t="s">
        <v>1539</v>
      </c>
      <c r="N4833" s="255" t="s">
        <v>4426</v>
      </c>
      <c r="P4833" s="255" t="s">
        <v>265</v>
      </c>
      <c r="Q4833" s="255" t="s">
        <v>4661</v>
      </c>
      <c r="R4833" s="255" t="s">
        <v>1271</v>
      </c>
      <c r="S4833" s="255" t="s">
        <v>9257</v>
      </c>
    </row>
    <row r="4834" spans="1:19" x14ac:dyDescent="0.3">
      <c r="A4834" s="255"/>
      <c r="B4834" s="255"/>
      <c r="C4834" s="255"/>
      <c r="D4834" s="255"/>
      <c r="F4834" s="255" t="s">
        <v>261</v>
      </c>
      <c r="G4834" s="255" t="s">
        <v>747</v>
      </c>
      <c r="H4834" s="255" t="s">
        <v>2893</v>
      </c>
      <c r="I4834" s="255" t="s">
        <v>3641</v>
      </c>
      <c r="K4834" s="255" t="s">
        <v>312</v>
      </c>
      <c r="L4834" s="255" t="s">
        <v>760</v>
      </c>
      <c r="M4834" s="255" t="s">
        <v>9144</v>
      </c>
      <c r="N4834" s="255" t="s">
        <v>10008</v>
      </c>
      <c r="P4834" s="255" t="s">
        <v>265</v>
      </c>
      <c r="Q4834" s="255" t="s">
        <v>570</v>
      </c>
      <c r="R4834" s="255" t="s">
        <v>2902</v>
      </c>
      <c r="S4834" s="255" t="s">
        <v>4169</v>
      </c>
    </row>
    <row r="4835" spans="1:19" x14ac:dyDescent="0.3">
      <c r="A4835" s="255"/>
      <c r="B4835" s="255"/>
      <c r="C4835" s="255"/>
      <c r="D4835" s="255"/>
      <c r="F4835" s="255" t="s">
        <v>261</v>
      </c>
      <c r="G4835" s="255" t="s">
        <v>749</v>
      </c>
      <c r="H4835" s="255" t="s">
        <v>1773</v>
      </c>
      <c r="I4835" s="255" t="s">
        <v>9675</v>
      </c>
      <c r="K4835" s="255" t="s">
        <v>312</v>
      </c>
      <c r="L4835" s="255" t="s">
        <v>762</v>
      </c>
      <c r="M4835" s="255" t="s">
        <v>1281</v>
      </c>
      <c r="N4835" s="255" t="s">
        <v>8596</v>
      </c>
      <c r="P4835" s="255" t="s">
        <v>265</v>
      </c>
      <c r="Q4835" s="255" t="s">
        <v>572</v>
      </c>
      <c r="R4835" s="255" t="s">
        <v>1808</v>
      </c>
      <c r="S4835" s="255" t="s">
        <v>4170</v>
      </c>
    </row>
    <row r="4836" spans="1:19" x14ac:dyDescent="0.3">
      <c r="A4836" s="255"/>
      <c r="B4836" s="255"/>
      <c r="C4836" s="255"/>
      <c r="D4836" s="255"/>
      <c r="F4836" s="255" t="s">
        <v>261</v>
      </c>
      <c r="G4836" s="255" t="s">
        <v>751</v>
      </c>
      <c r="H4836" s="255" t="s">
        <v>1349</v>
      </c>
      <c r="I4836" s="255" t="s">
        <v>3642</v>
      </c>
      <c r="K4836" s="255" t="s">
        <v>312</v>
      </c>
      <c r="L4836" s="255" t="s">
        <v>764</v>
      </c>
      <c r="M4836" s="255" t="s">
        <v>1415</v>
      </c>
      <c r="N4836" s="255" t="s">
        <v>6076</v>
      </c>
      <c r="P4836" s="255" t="s">
        <v>265</v>
      </c>
      <c r="Q4836" s="255" t="s">
        <v>574</v>
      </c>
      <c r="R4836" s="255" t="s">
        <v>1193</v>
      </c>
      <c r="S4836" s="255" t="s">
        <v>4171</v>
      </c>
    </row>
    <row r="4837" spans="1:19" x14ac:dyDescent="0.3">
      <c r="A4837" s="255"/>
      <c r="B4837" s="255"/>
      <c r="C4837" s="255"/>
      <c r="D4837" s="255"/>
      <c r="F4837" s="255" t="s">
        <v>261</v>
      </c>
      <c r="G4837" s="255" t="s">
        <v>753</v>
      </c>
      <c r="H4837" s="255" t="s">
        <v>8998</v>
      </c>
      <c r="I4837" s="255" t="s">
        <v>9676</v>
      </c>
      <c r="K4837" s="255" t="s">
        <v>312</v>
      </c>
      <c r="L4837" s="255" t="s">
        <v>766</v>
      </c>
      <c r="M4837" s="255" t="s">
        <v>565</v>
      </c>
      <c r="N4837" s="255" t="s">
        <v>565</v>
      </c>
      <c r="P4837" s="255" t="s">
        <v>265</v>
      </c>
      <c r="Q4837" s="255" t="s">
        <v>576</v>
      </c>
      <c r="R4837" s="255" t="s">
        <v>1167</v>
      </c>
      <c r="S4837" s="255" t="s">
        <v>1938</v>
      </c>
    </row>
    <row r="4838" spans="1:19" x14ac:dyDescent="0.3">
      <c r="A4838" s="255"/>
      <c r="B4838" s="255"/>
      <c r="C4838" s="255"/>
      <c r="D4838" s="255"/>
      <c r="F4838" s="255" t="s">
        <v>261</v>
      </c>
      <c r="G4838" s="255" t="s">
        <v>538</v>
      </c>
      <c r="H4838" s="255" t="s">
        <v>9677</v>
      </c>
      <c r="I4838" s="255" t="s">
        <v>8997</v>
      </c>
      <c r="K4838" s="255" t="s">
        <v>312</v>
      </c>
      <c r="L4838" s="255" t="s">
        <v>4672</v>
      </c>
      <c r="M4838" s="255" t="s">
        <v>565</v>
      </c>
      <c r="N4838" s="255" t="s">
        <v>565</v>
      </c>
      <c r="P4838" s="255" t="s">
        <v>265</v>
      </c>
      <c r="Q4838" s="255" t="s">
        <v>578</v>
      </c>
      <c r="R4838" s="255" t="s">
        <v>2025</v>
      </c>
      <c r="S4838" s="255" t="s">
        <v>2694</v>
      </c>
    </row>
    <row r="4839" spans="1:19" x14ac:dyDescent="0.3">
      <c r="A4839" s="255"/>
      <c r="B4839" s="255"/>
      <c r="C4839" s="255"/>
      <c r="D4839" s="255"/>
      <c r="F4839" s="255" t="s">
        <v>261</v>
      </c>
      <c r="G4839" s="255" t="s">
        <v>756</v>
      </c>
      <c r="H4839" s="255" t="s">
        <v>863</v>
      </c>
      <c r="I4839" s="255" t="s">
        <v>757</v>
      </c>
      <c r="K4839" s="255" t="s">
        <v>312</v>
      </c>
      <c r="L4839" s="255" t="s">
        <v>767</v>
      </c>
      <c r="M4839" s="255" t="s">
        <v>565</v>
      </c>
      <c r="N4839" s="255" t="s">
        <v>565</v>
      </c>
      <c r="P4839" s="255" t="s">
        <v>265</v>
      </c>
      <c r="Q4839" s="255" t="s">
        <v>580</v>
      </c>
      <c r="R4839" s="255" t="s">
        <v>946</v>
      </c>
      <c r="S4839" s="255" t="s">
        <v>1074</v>
      </c>
    </row>
    <row r="4840" spans="1:19" x14ac:dyDescent="0.3">
      <c r="A4840" s="255"/>
      <c r="B4840" s="255"/>
      <c r="C4840" s="255"/>
      <c r="D4840" s="255"/>
      <c r="F4840" s="255" t="s">
        <v>261</v>
      </c>
      <c r="G4840" s="255" t="s">
        <v>758</v>
      </c>
      <c r="H4840" s="255" t="s">
        <v>1999</v>
      </c>
      <c r="I4840" s="255" t="s">
        <v>3643</v>
      </c>
      <c r="K4840" s="255" t="s">
        <v>312</v>
      </c>
      <c r="L4840" s="255" t="s">
        <v>769</v>
      </c>
      <c r="M4840" s="255" t="s">
        <v>565</v>
      </c>
      <c r="N4840" s="255" t="s">
        <v>565</v>
      </c>
      <c r="P4840" s="255" t="s">
        <v>265</v>
      </c>
      <c r="Q4840" s="255" t="s">
        <v>2829</v>
      </c>
      <c r="R4840" s="255" t="s">
        <v>624</v>
      </c>
      <c r="S4840" s="255" t="s">
        <v>2029</v>
      </c>
    </row>
    <row r="4841" spans="1:19" x14ac:dyDescent="0.3">
      <c r="A4841" s="255"/>
      <c r="B4841" s="255"/>
      <c r="C4841" s="255"/>
      <c r="D4841" s="255"/>
      <c r="F4841" s="255" t="s">
        <v>261</v>
      </c>
      <c r="G4841" s="255" t="s">
        <v>760</v>
      </c>
      <c r="H4841" s="255" t="s">
        <v>9678</v>
      </c>
      <c r="I4841" s="255" t="s">
        <v>8996</v>
      </c>
      <c r="K4841" s="255" t="s">
        <v>312</v>
      </c>
      <c r="L4841" s="255" t="s">
        <v>771</v>
      </c>
      <c r="M4841" s="255" t="s">
        <v>594</v>
      </c>
      <c r="N4841" s="255" t="s">
        <v>757</v>
      </c>
      <c r="P4841" s="255" t="s">
        <v>265</v>
      </c>
      <c r="Q4841" s="255" t="s">
        <v>4664</v>
      </c>
      <c r="R4841" s="255" t="s">
        <v>896</v>
      </c>
      <c r="S4841" s="255" t="s">
        <v>5154</v>
      </c>
    </row>
    <row r="4842" spans="1:19" x14ac:dyDescent="0.3">
      <c r="A4842" s="255"/>
      <c r="B4842" s="255"/>
      <c r="C4842" s="255"/>
      <c r="D4842" s="255"/>
      <c r="F4842" s="255" t="s">
        <v>261</v>
      </c>
      <c r="G4842" s="255" t="s">
        <v>762</v>
      </c>
      <c r="H4842" s="255" t="s">
        <v>2310</v>
      </c>
      <c r="I4842" s="255" t="s">
        <v>3784</v>
      </c>
      <c r="K4842" s="255" t="s">
        <v>312</v>
      </c>
      <c r="L4842" s="255" t="s">
        <v>537</v>
      </c>
      <c r="M4842" s="255" t="s">
        <v>1685</v>
      </c>
      <c r="N4842" s="255" t="s">
        <v>8772</v>
      </c>
      <c r="P4842" s="255" t="s">
        <v>265</v>
      </c>
      <c r="Q4842" s="255" t="s">
        <v>582</v>
      </c>
      <c r="R4842" s="255" t="s">
        <v>2812</v>
      </c>
      <c r="S4842" s="255" t="s">
        <v>4172</v>
      </c>
    </row>
    <row r="4843" spans="1:19" x14ac:dyDescent="0.3">
      <c r="A4843" s="255"/>
      <c r="B4843" s="255"/>
      <c r="C4843" s="255"/>
      <c r="D4843" s="255"/>
      <c r="F4843" s="255" t="s">
        <v>261</v>
      </c>
      <c r="G4843" s="255" t="s">
        <v>764</v>
      </c>
      <c r="H4843" s="255" t="s">
        <v>5457</v>
      </c>
      <c r="I4843" s="255" t="s">
        <v>3644</v>
      </c>
      <c r="K4843" s="255" t="s">
        <v>312</v>
      </c>
      <c r="L4843" s="255" t="s">
        <v>4673</v>
      </c>
      <c r="M4843" s="255" t="s">
        <v>892</v>
      </c>
      <c r="N4843" s="255" t="s">
        <v>6432</v>
      </c>
      <c r="P4843" s="255" t="s">
        <v>265</v>
      </c>
      <c r="Q4843" s="255" t="s">
        <v>584</v>
      </c>
      <c r="R4843" s="255" t="s">
        <v>2162</v>
      </c>
      <c r="S4843" s="255" t="s">
        <v>4173</v>
      </c>
    </row>
    <row r="4844" spans="1:19" x14ac:dyDescent="0.3">
      <c r="A4844" s="255"/>
      <c r="B4844" s="255"/>
      <c r="C4844" s="255"/>
      <c r="D4844" s="255"/>
      <c r="F4844" s="255" t="s">
        <v>261</v>
      </c>
      <c r="G4844" s="255" t="s">
        <v>766</v>
      </c>
      <c r="H4844" s="255" t="s">
        <v>885</v>
      </c>
      <c r="I4844" s="255" t="s">
        <v>2052</v>
      </c>
      <c r="K4844" s="255" t="s">
        <v>312</v>
      </c>
      <c r="L4844" s="255" t="s">
        <v>774</v>
      </c>
      <c r="M4844" s="255" t="s">
        <v>565</v>
      </c>
      <c r="N4844" s="255" t="s">
        <v>565</v>
      </c>
      <c r="P4844" s="255" t="s">
        <v>265</v>
      </c>
      <c r="Q4844" s="255" t="s">
        <v>586</v>
      </c>
      <c r="R4844" s="255" t="s">
        <v>3117</v>
      </c>
      <c r="S4844" s="255" t="s">
        <v>8819</v>
      </c>
    </row>
    <row r="4845" spans="1:19" x14ac:dyDescent="0.3">
      <c r="A4845" s="255"/>
      <c r="B4845" s="255"/>
      <c r="C4845" s="255"/>
      <c r="D4845" s="255"/>
      <c r="F4845" s="255" t="s">
        <v>261</v>
      </c>
      <c r="G4845" s="255" t="s">
        <v>4672</v>
      </c>
      <c r="H4845" s="255" t="s">
        <v>2025</v>
      </c>
      <c r="I4845" s="255" t="s">
        <v>6636</v>
      </c>
      <c r="K4845" s="255" t="s">
        <v>312</v>
      </c>
      <c r="L4845" s="255" t="s">
        <v>776</v>
      </c>
      <c r="M4845" s="255" t="s">
        <v>565</v>
      </c>
      <c r="N4845" s="255" t="s">
        <v>565</v>
      </c>
      <c r="P4845" s="255" t="s">
        <v>265</v>
      </c>
      <c r="Q4845" s="255" t="s">
        <v>553</v>
      </c>
      <c r="R4845" s="255" t="s">
        <v>1106</v>
      </c>
      <c r="S4845" s="255" t="s">
        <v>8820</v>
      </c>
    </row>
    <row r="4846" spans="1:19" x14ac:dyDescent="0.3">
      <c r="A4846" s="255"/>
      <c r="B4846" s="255"/>
      <c r="C4846" s="255"/>
      <c r="D4846" s="255"/>
      <c r="F4846" s="255" t="s">
        <v>261</v>
      </c>
      <c r="G4846" s="255" t="s">
        <v>767</v>
      </c>
      <c r="H4846" s="255" t="s">
        <v>1992</v>
      </c>
      <c r="I4846" s="255" t="s">
        <v>2053</v>
      </c>
      <c r="K4846" s="255" t="s">
        <v>312</v>
      </c>
      <c r="L4846" s="255" t="s">
        <v>778</v>
      </c>
      <c r="M4846" s="255" t="s">
        <v>565</v>
      </c>
      <c r="N4846" s="255" t="s">
        <v>565</v>
      </c>
      <c r="P4846" s="255" t="s">
        <v>265</v>
      </c>
      <c r="Q4846" s="255" t="s">
        <v>589</v>
      </c>
      <c r="R4846" s="255" t="s">
        <v>968</v>
      </c>
      <c r="S4846" s="255" t="s">
        <v>632</v>
      </c>
    </row>
    <row r="4847" spans="1:19" x14ac:dyDescent="0.3">
      <c r="A4847" s="255"/>
      <c r="B4847" s="255"/>
      <c r="C4847" s="255"/>
      <c r="D4847" s="255"/>
      <c r="F4847" s="255" t="s">
        <v>261</v>
      </c>
      <c r="G4847" s="255" t="s">
        <v>769</v>
      </c>
      <c r="H4847" s="255" t="s">
        <v>1539</v>
      </c>
      <c r="I4847" s="255" t="s">
        <v>1704</v>
      </c>
      <c r="K4847" s="255" t="s">
        <v>312</v>
      </c>
      <c r="L4847" s="255" t="s">
        <v>780</v>
      </c>
      <c r="M4847" s="255" t="s">
        <v>565</v>
      </c>
      <c r="N4847" s="255" t="s">
        <v>624</v>
      </c>
      <c r="P4847" s="255" t="s">
        <v>265</v>
      </c>
      <c r="Q4847" s="255" t="s">
        <v>591</v>
      </c>
      <c r="R4847" s="255" t="s">
        <v>1863</v>
      </c>
      <c r="S4847" s="255" t="s">
        <v>7804</v>
      </c>
    </row>
    <row r="4848" spans="1:19" x14ac:dyDescent="0.3">
      <c r="A4848" s="255"/>
      <c r="B4848" s="255"/>
      <c r="C4848" s="255"/>
      <c r="D4848" s="255"/>
      <c r="F4848" s="255" t="s">
        <v>261</v>
      </c>
      <c r="G4848" s="255" t="s">
        <v>771</v>
      </c>
      <c r="H4848" s="255" t="s">
        <v>881</v>
      </c>
      <c r="I4848" s="255" t="s">
        <v>2054</v>
      </c>
      <c r="K4848" s="255" t="s">
        <v>312</v>
      </c>
      <c r="L4848" s="255" t="s">
        <v>782</v>
      </c>
      <c r="M4848" s="255" t="s">
        <v>565</v>
      </c>
      <c r="N4848" s="255" t="s">
        <v>565</v>
      </c>
      <c r="P4848" s="255" t="s">
        <v>265</v>
      </c>
      <c r="Q4848" s="255" t="s">
        <v>593</v>
      </c>
      <c r="R4848" s="255" t="s">
        <v>594</v>
      </c>
      <c r="S4848" s="255" t="s">
        <v>565</v>
      </c>
    </row>
    <row r="4849" spans="1:19" x14ac:dyDescent="0.3">
      <c r="A4849" s="255"/>
      <c r="B4849" s="255"/>
      <c r="C4849" s="255"/>
      <c r="D4849" s="255"/>
      <c r="F4849" s="255" t="s">
        <v>261</v>
      </c>
      <c r="G4849" s="255" t="s">
        <v>537</v>
      </c>
      <c r="H4849" s="255" t="s">
        <v>9679</v>
      </c>
      <c r="I4849" s="255" t="s">
        <v>8669</v>
      </c>
      <c r="K4849" s="255" t="s">
        <v>312</v>
      </c>
      <c r="L4849" s="255" t="s">
        <v>784</v>
      </c>
      <c r="M4849" s="255" t="s">
        <v>757</v>
      </c>
      <c r="N4849" s="255" t="s">
        <v>2000</v>
      </c>
      <c r="P4849" s="255" t="s">
        <v>265</v>
      </c>
      <c r="Q4849" s="255" t="s">
        <v>4665</v>
      </c>
      <c r="R4849" s="255" t="s">
        <v>1183</v>
      </c>
      <c r="S4849" s="255" t="s">
        <v>669</v>
      </c>
    </row>
    <row r="4850" spans="1:19" x14ac:dyDescent="0.3">
      <c r="A4850" s="255"/>
      <c r="B4850" s="255"/>
      <c r="C4850" s="255"/>
      <c r="D4850" s="255"/>
      <c r="F4850" s="255" t="s">
        <v>261</v>
      </c>
      <c r="G4850" s="255" t="s">
        <v>4673</v>
      </c>
      <c r="H4850" s="255" t="s">
        <v>978</v>
      </c>
      <c r="I4850" s="255" t="s">
        <v>8110</v>
      </c>
      <c r="K4850" s="255" t="s">
        <v>312</v>
      </c>
      <c r="L4850" s="255" t="s">
        <v>786</v>
      </c>
      <c r="M4850" s="255" t="s">
        <v>1145</v>
      </c>
      <c r="N4850" s="255" t="s">
        <v>1142</v>
      </c>
      <c r="P4850" s="255" t="s">
        <v>265</v>
      </c>
      <c r="Q4850" s="255" t="s">
        <v>595</v>
      </c>
      <c r="R4850" s="255" t="s">
        <v>594</v>
      </c>
      <c r="S4850" s="255" t="s">
        <v>2416</v>
      </c>
    </row>
    <row r="4851" spans="1:19" x14ac:dyDescent="0.3">
      <c r="A4851" s="255"/>
      <c r="B4851" s="255"/>
      <c r="C4851" s="255"/>
      <c r="D4851" s="255"/>
      <c r="F4851" s="255" t="s">
        <v>261</v>
      </c>
      <c r="G4851" s="255" t="s">
        <v>774</v>
      </c>
      <c r="H4851" s="255" t="s">
        <v>952</v>
      </c>
      <c r="I4851" s="255" t="s">
        <v>2055</v>
      </c>
      <c r="K4851" s="255" t="s">
        <v>312</v>
      </c>
      <c r="L4851" s="255" t="s">
        <v>4674</v>
      </c>
      <c r="M4851" s="255" t="s">
        <v>1739</v>
      </c>
      <c r="N4851" s="255" t="s">
        <v>1604</v>
      </c>
      <c r="P4851" s="255" t="s">
        <v>265</v>
      </c>
      <c r="Q4851" s="255" t="s">
        <v>597</v>
      </c>
      <c r="R4851" s="255" t="s">
        <v>2515</v>
      </c>
      <c r="S4851" s="255" t="s">
        <v>2587</v>
      </c>
    </row>
    <row r="4852" spans="1:19" x14ac:dyDescent="0.3">
      <c r="A4852" s="255"/>
      <c r="B4852" s="255"/>
      <c r="C4852" s="255"/>
      <c r="D4852" s="255"/>
      <c r="F4852" s="255" t="s">
        <v>261</v>
      </c>
      <c r="G4852" s="255" t="s">
        <v>776</v>
      </c>
      <c r="H4852" s="255" t="s">
        <v>952</v>
      </c>
      <c r="I4852" s="255" t="s">
        <v>952</v>
      </c>
      <c r="K4852" s="255" t="s">
        <v>312</v>
      </c>
      <c r="L4852" s="255" t="s">
        <v>788</v>
      </c>
      <c r="M4852" s="255" t="s">
        <v>565</v>
      </c>
      <c r="N4852" s="255" t="s">
        <v>565</v>
      </c>
      <c r="P4852" s="255" t="s">
        <v>265</v>
      </c>
      <c r="Q4852" s="255" t="s">
        <v>599</v>
      </c>
      <c r="R4852" s="255" t="s">
        <v>1234</v>
      </c>
      <c r="S4852" s="255" t="s">
        <v>4174</v>
      </c>
    </row>
    <row r="4853" spans="1:19" x14ac:dyDescent="0.3">
      <c r="A4853" s="255"/>
      <c r="B4853" s="255"/>
      <c r="C4853" s="255"/>
      <c r="D4853" s="255"/>
      <c r="F4853" s="255" t="s">
        <v>261</v>
      </c>
      <c r="G4853" s="255" t="s">
        <v>778</v>
      </c>
      <c r="H4853" s="255" t="s">
        <v>777</v>
      </c>
      <c r="I4853" s="255" t="s">
        <v>2056</v>
      </c>
      <c r="K4853" s="255" t="s">
        <v>312</v>
      </c>
      <c r="L4853" s="255" t="s">
        <v>790</v>
      </c>
      <c r="M4853" s="255" t="s">
        <v>2995</v>
      </c>
      <c r="N4853" s="255" t="s">
        <v>997</v>
      </c>
      <c r="P4853" s="255" t="s">
        <v>265</v>
      </c>
      <c r="Q4853" s="255" t="s">
        <v>4666</v>
      </c>
      <c r="R4853" s="255" t="s">
        <v>2605</v>
      </c>
      <c r="S4853" s="255" t="s">
        <v>8821</v>
      </c>
    </row>
    <row r="4854" spans="1:19" x14ac:dyDescent="0.3">
      <c r="A4854" s="255"/>
      <c r="B4854" s="255"/>
      <c r="C4854" s="255"/>
      <c r="D4854" s="255"/>
      <c r="F4854" s="255" t="s">
        <v>261</v>
      </c>
      <c r="G4854" s="255" t="s">
        <v>780</v>
      </c>
      <c r="H4854" s="255" t="s">
        <v>757</v>
      </c>
      <c r="I4854" s="255" t="s">
        <v>2057</v>
      </c>
      <c r="K4854" s="255" t="s">
        <v>312</v>
      </c>
      <c r="L4854" s="255" t="s">
        <v>792</v>
      </c>
      <c r="M4854" s="255" t="s">
        <v>885</v>
      </c>
      <c r="N4854" s="255" t="s">
        <v>3514</v>
      </c>
      <c r="P4854" s="255" t="s">
        <v>265</v>
      </c>
      <c r="Q4854" s="255" t="s">
        <v>601</v>
      </c>
      <c r="R4854" s="255" t="s">
        <v>565</v>
      </c>
      <c r="S4854" s="255" t="s">
        <v>565</v>
      </c>
    </row>
    <row r="4855" spans="1:19" x14ac:dyDescent="0.3">
      <c r="A4855" s="255"/>
      <c r="B4855" s="255"/>
      <c r="C4855" s="255"/>
      <c r="D4855" s="255"/>
      <c r="F4855" s="255" t="s">
        <v>261</v>
      </c>
      <c r="G4855" s="255" t="s">
        <v>782</v>
      </c>
      <c r="H4855" s="255" t="s">
        <v>863</v>
      </c>
      <c r="I4855" s="255" t="s">
        <v>594</v>
      </c>
      <c r="K4855" s="255" t="s">
        <v>312</v>
      </c>
      <c r="L4855" s="255" t="s">
        <v>794</v>
      </c>
      <c r="M4855" s="255" t="s">
        <v>946</v>
      </c>
      <c r="N4855" s="255" t="s">
        <v>6306</v>
      </c>
      <c r="P4855" s="255" t="s">
        <v>265</v>
      </c>
      <c r="Q4855" s="255" t="s">
        <v>2074</v>
      </c>
      <c r="R4855" s="255" t="s">
        <v>565</v>
      </c>
      <c r="S4855" s="255" t="s">
        <v>565</v>
      </c>
    </row>
    <row r="4856" spans="1:19" x14ac:dyDescent="0.3">
      <c r="A4856" s="255"/>
      <c r="B4856" s="255"/>
      <c r="C4856" s="255"/>
      <c r="D4856" s="255"/>
      <c r="F4856" s="255" t="s">
        <v>261</v>
      </c>
      <c r="G4856" s="255" t="s">
        <v>783</v>
      </c>
      <c r="H4856" s="255" t="s">
        <v>565</v>
      </c>
      <c r="I4856" s="255" t="s">
        <v>1234</v>
      </c>
      <c r="K4856" s="255" t="s">
        <v>312</v>
      </c>
      <c r="L4856" s="255" t="s">
        <v>796</v>
      </c>
      <c r="M4856" s="255" t="s">
        <v>777</v>
      </c>
      <c r="N4856" s="255" t="s">
        <v>1194</v>
      </c>
      <c r="P4856" s="255" t="s">
        <v>265</v>
      </c>
      <c r="Q4856" s="255" t="s">
        <v>602</v>
      </c>
      <c r="R4856" s="255" t="s">
        <v>565</v>
      </c>
      <c r="S4856" s="255" t="s">
        <v>565</v>
      </c>
    </row>
    <row r="4857" spans="1:19" x14ac:dyDescent="0.3">
      <c r="A4857" s="255"/>
      <c r="B4857" s="255"/>
      <c r="C4857" s="255"/>
      <c r="D4857" s="255"/>
      <c r="F4857" s="255" t="s">
        <v>261</v>
      </c>
      <c r="G4857" s="255" t="s">
        <v>784</v>
      </c>
      <c r="H4857" s="255" t="s">
        <v>1281</v>
      </c>
      <c r="I4857" s="255" t="s">
        <v>789</v>
      </c>
      <c r="K4857" s="255" t="s">
        <v>312</v>
      </c>
      <c r="L4857" s="255" t="s">
        <v>4675</v>
      </c>
      <c r="M4857" s="255" t="s">
        <v>946</v>
      </c>
      <c r="N4857" s="255" t="s">
        <v>3190</v>
      </c>
      <c r="P4857" s="255" t="s">
        <v>265</v>
      </c>
      <c r="Q4857" s="255" t="s">
        <v>603</v>
      </c>
      <c r="R4857" s="255" t="s">
        <v>2605</v>
      </c>
      <c r="S4857" s="255" t="s">
        <v>8821</v>
      </c>
    </row>
    <row r="4858" spans="1:19" x14ac:dyDescent="0.3">
      <c r="A4858" s="255"/>
      <c r="B4858" s="255"/>
      <c r="C4858" s="255"/>
      <c r="D4858" s="255"/>
      <c r="F4858" s="255" t="s">
        <v>261</v>
      </c>
      <c r="G4858" s="255" t="s">
        <v>786</v>
      </c>
      <c r="H4858" s="255" t="s">
        <v>5350</v>
      </c>
      <c r="I4858" s="255" t="s">
        <v>2058</v>
      </c>
      <c r="K4858" s="255" t="s">
        <v>312</v>
      </c>
      <c r="L4858" s="255" t="s">
        <v>800</v>
      </c>
      <c r="M4858" s="255" t="s">
        <v>863</v>
      </c>
      <c r="N4858" s="255" t="s">
        <v>4458</v>
      </c>
      <c r="P4858" s="255" t="s">
        <v>265</v>
      </c>
      <c r="Q4858" s="255" t="s">
        <v>586</v>
      </c>
      <c r="R4858" s="255" t="s">
        <v>1145</v>
      </c>
      <c r="S4858" s="255" t="s">
        <v>1870</v>
      </c>
    </row>
    <row r="4859" spans="1:19" x14ac:dyDescent="0.3">
      <c r="A4859" s="255"/>
      <c r="B4859" s="255"/>
      <c r="C4859" s="255"/>
      <c r="D4859" s="255"/>
      <c r="F4859" s="255" t="s">
        <v>261</v>
      </c>
      <c r="G4859" s="255" t="s">
        <v>4674</v>
      </c>
      <c r="H4859" s="255" t="s">
        <v>3301</v>
      </c>
      <c r="I4859" s="255" t="s">
        <v>8995</v>
      </c>
      <c r="K4859" s="255" t="s">
        <v>312</v>
      </c>
      <c r="L4859" s="255" t="s">
        <v>802</v>
      </c>
      <c r="M4859" s="255" t="s">
        <v>565</v>
      </c>
      <c r="N4859" s="255" t="s">
        <v>565</v>
      </c>
      <c r="P4859" s="255" t="s">
        <v>265</v>
      </c>
      <c r="Q4859" s="255" t="s">
        <v>552</v>
      </c>
      <c r="R4859" s="255" t="s">
        <v>8180</v>
      </c>
      <c r="S4859" s="255" t="s">
        <v>8636</v>
      </c>
    </row>
    <row r="4860" spans="1:19" x14ac:dyDescent="0.3">
      <c r="A4860" s="255"/>
      <c r="B4860" s="255"/>
      <c r="C4860" s="255"/>
      <c r="D4860" s="255"/>
      <c r="F4860" s="255" t="s">
        <v>261</v>
      </c>
      <c r="G4860" s="255" t="s">
        <v>788</v>
      </c>
      <c r="H4860" s="255" t="s">
        <v>2515</v>
      </c>
      <c r="I4860" s="255" t="s">
        <v>989</v>
      </c>
      <c r="K4860" s="255" t="s">
        <v>312</v>
      </c>
      <c r="L4860" s="255" t="s">
        <v>803</v>
      </c>
      <c r="M4860" s="255" t="s">
        <v>594</v>
      </c>
      <c r="N4860" s="255" t="s">
        <v>4619</v>
      </c>
      <c r="P4860" s="255" t="s">
        <v>265</v>
      </c>
      <c r="Q4860" s="255" t="s">
        <v>551</v>
      </c>
      <c r="R4860" s="255" t="s">
        <v>1161</v>
      </c>
      <c r="S4860" s="255" t="s">
        <v>8822</v>
      </c>
    </row>
    <row r="4861" spans="1:19" x14ac:dyDescent="0.3">
      <c r="A4861" s="255"/>
      <c r="B4861" s="255"/>
      <c r="C4861" s="255"/>
      <c r="D4861" s="255"/>
      <c r="F4861" s="255" t="s">
        <v>261</v>
      </c>
      <c r="G4861" s="255" t="s">
        <v>790</v>
      </c>
      <c r="H4861" s="255" t="s">
        <v>1230</v>
      </c>
      <c r="I4861" s="255" t="s">
        <v>6669</v>
      </c>
      <c r="K4861" s="255" t="s">
        <v>312</v>
      </c>
      <c r="L4861" s="255" t="s">
        <v>805</v>
      </c>
      <c r="M4861" s="255" t="s">
        <v>594</v>
      </c>
      <c r="N4861" s="255" t="s">
        <v>594</v>
      </c>
      <c r="P4861" s="255" t="s">
        <v>265</v>
      </c>
      <c r="Q4861" s="255" t="s">
        <v>609</v>
      </c>
      <c r="R4861" s="255" t="s">
        <v>863</v>
      </c>
      <c r="S4861" s="255" t="s">
        <v>2154</v>
      </c>
    </row>
    <row r="4862" spans="1:19" x14ac:dyDescent="0.3">
      <c r="A4862" s="255"/>
      <c r="B4862" s="255"/>
      <c r="C4862" s="255"/>
      <c r="D4862" s="255"/>
      <c r="F4862" s="255" t="s">
        <v>261</v>
      </c>
      <c r="G4862" s="255" t="s">
        <v>792</v>
      </c>
      <c r="H4862" s="255" t="s">
        <v>1808</v>
      </c>
      <c r="I4862" s="255" t="s">
        <v>1933</v>
      </c>
      <c r="K4862" s="255" t="s">
        <v>312</v>
      </c>
      <c r="L4862" s="255" t="s">
        <v>807</v>
      </c>
      <c r="M4862" s="255" t="s">
        <v>565</v>
      </c>
      <c r="N4862" s="255" t="s">
        <v>565</v>
      </c>
      <c r="P4862" s="255" t="s">
        <v>265</v>
      </c>
      <c r="Q4862" s="255" t="s">
        <v>611</v>
      </c>
      <c r="R4862" s="255" t="s">
        <v>1393</v>
      </c>
      <c r="S4862" s="255" t="s">
        <v>8823</v>
      </c>
    </row>
    <row r="4863" spans="1:19" x14ac:dyDescent="0.3">
      <c r="A4863" s="255"/>
      <c r="B4863" s="255"/>
      <c r="C4863" s="255"/>
      <c r="D4863" s="255"/>
      <c r="F4863" s="255" t="s">
        <v>261</v>
      </c>
      <c r="G4863" s="255" t="s">
        <v>794</v>
      </c>
      <c r="H4863" s="255" t="s">
        <v>1718</v>
      </c>
      <c r="I4863" s="255" t="s">
        <v>4302</v>
      </c>
      <c r="K4863" s="255" t="s">
        <v>312</v>
      </c>
      <c r="L4863" s="255" t="s">
        <v>809</v>
      </c>
      <c r="M4863" s="255" t="s">
        <v>594</v>
      </c>
      <c r="N4863" s="255" t="s">
        <v>806</v>
      </c>
      <c r="P4863" s="255" t="s">
        <v>265</v>
      </c>
      <c r="Q4863" s="255" t="s">
        <v>586</v>
      </c>
      <c r="R4863" s="255" t="s">
        <v>565</v>
      </c>
      <c r="S4863" s="255" t="s">
        <v>565</v>
      </c>
    </row>
    <row r="4864" spans="1:19" x14ac:dyDescent="0.3">
      <c r="A4864" s="255"/>
      <c r="B4864" s="255"/>
      <c r="C4864" s="255"/>
      <c r="D4864" s="255"/>
      <c r="F4864" s="255" t="s">
        <v>261</v>
      </c>
      <c r="G4864" s="255" t="s">
        <v>796</v>
      </c>
      <c r="H4864" s="255" t="s">
        <v>2525</v>
      </c>
      <c r="I4864" s="255" t="s">
        <v>3449</v>
      </c>
      <c r="K4864" s="255" t="s">
        <v>312</v>
      </c>
      <c r="L4864" s="255" t="s">
        <v>811</v>
      </c>
      <c r="M4864" s="255" t="s">
        <v>565</v>
      </c>
      <c r="N4864" s="255" t="s">
        <v>565</v>
      </c>
      <c r="P4864" s="255" t="s">
        <v>265</v>
      </c>
      <c r="Q4864" s="255" t="s">
        <v>550</v>
      </c>
      <c r="R4864" s="255" t="s">
        <v>2256</v>
      </c>
      <c r="S4864" s="255" t="s">
        <v>1771</v>
      </c>
    </row>
    <row r="4865" spans="1:19" x14ac:dyDescent="0.3">
      <c r="A4865" s="255"/>
      <c r="B4865" s="255"/>
      <c r="C4865" s="255"/>
      <c r="D4865" s="255"/>
      <c r="F4865" s="255" t="s">
        <v>261</v>
      </c>
      <c r="G4865" s="255" t="s">
        <v>4675</v>
      </c>
      <c r="H4865" s="255" t="s">
        <v>581</v>
      </c>
      <c r="I4865" s="255" t="s">
        <v>2477</v>
      </c>
      <c r="K4865" s="255" t="s">
        <v>312</v>
      </c>
      <c r="L4865" s="255" t="s">
        <v>4676</v>
      </c>
      <c r="M4865" s="255" t="s">
        <v>4570</v>
      </c>
      <c r="N4865" s="255" t="s">
        <v>9145</v>
      </c>
      <c r="P4865" s="255" t="s">
        <v>265</v>
      </c>
      <c r="Q4865" s="255" t="s">
        <v>614</v>
      </c>
      <c r="R4865" s="255" t="s">
        <v>565</v>
      </c>
      <c r="S4865" s="255" t="s">
        <v>565</v>
      </c>
    </row>
    <row r="4866" spans="1:19" x14ac:dyDescent="0.3">
      <c r="A4866" s="255"/>
      <c r="B4866" s="255"/>
      <c r="C4866" s="255"/>
      <c r="D4866" s="255"/>
      <c r="F4866" s="255" t="s">
        <v>261</v>
      </c>
      <c r="G4866" s="255" t="s">
        <v>798</v>
      </c>
      <c r="H4866" s="255" t="s">
        <v>565</v>
      </c>
      <c r="I4866" s="255" t="s">
        <v>565</v>
      </c>
      <c r="K4866" s="255" t="s">
        <v>312</v>
      </c>
      <c r="L4866" s="255" t="s">
        <v>813</v>
      </c>
      <c r="M4866" s="255" t="s">
        <v>1031</v>
      </c>
      <c r="N4866" s="255" t="s">
        <v>8598</v>
      </c>
      <c r="P4866" s="255" t="s">
        <v>265</v>
      </c>
      <c r="Q4866" s="255" t="s">
        <v>615</v>
      </c>
      <c r="R4866" s="255" t="s">
        <v>1281</v>
      </c>
      <c r="S4866" s="255" t="s">
        <v>3669</v>
      </c>
    </row>
    <row r="4867" spans="1:19" x14ac:dyDescent="0.3">
      <c r="A4867" s="255"/>
      <c r="B4867" s="255"/>
      <c r="C4867" s="255"/>
      <c r="D4867" s="255"/>
      <c r="F4867" s="255" t="s">
        <v>261</v>
      </c>
      <c r="G4867" s="255" t="s">
        <v>800</v>
      </c>
      <c r="H4867" s="255" t="s">
        <v>2083</v>
      </c>
      <c r="I4867" s="255" t="s">
        <v>2061</v>
      </c>
      <c r="K4867" s="255" t="s">
        <v>312</v>
      </c>
      <c r="L4867" s="255" t="s">
        <v>815</v>
      </c>
      <c r="M4867" s="255" t="s">
        <v>565</v>
      </c>
      <c r="N4867" s="255" t="s">
        <v>565</v>
      </c>
      <c r="P4867" s="255" t="s">
        <v>265</v>
      </c>
      <c r="Q4867" s="255" t="s">
        <v>616</v>
      </c>
      <c r="R4867" s="255" t="s">
        <v>565</v>
      </c>
      <c r="S4867" s="255" t="s">
        <v>565</v>
      </c>
    </row>
    <row r="4868" spans="1:19" x14ac:dyDescent="0.3">
      <c r="A4868" s="255"/>
      <c r="B4868" s="255"/>
      <c r="C4868" s="255"/>
      <c r="D4868" s="255"/>
      <c r="F4868" s="255" t="s">
        <v>261</v>
      </c>
      <c r="G4868" s="255" t="s">
        <v>802</v>
      </c>
      <c r="H4868" s="255" t="s">
        <v>757</v>
      </c>
      <c r="I4868" s="255" t="s">
        <v>812</v>
      </c>
      <c r="K4868" s="255" t="s">
        <v>312</v>
      </c>
      <c r="L4868" s="255" t="s">
        <v>816</v>
      </c>
      <c r="M4868" s="255" t="s">
        <v>2228</v>
      </c>
      <c r="N4868" s="255" t="s">
        <v>8773</v>
      </c>
      <c r="P4868" s="255" t="s">
        <v>265</v>
      </c>
      <c r="Q4868" s="255" t="s">
        <v>617</v>
      </c>
      <c r="R4868" s="255" t="s">
        <v>863</v>
      </c>
      <c r="S4868" s="255" t="s">
        <v>861</v>
      </c>
    </row>
    <row r="4869" spans="1:19" x14ac:dyDescent="0.3">
      <c r="A4869" s="255"/>
      <c r="B4869" s="255"/>
      <c r="C4869" s="255"/>
      <c r="D4869" s="255"/>
      <c r="F4869" s="255" t="s">
        <v>261</v>
      </c>
      <c r="G4869" s="255" t="s">
        <v>803</v>
      </c>
      <c r="H4869" s="255" t="s">
        <v>949</v>
      </c>
      <c r="I4869" s="255" t="s">
        <v>585</v>
      </c>
      <c r="K4869" s="255" t="s">
        <v>312</v>
      </c>
      <c r="L4869" s="255" t="s">
        <v>818</v>
      </c>
      <c r="M4869" s="255" t="s">
        <v>863</v>
      </c>
      <c r="N4869" s="255" t="s">
        <v>3897</v>
      </c>
      <c r="P4869" s="255" t="s">
        <v>265</v>
      </c>
      <c r="Q4869" s="255" t="s">
        <v>618</v>
      </c>
      <c r="R4869" s="255" t="s">
        <v>892</v>
      </c>
      <c r="S4869" s="255" t="s">
        <v>4176</v>
      </c>
    </row>
    <row r="4870" spans="1:19" x14ac:dyDescent="0.3">
      <c r="A4870" s="255"/>
      <c r="B4870" s="255"/>
      <c r="C4870" s="255"/>
      <c r="D4870" s="255"/>
      <c r="F4870" s="255" t="s">
        <v>261</v>
      </c>
      <c r="G4870" s="255" t="s">
        <v>805</v>
      </c>
      <c r="H4870" s="255" t="s">
        <v>885</v>
      </c>
      <c r="I4870" s="255" t="s">
        <v>982</v>
      </c>
      <c r="K4870" s="255" t="s">
        <v>312</v>
      </c>
      <c r="L4870" s="255" t="s">
        <v>4677</v>
      </c>
      <c r="M4870" s="255" t="s">
        <v>594</v>
      </c>
      <c r="N4870" s="255" t="s">
        <v>1807</v>
      </c>
      <c r="P4870" s="255" t="s">
        <v>265</v>
      </c>
      <c r="Q4870" s="255" t="s">
        <v>620</v>
      </c>
      <c r="R4870" s="255" t="s">
        <v>565</v>
      </c>
      <c r="S4870" s="255" t="s">
        <v>565</v>
      </c>
    </row>
    <row r="4871" spans="1:19" x14ac:dyDescent="0.3">
      <c r="A4871" s="255"/>
      <c r="B4871" s="255"/>
      <c r="C4871" s="255"/>
      <c r="D4871" s="255"/>
      <c r="F4871" s="255" t="s">
        <v>261</v>
      </c>
      <c r="G4871" s="255" t="s">
        <v>807</v>
      </c>
      <c r="H4871" s="255" t="s">
        <v>946</v>
      </c>
      <c r="I4871" s="255" t="s">
        <v>2046</v>
      </c>
      <c r="K4871" s="255" t="s">
        <v>312</v>
      </c>
      <c r="L4871" s="255" t="s">
        <v>820</v>
      </c>
      <c r="M4871" s="255" t="s">
        <v>594</v>
      </c>
      <c r="N4871" s="255" t="s">
        <v>1807</v>
      </c>
      <c r="P4871" s="255" t="s">
        <v>265</v>
      </c>
      <c r="Q4871" s="255" t="s">
        <v>8645</v>
      </c>
      <c r="R4871" s="255" t="s">
        <v>565</v>
      </c>
      <c r="S4871" s="255" t="s">
        <v>565</v>
      </c>
    </row>
    <row r="4872" spans="1:19" x14ac:dyDescent="0.3">
      <c r="A4872" s="255"/>
      <c r="B4872" s="255"/>
      <c r="C4872" s="255"/>
      <c r="D4872" s="255"/>
      <c r="F4872" s="255" t="s">
        <v>261</v>
      </c>
      <c r="G4872" s="255" t="s">
        <v>809</v>
      </c>
      <c r="H4872" s="255" t="s">
        <v>652</v>
      </c>
      <c r="I4872" s="255" t="s">
        <v>2062</v>
      </c>
      <c r="K4872" s="255" t="s">
        <v>312</v>
      </c>
      <c r="L4872" s="255" t="s">
        <v>822</v>
      </c>
      <c r="M4872" s="255" t="s">
        <v>1232</v>
      </c>
      <c r="N4872" s="255" t="s">
        <v>8599</v>
      </c>
      <c r="P4872" s="255" t="s">
        <v>265</v>
      </c>
      <c r="Q4872" s="255" t="s">
        <v>8646</v>
      </c>
      <c r="R4872" s="255" t="s">
        <v>565</v>
      </c>
      <c r="S4872" s="255" t="s">
        <v>565</v>
      </c>
    </row>
    <row r="4873" spans="1:19" x14ac:dyDescent="0.3">
      <c r="A4873" s="255"/>
      <c r="B4873" s="255"/>
      <c r="C4873" s="255"/>
      <c r="D4873" s="255"/>
      <c r="F4873" s="255" t="s">
        <v>261</v>
      </c>
      <c r="G4873" s="255" t="s">
        <v>811</v>
      </c>
      <c r="H4873" s="255" t="s">
        <v>565</v>
      </c>
      <c r="I4873" s="255" t="s">
        <v>946</v>
      </c>
      <c r="K4873" s="255" t="s">
        <v>312</v>
      </c>
      <c r="L4873" s="255" t="s">
        <v>332</v>
      </c>
      <c r="M4873" s="255" t="s">
        <v>3374</v>
      </c>
      <c r="N4873" s="255" t="s">
        <v>8774</v>
      </c>
      <c r="P4873" s="255" t="s">
        <v>265</v>
      </c>
      <c r="Q4873" s="255" t="s">
        <v>586</v>
      </c>
      <c r="R4873" s="255" t="s">
        <v>594</v>
      </c>
      <c r="S4873" s="255" t="s">
        <v>821</v>
      </c>
    </row>
    <row r="4874" spans="1:19" x14ac:dyDescent="0.3">
      <c r="A4874" s="255"/>
      <c r="B4874" s="255"/>
      <c r="C4874" s="255"/>
      <c r="D4874" s="255"/>
      <c r="F4874" s="255" t="s">
        <v>261</v>
      </c>
      <c r="G4874" s="255" t="s">
        <v>4676</v>
      </c>
      <c r="H4874" s="255" t="s">
        <v>4265</v>
      </c>
      <c r="I4874" s="255" t="s">
        <v>8994</v>
      </c>
      <c r="K4874" s="255" t="s">
        <v>312</v>
      </c>
      <c r="L4874" s="255" t="s">
        <v>331</v>
      </c>
      <c r="M4874" s="255" t="s">
        <v>9146</v>
      </c>
      <c r="N4874" s="255" t="s">
        <v>8775</v>
      </c>
      <c r="P4874" s="255" t="s">
        <v>265</v>
      </c>
      <c r="Q4874" s="255" t="s">
        <v>549</v>
      </c>
      <c r="R4874" s="255" t="s">
        <v>4049</v>
      </c>
      <c r="S4874" s="255" t="s">
        <v>7855</v>
      </c>
    </row>
    <row r="4875" spans="1:19" x14ac:dyDescent="0.3">
      <c r="A4875" s="255"/>
      <c r="B4875" s="255"/>
      <c r="C4875" s="255"/>
      <c r="D4875" s="255"/>
      <c r="F4875" s="255" t="s">
        <v>261</v>
      </c>
      <c r="G4875" s="255" t="s">
        <v>813</v>
      </c>
      <c r="H4875" s="255" t="s">
        <v>1445</v>
      </c>
      <c r="I4875" s="255" t="s">
        <v>3785</v>
      </c>
      <c r="K4875" s="255" t="s">
        <v>312</v>
      </c>
      <c r="L4875" s="255" t="s">
        <v>330</v>
      </c>
      <c r="M4875" s="255" t="s">
        <v>944</v>
      </c>
      <c r="N4875" s="255" t="s">
        <v>8600</v>
      </c>
      <c r="P4875" s="255" t="s">
        <v>265</v>
      </c>
      <c r="Q4875" s="255" t="s">
        <v>623</v>
      </c>
      <c r="R4875" s="255" t="s">
        <v>594</v>
      </c>
      <c r="S4875" s="255" t="s">
        <v>821</v>
      </c>
    </row>
    <row r="4876" spans="1:19" x14ac:dyDescent="0.3">
      <c r="A4876" s="255"/>
      <c r="B4876" s="255"/>
      <c r="C4876" s="255"/>
      <c r="D4876" s="255"/>
      <c r="F4876" s="255" t="s">
        <v>261</v>
      </c>
      <c r="G4876" s="255" t="s">
        <v>815</v>
      </c>
      <c r="H4876" s="255" t="s">
        <v>594</v>
      </c>
      <c r="I4876" s="255" t="s">
        <v>1832</v>
      </c>
      <c r="K4876" s="255" t="s">
        <v>312</v>
      </c>
      <c r="L4876" s="255" t="s">
        <v>329</v>
      </c>
      <c r="M4876" s="255" t="s">
        <v>7457</v>
      </c>
      <c r="N4876" s="255" t="s">
        <v>8776</v>
      </c>
      <c r="P4876" s="255" t="s">
        <v>265</v>
      </c>
      <c r="Q4876" s="255" t="s">
        <v>625</v>
      </c>
      <c r="R4876" s="255" t="s">
        <v>624</v>
      </c>
      <c r="S4876" s="255" t="s">
        <v>881</v>
      </c>
    </row>
    <row r="4877" spans="1:19" x14ac:dyDescent="0.3">
      <c r="A4877" s="255"/>
      <c r="B4877" s="255"/>
      <c r="C4877" s="255"/>
      <c r="D4877" s="255"/>
      <c r="F4877" s="255" t="s">
        <v>261</v>
      </c>
      <c r="G4877" s="255" t="s">
        <v>816</v>
      </c>
      <c r="H4877" s="255" t="s">
        <v>1010</v>
      </c>
      <c r="I4877" s="255" t="s">
        <v>2063</v>
      </c>
      <c r="K4877" s="255" t="s">
        <v>312</v>
      </c>
      <c r="L4877" s="255" t="s">
        <v>324</v>
      </c>
      <c r="M4877" s="255" t="s">
        <v>598</v>
      </c>
      <c r="N4877" s="255" t="s">
        <v>8601</v>
      </c>
      <c r="P4877" s="255" t="s">
        <v>265</v>
      </c>
      <c r="Q4877" s="255" t="s">
        <v>1237</v>
      </c>
      <c r="R4877" s="255" t="s">
        <v>565</v>
      </c>
      <c r="S4877" s="255" t="s">
        <v>565</v>
      </c>
    </row>
    <row r="4878" spans="1:19" x14ac:dyDescent="0.3">
      <c r="A4878" s="255"/>
      <c r="B4878" s="255"/>
      <c r="C4878" s="255"/>
      <c r="D4878" s="255"/>
      <c r="F4878" s="255" t="s">
        <v>261</v>
      </c>
      <c r="G4878" s="255" t="s">
        <v>818</v>
      </c>
      <c r="H4878" s="255" t="s">
        <v>968</v>
      </c>
      <c r="I4878" s="255" t="s">
        <v>2064</v>
      </c>
      <c r="K4878" s="255" t="s">
        <v>312</v>
      </c>
      <c r="L4878" s="255" t="s">
        <v>4678</v>
      </c>
      <c r="M4878" s="255" t="s">
        <v>952</v>
      </c>
      <c r="N4878" s="255" t="s">
        <v>2604</v>
      </c>
      <c r="P4878" s="255" t="s">
        <v>265</v>
      </c>
      <c r="Q4878" s="255" t="s">
        <v>627</v>
      </c>
      <c r="R4878" s="255" t="s">
        <v>946</v>
      </c>
      <c r="S4878" s="255" t="s">
        <v>4178</v>
      </c>
    </row>
    <row r="4879" spans="1:19" x14ac:dyDescent="0.3">
      <c r="A4879" s="255"/>
      <c r="B4879" s="255"/>
      <c r="C4879" s="255"/>
      <c r="D4879" s="255"/>
      <c r="F4879" s="255" t="s">
        <v>261</v>
      </c>
      <c r="G4879" s="255" t="s">
        <v>4677</v>
      </c>
      <c r="H4879" s="255" t="s">
        <v>863</v>
      </c>
      <c r="I4879" s="255" t="s">
        <v>594</v>
      </c>
      <c r="K4879" s="255" t="s">
        <v>312</v>
      </c>
      <c r="L4879" s="255" t="s">
        <v>830</v>
      </c>
      <c r="M4879" s="255" t="s">
        <v>624</v>
      </c>
      <c r="N4879" s="255" t="s">
        <v>4542</v>
      </c>
      <c r="P4879" s="255" t="s">
        <v>265</v>
      </c>
      <c r="Q4879" s="255" t="s">
        <v>629</v>
      </c>
      <c r="R4879" s="255" t="s">
        <v>900</v>
      </c>
      <c r="S4879" s="255" t="s">
        <v>4139</v>
      </c>
    </row>
    <row r="4880" spans="1:19" x14ac:dyDescent="0.3">
      <c r="A4880" s="255"/>
      <c r="B4880" s="255"/>
      <c r="C4880" s="255"/>
      <c r="D4880" s="255"/>
      <c r="F4880" s="255" t="s">
        <v>261</v>
      </c>
      <c r="G4880" s="255" t="s">
        <v>820</v>
      </c>
      <c r="H4880" s="255" t="s">
        <v>863</v>
      </c>
      <c r="I4880" s="255" t="s">
        <v>594</v>
      </c>
      <c r="K4880" s="255" t="s">
        <v>312</v>
      </c>
      <c r="L4880" s="255" t="s">
        <v>831</v>
      </c>
      <c r="M4880" s="255" t="s">
        <v>565</v>
      </c>
      <c r="N4880" s="255" t="s">
        <v>565</v>
      </c>
      <c r="P4880" s="255" t="s">
        <v>265</v>
      </c>
      <c r="Q4880" s="255" t="s">
        <v>631</v>
      </c>
      <c r="R4880" s="255" t="s">
        <v>565</v>
      </c>
      <c r="S4880" s="255" t="s">
        <v>2157</v>
      </c>
    </row>
    <row r="4881" spans="1:19" x14ac:dyDescent="0.3">
      <c r="A4881" s="255"/>
      <c r="B4881" s="255"/>
      <c r="C4881" s="255"/>
      <c r="D4881" s="255"/>
      <c r="F4881" s="255" t="s">
        <v>261</v>
      </c>
      <c r="G4881" s="255" t="s">
        <v>961</v>
      </c>
      <c r="H4881" s="255" t="s">
        <v>565</v>
      </c>
      <c r="I4881" s="255" t="s">
        <v>565</v>
      </c>
      <c r="K4881" s="255" t="s">
        <v>312</v>
      </c>
      <c r="L4881" s="255" t="s">
        <v>832</v>
      </c>
      <c r="M4881" s="255" t="s">
        <v>757</v>
      </c>
      <c r="N4881" s="255" t="s">
        <v>1079</v>
      </c>
      <c r="P4881" s="255" t="s">
        <v>265</v>
      </c>
      <c r="Q4881" s="255" t="s">
        <v>633</v>
      </c>
      <c r="R4881" s="255" t="s">
        <v>852</v>
      </c>
      <c r="S4881" s="255" t="s">
        <v>3427</v>
      </c>
    </row>
    <row r="4882" spans="1:19" x14ac:dyDescent="0.3">
      <c r="A4882" s="255"/>
      <c r="B4882" s="255"/>
      <c r="C4882" s="255"/>
      <c r="D4882" s="255"/>
      <c r="F4882" s="255" t="s">
        <v>261</v>
      </c>
      <c r="G4882" s="255" t="s">
        <v>822</v>
      </c>
      <c r="H4882" s="255" t="s">
        <v>3650</v>
      </c>
      <c r="I4882" s="255" t="s">
        <v>3646</v>
      </c>
      <c r="K4882" s="255" t="s">
        <v>312</v>
      </c>
      <c r="L4882" s="255" t="s">
        <v>536</v>
      </c>
      <c r="M4882" s="255" t="s">
        <v>900</v>
      </c>
      <c r="N4882" s="255" t="s">
        <v>988</v>
      </c>
      <c r="P4882" s="255" t="s">
        <v>265</v>
      </c>
      <c r="Q4882" s="255" t="s">
        <v>586</v>
      </c>
      <c r="R4882" s="255" t="s">
        <v>1387</v>
      </c>
      <c r="S4882" s="255" t="s">
        <v>2425</v>
      </c>
    </row>
    <row r="4883" spans="1:19" x14ac:dyDescent="0.3">
      <c r="A4883" s="255"/>
      <c r="B4883" s="255"/>
      <c r="C4883" s="255"/>
      <c r="D4883" s="255"/>
      <c r="F4883" s="255" t="s">
        <v>261</v>
      </c>
      <c r="G4883" s="255" t="s">
        <v>332</v>
      </c>
      <c r="H4883" s="255" t="s">
        <v>4109</v>
      </c>
      <c r="I4883" s="255" t="s">
        <v>9680</v>
      </c>
      <c r="K4883" s="255" t="s">
        <v>312</v>
      </c>
      <c r="L4883" s="255" t="s">
        <v>586</v>
      </c>
      <c r="M4883" s="255" t="s">
        <v>900</v>
      </c>
      <c r="N4883" s="255" t="s">
        <v>988</v>
      </c>
      <c r="P4883" s="255" t="s">
        <v>265</v>
      </c>
      <c r="Q4883" s="255" t="s">
        <v>548</v>
      </c>
      <c r="R4883" s="255" t="s">
        <v>795</v>
      </c>
      <c r="S4883" s="255" t="s">
        <v>4179</v>
      </c>
    </row>
    <row r="4884" spans="1:19" x14ac:dyDescent="0.3">
      <c r="A4884" s="255"/>
      <c r="B4884" s="255"/>
      <c r="C4884" s="255"/>
      <c r="D4884" s="255"/>
      <c r="F4884" s="255" t="s">
        <v>261</v>
      </c>
      <c r="G4884" s="255" t="s">
        <v>331</v>
      </c>
      <c r="H4884" s="255" t="s">
        <v>4594</v>
      </c>
      <c r="I4884" s="255" t="s">
        <v>3786</v>
      </c>
      <c r="K4884" s="255" t="s">
        <v>3619</v>
      </c>
      <c r="L4884" s="255" t="s">
        <v>554</v>
      </c>
      <c r="M4884" s="255" t="s">
        <v>947</v>
      </c>
      <c r="N4884" s="255" t="s">
        <v>4753</v>
      </c>
      <c r="P4884" s="255" t="s">
        <v>265</v>
      </c>
      <c r="Q4884" s="255" t="s">
        <v>637</v>
      </c>
      <c r="R4884" s="255" t="s">
        <v>3214</v>
      </c>
      <c r="S4884" s="255" t="s">
        <v>4180</v>
      </c>
    </row>
    <row r="4885" spans="1:19" x14ac:dyDescent="0.3">
      <c r="A4885" s="255"/>
      <c r="B4885" s="255"/>
      <c r="C4885" s="255"/>
      <c r="D4885" s="255"/>
      <c r="F4885" s="255" t="s">
        <v>261</v>
      </c>
      <c r="G4885" s="255" t="s">
        <v>330</v>
      </c>
      <c r="H4885" s="255" t="s">
        <v>1700</v>
      </c>
      <c r="I4885" s="255" t="s">
        <v>3647</v>
      </c>
      <c r="K4885" s="255" t="s">
        <v>3619</v>
      </c>
      <c r="L4885" s="255" t="s">
        <v>566</v>
      </c>
      <c r="M4885" s="255" t="s">
        <v>565</v>
      </c>
      <c r="N4885" s="255" t="s">
        <v>565</v>
      </c>
      <c r="P4885" s="255" t="s">
        <v>265</v>
      </c>
      <c r="Q4885" s="255" t="s">
        <v>639</v>
      </c>
      <c r="R4885" s="255" t="s">
        <v>2090</v>
      </c>
      <c r="S4885" s="255" t="s">
        <v>4181</v>
      </c>
    </row>
    <row r="4886" spans="1:19" x14ac:dyDescent="0.3">
      <c r="A4886" s="255"/>
      <c r="B4886" s="255"/>
      <c r="C4886" s="255"/>
      <c r="D4886" s="255"/>
      <c r="F4886" s="255" t="s">
        <v>261</v>
      </c>
      <c r="G4886" s="255" t="s">
        <v>329</v>
      </c>
      <c r="H4886" s="255" t="s">
        <v>4420</v>
      </c>
      <c r="I4886" s="255" t="s">
        <v>3648</v>
      </c>
      <c r="K4886" s="255" t="s">
        <v>3619</v>
      </c>
      <c r="L4886" s="255" t="s">
        <v>4661</v>
      </c>
      <c r="M4886" s="255" t="s">
        <v>594</v>
      </c>
      <c r="N4886" s="255" t="s">
        <v>624</v>
      </c>
      <c r="P4886" s="255" t="s">
        <v>265</v>
      </c>
      <c r="Q4886" s="255" t="s">
        <v>641</v>
      </c>
      <c r="R4886" s="255" t="s">
        <v>594</v>
      </c>
      <c r="S4886" s="255" t="s">
        <v>565</v>
      </c>
    </row>
    <row r="4887" spans="1:19" x14ac:dyDescent="0.3">
      <c r="A4887" s="255"/>
      <c r="B4887" s="255"/>
      <c r="C4887" s="255"/>
      <c r="D4887" s="255"/>
      <c r="F4887" s="255" t="s">
        <v>261</v>
      </c>
      <c r="G4887" s="255" t="s">
        <v>328</v>
      </c>
      <c r="H4887" s="255" t="s">
        <v>863</v>
      </c>
      <c r="I4887" s="255" t="s">
        <v>624</v>
      </c>
      <c r="K4887" s="255" t="s">
        <v>3619</v>
      </c>
      <c r="L4887" s="255" t="s">
        <v>570</v>
      </c>
      <c r="M4887" s="255" t="s">
        <v>565</v>
      </c>
      <c r="N4887" s="255" t="s">
        <v>565</v>
      </c>
      <c r="P4887" s="255" t="s">
        <v>265</v>
      </c>
      <c r="Q4887" s="255" t="s">
        <v>643</v>
      </c>
      <c r="R4887" s="255" t="s">
        <v>812</v>
      </c>
      <c r="S4887" s="255" t="s">
        <v>1794</v>
      </c>
    </row>
    <row r="4888" spans="1:19" x14ac:dyDescent="0.3">
      <c r="A4888" s="255"/>
      <c r="B4888" s="255"/>
      <c r="C4888" s="255"/>
      <c r="D4888" s="255"/>
      <c r="F4888" s="255" t="s">
        <v>261</v>
      </c>
      <c r="G4888" s="255" t="s">
        <v>324</v>
      </c>
      <c r="H4888" s="255" t="s">
        <v>3346</v>
      </c>
      <c r="I4888" s="255" t="s">
        <v>8993</v>
      </c>
      <c r="K4888" s="255" t="s">
        <v>3619</v>
      </c>
      <c r="L4888" s="255" t="s">
        <v>572</v>
      </c>
      <c r="M4888" s="255" t="s">
        <v>565</v>
      </c>
      <c r="N4888" s="255" t="s">
        <v>565</v>
      </c>
      <c r="P4888" s="255" t="s">
        <v>265</v>
      </c>
      <c r="Q4888" s="255" t="s">
        <v>586</v>
      </c>
      <c r="R4888" s="255" t="s">
        <v>1037</v>
      </c>
      <c r="S4888" s="255" t="s">
        <v>3242</v>
      </c>
    </row>
    <row r="4889" spans="1:19" x14ac:dyDescent="0.3">
      <c r="A4889" s="255"/>
      <c r="B4889" s="255"/>
      <c r="C4889" s="255"/>
      <c r="D4889" s="255"/>
      <c r="F4889" s="255" t="s">
        <v>261</v>
      </c>
      <c r="G4889" s="255" t="s">
        <v>4678</v>
      </c>
      <c r="H4889" s="255" t="s">
        <v>785</v>
      </c>
      <c r="I4889" s="255" t="s">
        <v>8992</v>
      </c>
      <c r="K4889" s="255" t="s">
        <v>3619</v>
      </c>
      <c r="L4889" s="255" t="s">
        <v>574</v>
      </c>
      <c r="M4889" s="255" t="s">
        <v>594</v>
      </c>
      <c r="N4889" s="255" t="s">
        <v>624</v>
      </c>
      <c r="P4889" s="255" t="s">
        <v>265</v>
      </c>
      <c r="Q4889" s="255" t="s">
        <v>547</v>
      </c>
      <c r="R4889" s="255" t="s">
        <v>1939</v>
      </c>
      <c r="S4889" s="255" t="s">
        <v>4182</v>
      </c>
    </row>
    <row r="4890" spans="1:19" x14ac:dyDescent="0.3">
      <c r="A4890" s="255"/>
      <c r="B4890" s="255"/>
      <c r="C4890" s="255"/>
      <c r="D4890" s="255"/>
      <c r="F4890" s="255" t="s">
        <v>261</v>
      </c>
      <c r="G4890" s="255" t="s">
        <v>830</v>
      </c>
      <c r="H4890" s="255" t="s">
        <v>624</v>
      </c>
      <c r="I4890" s="255" t="s">
        <v>1922</v>
      </c>
      <c r="K4890" s="255" t="s">
        <v>3619</v>
      </c>
      <c r="L4890" s="255" t="s">
        <v>576</v>
      </c>
      <c r="M4890" s="255" t="s">
        <v>565</v>
      </c>
      <c r="N4890" s="255" t="s">
        <v>565</v>
      </c>
      <c r="P4890" s="255" t="s">
        <v>265</v>
      </c>
      <c r="Q4890" s="255" t="s">
        <v>647</v>
      </c>
      <c r="R4890" s="255" t="s">
        <v>1350</v>
      </c>
      <c r="S4890" s="255" t="s">
        <v>2045</v>
      </c>
    </row>
    <row r="4891" spans="1:19" x14ac:dyDescent="0.3">
      <c r="A4891" s="255"/>
      <c r="B4891" s="255"/>
      <c r="C4891" s="255"/>
      <c r="D4891" s="255"/>
      <c r="F4891" s="255" t="s">
        <v>261</v>
      </c>
      <c r="G4891" s="255" t="s">
        <v>831</v>
      </c>
      <c r="H4891" s="255" t="s">
        <v>565</v>
      </c>
      <c r="I4891" s="255" t="s">
        <v>565</v>
      </c>
      <c r="K4891" s="255" t="s">
        <v>3619</v>
      </c>
      <c r="L4891" s="255" t="s">
        <v>578</v>
      </c>
      <c r="M4891" s="255" t="s">
        <v>565</v>
      </c>
      <c r="N4891" s="255" t="s">
        <v>565</v>
      </c>
      <c r="P4891" s="255" t="s">
        <v>265</v>
      </c>
      <c r="Q4891" s="255" t="s">
        <v>649</v>
      </c>
      <c r="R4891" s="255" t="s">
        <v>2154</v>
      </c>
      <c r="S4891" s="255" t="s">
        <v>4068</v>
      </c>
    </row>
    <row r="4892" spans="1:19" x14ac:dyDescent="0.3">
      <c r="A4892" s="255"/>
      <c r="B4892" s="255"/>
      <c r="C4892" s="255"/>
      <c r="D4892" s="255"/>
      <c r="F4892" s="255" t="s">
        <v>261</v>
      </c>
      <c r="G4892" s="255" t="s">
        <v>832</v>
      </c>
      <c r="H4892" s="255" t="s">
        <v>1835</v>
      </c>
      <c r="I4892" s="255" t="s">
        <v>2065</v>
      </c>
      <c r="K4892" s="255" t="s">
        <v>3619</v>
      </c>
      <c r="L4892" s="255" t="s">
        <v>580</v>
      </c>
      <c r="M4892" s="255" t="s">
        <v>2691</v>
      </c>
      <c r="N4892" s="255" t="s">
        <v>8136</v>
      </c>
      <c r="P4892" s="255" t="s">
        <v>265</v>
      </c>
      <c r="Q4892" s="255" t="s">
        <v>651</v>
      </c>
      <c r="R4892" s="255" t="s">
        <v>565</v>
      </c>
      <c r="S4892" s="255" t="s">
        <v>594</v>
      </c>
    </row>
    <row r="4893" spans="1:19" x14ac:dyDescent="0.3">
      <c r="A4893" s="255"/>
      <c r="B4893" s="255"/>
      <c r="C4893" s="255"/>
      <c r="D4893" s="255"/>
      <c r="F4893" s="255" t="s">
        <v>261</v>
      </c>
      <c r="G4893" s="255" t="s">
        <v>536</v>
      </c>
      <c r="H4893" s="255" t="s">
        <v>5214</v>
      </c>
      <c r="I4893" s="255" t="s">
        <v>8670</v>
      </c>
      <c r="K4893" s="255" t="s">
        <v>3619</v>
      </c>
      <c r="L4893" s="255" t="s">
        <v>4664</v>
      </c>
      <c r="M4893" s="255" t="s">
        <v>661</v>
      </c>
      <c r="N4893" s="255" t="s">
        <v>2139</v>
      </c>
      <c r="P4893" s="255" t="s">
        <v>265</v>
      </c>
      <c r="Q4893" s="255" t="s">
        <v>653</v>
      </c>
      <c r="R4893" s="255" t="s">
        <v>757</v>
      </c>
      <c r="S4893" s="255" t="s">
        <v>885</v>
      </c>
    </row>
    <row r="4894" spans="1:19" x14ac:dyDescent="0.3">
      <c r="A4894" s="255"/>
      <c r="B4894" s="255"/>
      <c r="C4894" s="255"/>
      <c r="D4894" s="255"/>
      <c r="F4894" s="255" t="s">
        <v>261</v>
      </c>
      <c r="G4894" s="255" t="s">
        <v>586</v>
      </c>
      <c r="H4894" s="255" t="s">
        <v>5214</v>
      </c>
      <c r="I4894" s="255" t="s">
        <v>8670</v>
      </c>
      <c r="K4894" s="255" t="s">
        <v>3619</v>
      </c>
      <c r="L4894" s="255" t="s">
        <v>582</v>
      </c>
      <c r="M4894" s="255" t="s">
        <v>565</v>
      </c>
      <c r="N4894" s="255" t="s">
        <v>565</v>
      </c>
      <c r="P4894" s="255" t="s">
        <v>265</v>
      </c>
      <c r="Q4894" s="255" t="s">
        <v>655</v>
      </c>
      <c r="R4894" s="255" t="s">
        <v>777</v>
      </c>
      <c r="S4894" s="255" t="s">
        <v>4160</v>
      </c>
    </row>
    <row r="4895" spans="1:19" x14ac:dyDescent="0.3">
      <c r="A4895" s="255"/>
      <c r="B4895" s="255"/>
      <c r="C4895" s="255"/>
      <c r="D4895" s="255"/>
      <c r="F4895" s="255" t="s">
        <v>265</v>
      </c>
      <c r="G4895" s="255" t="s">
        <v>554</v>
      </c>
      <c r="H4895" s="255" t="s">
        <v>8991</v>
      </c>
      <c r="I4895" s="255" t="s">
        <v>9681</v>
      </c>
      <c r="K4895" s="255" t="s">
        <v>3619</v>
      </c>
      <c r="L4895" s="255" t="s">
        <v>584</v>
      </c>
      <c r="M4895" s="255" t="s">
        <v>661</v>
      </c>
      <c r="N4895" s="255" t="s">
        <v>2139</v>
      </c>
      <c r="P4895" s="255" t="s">
        <v>265</v>
      </c>
      <c r="Q4895" s="255" t="s">
        <v>657</v>
      </c>
      <c r="R4895" s="255" t="s">
        <v>885</v>
      </c>
      <c r="S4895" s="255" t="s">
        <v>2020</v>
      </c>
    </row>
    <row r="4896" spans="1:19" x14ac:dyDescent="0.3">
      <c r="A4896" s="255"/>
      <c r="B4896" s="255"/>
      <c r="C4896" s="255"/>
      <c r="D4896" s="255"/>
      <c r="F4896" s="255" t="s">
        <v>265</v>
      </c>
      <c r="G4896" s="255" t="s">
        <v>564</v>
      </c>
      <c r="H4896" s="255" t="s">
        <v>565</v>
      </c>
      <c r="I4896" s="255" t="s">
        <v>565</v>
      </c>
      <c r="K4896" s="255" t="s">
        <v>3619</v>
      </c>
      <c r="L4896" s="255" t="s">
        <v>586</v>
      </c>
      <c r="M4896" s="255" t="s">
        <v>1892</v>
      </c>
      <c r="N4896" s="255" t="s">
        <v>8777</v>
      </c>
      <c r="P4896" s="255" t="s">
        <v>265</v>
      </c>
      <c r="Q4896" s="255" t="s">
        <v>546</v>
      </c>
      <c r="R4896" s="255" t="s">
        <v>2113</v>
      </c>
      <c r="S4896" s="255" t="s">
        <v>4183</v>
      </c>
    </row>
    <row r="4897" spans="1:19" x14ac:dyDescent="0.3">
      <c r="A4897" s="255"/>
      <c r="B4897" s="255"/>
      <c r="C4897" s="255"/>
      <c r="D4897" s="255"/>
      <c r="F4897" s="255" t="s">
        <v>265</v>
      </c>
      <c r="G4897" s="255" t="s">
        <v>566</v>
      </c>
      <c r="H4897" s="255" t="s">
        <v>946</v>
      </c>
      <c r="I4897" s="255" t="s">
        <v>3486</v>
      </c>
      <c r="K4897" s="255" t="s">
        <v>3619</v>
      </c>
      <c r="L4897" s="255" t="s">
        <v>553</v>
      </c>
      <c r="M4897" s="255" t="s">
        <v>4628</v>
      </c>
      <c r="N4897" s="255" t="s">
        <v>10007</v>
      </c>
      <c r="P4897" s="255" t="s">
        <v>265</v>
      </c>
      <c r="Q4897" s="255" t="s">
        <v>660</v>
      </c>
      <c r="R4897" s="255" t="s">
        <v>594</v>
      </c>
      <c r="S4897" s="255" t="s">
        <v>885</v>
      </c>
    </row>
    <row r="4898" spans="1:19" x14ac:dyDescent="0.3">
      <c r="A4898" s="255"/>
      <c r="B4898" s="255"/>
      <c r="C4898" s="255"/>
      <c r="D4898" s="255"/>
      <c r="F4898" s="255" t="s">
        <v>265</v>
      </c>
      <c r="G4898" s="255" t="s">
        <v>4661</v>
      </c>
      <c r="H4898" s="255" t="s">
        <v>6387</v>
      </c>
      <c r="I4898" s="255" t="s">
        <v>8990</v>
      </c>
      <c r="K4898" s="255" t="s">
        <v>3619</v>
      </c>
      <c r="L4898" s="255" t="s">
        <v>589</v>
      </c>
      <c r="M4898" s="255" t="s">
        <v>1942</v>
      </c>
      <c r="N4898" s="255" t="s">
        <v>8778</v>
      </c>
      <c r="P4898" s="255" t="s">
        <v>265</v>
      </c>
      <c r="Q4898" s="255" t="s">
        <v>662</v>
      </c>
      <c r="R4898" s="255" t="s">
        <v>1013</v>
      </c>
      <c r="S4898" s="255" t="s">
        <v>1866</v>
      </c>
    </row>
    <row r="4899" spans="1:19" x14ac:dyDescent="0.3">
      <c r="A4899" s="255"/>
      <c r="B4899" s="255"/>
      <c r="C4899" s="255"/>
      <c r="D4899" s="255"/>
      <c r="F4899" s="255" t="s">
        <v>265</v>
      </c>
      <c r="G4899" s="255" t="s">
        <v>568</v>
      </c>
      <c r="H4899" s="255" t="s">
        <v>892</v>
      </c>
      <c r="I4899" s="255" t="s">
        <v>2042</v>
      </c>
      <c r="K4899" s="255" t="s">
        <v>3619</v>
      </c>
      <c r="L4899" s="255" t="s">
        <v>591</v>
      </c>
      <c r="M4899" s="255" t="s">
        <v>1851</v>
      </c>
      <c r="N4899" s="255" t="s">
        <v>9147</v>
      </c>
      <c r="P4899" s="255" t="s">
        <v>265</v>
      </c>
      <c r="Q4899" s="255" t="s">
        <v>664</v>
      </c>
      <c r="R4899" s="255" t="s">
        <v>1307</v>
      </c>
      <c r="S4899" s="255" t="s">
        <v>4184</v>
      </c>
    </row>
    <row r="4900" spans="1:19" x14ac:dyDescent="0.3">
      <c r="A4900" s="255"/>
      <c r="B4900" s="255"/>
      <c r="C4900" s="255"/>
      <c r="D4900" s="255"/>
      <c r="F4900" s="255" t="s">
        <v>265</v>
      </c>
      <c r="G4900" s="255" t="s">
        <v>570</v>
      </c>
      <c r="H4900" s="255" t="s">
        <v>4551</v>
      </c>
      <c r="I4900" s="255" t="s">
        <v>8989</v>
      </c>
      <c r="K4900" s="255" t="s">
        <v>3619</v>
      </c>
      <c r="L4900" s="255" t="s">
        <v>4665</v>
      </c>
      <c r="M4900" s="255" t="s">
        <v>565</v>
      </c>
      <c r="N4900" s="255" t="s">
        <v>565</v>
      </c>
      <c r="P4900" s="255" t="s">
        <v>265</v>
      </c>
      <c r="Q4900" s="255" t="s">
        <v>545</v>
      </c>
      <c r="R4900" s="255" t="s">
        <v>8128</v>
      </c>
      <c r="S4900" s="255" t="s">
        <v>4185</v>
      </c>
    </row>
    <row r="4901" spans="1:19" x14ac:dyDescent="0.3">
      <c r="A4901" s="255"/>
      <c r="B4901" s="255"/>
      <c r="C4901" s="255"/>
      <c r="D4901" s="255"/>
      <c r="F4901" s="255" t="s">
        <v>265</v>
      </c>
      <c r="G4901" s="255" t="s">
        <v>572</v>
      </c>
      <c r="H4901" s="255" t="s">
        <v>938</v>
      </c>
      <c r="I4901" s="255" t="s">
        <v>3787</v>
      </c>
      <c r="K4901" s="255" t="s">
        <v>3619</v>
      </c>
      <c r="L4901" s="255" t="s">
        <v>597</v>
      </c>
      <c r="M4901" s="255" t="s">
        <v>565</v>
      </c>
      <c r="N4901" s="255" t="s">
        <v>565</v>
      </c>
      <c r="P4901" s="255" t="s">
        <v>265</v>
      </c>
      <c r="Q4901" s="255" t="s">
        <v>667</v>
      </c>
      <c r="R4901" s="255" t="s">
        <v>565</v>
      </c>
      <c r="S4901" s="255" t="s">
        <v>565</v>
      </c>
    </row>
    <row r="4902" spans="1:19" x14ac:dyDescent="0.3">
      <c r="A4902" s="255"/>
      <c r="B4902" s="255"/>
      <c r="C4902" s="255"/>
      <c r="D4902" s="255"/>
      <c r="F4902" s="255" t="s">
        <v>265</v>
      </c>
      <c r="G4902" s="255" t="s">
        <v>574</v>
      </c>
      <c r="H4902" s="255" t="s">
        <v>992</v>
      </c>
      <c r="I4902" s="255" t="s">
        <v>1967</v>
      </c>
      <c r="K4902" s="255" t="s">
        <v>3619</v>
      </c>
      <c r="L4902" s="255" t="s">
        <v>599</v>
      </c>
      <c r="M4902" s="255" t="s">
        <v>594</v>
      </c>
      <c r="N4902" s="255" t="s">
        <v>598</v>
      </c>
      <c r="P4902" s="255" t="s">
        <v>265</v>
      </c>
      <c r="Q4902" s="255" t="s">
        <v>668</v>
      </c>
      <c r="R4902" s="255" t="s">
        <v>1801</v>
      </c>
      <c r="S4902" s="255" t="s">
        <v>4186</v>
      </c>
    </row>
    <row r="4903" spans="1:19" x14ac:dyDescent="0.3">
      <c r="A4903" s="255"/>
      <c r="B4903" s="255"/>
      <c r="C4903" s="255"/>
      <c r="D4903" s="255"/>
      <c r="F4903" s="255" t="s">
        <v>265</v>
      </c>
      <c r="G4903" s="255" t="s">
        <v>576</v>
      </c>
      <c r="H4903" s="255" t="s">
        <v>1350</v>
      </c>
      <c r="I4903" s="255" t="s">
        <v>2307</v>
      </c>
      <c r="K4903" s="255" t="s">
        <v>3619</v>
      </c>
      <c r="L4903" s="255" t="s">
        <v>4666</v>
      </c>
      <c r="M4903" s="255" t="s">
        <v>1578</v>
      </c>
      <c r="N4903" s="255" t="s">
        <v>10006</v>
      </c>
      <c r="P4903" s="255" t="s">
        <v>265</v>
      </c>
      <c r="Q4903" s="255" t="s">
        <v>670</v>
      </c>
      <c r="R4903" s="255" t="s">
        <v>2896</v>
      </c>
      <c r="S4903" s="255" t="s">
        <v>10143</v>
      </c>
    </row>
    <row r="4904" spans="1:19" x14ac:dyDescent="0.3">
      <c r="A4904" s="255"/>
      <c r="B4904" s="255"/>
      <c r="C4904" s="255"/>
      <c r="D4904" s="255"/>
      <c r="F4904" s="255" t="s">
        <v>265</v>
      </c>
      <c r="G4904" s="255" t="s">
        <v>578</v>
      </c>
      <c r="H4904" s="255" t="s">
        <v>1481</v>
      </c>
      <c r="I4904" s="255" t="s">
        <v>1633</v>
      </c>
      <c r="K4904" s="255" t="s">
        <v>3619</v>
      </c>
      <c r="L4904" s="255" t="s">
        <v>601</v>
      </c>
      <c r="M4904" s="255" t="s">
        <v>1539</v>
      </c>
      <c r="N4904" s="255" t="s">
        <v>10005</v>
      </c>
      <c r="P4904" s="255" t="s">
        <v>265</v>
      </c>
      <c r="Q4904" s="255" t="s">
        <v>672</v>
      </c>
      <c r="R4904" s="255" t="s">
        <v>1718</v>
      </c>
      <c r="S4904" s="255" t="s">
        <v>4187</v>
      </c>
    </row>
    <row r="4905" spans="1:19" x14ac:dyDescent="0.3">
      <c r="A4905" s="255"/>
      <c r="B4905" s="255"/>
      <c r="C4905" s="255"/>
      <c r="D4905" s="255"/>
      <c r="F4905" s="255" t="s">
        <v>265</v>
      </c>
      <c r="G4905" s="255" t="s">
        <v>580</v>
      </c>
      <c r="H4905" s="255" t="s">
        <v>952</v>
      </c>
      <c r="I4905" s="255" t="s">
        <v>1802</v>
      </c>
      <c r="K4905" s="255" t="s">
        <v>3619</v>
      </c>
      <c r="L4905" s="255" t="s">
        <v>2074</v>
      </c>
      <c r="M4905" s="255" t="s">
        <v>565</v>
      </c>
      <c r="N4905" s="255" t="s">
        <v>565</v>
      </c>
      <c r="P4905" s="255" t="s">
        <v>265</v>
      </c>
      <c r="Q4905" s="255" t="s">
        <v>544</v>
      </c>
      <c r="R4905" s="255" t="s">
        <v>1121</v>
      </c>
      <c r="S4905" s="255" t="s">
        <v>4188</v>
      </c>
    </row>
    <row r="4906" spans="1:19" x14ac:dyDescent="0.3">
      <c r="A4906" s="255"/>
      <c r="B4906" s="255"/>
      <c r="C4906" s="255"/>
      <c r="D4906" s="255"/>
      <c r="F4906" s="255" t="s">
        <v>265</v>
      </c>
      <c r="G4906" s="255" t="s">
        <v>4664</v>
      </c>
      <c r="H4906" s="255" t="s">
        <v>1851</v>
      </c>
      <c r="I4906" s="255" t="s">
        <v>6323</v>
      </c>
      <c r="K4906" s="255" t="s">
        <v>3619</v>
      </c>
      <c r="L4906" s="255" t="s">
        <v>602</v>
      </c>
      <c r="M4906" s="255" t="s">
        <v>624</v>
      </c>
      <c r="N4906" s="255" t="s">
        <v>8779</v>
      </c>
      <c r="P4906" s="255" t="s">
        <v>265</v>
      </c>
      <c r="Q4906" s="255" t="s">
        <v>675</v>
      </c>
      <c r="R4906" s="255" t="s">
        <v>812</v>
      </c>
      <c r="S4906" s="255" t="s">
        <v>4189</v>
      </c>
    </row>
    <row r="4907" spans="1:19" x14ac:dyDescent="0.3">
      <c r="A4907" s="255"/>
      <c r="B4907" s="255"/>
      <c r="C4907" s="255"/>
      <c r="D4907" s="255"/>
      <c r="F4907" s="255" t="s">
        <v>265</v>
      </c>
      <c r="G4907" s="255" t="s">
        <v>582</v>
      </c>
      <c r="H4907" s="255" t="s">
        <v>1010</v>
      </c>
      <c r="I4907" s="255" t="s">
        <v>3788</v>
      </c>
      <c r="K4907" s="255" t="s">
        <v>3619</v>
      </c>
      <c r="L4907" s="255" t="s">
        <v>603</v>
      </c>
      <c r="M4907" s="255" t="s">
        <v>2325</v>
      </c>
      <c r="N4907" s="255" t="s">
        <v>9148</v>
      </c>
      <c r="P4907" s="255" t="s">
        <v>265</v>
      </c>
      <c r="Q4907" s="255" t="s">
        <v>676</v>
      </c>
      <c r="R4907" s="255" t="s">
        <v>863</v>
      </c>
      <c r="S4907" s="255" t="s">
        <v>1992</v>
      </c>
    </row>
    <row r="4908" spans="1:19" x14ac:dyDescent="0.3">
      <c r="A4908" s="255"/>
      <c r="B4908" s="255"/>
      <c r="C4908" s="255"/>
      <c r="D4908" s="255"/>
      <c r="F4908" s="255" t="s">
        <v>265</v>
      </c>
      <c r="G4908" s="255" t="s">
        <v>584</v>
      </c>
      <c r="H4908" s="255" t="s">
        <v>1808</v>
      </c>
      <c r="I4908" s="255" t="s">
        <v>982</v>
      </c>
      <c r="K4908" s="255" t="s">
        <v>3619</v>
      </c>
      <c r="L4908" s="255" t="s">
        <v>586</v>
      </c>
      <c r="M4908" s="255" t="s">
        <v>1481</v>
      </c>
      <c r="N4908" s="255" t="s">
        <v>9149</v>
      </c>
      <c r="P4908" s="255" t="s">
        <v>265</v>
      </c>
      <c r="Q4908" s="255" t="s">
        <v>893</v>
      </c>
      <c r="R4908" s="255" t="s">
        <v>565</v>
      </c>
      <c r="S4908" s="255" t="s">
        <v>565</v>
      </c>
    </row>
    <row r="4909" spans="1:19" x14ac:dyDescent="0.3">
      <c r="A4909" s="255"/>
      <c r="B4909" s="255"/>
      <c r="C4909" s="255"/>
      <c r="D4909" s="255"/>
      <c r="F4909" s="255" t="s">
        <v>265</v>
      </c>
      <c r="G4909" s="255" t="s">
        <v>586</v>
      </c>
      <c r="H4909" s="255" t="s">
        <v>5265</v>
      </c>
      <c r="I4909" s="255" t="s">
        <v>9682</v>
      </c>
      <c r="K4909" s="255" t="s">
        <v>3619</v>
      </c>
      <c r="L4909" s="255" t="s">
        <v>552</v>
      </c>
      <c r="M4909" s="255" t="s">
        <v>1443</v>
      </c>
      <c r="N4909" s="255" t="s">
        <v>10004</v>
      </c>
      <c r="P4909" s="255" t="s">
        <v>265</v>
      </c>
      <c r="Q4909" s="255" t="s">
        <v>677</v>
      </c>
      <c r="R4909" s="255" t="s">
        <v>565</v>
      </c>
      <c r="S4909" s="255" t="s">
        <v>565</v>
      </c>
    </row>
    <row r="4910" spans="1:19" x14ac:dyDescent="0.3">
      <c r="A4910" s="255"/>
      <c r="B4910" s="255"/>
      <c r="C4910" s="255"/>
      <c r="D4910" s="255"/>
      <c r="F4910" s="255" t="s">
        <v>265</v>
      </c>
      <c r="G4910" s="255" t="s">
        <v>553</v>
      </c>
      <c r="H4910" s="255" t="s">
        <v>1799</v>
      </c>
      <c r="I4910" s="255" t="s">
        <v>3789</v>
      </c>
      <c r="K4910" s="255" t="s">
        <v>3619</v>
      </c>
      <c r="L4910" s="255" t="s">
        <v>551</v>
      </c>
      <c r="M4910" s="255" t="s">
        <v>867</v>
      </c>
      <c r="N4910" s="255" t="s">
        <v>10003</v>
      </c>
      <c r="P4910" s="255" t="s">
        <v>265</v>
      </c>
      <c r="Q4910" s="255" t="s">
        <v>543</v>
      </c>
      <c r="R4910" s="255" t="s">
        <v>1863</v>
      </c>
      <c r="S4910" s="255" t="s">
        <v>4190</v>
      </c>
    </row>
    <row r="4911" spans="1:19" x14ac:dyDescent="0.3">
      <c r="A4911" s="255"/>
      <c r="B4911" s="255"/>
      <c r="C4911" s="255"/>
      <c r="D4911" s="255"/>
      <c r="F4911" s="255" t="s">
        <v>265</v>
      </c>
      <c r="G4911" s="255" t="s">
        <v>589</v>
      </c>
      <c r="H4911" s="255" t="s">
        <v>892</v>
      </c>
      <c r="I4911" s="255" t="s">
        <v>3649</v>
      </c>
      <c r="K4911" s="255" t="s">
        <v>3619</v>
      </c>
      <c r="L4911" s="255" t="s">
        <v>609</v>
      </c>
      <c r="M4911" s="255" t="s">
        <v>565</v>
      </c>
      <c r="N4911" s="255" t="s">
        <v>565</v>
      </c>
      <c r="P4911" s="255" t="s">
        <v>265</v>
      </c>
      <c r="Q4911" s="255" t="s">
        <v>679</v>
      </c>
      <c r="R4911" s="255" t="s">
        <v>594</v>
      </c>
      <c r="S4911" s="255" t="s">
        <v>1420</v>
      </c>
    </row>
    <row r="4912" spans="1:19" x14ac:dyDescent="0.3">
      <c r="A4912" s="255"/>
      <c r="B4912" s="255"/>
      <c r="C4912" s="255"/>
      <c r="D4912" s="255"/>
      <c r="F4912" s="255" t="s">
        <v>265</v>
      </c>
      <c r="G4912" s="255" t="s">
        <v>591</v>
      </c>
      <c r="H4912" s="255" t="s">
        <v>1193</v>
      </c>
      <c r="I4912" s="255" t="s">
        <v>3790</v>
      </c>
      <c r="K4912" s="255" t="s">
        <v>3619</v>
      </c>
      <c r="L4912" s="255" t="s">
        <v>611</v>
      </c>
      <c r="M4912" s="255" t="s">
        <v>867</v>
      </c>
      <c r="N4912" s="255" t="s">
        <v>10003</v>
      </c>
      <c r="P4912" s="255" t="s">
        <v>265</v>
      </c>
      <c r="Q4912" s="255" t="s">
        <v>681</v>
      </c>
      <c r="R4912" s="255" t="s">
        <v>1387</v>
      </c>
      <c r="S4912" s="255" t="s">
        <v>4187</v>
      </c>
    </row>
    <row r="4913" spans="1:19" x14ac:dyDescent="0.3">
      <c r="A4913" s="255"/>
      <c r="B4913" s="255"/>
      <c r="C4913" s="255"/>
      <c r="D4913" s="255"/>
      <c r="F4913" s="255" t="s">
        <v>265</v>
      </c>
      <c r="G4913" s="255" t="s">
        <v>593</v>
      </c>
      <c r="H4913" s="255" t="s">
        <v>594</v>
      </c>
      <c r="I4913" s="255" t="s">
        <v>624</v>
      </c>
      <c r="K4913" s="255" t="s">
        <v>3619</v>
      </c>
      <c r="L4913" s="255" t="s">
        <v>586</v>
      </c>
      <c r="M4913" s="255" t="s">
        <v>565</v>
      </c>
      <c r="N4913" s="255" t="s">
        <v>565</v>
      </c>
      <c r="P4913" s="255" t="s">
        <v>265</v>
      </c>
      <c r="Q4913" s="255" t="s">
        <v>683</v>
      </c>
      <c r="R4913" s="255" t="s">
        <v>1671</v>
      </c>
      <c r="S4913" s="255" t="s">
        <v>1142</v>
      </c>
    </row>
    <row r="4914" spans="1:19" x14ac:dyDescent="0.3">
      <c r="A4914" s="255"/>
      <c r="B4914" s="255"/>
      <c r="C4914" s="255"/>
      <c r="D4914" s="255"/>
      <c r="F4914" s="255" t="s">
        <v>265</v>
      </c>
      <c r="G4914" s="255" t="s">
        <v>4665</v>
      </c>
      <c r="H4914" s="255" t="s">
        <v>1498</v>
      </c>
      <c r="I4914" s="255" t="s">
        <v>4508</v>
      </c>
      <c r="K4914" s="255" t="s">
        <v>3619</v>
      </c>
      <c r="L4914" s="255" t="s">
        <v>550</v>
      </c>
      <c r="M4914" s="255" t="s">
        <v>1590</v>
      </c>
      <c r="N4914" s="255" t="s">
        <v>8780</v>
      </c>
      <c r="P4914" s="255" t="s">
        <v>265</v>
      </c>
      <c r="Q4914" s="255" t="s">
        <v>542</v>
      </c>
      <c r="R4914" s="255" t="s">
        <v>865</v>
      </c>
      <c r="S4914" s="255" t="s">
        <v>2611</v>
      </c>
    </row>
    <row r="4915" spans="1:19" x14ac:dyDescent="0.3">
      <c r="A4915" s="255"/>
      <c r="B4915" s="255"/>
      <c r="C4915" s="255"/>
      <c r="D4915" s="255"/>
      <c r="F4915" s="255" t="s">
        <v>265</v>
      </c>
      <c r="G4915" s="255" t="s">
        <v>595</v>
      </c>
      <c r="H4915" s="255" t="s">
        <v>2193</v>
      </c>
      <c r="I4915" s="255" t="s">
        <v>3650</v>
      </c>
      <c r="K4915" s="255" t="s">
        <v>3619</v>
      </c>
      <c r="L4915" s="255" t="s">
        <v>615</v>
      </c>
      <c r="M4915" s="255" t="s">
        <v>565</v>
      </c>
      <c r="N4915" s="255" t="s">
        <v>565</v>
      </c>
      <c r="P4915" s="255" t="s">
        <v>265</v>
      </c>
      <c r="Q4915" s="255" t="s">
        <v>686</v>
      </c>
      <c r="R4915" s="255" t="s">
        <v>624</v>
      </c>
      <c r="S4915" s="255" t="s">
        <v>875</v>
      </c>
    </row>
    <row r="4916" spans="1:19" x14ac:dyDescent="0.3">
      <c r="A4916" s="255"/>
      <c r="B4916" s="255"/>
      <c r="C4916" s="255"/>
      <c r="D4916" s="255"/>
      <c r="F4916" s="255" t="s">
        <v>265</v>
      </c>
      <c r="G4916" s="255" t="s">
        <v>597</v>
      </c>
      <c r="H4916" s="255" t="s">
        <v>821</v>
      </c>
      <c r="I4916" s="255" t="s">
        <v>2413</v>
      </c>
      <c r="K4916" s="255" t="s">
        <v>3619</v>
      </c>
      <c r="L4916" s="255" t="s">
        <v>618</v>
      </c>
      <c r="M4916" s="255" t="s">
        <v>1605</v>
      </c>
      <c r="N4916" s="255" t="s">
        <v>8781</v>
      </c>
      <c r="P4916" s="255" t="s">
        <v>265</v>
      </c>
      <c r="Q4916" s="255" t="s">
        <v>688</v>
      </c>
      <c r="R4916" s="255" t="s">
        <v>2154</v>
      </c>
      <c r="S4916" s="255" t="s">
        <v>3430</v>
      </c>
    </row>
    <row r="4917" spans="1:19" x14ac:dyDescent="0.3">
      <c r="A4917" s="255"/>
      <c r="B4917" s="255"/>
      <c r="C4917" s="255"/>
      <c r="D4917" s="255"/>
      <c r="F4917" s="255" t="s">
        <v>265</v>
      </c>
      <c r="G4917" s="255" t="s">
        <v>599</v>
      </c>
      <c r="H4917" s="255" t="s">
        <v>1860</v>
      </c>
      <c r="I4917" s="255" t="s">
        <v>1013</v>
      </c>
      <c r="K4917" s="255" t="s">
        <v>3619</v>
      </c>
      <c r="L4917" s="255" t="s">
        <v>8645</v>
      </c>
      <c r="M4917" s="255" t="s">
        <v>594</v>
      </c>
      <c r="N4917" s="255" t="s">
        <v>863</v>
      </c>
      <c r="P4917" s="255" t="s">
        <v>265</v>
      </c>
      <c r="Q4917" s="255" t="s">
        <v>690</v>
      </c>
      <c r="R4917" s="255" t="s">
        <v>565</v>
      </c>
      <c r="S4917" s="255" t="s">
        <v>565</v>
      </c>
    </row>
    <row r="4918" spans="1:19" x14ac:dyDescent="0.3">
      <c r="A4918" s="255"/>
      <c r="B4918" s="255"/>
      <c r="C4918" s="255"/>
      <c r="D4918" s="255"/>
      <c r="F4918" s="255" t="s">
        <v>265</v>
      </c>
      <c r="G4918" s="255" t="s">
        <v>4666</v>
      </c>
      <c r="H4918" s="255" t="s">
        <v>1766</v>
      </c>
      <c r="I4918" s="255" t="s">
        <v>3651</v>
      </c>
      <c r="K4918" s="255" t="s">
        <v>3619</v>
      </c>
      <c r="L4918" s="255" t="s">
        <v>586</v>
      </c>
      <c r="M4918" s="255" t="s">
        <v>565</v>
      </c>
      <c r="N4918" s="255" t="s">
        <v>565</v>
      </c>
      <c r="P4918" s="255" t="s">
        <v>265</v>
      </c>
      <c r="Q4918" s="255" t="s">
        <v>541</v>
      </c>
      <c r="R4918" s="255" t="s">
        <v>1918</v>
      </c>
      <c r="S4918" s="255" t="s">
        <v>10144</v>
      </c>
    </row>
    <row r="4919" spans="1:19" x14ac:dyDescent="0.3">
      <c r="A4919" s="255"/>
      <c r="B4919" s="255"/>
      <c r="C4919" s="255"/>
      <c r="D4919" s="255"/>
      <c r="F4919" s="255" t="s">
        <v>265</v>
      </c>
      <c r="G4919" s="255" t="s">
        <v>601</v>
      </c>
      <c r="H4919" s="255" t="s">
        <v>565</v>
      </c>
      <c r="I4919" s="255" t="s">
        <v>565</v>
      </c>
      <c r="K4919" s="255" t="s">
        <v>3619</v>
      </c>
      <c r="L4919" s="255" t="s">
        <v>549</v>
      </c>
      <c r="M4919" s="255" t="s">
        <v>2284</v>
      </c>
      <c r="N4919" s="255" t="s">
        <v>8782</v>
      </c>
      <c r="P4919" s="255" t="s">
        <v>265</v>
      </c>
      <c r="Q4919" s="255" t="s">
        <v>693</v>
      </c>
      <c r="R4919" s="255" t="s">
        <v>960</v>
      </c>
      <c r="S4919" s="255" t="s">
        <v>4191</v>
      </c>
    </row>
    <row r="4920" spans="1:19" x14ac:dyDescent="0.3">
      <c r="A4920" s="255"/>
      <c r="B4920" s="255"/>
      <c r="C4920" s="255"/>
      <c r="D4920" s="255"/>
      <c r="F4920" s="255" t="s">
        <v>265</v>
      </c>
      <c r="G4920" s="255" t="s">
        <v>602</v>
      </c>
      <c r="H4920" s="255" t="s">
        <v>565</v>
      </c>
      <c r="I4920" s="255" t="s">
        <v>565</v>
      </c>
      <c r="K4920" s="255" t="s">
        <v>3619</v>
      </c>
      <c r="L4920" s="255" t="s">
        <v>625</v>
      </c>
      <c r="M4920" s="255" t="s">
        <v>565</v>
      </c>
      <c r="N4920" s="255" t="s">
        <v>565</v>
      </c>
      <c r="P4920" s="255" t="s">
        <v>265</v>
      </c>
      <c r="Q4920" s="255" t="s">
        <v>695</v>
      </c>
      <c r="R4920" s="255" t="s">
        <v>4340</v>
      </c>
      <c r="S4920" s="255" t="s">
        <v>10145</v>
      </c>
    </row>
    <row r="4921" spans="1:19" x14ac:dyDescent="0.3">
      <c r="A4921" s="255"/>
      <c r="B4921" s="255"/>
      <c r="C4921" s="255"/>
      <c r="D4921" s="255"/>
      <c r="F4921" s="255" t="s">
        <v>265</v>
      </c>
      <c r="G4921" s="255" t="s">
        <v>603</v>
      </c>
      <c r="H4921" s="255" t="s">
        <v>1766</v>
      </c>
      <c r="I4921" s="255" t="s">
        <v>3651</v>
      </c>
      <c r="K4921" s="255" t="s">
        <v>3619</v>
      </c>
      <c r="L4921" s="255" t="s">
        <v>1237</v>
      </c>
      <c r="M4921" s="255" t="s">
        <v>565</v>
      </c>
      <c r="N4921" s="255" t="s">
        <v>565</v>
      </c>
      <c r="P4921" s="255" t="s">
        <v>265</v>
      </c>
      <c r="Q4921" s="255" t="s">
        <v>697</v>
      </c>
      <c r="R4921" s="255" t="s">
        <v>661</v>
      </c>
      <c r="S4921" s="255" t="s">
        <v>4192</v>
      </c>
    </row>
    <row r="4922" spans="1:19" x14ac:dyDescent="0.3">
      <c r="A4922" s="255"/>
      <c r="B4922" s="255"/>
      <c r="C4922" s="255"/>
      <c r="D4922" s="255"/>
      <c r="F4922" s="255" t="s">
        <v>265</v>
      </c>
      <c r="G4922" s="255" t="s">
        <v>586</v>
      </c>
      <c r="H4922" s="255" t="s">
        <v>968</v>
      </c>
      <c r="I4922" s="255" t="s">
        <v>1443</v>
      </c>
      <c r="K4922" s="255" t="s">
        <v>3619</v>
      </c>
      <c r="L4922" s="255" t="s">
        <v>629</v>
      </c>
      <c r="M4922" s="255" t="s">
        <v>1013</v>
      </c>
      <c r="N4922" s="255" t="s">
        <v>3726</v>
      </c>
      <c r="P4922" s="255" t="s">
        <v>265</v>
      </c>
      <c r="Q4922" s="255" t="s">
        <v>699</v>
      </c>
      <c r="R4922" s="255" t="s">
        <v>624</v>
      </c>
      <c r="S4922" s="255" t="s">
        <v>861</v>
      </c>
    </row>
    <row r="4923" spans="1:19" x14ac:dyDescent="0.3">
      <c r="A4923" s="255"/>
      <c r="B4923" s="255"/>
      <c r="C4923" s="255"/>
      <c r="D4923" s="255"/>
      <c r="F4923" s="255" t="s">
        <v>265</v>
      </c>
      <c r="G4923" s="255" t="s">
        <v>552</v>
      </c>
      <c r="H4923" s="255" t="s">
        <v>8988</v>
      </c>
      <c r="I4923" s="255" t="s">
        <v>8987</v>
      </c>
      <c r="K4923" s="255" t="s">
        <v>3619</v>
      </c>
      <c r="L4923" s="255" t="s">
        <v>631</v>
      </c>
      <c r="M4923" s="255" t="s">
        <v>863</v>
      </c>
      <c r="N4923" s="255" t="s">
        <v>946</v>
      </c>
      <c r="P4923" s="255" t="s">
        <v>265</v>
      </c>
      <c r="Q4923" s="255" t="s">
        <v>701</v>
      </c>
      <c r="R4923" s="255" t="s">
        <v>565</v>
      </c>
      <c r="S4923" s="255" t="s">
        <v>594</v>
      </c>
    </row>
    <row r="4924" spans="1:19" x14ac:dyDescent="0.3">
      <c r="A4924" s="255"/>
      <c r="B4924" s="255"/>
      <c r="C4924" s="255"/>
      <c r="D4924" s="255"/>
      <c r="F4924" s="255" t="s">
        <v>265</v>
      </c>
      <c r="G4924" s="255" t="s">
        <v>551</v>
      </c>
      <c r="H4924" s="255" t="s">
        <v>2285</v>
      </c>
      <c r="I4924" s="255" t="s">
        <v>3791</v>
      </c>
      <c r="K4924" s="255" t="s">
        <v>3619</v>
      </c>
      <c r="L4924" s="255" t="s">
        <v>633</v>
      </c>
      <c r="M4924" s="255" t="s">
        <v>565</v>
      </c>
      <c r="N4924" s="255" t="s">
        <v>565</v>
      </c>
      <c r="P4924" s="255" t="s">
        <v>265</v>
      </c>
      <c r="Q4924" s="255" t="s">
        <v>702</v>
      </c>
      <c r="R4924" s="255" t="s">
        <v>565</v>
      </c>
      <c r="S4924" s="255" t="s">
        <v>565</v>
      </c>
    </row>
    <row r="4925" spans="1:19" x14ac:dyDescent="0.3">
      <c r="A4925" s="255"/>
      <c r="B4925" s="255"/>
      <c r="C4925" s="255"/>
      <c r="D4925" s="255"/>
      <c r="F4925" s="255" t="s">
        <v>265</v>
      </c>
      <c r="G4925" s="255" t="s">
        <v>609</v>
      </c>
      <c r="H4925" s="255" t="s">
        <v>757</v>
      </c>
      <c r="I4925" s="255" t="s">
        <v>1823</v>
      </c>
      <c r="K4925" s="255" t="s">
        <v>3619</v>
      </c>
      <c r="L4925" s="255" t="s">
        <v>586</v>
      </c>
      <c r="M4925" s="255" t="s">
        <v>828</v>
      </c>
      <c r="N4925" s="255" t="s">
        <v>8783</v>
      </c>
      <c r="P4925" s="255" t="s">
        <v>265</v>
      </c>
      <c r="Q4925" s="255" t="s">
        <v>703</v>
      </c>
      <c r="R4925" s="255" t="s">
        <v>565</v>
      </c>
      <c r="S4925" s="255" t="s">
        <v>565</v>
      </c>
    </row>
    <row r="4926" spans="1:19" x14ac:dyDescent="0.3">
      <c r="A4926" s="255"/>
      <c r="B4926" s="255"/>
      <c r="C4926" s="255"/>
      <c r="D4926" s="255"/>
      <c r="F4926" s="255" t="s">
        <v>265</v>
      </c>
      <c r="G4926" s="255" t="s">
        <v>611</v>
      </c>
      <c r="H4926" s="255" t="s">
        <v>1348</v>
      </c>
      <c r="I4926" s="255" t="s">
        <v>3475</v>
      </c>
      <c r="K4926" s="255" t="s">
        <v>3619</v>
      </c>
      <c r="L4926" s="255" t="s">
        <v>548</v>
      </c>
      <c r="M4926" s="255" t="s">
        <v>1992</v>
      </c>
      <c r="N4926" s="255" t="s">
        <v>9123</v>
      </c>
      <c r="P4926" s="255" t="s">
        <v>265</v>
      </c>
      <c r="Q4926" s="255" t="s">
        <v>704</v>
      </c>
      <c r="R4926" s="255" t="s">
        <v>565</v>
      </c>
      <c r="S4926" s="255" t="s">
        <v>565</v>
      </c>
    </row>
    <row r="4927" spans="1:19" x14ac:dyDescent="0.3">
      <c r="A4927" s="255"/>
      <c r="B4927" s="255"/>
      <c r="C4927" s="255"/>
      <c r="D4927" s="255"/>
      <c r="F4927" s="255" t="s">
        <v>265</v>
      </c>
      <c r="G4927" s="255" t="s">
        <v>586</v>
      </c>
      <c r="H4927" s="255" t="s">
        <v>565</v>
      </c>
      <c r="I4927" s="255" t="s">
        <v>565</v>
      </c>
      <c r="K4927" s="255" t="s">
        <v>3619</v>
      </c>
      <c r="L4927" s="255" t="s">
        <v>637</v>
      </c>
      <c r="M4927" s="255" t="s">
        <v>757</v>
      </c>
      <c r="N4927" s="255" t="s">
        <v>1145</v>
      </c>
      <c r="P4927" s="255" t="s">
        <v>265</v>
      </c>
      <c r="Q4927" s="255" t="s">
        <v>705</v>
      </c>
      <c r="R4927" s="255" t="s">
        <v>1626</v>
      </c>
      <c r="S4927" s="255" t="s">
        <v>2417</v>
      </c>
    </row>
    <row r="4928" spans="1:19" x14ac:dyDescent="0.3">
      <c r="A4928" s="255"/>
      <c r="B4928" s="255"/>
      <c r="C4928" s="255"/>
      <c r="D4928" s="255"/>
      <c r="F4928" s="255" t="s">
        <v>265</v>
      </c>
      <c r="G4928" s="255" t="s">
        <v>550</v>
      </c>
      <c r="H4928" s="255" t="s">
        <v>1238</v>
      </c>
      <c r="I4928" s="255" t="s">
        <v>3653</v>
      </c>
      <c r="K4928" s="255" t="s">
        <v>3619</v>
      </c>
      <c r="L4928" s="255" t="s">
        <v>639</v>
      </c>
      <c r="M4928" s="255" t="s">
        <v>594</v>
      </c>
      <c r="N4928" s="255" t="s">
        <v>757</v>
      </c>
      <c r="P4928" s="255" t="s">
        <v>265</v>
      </c>
      <c r="Q4928" s="255" t="s">
        <v>707</v>
      </c>
      <c r="R4928" s="255" t="s">
        <v>861</v>
      </c>
      <c r="S4928" s="255" t="s">
        <v>1478</v>
      </c>
    </row>
    <row r="4929" spans="1:19" x14ac:dyDescent="0.3">
      <c r="A4929" s="255"/>
      <c r="B4929" s="255"/>
      <c r="C4929" s="255"/>
      <c r="D4929" s="255"/>
      <c r="F4929" s="255" t="s">
        <v>265</v>
      </c>
      <c r="G4929" s="255" t="s">
        <v>615</v>
      </c>
      <c r="H4929" s="255" t="s">
        <v>757</v>
      </c>
      <c r="I4929" s="255" t="s">
        <v>3613</v>
      </c>
      <c r="K4929" s="255" t="s">
        <v>3619</v>
      </c>
      <c r="L4929" s="255" t="s">
        <v>641</v>
      </c>
      <c r="M4929" s="255" t="s">
        <v>565</v>
      </c>
      <c r="N4929" s="255" t="s">
        <v>881</v>
      </c>
      <c r="P4929" s="255" t="s">
        <v>265</v>
      </c>
      <c r="Q4929" s="255" t="s">
        <v>709</v>
      </c>
      <c r="R4929" s="255" t="s">
        <v>757</v>
      </c>
      <c r="S4929" s="255" t="s">
        <v>680</v>
      </c>
    </row>
    <row r="4930" spans="1:19" x14ac:dyDescent="0.3">
      <c r="A4930" s="255"/>
      <c r="B4930" s="255"/>
      <c r="C4930" s="255"/>
      <c r="D4930" s="255"/>
      <c r="F4930" s="255" t="s">
        <v>265</v>
      </c>
      <c r="G4930" s="255" t="s">
        <v>616</v>
      </c>
      <c r="H4930" s="255" t="s">
        <v>863</v>
      </c>
      <c r="I4930" s="255" t="s">
        <v>3000</v>
      </c>
      <c r="K4930" s="255" t="s">
        <v>3619</v>
      </c>
      <c r="L4930" s="255" t="s">
        <v>643</v>
      </c>
      <c r="M4930" s="255" t="s">
        <v>881</v>
      </c>
      <c r="N4930" s="255" t="s">
        <v>1856</v>
      </c>
      <c r="P4930" s="255" t="s">
        <v>265</v>
      </c>
      <c r="Q4930" s="255" t="s">
        <v>586</v>
      </c>
      <c r="R4930" s="255" t="s">
        <v>1594</v>
      </c>
      <c r="S4930" s="255" t="s">
        <v>4193</v>
      </c>
    </row>
    <row r="4931" spans="1:19" x14ac:dyDescent="0.3">
      <c r="A4931" s="255"/>
      <c r="B4931" s="255"/>
      <c r="C4931" s="255"/>
      <c r="D4931" s="255"/>
      <c r="F4931" s="255" t="s">
        <v>265</v>
      </c>
      <c r="G4931" s="255" t="s">
        <v>617</v>
      </c>
      <c r="H4931" s="255" t="s">
        <v>594</v>
      </c>
      <c r="I4931" s="255" t="s">
        <v>2193</v>
      </c>
      <c r="K4931" s="255" t="s">
        <v>3619</v>
      </c>
      <c r="L4931" s="255" t="s">
        <v>586</v>
      </c>
      <c r="M4931" s="255" t="s">
        <v>949</v>
      </c>
      <c r="N4931" s="255" t="s">
        <v>1686</v>
      </c>
      <c r="P4931" s="255" t="s">
        <v>265</v>
      </c>
      <c r="Q4931" s="255" t="s">
        <v>540</v>
      </c>
      <c r="R4931" s="255" t="s">
        <v>10146</v>
      </c>
      <c r="S4931" s="255" t="s">
        <v>10147</v>
      </c>
    </row>
    <row r="4932" spans="1:19" x14ac:dyDescent="0.3">
      <c r="A4932" s="255"/>
      <c r="B4932" s="255"/>
      <c r="C4932" s="255"/>
      <c r="D4932" s="255"/>
      <c r="F4932" s="255" t="s">
        <v>265</v>
      </c>
      <c r="G4932" s="255" t="s">
        <v>618</v>
      </c>
      <c r="H4932" s="255" t="s">
        <v>1312</v>
      </c>
      <c r="I4932" s="255" t="s">
        <v>1561</v>
      </c>
      <c r="K4932" s="255" t="s">
        <v>3619</v>
      </c>
      <c r="L4932" s="255" t="s">
        <v>547</v>
      </c>
      <c r="M4932" s="255" t="s">
        <v>1671</v>
      </c>
      <c r="N4932" s="255" t="s">
        <v>863</v>
      </c>
      <c r="P4932" s="255" t="s">
        <v>265</v>
      </c>
      <c r="Q4932" s="255" t="s">
        <v>371</v>
      </c>
      <c r="R4932" s="255" t="s">
        <v>4330</v>
      </c>
      <c r="S4932" s="255" t="s">
        <v>171</v>
      </c>
    </row>
    <row r="4933" spans="1:19" x14ac:dyDescent="0.3">
      <c r="A4933" s="255"/>
      <c r="B4933" s="255"/>
      <c r="C4933" s="255"/>
      <c r="D4933" s="255"/>
      <c r="F4933" s="255" t="s">
        <v>265</v>
      </c>
      <c r="G4933" s="255" t="s">
        <v>620</v>
      </c>
      <c r="H4933" s="255" t="s">
        <v>565</v>
      </c>
      <c r="I4933" s="255" t="s">
        <v>565</v>
      </c>
      <c r="K4933" s="255" t="s">
        <v>3619</v>
      </c>
      <c r="L4933" s="255" t="s">
        <v>647</v>
      </c>
      <c r="M4933" s="255" t="s">
        <v>661</v>
      </c>
      <c r="N4933" s="255" t="s">
        <v>594</v>
      </c>
      <c r="P4933" s="255" t="s">
        <v>265</v>
      </c>
      <c r="Q4933" s="255" t="s">
        <v>715</v>
      </c>
      <c r="R4933" s="255" t="s">
        <v>1635</v>
      </c>
      <c r="S4933" s="255" t="s">
        <v>4194</v>
      </c>
    </row>
    <row r="4934" spans="1:19" x14ac:dyDescent="0.3">
      <c r="A4934" s="255"/>
      <c r="B4934" s="255"/>
      <c r="C4934" s="255"/>
      <c r="D4934" s="255"/>
      <c r="F4934" s="255" t="s">
        <v>265</v>
      </c>
      <c r="G4934" s="255" t="s">
        <v>8645</v>
      </c>
      <c r="H4934" s="255" t="s">
        <v>565</v>
      </c>
      <c r="I4934" s="255" t="s">
        <v>565</v>
      </c>
      <c r="K4934" s="255" t="s">
        <v>3619</v>
      </c>
      <c r="L4934" s="255" t="s">
        <v>649</v>
      </c>
      <c r="M4934" s="255" t="s">
        <v>2163</v>
      </c>
      <c r="N4934" s="255" t="s">
        <v>565</v>
      </c>
      <c r="P4934" s="255" t="s">
        <v>265</v>
      </c>
      <c r="Q4934" s="255" t="s">
        <v>717</v>
      </c>
      <c r="R4934" s="255" t="s">
        <v>1807</v>
      </c>
      <c r="S4934" s="255" t="s">
        <v>4195</v>
      </c>
    </row>
    <row r="4935" spans="1:19" x14ac:dyDescent="0.3">
      <c r="A4935" s="255"/>
      <c r="B4935" s="255"/>
      <c r="C4935" s="255"/>
      <c r="D4935" s="255"/>
      <c r="F4935" s="255" t="s">
        <v>265</v>
      </c>
      <c r="G4935" s="255" t="s">
        <v>8646</v>
      </c>
      <c r="H4935" s="255" t="s">
        <v>565</v>
      </c>
      <c r="I4935" s="255" t="s">
        <v>565</v>
      </c>
      <c r="K4935" s="255" t="s">
        <v>3619</v>
      </c>
      <c r="L4935" s="255" t="s">
        <v>651</v>
      </c>
      <c r="M4935" s="255" t="s">
        <v>565</v>
      </c>
      <c r="N4935" s="255" t="s">
        <v>565</v>
      </c>
      <c r="P4935" s="255" t="s">
        <v>265</v>
      </c>
      <c r="Q4935" s="255" t="s">
        <v>719</v>
      </c>
      <c r="R4935" s="255" t="s">
        <v>594</v>
      </c>
      <c r="S4935" s="255" t="s">
        <v>2163</v>
      </c>
    </row>
    <row r="4936" spans="1:19" x14ac:dyDescent="0.3">
      <c r="A4936" s="255"/>
      <c r="B4936" s="255"/>
      <c r="C4936" s="255"/>
      <c r="D4936" s="255"/>
      <c r="F4936" s="255" t="s">
        <v>265</v>
      </c>
      <c r="G4936" s="255" t="s">
        <v>586</v>
      </c>
      <c r="H4936" s="255" t="s">
        <v>863</v>
      </c>
      <c r="I4936" s="255" t="s">
        <v>892</v>
      </c>
      <c r="K4936" s="255" t="s">
        <v>3619</v>
      </c>
      <c r="L4936" s="255" t="s">
        <v>653</v>
      </c>
      <c r="M4936" s="255" t="s">
        <v>863</v>
      </c>
      <c r="N4936" s="255" t="s">
        <v>565</v>
      </c>
      <c r="P4936" s="255" t="s">
        <v>265</v>
      </c>
      <c r="Q4936" s="255" t="s">
        <v>720</v>
      </c>
      <c r="R4936" s="255" t="s">
        <v>1832</v>
      </c>
      <c r="S4936" s="255" t="s">
        <v>3686</v>
      </c>
    </row>
    <row r="4937" spans="1:19" x14ac:dyDescent="0.3">
      <c r="A4937" s="255"/>
      <c r="B4937" s="255"/>
      <c r="C4937" s="255"/>
      <c r="D4937" s="255"/>
      <c r="F4937" s="255" t="s">
        <v>265</v>
      </c>
      <c r="G4937" s="255" t="s">
        <v>549</v>
      </c>
      <c r="H4937" s="255" t="s">
        <v>7651</v>
      </c>
      <c r="I4937" s="255" t="s">
        <v>3654</v>
      </c>
      <c r="K4937" s="255" t="s">
        <v>3619</v>
      </c>
      <c r="L4937" s="255" t="s">
        <v>655</v>
      </c>
      <c r="M4937" s="255" t="s">
        <v>594</v>
      </c>
      <c r="N4937" s="255" t="s">
        <v>565</v>
      </c>
      <c r="P4937" s="255" t="s">
        <v>265</v>
      </c>
      <c r="Q4937" s="255" t="s">
        <v>722</v>
      </c>
      <c r="R4937" s="255" t="s">
        <v>1808</v>
      </c>
      <c r="S4937" s="255" t="s">
        <v>3037</v>
      </c>
    </row>
    <row r="4938" spans="1:19" x14ac:dyDescent="0.3">
      <c r="A4938" s="255"/>
      <c r="B4938" s="255"/>
      <c r="C4938" s="255"/>
      <c r="D4938" s="255"/>
      <c r="F4938" s="255" t="s">
        <v>265</v>
      </c>
      <c r="G4938" s="255" t="s">
        <v>623</v>
      </c>
      <c r="H4938" s="255" t="s">
        <v>624</v>
      </c>
      <c r="I4938" s="255" t="s">
        <v>946</v>
      </c>
      <c r="K4938" s="255" t="s">
        <v>3619</v>
      </c>
      <c r="L4938" s="255" t="s">
        <v>657</v>
      </c>
      <c r="M4938" s="255" t="s">
        <v>565</v>
      </c>
      <c r="N4938" s="255" t="s">
        <v>565</v>
      </c>
      <c r="P4938" s="255" t="s">
        <v>265</v>
      </c>
      <c r="Q4938" s="255" t="s">
        <v>724</v>
      </c>
      <c r="R4938" s="255" t="s">
        <v>1718</v>
      </c>
      <c r="S4938" s="255" t="s">
        <v>4196</v>
      </c>
    </row>
    <row r="4939" spans="1:19" x14ac:dyDescent="0.3">
      <c r="A4939" s="255"/>
      <c r="B4939" s="255"/>
      <c r="C4939" s="255"/>
      <c r="D4939" s="255"/>
      <c r="F4939" s="255" t="s">
        <v>265</v>
      </c>
      <c r="G4939" s="255" t="s">
        <v>625</v>
      </c>
      <c r="H4939" s="255" t="s">
        <v>2086</v>
      </c>
      <c r="I4939" s="255" t="s">
        <v>3655</v>
      </c>
      <c r="K4939" s="255" t="s">
        <v>3619</v>
      </c>
      <c r="L4939" s="255" t="s">
        <v>546</v>
      </c>
      <c r="M4939" s="255" t="s">
        <v>992</v>
      </c>
      <c r="N4939" s="255" t="s">
        <v>4360</v>
      </c>
      <c r="P4939" s="255" t="s">
        <v>265</v>
      </c>
      <c r="Q4939" s="255" t="s">
        <v>726</v>
      </c>
      <c r="R4939" s="255" t="s">
        <v>1575</v>
      </c>
      <c r="S4939" s="255" t="s">
        <v>4197</v>
      </c>
    </row>
    <row r="4940" spans="1:19" x14ac:dyDescent="0.3">
      <c r="A4940" s="255"/>
      <c r="B4940" s="255"/>
      <c r="C4940" s="255"/>
      <c r="D4940" s="255"/>
      <c r="F4940" s="255" t="s">
        <v>265</v>
      </c>
      <c r="G4940" s="255" t="s">
        <v>627</v>
      </c>
      <c r="H4940" s="255" t="s">
        <v>624</v>
      </c>
      <c r="I4940" s="255" t="s">
        <v>3656</v>
      </c>
      <c r="K4940" s="255" t="s">
        <v>3619</v>
      </c>
      <c r="L4940" s="255" t="s">
        <v>660</v>
      </c>
      <c r="M4940" s="255" t="s">
        <v>565</v>
      </c>
      <c r="N4940" s="255" t="s">
        <v>565</v>
      </c>
      <c r="P4940" s="255" t="s">
        <v>265</v>
      </c>
      <c r="Q4940" s="255" t="s">
        <v>728</v>
      </c>
      <c r="R4940" s="255" t="s">
        <v>1560</v>
      </c>
      <c r="S4940" s="255" t="s">
        <v>4198</v>
      </c>
    </row>
    <row r="4941" spans="1:19" x14ac:dyDescent="0.3">
      <c r="A4941" s="255"/>
      <c r="B4941" s="255"/>
      <c r="C4941" s="255"/>
      <c r="D4941" s="255"/>
      <c r="F4941" s="255" t="s">
        <v>265</v>
      </c>
      <c r="G4941" s="255" t="s">
        <v>629</v>
      </c>
      <c r="H4941" s="255" t="s">
        <v>2728</v>
      </c>
      <c r="I4941" s="255" t="s">
        <v>3657</v>
      </c>
      <c r="K4941" s="255" t="s">
        <v>3619</v>
      </c>
      <c r="L4941" s="255" t="s">
        <v>662</v>
      </c>
      <c r="M4941" s="255" t="s">
        <v>565</v>
      </c>
      <c r="N4941" s="255" t="s">
        <v>565</v>
      </c>
      <c r="P4941" s="255" t="s">
        <v>265</v>
      </c>
      <c r="Q4941" s="255" t="s">
        <v>730</v>
      </c>
      <c r="R4941" s="255" t="s">
        <v>1997</v>
      </c>
      <c r="S4941" s="255" t="s">
        <v>4199</v>
      </c>
    </row>
    <row r="4942" spans="1:19" x14ac:dyDescent="0.3">
      <c r="A4942" s="255"/>
      <c r="B4942" s="255"/>
      <c r="C4942" s="255"/>
      <c r="D4942" s="255"/>
      <c r="F4942" s="255" t="s">
        <v>265</v>
      </c>
      <c r="G4942" s="255" t="s">
        <v>631</v>
      </c>
      <c r="H4942" s="255" t="s">
        <v>2154</v>
      </c>
      <c r="I4942" s="255" t="s">
        <v>1826</v>
      </c>
      <c r="K4942" s="255" t="s">
        <v>3619</v>
      </c>
      <c r="L4942" s="255" t="s">
        <v>664</v>
      </c>
      <c r="M4942" s="255" t="s">
        <v>992</v>
      </c>
      <c r="N4942" s="255" t="s">
        <v>4360</v>
      </c>
      <c r="P4942" s="255" t="s">
        <v>265</v>
      </c>
      <c r="Q4942" s="255" t="s">
        <v>539</v>
      </c>
      <c r="R4942" s="255" t="s">
        <v>10148</v>
      </c>
      <c r="S4942" s="255" t="s">
        <v>10149</v>
      </c>
    </row>
    <row r="4943" spans="1:19" x14ac:dyDescent="0.3">
      <c r="A4943" s="255"/>
      <c r="B4943" s="255"/>
      <c r="C4943" s="255"/>
      <c r="D4943" s="255"/>
      <c r="F4943" s="255" t="s">
        <v>265</v>
      </c>
      <c r="G4943" s="255" t="s">
        <v>633</v>
      </c>
      <c r="H4943" s="255" t="s">
        <v>6635</v>
      </c>
      <c r="I4943" s="255" t="s">
        <v>3658</v>
      </c>
      <c r="K4943" s="255" t="s">
        <v>3619</v>
      </c>
      <c r="L4943" s="255" t="s">
        <v>545</v>
      </c>
      <c r="M4943" s="255" t="s">
        <v>1823</v>
      </c>
      <c r="N4943" s="255" t="s">
        <v>8784</v>
      </c>
      <c r="P4943" s="255" t="s">
        <v>265</v>
      </c>
      <c r="Q4943" s="255" t="s">
        <v>733</v>
      </c>
      <c r="R4943" s="255" t="s">
        <v>565</v>
      </c>
      <c r="S4943" s="255" t="s">
        <v>875</v>
      </c>
    </row>
    <row r="4944" spans="1:19" x14ac:dyDescent="0.3">
      <c r="A4944" s="255"/>
      <c r="B4944" s="255"/>
      <c r="C4944" s="255"/>
      <c r="D4944" s="255"/>
      <c r="F4944" s="255" t="s">
        <v>265</v>
      </c>
      <c r="G4944" s="255" t="s">
        <v>586</v>
      </c>
      <c r="H4944" s="255" t="s">
        <v>4385</v>
      </c>
      <c r="I4944" s="255" t="s">
        <v>3659</v>
      </c>
      <c r="K4944" s="255" t="s">
        <v>3619</v>
      </c>
      <c r="L4944" s="255" t="s">
        <v>667</v>
      </c>
      <c r="M4944" s="255" t="s">
        <v>565</v>
      </c>
      <c r="N4944" s="255" t="s">
        <v>565</v>
      </c>
      <c r="P4944" s="255" t="s">
        <v>265</v>
      </c>
      <c r="Q4944" s="255" t="s">
        <v>735</v>
      </c>
      <c r="R4944" s="255" t="s">
        <v>1098</v>
      </c>
      <c r="S4944" s="255" t="s">
        <v>4200</v>
      </c>
    </row>
    <row r="4945" spans="1:19" x14ac:dyDescent="0.3">
      <c r="A4945" s="255"/>
      <c r="B4945" s="255"/>
      <c r="C4945" s="255"/>
      <c r="D4945" s="255"/>
      <c r="F4945" s="255" t="s">
        <v>265</v>
      </c>
      <c r="G4945" s="255" t="s">
        <v>548</v>
      </c>
      <c r="H4945" s="255" t="s">
        <v>5244</v>
      </c>
      <c r="I4945" s="255" t="s">
        <v>3660</v>
      </c>
      <c r="K4945" s="255" t="s">
        <v>3619</v>
      </c>
      <c r="L4945" s="255" t="s">
        <v>668</v>
      </c>
      <c r="M4945" s="255" t="s">
        <v>565</v>
      </c>
      <c r="N4945" s="255" t="s">
        <v>843</v>
      </c>
      <c r="P4945" s="255" t="s">
        <v>265</v>
      </c>
      <c r="Q4945" s="255" t="s">
        <v>737</v>
      </c>
      <c r="R4945" s="255" t="s">
        <v>1350</v>
      </c>
      <c r="S4945" s="255" t="s">
        <v>4201</v>
      </c>
    </row>
    <row r="4946" spans="1:19" x14ac:dyDescent="0.3">
      <c r="A4946" s="255"/>
      <c r="B4946" s="255"/>
      <c r="C4946" s="255"/>
      <c r="D4946" s="255"/>
      <c r="F4946" s="255" t="s">
        <v>265</v>
      </c>
      <c r="G4946" s="255" t="s">
        <v>637</v>
      </c>
      <c r="H4946" s="255" t="s">
        <v>1906</v>
      </c>
      <c r="I4946" s="255" t="s">
        <v>3661</v>
      </c>
      <c r="K4946" s="255" t="s">
        <v>3619</v>
      </c>
      <c r="L4946" s="255" t="s">
        <v>670</v>
      </c>
      <c r="M4946" s="255" t="s">
        <v>2413</v>
      </c>
      <c r="N4946" s="255" t="s">
        <v>4452</v>
      </c>
      <c r="P4946" s="255" t="s">
        <v>265</v>
      </c>
      <c r="Q4946" s="255" t="s">
        <v>739</v>
      </c>
      <c r="R4946" s="255" t="s">
        <v>3970</v>
      </c>
      <c r="S4946" s="255" t="s">
        <v>4202</v>
      </c>
    </row>
    <row r="4947" spans="1:19" x14ac:dyDescent="0.3">
      <c r="A4947" s="255"/>
      <c r="B4947" s="255"/>
      <c r="C4947" s="255"/>
      <c r="D4947" s="255"/>
      <c r="F4947" s="255" t="s">
        <v>265</v>
      </c>
      <c r="G4947" s="255" t="s">
        <v>639</v>
      </c>
      <c r="H4947" s="255" t="s">
        <v>1045</v>
      </c>
      <c r="I4947" s="255" t="s">
        <v>3792</v>
      </c>
      <c r="K4947" s="255" t="s">
        <v>3619</v>
      </c>
      <c r="L4947" s="255" t="s">
        <v>672</v>
      </c>
      <c r="M4947" s="255" t="s">
        <v>863</v>
      </c>
      <c r="N4947" s="255" t="s">
        <v>1023</v>
      </c>
      <c r="P4947" s="255" t="s">
        <v>265</v>
      </c>
      <c r="Q4947" s="255" t="s">
        <v>741</v>
      </c>
      <c r="R4947" s="255" t="s">
        <v>2254</v>
      </c>
      <c r="S4947" s="255" t="s">
        <v>4203</v>
      </c>
    </row>
    <row r="4948" spans="1:19" x14ac:dyDescent="0.3">
      <c r="A4948" s="255"/>
      <c r="B4948" s="255"/>
      <c r="C4948" s="255"/>
      <c r="D4948" s="255"/>
      <c r="F4948" s="255" t="s">
        <v>265</v>
      </c>
      <c r="G4948" s="255" t="s">
        <v>641</v>
      </c>
      <c r="H4948" s="255" t="s">
        <v>594</v>
      </c>
      <c r="I4948" s="255" t="s">
        <v>621</v>
      </c>
      <c r="K4948" s="255" t="s">
        <v>3619</v>
      </c>
      <c r="L4948" s="255" t="s">
        <v>544</v>
      </c>
      <c r="M4948" s="255" t="s">
        <v>2812</v>
      </c>
      <c r="N4948" s="255" t="s">
        <v>8785</v>
      </c>
      <c r="P4948" s="255" t="s">
        <v>265</v>
      </c>
      <c r="Q4948" s="255" t="s">
        <v>743</v>
      </c>
      <c r="R4948" s="255" t="s">
        <v>7937</v>
      </c>
      <c r="S4948" s="255" t="s">
        <v>8824</v>
      </c>
    </row>
    <row r="4949" spans="1:19" x14ac:dyDescent="0.3">
      <c r="A4949" s="255"/>
      <c r="B4949" s="255"/>
      <c r="C4949" s="255"/>
      <c r="D4949" s="255"/>
      <c r="F4949" s="255" t="s">
        <v>265</v>
      </c>
      <c r="G4949" s="255" t="s">
        <v>643</v>
      </c>
      <c r="H4949" s="255" t="s">
        <v>842</v>
      </c>
      <c r="I4949" s="255" t="s">
        <v>3793</v>
      </c>
      <c r="K4949" s="255" t="s">
        <v>3619</v>
      </c>
      <c r="L4949" s="255" t="s">
        <v>675</v>
      </c>
      <c r="M4949" s="255" t="s">
        <v>863</v>
      </c>
      <c r="N4949" s="255" t="s">
        <v>5430</v>
      </c>
      <c r="P4949" s="255" t="s">
        <v>265</v>
      </c>
      <c r="Q4949" s="255" t="s">
        <v>745</v>
      </c>
      <c r="R4949" s="255" t="s">
        <v>1161</v>
      </c>
      <c r="S4949" s="255" t="s">
        <v>4204</v>
      </c>
    </row>
    <row r="4950" spans="1:19" x14ac:dyDescent="0.3">
      <c r="A4950" s="255"/>
      <c r="B4950" s="255"/>
      <c r="C4950" s="255"/>
      <c r="D4950" s="255"/>
      <c r="F4950" s="255" t="s">
        <v>265</v>
      </c>
      <c r="G4950" s="255" t="s">
        <v>586</v>
      </c>
      <c r="H4950" s="255" t="s">
        <v>3047</v>
      </c>
      <c r="I4950" s="255" t="s">
        <v>3662</v>
      </c>
      <c r="K4950" s="255" t="s">
        <v>3619</v>
      </c>
      <c r="L4950" s="255" t="s">
        <v>676</v>
      </c>
      <c r="M4950" s="255" t="s">
        <v>972</v>
      </c>
      <c r="N4950" s="255" t="s">
        <v>8786</v>
      </c>
      <c r="P4950" s="255" t="s">
        <v>265</v>
      </c>
      <c r="Q4950" s="255" t="s">
        <v>747</v>
      </c>
      <c r="R4950" s="255" t="s">
        <v>3645</v>
      </c>
      <c r="S4950" s="255" t="s">
        <v>10150</v>
      </c>
    </row>
    <row r="4951" spans="1:19" x14ac:dyDescent="0.3">
      <c r="A4951" s="255"/>
      <c r="B4951" s="255"/>
      <c r="C4951" s="255"/>
      <c r="D4951" s="255"/>
      <c r="F4951" s="255" t="s">
        <v>265</v>
      </c>
      <c r="G4951" s="255" t="s">
        <v>547</v>
      </c>
      <c r="H4951" s="255" t="s">
        <v>8986</v>
      </c>
      <c r="I4951" s="255" t="s">
        <v>630</v>
      </c>
      <c r="K4951" s="255" t="s">
        <v>3619</v>
      </c>
      <c r="L4951" s="255" t="s">
        <v>893</v>
      </c>
      <c r="M4951" s="255" t="s">
        <v>565</v>
      </c>
      <c r="N4951" s="255" t="s">
        <v>565</v>
      </c>
      <c r="P4951" s="255" t="s">
        <v>265</v>
      </c>
      <c r="Q4951" s="255" t="s">
        <v>749</v>
      </c>
      <c r="R4951" s="255" t="s">
        <v>1596</v>
      </c>
      <c r="S4951" s="255" t="s">
        <v>4852</v>
      </c>
    </row>
    <row r="4952" spans="1:19" x14ac:dyDescent="0.3">
      <c r="A4952" s="255"/>
      <c r="B4952" s="255"/>
      <c r="C4952" s="255"/>
      <c r="D4952" s="255"/>
      <c r="F4952" s="255" t="s">
        <v>265</v>
      </c>
      <c r="G4952" s="255" t="s">
        <v>647</v>
      </c>
      <c r="H4952" s="255" t="s">
        <v>4581</v>
      </c>
      <c r="I4952" s="255" t="s">
        <v>3794</v>
      </c>
      <c r="K4952" s="255" t="s">
        <v>3619</v>
      </c>
      <c r="L4952" s="255" t="s">
        <v>677</v>
      </c>
      <c r="M4952" s="255" t="s">
        <v>565</v>
      </c>
      <c r="N4952" s="255" t="s">
        <v>565</v>
      </c>
      <c r="P4952" s="255" t="s">
        <v>265</v>
      </c>
      <c r="Q4952" s="255" t="s">
        <v>751</v>
      </c>
      <c r="R4952" s="255" t="s">
        <v>957</v>
      </c>
      <c r="S4952" s="255" t="s">
        <v>10151</v>
      </c>
    </row>
    <row r="4953" spans="1:19" x14ac:dyDescent="0.3">
      <c r="A4953" s="255"/>
      <c r="B4953" s="255"/>
      <c r="C4953" s="255"/>
      <c r="D4953" s="255"/>
      <c r="F4953" s="255" t="s">
        <v>265</v>
      </c>
      <c r="G4953" s="255" t="s">
        <v>649</v>
      </c>
      <c r="H4953" s="255" t="s">
        <v>2383</v>
      </c>
      <c r="I4953" s="255" t="s">
        <v>3622</v>
      </c>
      <c r="K4953" s="255" t="s">
        <v>3619</v>
      </c>
      <c r="L4953" s="255" t="s">
        <v>543</v>
      </c>
      <c r="M4953" s="255" t="s">
        <v>757</v>
      </c>
      <c r="N4953" s="255" t="s">
        <v>1326</v>
      </c>
      <c r="P4953" s="255" t="s">
        <v>265</v>
      </c>
      <c r="Q4953" s="255" t="s">
        <v>753</v>
      </c>
      <c r="R4953" s="255" t="s">
        <v>10152</v>
      </c>
      <c r="S4953" s="255" t="s">
        <v>10153</v>
      </c>
    </row>
    <row r="4954" spans="1:19" x14ac:dyDescent="0.3">
      <c r="A4954" s="255"/>
      <c r="B4954" s="255"/>
      <c r="C4954" s="255"/>
      <c r="D4954" s="255"/>
      <c r="F4954" s="255" t="s">
        <v>265</v>
      </c>
      <c r="G4954" s="255" t="s">
        <v>651</v>
      </c>
      <c r="H4954" s="255" t="s">
        <v>1844</v>
      </c>
      <c r="I4954" s="255" t="s">
        <v>624</v>
      </c>
      <c r="K4954" s="255" t="s">
        <v>3619</v>
      </c>
      <c r="L4954" s="255" t="s">
        <v>681</v>
      </c>
      <c r="M4954" s="255" t="s">
        <v>624</v>
      </c>
      <c r="N4954" s="255" t="s">
        <v>1473</v>
      </c>
      <c r="P4954" s="255" t="s">
        <v>265</v>
      </c>
      <c r="Q4954" s="255" t="s">
        <v>538</v>
      </c>
      <c r="R4954" s="255" t="s">
        <v>9258</v>
      </c>
      <c r="S4954" s="255" t="s">
        <v>10154</v>
      </c>
    </row>
    <row r="4955" spans="1:19" x14ac:dyDescent="0.3">
      <c r="A4955" s="255"/>
      <c r="B4955" s="255"/>
      <c r="C4955" s="255"/>
      <c r="D4955" s="255"/>
      <c r="F4955" s="255" t="s">
        <v>265</v>
      </c>
      <c r="G4955" s="255" t="s">
        <v>653</v>
      </c>
      <c r="H4955" s="255" t="s">
        <v>1167</v>
      </c>
      <c r="I4955" s="255" t="s">
        <v>772</v>
      </c>
      <c r="K4955" s="255" t="s">
        <v>3619</v>
      </c>
      <c r="L4955" s="255" t="s">
        <v>683</v>
      </c>
      <c r="M4955" s="255" t="s">
        <v>594</v>
      </c>
      <c r="N4955" s="255" t="s">
        <v>1844</v>
      </c>
      <c r="P4955" s="255" t="s">
        <v>265</v>
      </c>
      <c r="Q4955" s="255" t="s">
        <v>756</v>
      </c>
      <c r="R4955" s="255" t="s">
        <v>757</v>
      </c>
      <c r="S4955" s="255" t="s">
        <v>624</v>
      </c>
    </row>
    <row r="4956" spans="1:19" x14ac:dyDescent="0.3">
      <c r="A4956" s="255"/>
      <c r="B4956" s="255"/>
      <c r="C4956" s="255"/>
      <c r="D4956" s="255"/>
      <c r="F4956" s="255" t="s">
        <v>265</v>
      </c>
      <c r="G4956" s="255" t="s">
        <v>655</v>
      </c>
      <c r="H4956" s="255" t="s">
        <v>1312</v>
      </c>
      <c r="I4956" s="255" t="s">
        <v>2813</v>
      </c>
      <c r="K4956" s="255" t="s">
        <v>3619</v>
      </c>
      <c r="L4956" s="255" t="s">
        <v>542</v>
      </c>
      <c r="M4956" s="255" t="s">
        <v>881</v>
      </c>
      <c r="N4956" s="255" t="s">
        <v>892</v>
      </c>
      <c r="P4956" s="255" t="s">
        <v>265</v>
      </c>
      <c r="Q4956" s="255" t="s">
        <v>758</v>
      </c>
      <c r="R4956" s="255" t="s">
        <v>8145</v>
      </c>
      <c r="S4956" s="255" t="s">
        <v>4206</v>
      </c>
    </row>
    <row r="4957" spans="1:19" x14ac:dyDescent="0.3">
      <c r="A4957" s="255"/>
      <c r="B4957" s="255"/>
      <c r="C4957" s="255"/>
      <c r="D4957" s="255"/>
      <c r="F4957" s="255" t="s">
        <v>265</v>
      </c>
      <c r="G4957" s="255" t="s">
        <v>657</v>
      </c>
      <c r="H4957" s="255" t="s">
        <v>621</v>
      </c>
      <c r="I4957" s="255" t="s">
        <v>1856</v>
      </c>
      <c r="K4957" s="255" t="s">
        <v>3619</v>
      </c>
      <c r="L4957" s="255" t="s">
        <v>686</v>
      </c>
      <c r="M4957" s="255" t="s">
        <v>952</v>
      </c>
      <c r="N4957" s="255" t="s">
        <v>1013</v>
      </c>
      <c r="P4957" s="255" t="s">
        <v>265</v>
      </c>
      <c r="Q4957" s="255" t="s">
        <v>760</v>
      </c>
      <c r="R4957" s="255" t="s">
        <v>9259</v>
      </c>
      <c r="S4957" s="255" t="s">
        <v>10155</v>
      </c>
    </row>
    <row r="4958" spans="1:19" x14ac:dyDescent="0.3">
      <c r="A4958" s="255"/>
      <c r="B4958" s="255"/>
      <c r="C4958" s="255"/>
      <c r="D4958" s="255"/>
      <c r="F4958" s="255" t="s">
        <v>265</v>
      </c>
      <c r="G4958" s="255" t="s">
        <v>546</v>
      </c>
      <c r="H4958" s="255" t="s">
        <v>4245</v>
      </c>
      <c r="I4958" s="255" t="s">
        <v>2787</v>
      </c>
      <c r="K4958" s="255" t="s">
        <v>3619</v>
      </c>
      <c r="L4958" s="255" t="s">
        <v>688</v>
      </c>
      <c r="M4958" s="255" t="s">
        <v>594</v>
      </c>
      <c r="N4958" s="255" t="s">
        <v>946</v>
      </c>
      <c r="P4958" s="255" t="s">
        <v>265</v>
      </c>
      <c r="Q4958" s="255" t="s">
        <v>762</v>
      </c>
      <c r="R4958" s="255" t="s">
        <v>1080</v>
      </c>
      <c r="S4958" s="255" t="s">
        <v>4207</v>
      </c>
    </row>
    <row r="4959" spans="1:19" x14ac:dyDescent="0.3">
      <c r="A4959" s="255"/>
      <c r="B4959" s="255"/>
      <c r="C4959" s="255"/>
      <c r="D4959" s="255"/>
      <c r="F4959" s="255" t="s">
        <v>265</v>
      </c>
      <c r="G4959" s="255" t="s">
        <v>660</v>
      </c>
      <c r="H4959" s="255" t="s">
        <v>624</v>
      </c>
      <c r="I4959" s="255" t="s">
        <v>1037</v>
      </c>
      <c r="K4959" s="255" t="s">
        <v>3619</v>
      </c>
      <c r="L4959" s="255" t="s">
        <v>690</v>
      </c>
      <c r="M4959" s="255" t="s">
        <v>565</v>
      </c>
      <c r="N4959" s="255" t="s">
        <v>565</v>
      </c>
      <c r="P4959" s="255" t="s">
        <v>265</v>
      </c>
      <c r="Q4959" s="255" t="s">
        <v>764</v>
      </c>
      <c r="R4959" s="255" t="s">
        <v>5350</v>
      </c>
      <c r="S4959" s="255" t="s">
        <v>4208</v>
      </c>
    </row>
    <row r="4960" spans="1:19" x14ac:dyDescent="0.3">
      <c r="A4960" s="255"/>
      <c r="B4960" s="255"/>
      <c r="C4960" s="255"/>
      <c r="D4960" s="255"/>
      <c r="F4960" s="255" t="s">
        <v>265</v>
      </c>
      <c r="G4960" s="255" t="s">
        <v>662</v>
      </c>
      <c r="H4960" s="255" t="s">
        <v>992</v>
      </c>
      <c r="I4960" s="255" t="s">
        <v>1564</v>
      </c>
      <c r="K4960" s="255" t="s">
        <v>3619</v>
      </c>
      <c r="L4960" s="255" t="s">
        <v>541</v>
      </c>
      <c r="M4960" s="255" t="s">
        <v>4371</v>
      </c>
      <c r="N4960" s="255" t="s">
        <v>9150</v>
      </c>
      <c r="P4960" s="255" t="s">
        <v>265</v>
      </c>
      <c r="Q4960" s="255" t="s">
        <v>766</v>
      </c>
      <c r="R4960" s="255" t="s">
        <v>624</v>
      </c>
      <c r="S4960" s="255" t="s">
        <v>828</v>
      </c>
    </row>
    <row r="4961" spans="1:19" x14ac:dyDescent="0.3">
      <c r="A4961" s="255"/>
      <c r="B4961" s="255"/>
      <c r="C4961" s="255"/>
      <c r="D4961" s="255"/>
      <c r="F4961" s="255" t="s">
        <v>265</v>
      </c>
      <c r="G4961" s="255" t="s">
        <v>664</v>
      </c>
      <c r="H4961" s="255" t="s">
        <v>852</v>
      </c>
      <c r="I4961" s="255" t="s">
        <v>3663</v>
      </c>
      <c r="K4961" s="255" t="s">
        <v>3619</v>
      </c>
      <c r="L4961" s="255" t="s">
        <v>693</v>
      </c>
      <c r="M4961" s="255" t="s">
        <v>3661</v>
      </c>
      <c r="N4961" s="255" t="s">
        <v>8787</v>
      </c>
      <c r="P4961" s="255" t="s">
        <v>265</v>
      </c>
      <c r="Q4961" s="255" t="s">
        <v>4672</v>
      </c>
      <c r="R4961" s="255" t="s">
        <v>812</v>
      </c>
      <c r="S4961" s="255" t="s">
        <v>999</v>
      </c>
    </row>
    <row r="4962" spans="1:19" x14ac:dyDescent="0.3">
      <c r="A4962" s="255"/>
      <c r="B4962" s="255"/>
      <c r="C4962" s="255"/>
      <c r="D4962" s="255"/>
      <c r="F4962" s="255" t="s">
        <v>265</v>
      </c>
      <c r="G4962" s="255" t="s">
        <v>545</v>
      </c>
      <c r="H4962" s="255" t="s">
        <v>1685</v>
      </c>
      <c r="I4962" s="255" t="s">
        <v>8985</v>
      </c>
      <c r="K4962" s="255" t="s">
        <v>3619</v>
      </c>
      <c r="L4962" s="255" t="s">
        <v>695</v>
      </c>
      <c r="M4962" s="255" t="s">
        <v>2587</v>
      </c>
      <c r="N4962" s="255" t="s">
        <v>2166</v>
      </c>
      <c r="P4962" s="255" t="s">
        <v>265</v>
      </c>
      <c r="Q4962" s="255" t="s">
        <v>767</v>
      </c>
      <c r="R4962" s="255" t="s">
        <v>594</v>
      </c>
      <c r="S4962" s="255" t="s">
        <v>885</v>
      </c>
    </row>
    <row r="4963" spans="1:19" x14ac:dyDescent="0.3">
      <c r="A4963" s="255"/>
      <c r="B4963" s="255"/>
      <c r="C4963" s="255"/>
      <c r="D4963" s="255"/>
      <c r="F4963" s="255" t="s">
        <v>265</v>
      </c>
      <c r="G4963" s="255" t="s">
        <v>667</v>
      </c>
      <c r="H4963" s="255" t="s">
        <v>863</v>
      </c>
      <c r="I4963" s="255" t="s">
        <v>565</v>
      </c>
      <c r="K4963" s="255" t="s">
        <v>3619</v>
      </c>
      <c r="L4963" s="255" t="s">
        <v>697</v>
      </c>
      <c r="M4963" s="255" t="s">
        <v>2193</v>
      </c>
      <c r="N4963" s="255" t="s">
        <v>757</v>
      </c>
      <c r="P4963" s="255" t="s">
        <v>265</v>
      </c>
      <c r="Q4963" s="255" t="s">
        <v>769</v>
      </c>
      <c r="R4963" s="255" t="s">
        <v>885</v>
      </c>
      <c r="S4963" s="255" t="s">
        <v>1197</v>
      </c>
    </row>
    <row r="4964" spans="1:19" x14ac:dyDescent="0.3">
      <c r="A4964" s="255"/>
      <c r="B4964" s="255"/>
      <c r="C4964" s="255"/>
      <c r="D4964" s="255"/>
      <c r="F4964" s="255" t="s">
        <v>265</v>
      </c>
      <c r="G4964" s="255" t="s">
        <v>668</v>
      </c>
      <c r="H4964" s="255" t="s">
        <v>812</v>
      </c>
      <c r="I4964" s="255" t="s">
        <v>843</v>
      </c>
      <c r="K4964" s="255" t="s">
        <v>3619</v>
      </c>
      <c r="L4964" s="255" t="s">
        <v>699</v>
      </c>
      <c r="M4964" s="255" t="s">
        <v>828</v>
      </c>
      <c r="N4964" s="255" t="s">
        <v>757</v>
      </c>
      <c r="P4964" s="255" t="s">
        <v>265</v>
      </c>
      <c r="Q4964" s="255" t="s">
        <v>537</v>
      </c>
      <c r="R4964" s="255" t="s">
        <v>9260</v>
      </c>
      <c r="S4964" s="255" t="s">
        <v>4209</v>
      </c>
    </row>
    <row r="4965" spans="1:19" x14ac:dyDescent="0.3">
      <c r="A4965" s="255"/>
      <c r="B4965" s="255"/>
      <c r="C4965" s="255"/>
      <c r="D4965" s="255"/>
      <c r="F4965" s="255" t="s">
        <v>265</v>
      </c>
      <c r="G4965" s="255" t="s">
        <v>670</v>
      </c>
      <c r="H4965" s="255" t="s">
        <v>3454</v>
      </c>
      <c r="I4965" s="255" t="s">
        <v>8984</v>
      </c>
      <c r="K4965" s="255" t="s">
        <v>3619</v>
      </c>
      <c r="L4965" s="255" t="s">
        <v>701</v>
      </c>
      <c r="M4965" s="255" t="s">
        <v>565</v>
      </c>
      <c r="N4965" s="255" t="s">
        <v>757</v>
      </c>
      <c r="P4965" s="255" t="s">
        <v>265</v>
      </c>
      <c r="Q4965" s="255" t="s">
        <v>4673</v>
      </c>
      <c r="R4965" s="255" t="s">
        <v>9261</v>
      </c>
      <c r="S4965" s="255" t="s">
        <v>9262</v>
      </c>
    </row>
    <row r="4966" spans="1:19" x14ac:dyDescent="0.3">
      <c r="A4966" s="255"/>
      <c r="B4966" s="255"/>
      <c r="C4966" s="255"/>
      <c r="D4966" s="255"/>
      <c r="F4966" s="255" t="s">
        <v>265</v>
      </c>
      <c r="G4966" s="255" t="s">
        <v>672</v>
      </c>
      <c r="H4966" s="255" t="s">
        <v>4510</v>
      </c>
      <c r="I4966" s="255" t="s">
        <v>8671</v>
      </c>
      <c r="K4966" s="255" t="s">
        <v>3619</v>
      </c>
      <c r="L4966" s="255" t="s">
        <v>702</v>
      </c>
      <c r="M4966" s="255" t="s">
        <v>565</v>
      </c>
      <c r="N4966" s="255" t="s">
        <v>565</v>
      </c>
      <c r="P4966" s="255" t="s">
        <v>265</v>
      </c>
      <c r="Q4966" s="255" t="s">
        <v>774</v>
      </c>
      <c r="R4966" s="255" t="s">
        <v>565</v>
      </c>
      <c r="S4966" s="255" t="s">
        <v>565</v>
      </c>
    </row>
    <row r="4967" spans="1:19" x14ac:dyDescent="0.3">
      <c r="A4967" s="255"/>
      <c r="B4967" s="255"/>
      <c r="C4967" s="255"/>
      <c r="D4967" s="255"/>
      <c r="F4967" s="255" t="s">
        <v>265</v>
      </c>
      <c r="G4967" s="255" t="s">
        <v>544</v>
      </c>
      <c r="H4967" s="255" t="s">
        <v>594</v>
      </c>
      <c r="I4967" s="255" t="s">
        <v>863</v>
      </c>
      <c r="K4967" s="255" t="s">
        <v>3619</v>
      </c>
      <c r="L4967" s="255" t="s">
        <v>703</v>
      </c>
      <c r="M4967" s="255" t="s">
        <v>565</v>
      </c>
      <c r="N4967" s="255" t="s">
        <v>565</v>
      </c>
      <c r="P4967" s="255" t="s">
        <v>265</v>
      </c>
      <c r="Q4967" s="255" t="s">
        <v>776</v>
      </c>
      <c r="R4967" s="255" t="s">
        <v>594</v>
      </c>
      <c r="S4967" s="255" t="s">
        <v>946</v>
      </c>
    </row>
    <row r="4968" spans="1:19" x14ac:dyDescent="0.3">
      <c r="A4968" s="255"/>
      <c r="B4968" s="255"/>
      <c r="C4968" s="255"/>
      <c r="D4968" s="255"/>
      <c r="F4968" s="255" t="s">
        <v>265</v>
      </c>
      <c r="G4968" s="255" t="s">
        <v>675</v>
      </c>
      <c r="H4968" s="255" t="s">
        <v>565</v>
      </c>
      <c r="I4968" s="255" t="s">
        <v>565</v>
      </c>
      <c r="K4968" s="255" t="s">
        <v>3619</v>
      </c>
      <c r="L4968" s="255" t="s">
        <v>704</v>
      </c>
      <c r="M4968" s="255" t="s">
        <v>565</v>
      </c>
      <c r="N4968" s="255" t="s">
        <v>565</v>
      </c>
      <c r="P4968" s="255" t="s">
        <v>265</v>
      </c>
      <c r="Q4968" s="255" t="s">
        <v>778</v>
      </c>
      <c r="R4968" s="255" t="s">
        <v>9263</v>
      </c>
      <c r="S4968" s="255" t="s">
        <v>4210</v>
      </c>
    </row>
    <row r="4969" spans="1:19" x14ac:dyDescent="0.3">
      <c r="A4969" s="255"/>
      <c r="B4969" s="255"/>
      <c r="C4969" s="255"/>
      <c r="D4969" s="255"/>
      <c r="F4969" s="255" t="s">
        <v>265</v>
      </c>
      <c r="G4969" s="255" t="s">
        <v>676</v>
      </c>
      <c r="H4969" s="255" t="s">
        <v>565</v>
      </c>
      <c r="I4969" s="255" t="s">
        <v>565</v>
      </c>
      <c r="K4969" s="255" t="s">
        <v>3619</v>
      </c>
      <c r="L4969" s="255" t="s">
        <v>705</v>
      </c>
      <c r="M4969" s="255" t="s">
        <v>565</v>
      </c>
      <c r="N4969" s="255" t="s">
        <v>565</v>
      </c>
      <c r="P4969" s="255" t="s">
        <v>265</v>
      </c>
      <c r="Q4969" s="255" t="s">
        <v>780</v>
      </c>
      <c r="R4969" s="255" t="s">
        <v>3986</v>
      </c>
      <c r="S4969" s="255" t="s">
        <v>1850</v>
      </c>
    </row>
    <row r="4970" spans="1:19" x14ac:dyDescent="0.3">
      <c r="A4970" s="255"/>
      <c r="B4970" s="255"/>
      <c r="C4970" s="255"/>
      <c r="D4970" s="255"/>
      <c r="F4970" s="255" t="s">
        <v>265</v>
      </c>
      <c r="G4970" s="255" t="s">
        <v>893</v>
      </c>
      <c r="H4970" s="255" t="s">
        <v>565</v>
      </c>
      <c r="I4970" s="255" t="s">
        <v>565</v>
      </c>
      <c r="K4970" s="255" t="s">
        <v>3619</v>
      </c>
      <c r="L4970" s="255" t="s">
        <v>707</v>
      </c>
      <c r="M4970" s="255" t="s">
        <v>1183</v>
      </c>
      <c r="N4970" s="255" t="s">
        <v>4486</v>
      </c>
      <c r="P4970" s="255" t="s">
        <v>265</v>
      </c>
      <c r="Q4970" s="255" t="s">
        <v>782</v>
      </c>
      <c r="R4970" s="255" t="s">
        <v>565</v>
      </c>
      <c r="S4970" s="255" t="s">
        <v>565</v>
      </c>
    </row>
    <row r="4971" spans="1:19" x14ac:dyDescent="0.3">
      <c r="A4971" s="255"/>
      <c r="B4971" s="255"/>
      <c r="C4971" s="255"/>
      <c r="D4971" s="255"/>
      <c r="F4971" s="255" t="s">
        <v>265</v>
      </c>
      <c r="G4971" s="255" t="s">
        <v>677</v>
      </c>
      <c r="H4971" s="255" t="s">
        <v>594</v>
      </c>
      <c r="I4971" s="255" t="s">
        <v>863</v>
      </c>
      <c r="K4971" s="255" t="s">
        <v>3619</v>
      </c>
      <c r="L4971" s="255" t="s">
        <v>709</v>
      </c>
      <c r="M4971" s="255" t="s">
        <v>565</v>
      </c>
      <c r="N4971" s="255" t="s">
        <v>565</v>
      </c>
      <c r="P4971" s="255" t="s">
        <v>265</v>
      </c>
      <c r="Q4971" s="255" t="s">
        <v>783</v>
      </c>
      <c r="R4971" s="255" t="s">
        <v>1832</v>
      </c>
      <c r="S4971" s="255" t="s">
        <v>4211</v>
      </c>
    </row>
    <row r="4972" spans="1:19" x14ac:dyDescent="0.3">
      <c r="A4972" s="255"/>
      <c r="B4972" s="255"/>
      <c r="C4972" s="255"/>
      <c r="D4972" s="255"/>
      <c r="F4972" s="255" t="s">
        <v>265</v>
      </c>
      <c r="G4972" s="255" t="s">
        <v>543</v>
      </c>
      <c r="H4972" s="255" t="s">
        <v>1238</v>
      </c>
      <c r="I4972" s="255" t="s">
        <v>3664</v>
      </c>
      <c r="K4972" s="255" t="s">
        <v>3619</v>
      </c>
      <c r="L4972" s="255" t="s">
        <v>586</v>
      </c>
      <c r="M4972" s="255" t="s">
        <v>2193</v>
      </c>
      <c r="N4972" s="255" t="s">
        <v>3609</v>
      </c>
      <c r="P4972" s="255" t="s">
        <v>265</v>
      </c>
      <c r="Q4972" s="255" t="s">
        <v>784</v>
      </c>
      <c r="R4972" s="255" t="s">
        <v>1906</v>
      </c>
      <c r="S4972" s="255" t="s">
        <v>3017</v>
      </c>
    </row>
    <row r="4973" spans="1:19" x14ac:dyDescent="0.3">
      <c r="A4973" s="255"/>
      <c r="B4973" s="255"/>
      <c r="C4973" s="255"/>
      <c r="D4973" s="255"/>
      <c r="F4973" s="255" t="s">
        <v>265</v>
      </c>
      <c r="G4973" s="255" t="s">
        <v>679</v>
      </c>
      <c r="H4973" s="255" t="s">
        <v>565</v>
      </c>
      <c r="I4973" s="255" t="s">
        <v>565</v>
      </c>
      <c r="K4973" s="255" t="s">
        <v>3619</v>
      </c>
      <c r="L4973" s="255" t="s">
        <v>540</v>
      </c>
      <c r="M4973" s="255" t="s">
        <v>10002</v>
      </c>
      <c r="N4973" s="255" t="s">
        <v>10001</v>
      </c>
      <c r="P4973" s="255" t="s">
        <v>265</v>
      </c>
      <c r="Q4973" s="255" t="s">
        <v>786</v>
      </c>
      <c r="R4973" s="255" t="s">
        <v>8193</v>
      </c>
      <c r="S4973" s="255" t="s">
        <v>4212</v>
      </c>
    </row>
    <row r="4974" spans="1:19" x14ac:dyDescent="0.3">
      <c r="A4974" s="255"/>
      <c r="B4974" s="255"/>
      <c r="C4974" s="255"/>
      <c r="D4974" s="255"/>
      <c r="F4974" s="255" t="s">
        <v>265</v>
      </c>
      <c r="G4974" s="255" t="s">
        <v>681</v>
      </c>
      <c r="H4974" s="255" t="s">
        <v>2840</v>
      </c>
      <c r="I4974" s="255" t="s">
        <v>3665</v>
      </c>
      <c r="K4974" s="255" t="s">
        <v>3619</v>
      </c>
      <c r="L4974" s="255" t="s">
        <v>371</v>
      </c>
      <c r="M4974" s="255" t="s">
        <v>10000</v>
      </c>
      <c r="N4974" s="255" t="s">
        <v>9999</v>
      </c>
      <c r="P4974" s="255" t="s">
        <v>265</v>
      </c>
      <c r="Q4974" s="255" t="s">
        <v>4674</v>
      </c>
      <c r="R4974" s="255" t="s">
        <v>4251</v>
      </c>
      <c r="S4974" s="255" t="s">
        <v>9264</v>
      </c>
    </row>
    <row r="4975" spans="1:19" x14ac:dyDescent="0.3">
      <c r="A4975" s="255"/>
      <c r="B4975" s="255"/>
      <c r="C4975" s="255"/>
      <c r="D4975" s="255"/>
      <c r="F4975" s="255" t="s">
        <v>265</v>
      </c>
      <c r="G4975" s="255" t="s">
        <v>683</v>
      </c>
      <c r="H4975" s="255" t="s">
        <v>1013</v>
      </c>
      <c r="I4975" s="255" t="s">
        <v>3666</v>
      </c>
      <c r="K4975" s="255" t="s">
        <v>3619</v>
      </c>
      <c r="L4975" s="255" t="s">
        <v>714</v>
      </c>
      <c r="M4975" s="255" t="s">
        <v>565</v>
      </c>
      <c r="N4975" s="255" t="s">
        <v>565</v>
      </c>
      <c r="P4975" s="255" t="s">
        <v>265</v>
      </c>
      <c r="Q4975" s="255" t="s">
        <v>788</v>
      </c>
      <c r="R4975" s="255" t="s">
        <v>594</v>
      </c>
      <c r="S4975" s="255" t="s">
        <v>1121</v>
      </c>
    </row>
    <row r="4976" spans="1:19" x14ac:dyDescent="0.3">
      <c r="A4976" s="255"/>
      <c r="B4976" s="255"/>
      <c r="C4976" s="255"/>
      <c r="D4976" s="255"/>
      <c r="F4976" s="255" t="s">
        <v>265</v>
      </c>
      <c r="G4976" s="255" t="s">
        <v>542</v>
      </c>
      <c r="H4976" s="255" t="s">
        <v>721</v>
      </c>
      <c r="I4976" s="255" t="s">
        <v>8672</v>
      </c>
      <c r="K4976" s="255" t="s">
        <v>3619</v>
      </c>
      <c r="L4976" s="255" t="s">
        <v>1041</v>
      </c>
      <c r="M4976" s="255" t="s">
        <v>972</v>
      </c>
      <c r="N4976" s="255" t="s">
        <v>9998</v>
      </c>
      <c r="P4976" s="255" t="s">
        <v>265</v>
      </c>
      <c r="Q4976" s="255" t="s">
        <v>790</v>
      </c>
      <c r="R4976" s="255" t="s">
        <v>2193</v>
      </c>
      <c r="S4976" s="255" t="s">
        <v>4213</v>
      </c>
    </row>
    <row r="4977" spans="1:19" x14ac:dyDescent="0.3">
      <c r="A4977" s="255"/>
      <c r="B4977" s="255"/>
      <c r="C4977" s="255"/>
      <c r="D4977" s="255"/>
      <c r="F4977" s="255" t="s">
        <v>265</v>
      </c>
      <c r="G4977" s="255" t="s">
        <v>686</v>
      </c>
      <c r="H4977" s="255" t="s">
        <v>1959</v>
      </c>
      <c r="I4977" s="255" t="s">
        <v>1911</v>
      </c>
      <c r="K4977" s="255" t="s">
        <v>3619</v>
      </c>
      <c r="L4977" s="255" t="s">
        <v>715</v>
      </c>
      <c r="M4977" s="255" t="s">
        <v>5839</v>
      </c>
      <c r="N4977" s="255" t="s">
        <v>9997</v>
      </c>
      <c r="P4977" s="255" t="s">
        <v>265</v>
      </c>
      <c r="Q4977" s="255" t="s">
        <v>792</v>
      </c>
      <c r="R4977" s="255" t="s">
        <v>885</v>
      </c>
      <c r="S4977" s="255" t="s">
        <v>922</v>
      </c>
    </row>
    <row r="4978" spans="1:19" x14ac:dyDescent="0.3">
      <c r="A4978" s="255"/>
      <c r="B4978" s="255"/>
      <c r="C4978" s="255"/>
      <c r="D4978" s="255"/>
      <c r="F4978" s="255" t="s">
        <v>265</v>
      </c>
      <c r="G4978" s="255" t="s">
        <v>688</v>
      </c>
      <c r="H4978" s="255" t="s">
        <v>949</v>
      </c>
      <c r="I4978" s="255" t="s">
        <v>1135</v>
      </c>
      <c r="K4978" s="255" t="s">
        <v>3619</v>
      </c>
      <c r="L4978" s="255" t="s">
        <v>717</v>
      </c>
      <c r="M4978" s="255" t="s">
        <v>594</v>
      </c>
      <c r="N4978" s="255" t="s">
        <v>1763</v>
      </c>
      <c r="P4978" s="255" t="s">
        <v>265</v>
      </c>
      <c r="Q4978" s="255" t="s">
        <v>794</v>
      </c>
      <c r="R4978" s="255" t="s">
        <v>952</v>
      </c>
      <c r="S4978" s="255" t="s">
        <v>1079</v>
      </c>
    </row>
    <row r="4979" spans="1:19" x14ac:dyDescent="0.3">
      <c r="A4979" s="255"/>
      <c r="B4979" s="255"/>
      <c r="C4979" s="255"/>
      <c r="D4979" s="255"/>
      <c r="F4979" s="255" t="s">
        <v>265</v>
      </c>
      <c r="G4979" s="255" t="s">
        <v>690</v>
      </c>
      <c r="H4979" s="255" t="s">
        <v>906</v>
      </c>
      <c r="I4979" s="255" t="s">
        <v>1338</v>
      </c>
      <c r="K4979" s="255" t="s">
        <v>3619</v>
      </c>
      <c r="L4979" s="255" t="s">
        <v>719</v>
      </c>
      <c r="M4979" s="255" t="s">
        <v>1671</v>
      </c>
      <c r="N4979" s="255" t="s">
        <v>8788</v>
      </c>
      <c r="P4979" s="255" t="s">
        <v>265</v>
      </c>
      <c r="Q4979" s="255" t="s">
        <v>796</v>
      </c>
      <c r="R4979" s="255" t="s">
        <v>1399</v>
      </c>
      <c r="S4979" s="255" t="s">
        <v>4214</v>
      </c>
    </row>
    <row r="4980" spans="1:19" x14ac:dyDescent="0.3">
      <c r="A4980" s="255"/>
      <c r="B4980" s="255"/>
      <c r="C4980" s="255"/>
      <c r="D4980" s="255"/>
      <c r="F4980" s="255" t="s">
        <v>265</v>
      </c>
      <c r="G4980" s="255" t="s">
        <v>541</v>
      </c>
      <c r="H4980" s="255" t="s">
        <v>8983</v>
      </c>
      <c r="I4980" s="255" t="s">
        <v>8673</v>
      </c>
      <c r="K4980" s="255" t="s">
        <v>3619</v>
      </c>
      <c r="L4980" s="255" t="s">
        <v>720</v>
      </c>
      <c r="M4980" s="255" t="s">
        <v>881</v>
      </c>
      <c r="N4980" s="255" t="s">
        <v>2221</v>
      </c>
      <c r="P4980" s="255" t="s">
        <v>265</v>
      </c>
      <c r="Q4980" s="255" t="s">
        <v>4675</v>
      </c>
      <c r="R4980" s="255" t="s">
        <v>638</v>
      </c>
      <c r="S4980" s="255" t="s">
        <v>9265</v>
      </c>
    </row>
    <row r="4981" spans="1:19" x14ac:dyDescent="0.3">
      <c r="A4981" s="255"/>
      <c r="B4981" s="255"/>
      <c r="C4981" s="255"/>
      <c r="D4981" s="255"/>
      <c r="F4981" s="255" t="s">
        <v>265</v>
      </c>
      <c r="G4981" s="255" t="s">
        <v>693</v>
      </c>
      <c r="H4981" s="255" t="s">
        <v>1271</v>
      </c>
      <c r="I4981" s="255" t="s">
        <v>4565</v>
      </c>
      <c r="K4981" s="255" t="s">
        <v>3619</v>
      </c>
      <c r="L4981" s="255" t="s">
        <v>722</v>
      </c>
      <c r="M4981" s="255" t="s">
        <v>4310</v>
      </c>
      <c r="N4981" s="255" t="s">
        <v>9996</v>
      </c>
      <c r="P4981" s="255" t="s">
        <v>265</v>
      </c>
      <c r="Q4981" s="255" t="s">
        <v>798</v>
      </c>
      <c r="R4981" s="255" t="s">
        <v>1832</v>
      </c>
      <c r="S4981" s="255" t="s">
        <v>2900</v>
      </c>
    </row>
    <row r="4982" spans="1:19" x14ac:dyDescent="0.3">
      <c r="A4982" s="255"/>
      <c r="B4982" s="255"/>
      <c r="C4982" s="255"/>
      <c r="D4982" s="255"/>
      <c r="F4982" s="255" t="s">
        <v>265</v>
      </c>
      <c r="G4982" s="255" t="s">
        <v>695</v>
      </c>
      <c r="H4982" s="255" t="s">
        <v>873</v>
      </c>
      <c r="I4982" s="255" t="s">
        <v>1937</v>
      </c>
      <c r="K4982" s="255" t="s">
        <v>3619</v>
      </c>
      <c r="L4982" s="255" t="s">
        <v>724</v>
      </c>
      <c r="M4982" s="255" t="s">
        <v>3986</v>
      </c>
      <c r="N4982" s="255" t="s">
        <v>4270</v>
      </c>
      <c r="P4982" s="255" t="s">
        <v>265</v>
      </c>
      <c r="Q4982" s="255" t="s">
        <v>800</v>
      </c>
      <c r="R4982" s="255" t="s">
        <v>821</v>
      </c>
      <c r="S4982" s="255" t="s">
        <v>1829</v>
      </c>
    </row>
    <row r="4983" spans="1:19" x14ac:dyDescent="0.3">
      <c r="A4983" s="255"/>
      <c r="B4983" s="255"/>
      <c r="C4983" s="255"/>
      <c r="D4983" s="255"/>
      <c r="F4983" s="255" t="s">
        <v>265</v>
      </c>
      <c r="G4983" s="255" t="s">
        <v>697</v>
      </c>
      <c r="H4983" s="255" t="s">
        <v>3432</v>
      </c>
      <c r="I4983" s="255" t="s">
        <v>3359</v>
      </c>
      <c r="K4983" s="255" t="s">
        <v>3619</v>
      </c>
      <c r="L4983" s="255" t="s">
        <v>726</v>
      </c>
      <c r="M4983" s="255" t="s">
        <v>9152</v>
      </c>
      <c r="N4983" s="255" t="s">
        <v>9995</v>
      </c>
      <c r="P4983" s="255" t="s">
        <v>265</v>
      </c>
      <c r="Q4983" s="255" t="s">
        <v>802</v>
      </c>
      <c r="R4983" s="255" t="s">
        <v>565</v>
      </c>
      <c r="S4983" s="255" t="s">
        <v>565</v>
      </c>
    </row>
    <row r="4984" spans="1:19" x14ac:dyDescent="0.3">
      <c r="A4984" s="255"/>
      <c r="B4984" s="255"/>
      <c r="C4984" s="255"/>
      <c r="D4984" s="255"/>
      <c r="F4984" s="255" t="s">
        <v>265</v>
      </c>
      <c r="G4984" s="255" t="s">
        <v>699</v>
      </c>
      <c r="H4984" s="255" t="s">
        <v>1422</v>
      </c>
      <c r="I4984" s="255" t="s">
        <v>1077</v>
      </c>
      <c r="K4984" s="255" t="s">
        <v>3619</v>
      </c>
      <c r="L4984" s="255" t="s">
        <v>728</v>
      </c>
      <c r="M4984" s="255" t="s">
        <v>4523</v>
      </c>
      <c r="N4984" s="255" t="s">
        <v>8789</v>
      </c>
      <c r="P4984" s="255" t="s">
        <v>265</v>
      </c>
      <c r="Q4984" s="255" t="s">
        <v>803</v>
      </c>
      <c r="R4984" s="255" t="s">
        <v>1150</v>
      </c>
      <c r="S4984" s="255" t="s">
        <v>4215</v>
      </c>
    </row>
    <row r="4985" spans="1:19" x14ac:dyDescent="0.3">
      <c r="A4985" s="255"/>
      <c r="B4985" s="255"/>
      <c r="C4985" s="255"/>
      <c r="D4985" s="255"/>
      <c r="F4985" s="255" t="s">
        <v>265</v>
      </c>
      <c r="G4985" s="255" t="s">
        <v>701</v>
      </c>
      <c r="H4985" s="255" t="s">
        <v>624</v>
      </c>
      <c r="I4985" s="255" t="s">
        <v>900</v>
      </c>
      <c r="K4985" s="255" t="s">
        <v>3619</v>
      </c>
      <c r="L4985" s="255" t="s">
        <v>730</v>
      </c>
      <c r="M4985" s="255" t="s">
        <v>2060</v>
      </c>
      <c r="N4985" s="255" t="s">
        <v>8790</v>
      </c>
      <c r="P4985" s="255" t="s">
        <v>265</v>
      </c>
      <c r="Q4985" s="255" t="s">
        <v>805</v>
      </c>
      <c r="R4985" s="255" t="s">
        <v>624</v>
      </c>
      <c r="S4985" s="255" t="s">
        <v>1234</v>
      </c>
    </row>
    <row r="4986" spans="1:19" x14ac:dyDescent="0.3">
      <c r="A4986" s="255"/>
      <c r="B4986" s="255"/>
      <c r="C4986" s="255"/>
      <c r="D4986" s="255"/>
      <c r="F4986" s="255" t="s">
        <v>265</v>
      </c>
      <c r="G4986" s="255" t="s">
        <v>702</v>
      </c>
      <c r="H4986" s="255" t="s">
        <v>565</v>
      </c>
      <c r="I4986" s="255" t="s">
        <v>565</v>
      </c>
      <c r="K4986" s="255" t="s">
        <v>3619</v>
      </c>
      <c r="L4986" s="255" t="s">
        <v>539</v>
      </c>
      <c r="M4986" s="255" t="s">
        <v>9861</v>
      </c>
      <c r="N4986" s="255" t="s">
        <v>9994</v>
      </c>
      <c r="P4986" s="255" t="s">
        <v>265</v>
      </c>
      <c r="Q4986" s="255" t="s">
        <v>807</v>
      </c>
      <c r="R4986" s="255" t="s">
        <v>777</v>
      </c>
      <c r="S4986" s="255" t="s">
        <v>1629</v>
      </c>
    </row>
    <row r="4987" spans="1:19" x14ac:dyDescent="0.3">
      <c r="A4987" s="255"/>
      <c r="B4987" s="255"/>
      <c r="C4987" s="255"/>
      <c r="D4987" s="255"/>
      <c r="F4987" s="255" t="s">
        <v>265</v>
      </c>
      <c r="G4987" s="255" t="s">
        <v>703</v>
      </c>
      <c r="H4987" s="255" t="s">
        <v>565</v>
      </c>
      <c r="I4987" s="255" t="s">
        <v>565</v>
      </c>
      <c r="K4987" s="255" t="s">
        <v>3619</v>
      </c>
      <c r="L4987" s="255" t="s">
        <v>735</v>
      </c>
      <c r="M4987" s="255" t="s">
        <v>946</v>
      </c>
      <c r="N4987" s="255" t="s">
        <v>5864</v>
      </c>
      <c r="P4987" s="255" t="s">
        <v>265</v>
      </c>
      <c r="Q4987" s="255" t="s">
        <v>809</v>
      </c>
      <c r="R4987" s="255" t="s">
        <v>600</v>
      </c>
      <c r="S4987" s="255" t="s">
        <v>3756</v>
      </c>
    </row>
    <row r="4988" spans="1:19" x14ac:dyDescent="0.3">
      <c r="A4988" s="255"/>
      <c r="B4988" s="255"/>
      <c r="C4988" s="255"/>
      <c r="D4988" s="255"/>
      <c r="F4988" s="255" t="s">
        <v>265</v>
      </c>
      <c r="G4988" s="255" t="s">
        <v>704</v>
      </c>
      <c r="H4988" s="255" t="s">
        <v>3214</v>
      </c>
      <c r="I4988" s="255" t="s">
        <v>2819</v>
      </c>
      <c r="K4988" s="255" t="s">
        <v>3619</v>
      </c>
      <c r="L4988" s="255" t="s">
        <v>737</v>
      </c>
      <c r="M4988" s="255" t="s">
        <v>946</v>
      </c>
      <c r="N4988" s="255" t="s">
        <v>8791</v>
      </c>
      <c r="P4988" s="255" t="s">
        <v>265</v>
      </c>
      <c r="Q4988" s="255" t="s">
        <v>811</v>
      </c>
      <c r="R4988" s="255" t="s">
        <v>565</v>
      </c>
      <c r="S4988" s="255" t="s">
        <v>565</v>
      </c>
    </row>
    <row r="4989" spans="1:19" x14ac:dyDescent="0.3">
      <c r="A4989" s="255"/>
      <c r="B4989" s="255"/>
      <c r="C4989" s="255"/>
      <c r="D4989" s="255"/>
      <c r="F4989" s="255" t="s">
        <v>265</v>
      </c>
      <c r="G4989" s="255" t="s">
        <v>705</v>
      </c>
      <c r="H4989" s="255" t="s">
        <v>642</v>
      </c>
      <c r="I4989" s="255" t="s">
        <v>3669</v>
      </c>
      <c r="K4989" s="255" t="s">
        <v>3619</v>
      </c>
      <c r="L4989" s="255" t="s">
        <v>739</v>
      </c>
      <c r="M4989" s="255" t="s">
        <v>757</v>
      </c>
      <c r="N4989" s="255" t="s">
        <v>949</v>
      </c>
      <c r="P4989" s="255" t="s">
        <v>265</v>
      </c>
      <c r="Q4989" s="255" t="s">
        <v>4676</v>
      </c>
      <c r="R4989" s="255" t="s">
        <v>9266</v>
      </c>
      <c r="S4989" s="255" t="s">
        <v>9267</v>
      </c>
    </row>
    <row r="4990" spans="1:19" x14ac:dyDescent="0.3">
      <c r="A4990" s="255"/>
      <c r="B4990" s="255"/>
      <c r="C4990" s="255"/>
      <c r="D4990" s="255"/>
      <c r="F4990" s="255" t="s">
        <v>265</v>
      </c>
      <c r="G4990" s="255" t="s">
        <v>707</v>
      </c>
      <c r="H4990" s="255" t="s">
        <v>1915</v>
      </c>
      <c r="I4990" s="255" t="s">
        <v>596</v>
      </c>
      <c r="K4990" s="255" t="s">
        <v>3619</v>
      </c>
      <c r="L4990" s="255" t="s">
        <v>741</v>
      </c>
      <c r="M4990" s="255" t="s">
        <v>565</v>
      </c>
      <c r="N4990" s="255" t="s">
        <v>565</v>
      </c>
      <c r="P4990" s="255" t="s">
        <v>265</v>
      </c>
      <c r="Q4990" s="255" t="s">
        <v>813</v>
      </c>
      <c r="R4990" s="255" t="s">
        <v>886</v>
      </c>
      <c r="S4990" s="255" t="s">
        <v>4216</v>
      </c>
    </row>
    <row r="4991" spans="1:19" x14ac:dyDescent="0.3">
      <c r="A4991" s="255"/>
      <c r="B4991" s="255"/>
      <c r="C4991" s="255"/>
      <c r="D4991" s="255"/>
      <c r="F4991" s="255" t="s">
        <v>265</v>
      </c>
      <c r="G4991" s="255" t="s">
        <v>709</v>
      </c>
      <c r="H4991" s="255" t="s">
        <v>2154</v>
      </c>
      <c r="I4991" s="255" t="s">
        <v>1098</v>
      </c>
      <c r="K4991" s="255" t="s">
        <v>3619</v>
      </c>
      <c r="L4991" s="255" t="s">
        <v>743</v>
      </c>
      <c r="M4991" s="255" t="s">
        <v>1807</v>
      </c>
      <c r="N4991" s="255" t="s">
        <v>5051</v>
      </c>
      <c r="P4991" s="255" t="s">
        <v>265</v>
      </c>
      <c r="Q4991" s="255" t="s">
        <v>815</v>
      </c>
      <c r="R4991" s="255" t="s">
        <v>594</v>
      </c>
      <c r="S4991" s="255" t="s">
        <v>1145</v>
      </c>
    </row>
    <row r="4992" spans="1:19" x14ac:dyDescent="0.3">
      <c r="A4992" s="255"/>
      <c r="B4992" s="255"/>
      <c r="C4992" s="255"/>
      <c r="D4992" s="255"/>
      <c r="F4992" s="255" t="s">
        <v>265</v>
      </c>
      <c r="G4992" s="255" t="s">
        <v>586</v>
      </c>
      <c r="H4992" s="255" t="s">
        <v>3912</v>
      </c>
      <c r="I4992" s="255" t="s">
        <v>3795</v>
      </c>
      <c r="K4992" s="255" t="s">
        <v>3619</v>
      </c>
      <c r="L4992" s="255" t="s">
        <v>745</v>
      </c>
      <c r="M4992" s="255" t="s">
        <v>952</v>
      </c>
      <c r="N4992" s="255" t="s">
        <v>4544</v>
      </c>
      <c r="P4992" s="255" t="s">
        <v>265</v>
      </c>
      <c r="Q4992" s="255" t="s">
        <v>816</v>
      </c>
      <c r="R4992" s="255" t="s">
        <v>1455</v>
      </c>
      <c r="S4992" s="255" t="s">
        <v>4217</v>
      </c>
    </row>
    <row r="4993" spans="1:19" x14ac:dyDescent="0.3">
      <c r="A4993" s="255"/>
      <c r="B4993" s="255"/>
      <c r="C4993" s="255"/>
      <c r="D4993" s="255"/>
      <c r="F4993" s="255" t="s">
        <v>265</v>
      </c>
      <c r="G4993" s="255" t="s">
        <v>540</v>
      </c>
      <c r="H4993" s="255" t="s">
        <v>9683</v>
      </c>
      <c r="I4993" s="255" t="s">
        <v>9684</v>
      </c>
      <c r="K4993" s="255" t="s">
        <v>3619</v>
      </c>
      <c r="L4993" s="255" t="s">
        <v>747</v>
      </c>
      <c r="M4993" s="255" t="s">
        <v>4222</v>
      </c>
      <c r="N4993" s="255" t="s">
        <v>9993</v>
      </c>
      <c r="P4993" s="255" t="s">
        <v>265</v>
      </c>
      <c r="Q4993" s="255" t="s">
        <v>818</v>
      </c>
      <c r="R4993" s="255" t="s">
        <v>789</v>
      </c>
      <c r="S4993" s="255" t="s">
        <v>4218</v>
      </c>
    </row>
    <row r="4994" spans="1:19" x14ac:dyDescent="0.3">
      <c r="A4994" s="255"/>
      <c r="B4994" s="255"/>
      <c r="C4994" s="255"/>
      <c r="D4994" s="255"/>
      <c r="F4994" s="255" t="s">
        <v>265</v>
      </c>
      <c r="G4994" s="255" t="s">
        <v>371</v>
      </c>
      <c r="H4994" s="255" t="s">
        <v>8982</v>
      </c>
      <c r="I4994" s="255" t="s">
        <v>8981</v>
      </c>
      <c r="K4994" s="255" t="s">
        <v>3619</v>
      </c>
      <c r="L4994" s="255" t="s">
        <v>749</v>
      </c>
      <c r="M4994" s="255" t="s">
        <v>2515</v>
      </c>
      <c r="N4994" s="255" t="s">
        <v>1199</v>
      </c>
      <c r="P4994" s="255" t="s">
        <v>265</v>
      </c>
      <c r="Q4994" s="255" t="s">
        <v>4677</v>
      </c>
      <c r="R4994" s="255" t="s">
        <v>565</v>
      </c>
      <c r="S4994" s="255" t="s">
        <v>565</v>
      </c>
    </row>
    <row r="4995" spans="1:19" x14ac:dyDescent="0.3">
      <c r="A4995" s="255"/>
      <c r="B4995" s="255"/>
      <c r="C4995" s="255"/>
      <c r="D4995" s="255"/>
      <c r="F4995" s="255" t="s">
        <v>265</v>
      </c>
      <c r="G4995" s="255" t="s">
        <v>1041</v>
      </c>
      <c r="H4995" s="255" t="s">
        <v>594</v>
      </c>
      <c r="I4995" s="255" t="s">
        <v>624</v>
      </c>
      <c r="K4995" s="255" t="s">
        <v>3619</v>
      </c>
      <c r="L4995" s="255" t="s">
        <v>751</v>
      </c>
      <c r="M4995" s="255" t="s">
        <v>1098</v>
      </c>
      <c r="N4995" s="255" t="s">
        <v>4470</v>
      </c>
      <c r="P4995" s="255" t="s">
        <v>265</v>
      </c>
      <c r="Q4995" s="255" t="s">
        <v>820</v>
      </c>
      <c r="R4995" s="255" t="s">
        <v>565</v>
      </c>
      <c r="S4995" s="255" t="s">
        <v>565</v>
      </c>
    </row>
    <row r="4996" spans="1:19" x14ac:dyDescent="0.3">
      <c r="A4996" s="255"/>
      <c r="B4996" s="255"/>
      <c r="C4996" s="255"/>
      <c r="D4996" s="255"/>
      <c r="F4996" s="255" t="s">
        <v>265</v>
      </c>
      <c r="G4996" s="255" t="s">
        <v>715</v>
      </c>
      <c r="H4996" s="255" t="s">
        <v>1763</v>
      </c>
      <c r="I4996" s="255" t="s">
        <v>3671</v>
      </c>
      <c r="K4996" s="255" t="s">
        <v>3619</v>
      </c>
      <c r="L4996" s="255" t="s">
        <v>753</v>
      </c>
      <c r="M4996" s="255" t="s">
        <v>4318</v>
      </c>
      <c r="N4996" s="255" t="s">
        <v>8792</v>
      </c>
      <c r="P4996" s="255" t="s">
        <v>265</v>
      </c>
      <c r="Q4996" s="255" t="s">
        <v>961</v>
      </c>
      <c r="R4996" s="255" t="s">
        <v>565</v>
      </c>
      <c r="S4996" s="255" t="s">
        <v>565</v>
      </c>
    </row>
    <row r="4997" spans="1:19" x14ac:dyDescent="0.3">
      <c r="A4997" s="255"/>
      <c r="B4997" s="255"/>
      <c r="C4997" s="255"/>
      <c r="D4997" s="255"/>
      <c r="F4997" s="255" t="s">
        <v>265</v>
      </c>
      <c r="G4997" s="255" t="s">
        <v>717</v>
      </c>
      <c r="H4997" s="255" t="s">
        <v>1844</v>
      </c>
      <c r="I4997" s="255" t="s">
        <v>3796</v>
      </c>
      <c r="K4997" s="255" t="s">
        <v>3619</v>
      </c>
      <c r="L4997" s="255" t="s">
        <v>538</v>
      </c>
      <c r="M4997" s="255" t="s">
        <v>4443</v>
      </c>
      <c r="N4997" s="255" t="s">
        <v>9992</v>
      </c>
      <c r="P4997" s="255" t="s">
        <v>265</v>
      </c>
      <c r="Q4997" s="255" t="s">
        <v>822</v>
      </c>
      <c r="R4997" s="255" t="s">
        <v>4068</v>
      </c>
      <c r="S4997" s="255" t="s">
        <v>4219</v>
      </c>
    </row>
    <row r="4998" spans="1:19" x14ac:dyDescent="0.3">
      <c r="A4998" s="255"/>
      <c r="B4998" s="255"/>
      <c r="C4998" s="255"/>
      <c r="D4998" s="255"/>
      <c r="F4998" s="255" t="s">
        <v>265</v>
      </c>
      <c r="G4998" s="255" t="s">
        <v>719</v>
      </c>
      <c r="H4998" s="255" t="s">
        <v>863</v>
      </c>
      <c r="I4998" s="255" t="s">
        <v>621</v>
      </c>
      <c r="K4998" s="255" t="s">
        <v>3619</v>
      </c>
      <c r="L4998" s="255" t="s">
        <v>756</v>
      </c>
      <c r="M4998" s="255" t="s">
        <v>565</v>
      </c>
      <c r="N4998" s="255" t="s">
        <v>565</v>
      </c>
      <c r="P4998" s="255" t="s">
        <v>265</v>
      </c>
      <c r="Q4998" s="255" t="s">
        <v>332</v>
      </c>
      <c r="R4998" s="255" t="s">
        <v>10156</v>
      </c>
      <c r="S4998" s="255" t="s">
        <v>10157</v>
      </c>
    </row>
    <row r="4999" spans="1:19" x14ac:dyDescent="0.3">
      <c r="A4999" s="255"/>
      <c r="B4999" s="255"/>
      <c r="C4999" s="255"/>
      <c r="D4999" s="255"/>
      <c r="F4999" s="255" t="s">
        <v>265</v>
      </c>
      <c r="G4999" s="255" t="s">
        <v>720</v>
      </c>
      <c r="H4999" s="255" t="s">
        <v>812</v>
      </c>
      <c r="I4999" s="255" t="s">
        <v>3673</v>
      </c>
      <c r="K4999" s="255" t="s">
        <v>3619</v>
      </c>
      <c r="L4999" s="255" t="s">
        <v>758</v>
      </c>
      <c r="M4999" s="255" t="s">
        <v>1350</v>
      </c>
      <c r="N4999" s="255" t="s">
        <v>4497</v>
      </c>
      <c r="P4999" s="255" t="s">
        <v>265</v>
      </c>
      <c r="Q4999" s="255" t="s">
        <v>331</v>
      </c>
      <c r="R4999" s="255" t="s">
        <v>1472</v>
      </c>
      <c r="S4999" s="255" t="s">
        <v>4220</v>
      </c>
    </row>
    <row r="5000" spans="1:19" x14ac:dyDescent="0.3">
      <c r="A5000" s="255"/>
      <c r="B5000" s="255"/>
      <c r="C5000" s="255"/>
      <c r="D5000" s="255"/>
      <c r="F5000" s="255" t="s">
        <v>265</v>
      </c>
      <c r="G5000" s="255" t="s">
        <v>722</v>
      </c>
      <c r="H5000" s="255" t="s">
        <v>624</v>
      </c>
      <c r="I5000" s="255" t="s">
        <v>3214</v>
      </c>
      <c r="K5000" s="255" t="s">
        <v>3619</v>
      </c>
      <c r="L5000" s="255" t="s">
        <v>760</v>
      </c>
      <c r="M5000" s="255" t="s">
        <v>6349</v>
      </c>
      <c r="N5000" s="255" t="s">
        <v>9991</v>
      </c>
      <c r="P5000" s="255" t="s">
        <v>265</v>
      </c>
      <c r="Q5000" s="255" t="s">
        <v>330</v>
      </c>
      <c r="R5000" s="255" t="s">
        <v>1916</v>
      </c>
      <c r="S5000" s="255" t="s">
        <v>7725</v>
      </c>
    </row>
    <row r="5001" spans="1:19" x14ac:dyDescent="0.3">
      <c r="A5001" s="255"/>
      <c r="B5001" s="255"/>
      <c r="C5001" s="255"/>
      <c r="D5001" s="255"/>
      <c r="F5001" s="255" t="s">
        <v>265</v>
      </c>
      <c r="G5001" s="255" t="s">
        <v>724</v>
      </c>
      <c r="H5001" s="255" t="s">
        <v>1539</v>
      </c>
      <c r="I5001" s="255" t="s">
        <v>3674</v>
      </c>
      <c r="K5001" s="255" t="s">
        <v>3619</v>
      </c>
      <c r="L5001" s="255" t="s">
        <v>762</v>
      </c>
      <c r="M5001" s="255" t="s">
        <v>1808</v>
      </c>
      <c r="N5001" s="255" t="s">
        <v>8793</v>
      </c>
      <c r="P5001" s="255" t="s">
        <v>265</v>
      </c>
      <c r="Q5001" s="255" t="s">
        <v>329</v>
      </c>
      <c r="R5001" s="255" t="s">
        <v>2841</v>
      </c>
      <c r="S5001" s="255" t="s">
        <v>10158</v>
      </c>
    </row>
    <row r="5002" spans="1:19" x14ac:dyDescent="0.3">
      <c r="A5002" s="255"/>
      <c r="B5002" s="255"/>
      <c r="C5002" s="255"/>
      <c r="D5002" s="255"/>
      <c r="F5002" s="255" t="s">
        <v>265</v>
      </c>
      <c r="G5002" s="255" t="s">
        <v>726</v>
      </c>
      <c r="H5002" s="255" t="s">
        <v>4048</v>
      </c>
      <c r="I5002" s="255" t="s">
        <v>3675</v>
      </c>
      <c r="K5002" s="255" t="s">
        <v>3619</v>
      </c>
      <c r="L5002" s="255" t="s">
        <v>764</v>
      </c>
      <c r="M5002" s="255" t="s">
        <v>1281</v>
      </c>
      <c r="N5002" s="255" t="s">
        <v>9153</v>
      </c>
      <c r="P5002" s="255" t="s">
        <v>265</v>
      </c>
      <c r="Q5002" s="255" t="s">
        <v>328</v>
      </c>
      <c r="R5002" s="255" t="s">
        <v>1539</v>
      </c>
      <c r="S5002" s="255" t="s">
        <v>4221</v>
      </c>
    </row>
    <row r="5003" spans="1:19" x14ac:dyDescent="0.3">
      <c r="A5003" s="255"/>
      <c r="B5003" s="255"/>
      <c r="C5003" s="255"/>
      <c r="D5003" s="255"/>
      <c r="F5003" s="255" t="s">
        <v>265</v>
      </c>
      <c r="G5003" s="255" t="s">
        <v>728</v>
      </c>
      <c r="H5003" s="255" t="s">
        <v>4440</v>
      </c>
      <c r="I5003" s="255" t="s">
        <v>8980</v>
      </c>
      <c r="K5003" s="255" t="s">
        <v>3619</v>
      </c>
      <c r="L5003" s="255" t="s">
        <v>766</v>
      </c>
      <c r="M5003" s="255" t="s">
        <v>863</v>
      </c>
      <c r="N5003" s="255" t="s">
        <v>885</v>
      </c>
      <c r="P5003" s="255" t="s">
        <v>265</v>
      </c>
      <c r="Q5003" s="255" t="s">
        <v>324</v>
      </c>
      <c r="R5003" s="255" t="s">
        <v>1888</v>
      </c>
      <c r="S5003" s="255" t="s">
        <v>10159</v>
      </c>
    </row>
    <row r="5004" spans="1:19" x14ac:dyDescent="0.3">
      <c r="A5004" s="255"/>
      <c r="B5004" s="255"/>
      <c r="C5004" s="255"/>
      <c r="D5004" s="255"/>
      <c r="F5004" s="255" t="s">
        <v>265</v>
      </c>
      <c r="G5004" s="255" t="s">
        <v>730</v>
      </c>
      <c r="H5004" s="255" t="s">
        <v>2003</v>
      </c>
      <c r="I5004" s="255" t="s">
        <v>3676</v>
      </c>
      <c r="K5004" s="255" t="s">
        <v>3619</v>
      </c>
      <c r="L5004" s="255" t="s">
        <v>4672</v>
      </c>
      <c r="M5004" s="255" t="s">
        <v>594</v>
      </c>
      <c r="N5004" s="255" t="s">
        <v>863</v>
      </c>
      <c r="P5004" s="255" t="s">
        <v>265</v>
      </c>
      <c r="Q5004" s="255" t="s">
        <v>4678</v>
      </c>
      <c r="R5004" s="255" t="s">
        <v>5856</v>
      </c>
      <c r="S5004" s="255" t="s">
        <v>9268</v>
      </c>
    </row>
    <row r="5005" spans="1:19" x14ac:dyDescent="0.3">
      <c r="A5005" s="255"/>
      <c r="B5005" s="255"/>
      <c r="C5005" s="255"/>
      <c r="D5005" s="255"/>
      <c r="F5005" s="255" t="s">
        <v>265</v>
      </c>
      <c r="G5005" s="255" t="s">
        <v>539</v>
      </c>
      <c r="H5005" s="255" t="s">
        <v>8004</v>
      </c>
      <c r="I5005" s="255" t="s">
        <v>9685</v>
      </c>
      <c r="K5005" s="255" t="s">
        <v>3619</v>
      </c>
      <c r="L5005" s="255" t="s">
        <v>767</v>
      </c>
      <c r="M5005" s="255" t="s">
        <v>565</v>
      </c>
      <c r="N5005" s="255" t="s">
        <v>565</v>
      </c>
      <c r="P5005" s="255" t="s">
        <v>265</v>
      </c>
      <c r="Q5005" s="255" t="s">
        <v>830</v>
      </c>
      <c r="R5005" s="255" t="s">
        <v>2193</v>
      </c>
      <c r="S5005" s="255" t="s">
        <v>4222</v>
      </c>
    </row>
    <row r="5006" spans="1:19" x14ac:dyDescent="0.3">
      <c r="A5006" s="255"/>
      <c r="B5006" s="255"/>
      <c r="C5006" s="255"/>
      <c r="D5006" s="255"/>
      <c r="F5006" s="255" t="s">
        <v>265</v>
      </c>
      <c r="G5006" s="255" t="s">
        <v>733</v>
      </c>
      <c r="H5006" s="255" t="s">
        <v>565</v>
      </c>
      <c r="I5006" s="255" t="s">
        <v>565</v>
      </c>
      <c r="K5006" s="255" t="s">
        <v>3619</v>
      </c>
      <c r="L5006" s="255" t="s">
        <v>769</v>
      </c>
      <c r="M5006" s="255" t="s">
        <v>594</v>
      </c>
      <c r="N5006" s="255" t="s">
        <v>863</v>
      </c>
      <c r="P5006" s="255" t="s">
        <v>265</v>
      </c>
      <c r="Q5006" s="255" t="s">
        <v>831</v>
      </c>
      <c r="R5006" s="255" t="s">
        <v>565</v>
      </c>
      <c r="S5006" s="255" t="s">
        <v>565</v>
      </c>
    </row>
    <row r="5007" spans="1:19" x14ac:dyDescent="0.3">
      <c r="A5007" s="255"/>
      <c r="B5007" s="255"/>
      <c r="C5007" s="255"/>
      <c r="D5007" s="255"/>
      <c r="F5007" s="255" t="s">
        <v>265</v>
      </c>
      <c r="G5007" s="255" t="s">
        <v>735</v>
      </c>
      <c r="H5007" s="255" t="s">
        <v>1844</v>
      </c>
      <c r="I5007" s="255" t="s">
        <v>3677</v>
      </c>
      <c r="K5007" s="255" t="s">
        <v>3619</v>
      </c>
      <c r="L5007" s="255" t="s">
        <v>537</v>
      </c>
      <c r="M5007" s="255" t="s">
        <v>4485</v>
      </c>
      <c r="N5007" s="255" t="s">
        <v>9154</v>
      </c>
      <c r="P5007" s="255" t="s">
        <v>265</v>
      </c>
      <c r="Q5007" s="255" t="s">
        <v>832</v>
      </c>
      <c r="R5007" s="255" t="s">
        <v>3309</v>
      </c>
      <c r="S5007" s="255" t="s">
        <v>9269</v>
      </c>
    </row>
    <row r="5008" spans="1:19" x14ac:dyDescent="0.3">
      <c r="A5008" s="255"/>
      <c r="B5008" s="255"/>
      <c r="C5008" s="255"/>
      <c r="D5008" s="255"/>
      <c r="F5008" s="255" t="s">
        <v>265</v>
      </c>
      <c r="G5008" s="255" t="s">
        <v>737</v>
      </c>
      <c r="H5008" s="255" t="s">
        <v>828</v>
      </c>
      <c r="I5008" s="255" t="s">
        <v>3797</v>
      </c>
      <c r="K5008" s="255" t="s">
        <v>3619</v>
      </c>
      <c r="L5008" s="255" t="s">
        <v>4673</v>
      </c>
      <c r="M5008" s="255" t="s">
        <v>861</v>
      </c>
      <c r="N5008" s="255" t="s">
        <v>5070</v>
      </c>
      <c r="P5008" s="255" t="s">
        <v>265</v>
      </c>
      <c r="Q5008" s="255" t="s">
        <v>536</v>
      </c>
      <c r="R5008" s="255" t="s">
        <v>1837</v>
      </c>
      <c r="S5008" s="255" t="s">
        <v>8825</v>
      </c>
    </row>
    <row r="5009" spans="1:19" x14ac:dyDescent="0.3">
      <c r="A5009" s="255"/>
      <c r="B5009" s="255"/>
      <c r="C5009" s="255"/>
      <c r="D5009" s="255"/>
      <c r="F5009" s="255" t="s">
        <v>265</v>
      </c>
      <c r="G5009" s="255" t="s">
        <v>739</v>
      </c>
      <c r="H5009" s="255" t="s">
        <v>3134</v>
      </c>
      <c r="I5009" s="255" t="s">
        <v>3678</v>
      </c>
      <c r="K5009" s="255" t="s">
        <v>3619</v>
      </c>
      <c r="L5009" s="255" t="s">
        <v>774</v>
      </c>
      <c r="M5009" s="255" t="s">
        <v>565</v>
      </c>
      <c r="N5009" s="255" t="s">
        <v>565</v>
      </c>
      <c r="P5009" s="255" t="s">
        <v>265</v>
      </c>
      <c r="Q5009" s="255" t="s">
        <v>586</v>
      </c>
      <c r="R5009" s="255" t="s">
        <v>1837</v>
      </c>
      <c r="S5009" s="255" t="s">
        <v>8825</v>
      </c>
    </row>
    <row r="5010" spans="1:19" x14ac:dyDescent="0.3">
      <c r="A5010" s="255"/>
      <c r="B5010" s="255"/>
      <c r="C5010" s="255"/>
      <c r="D5010" s="255"/>
      <c r="F5010" s="255" t="s">
        <v>265</v>
      </c>
      <c r="G5010" s="255" t="s">
        <v>741</v>
      </c>
      <c r="H5010" s="255" t="s">
        <v>1193</v>
      </c>
      <c r="I5010" s="255" t="s">
        <v>3679</v>
      </c>
      <c r="K5010" s="255" t="s">
        <v>3619</v>
      </c>
      <c r="L5010" s="255" t="s">
        <v>776</v>
      </c>
      <c r="M5010" s="255" t="s">
        <v>565</v>
      </c>
      <c r="N5010" s="255" t="s">
        <v>565</v>
      </c>
      <c r="P5010" s="255" t="s">
        <v>312</v>
      </c>
      <c r="Q5010" s="255" t="s">
        <v>554</v>
      </c>
      <c r="R5010" s="255" t="s">
        <v>2544</v>
      </c>
      <c r="S5010" s="255" t="s">
        <v>8826</v>
      </c>
    </row>
    <row r="5011" spans="1:19" x14ac:dyDescent="0.3">
      <c r="A5011" s="255"/>
      <c r="B5011" s="255"/>
      <c r="C5011" s="255"/>
      <c r="D5011" s="255"/>
      <c r="F5011" s="255" t="s">
        <v>265</v>
      </c>
      <c r="G5011" s="255" t="s">
        <v>743</v>
      </c>
      <c r="H5011" s="255" t="s">
        <v>6659</v>
      </c>
      <c r="I5011" s="255" t="s">
        <v>9686</v>
      </c>
      <c r="K5011" s="255" t="s">
        <v>3619</v>
      </c>
      <c r="L5011" s="255" t="s">
        <v>778</v>
      </c>
      <c r="M5011" s="255" t="s">
        <v>565</v>
      </c>
      <c r="N5011" s="255" t="s">
        <v>565</v>
      </c>
      <c r="P5011" s="255" t="s">
        <v>312</v>
      </c>
      <c r="Q5011" s="255" t="s">
        <v>564</v>
      </c>
      <c r="R5011" s="255" t="s">
        <v>565</v>
      </c>
      <c r="S5011" s="255" t="s">
        <v>565</v>
      </c>
    </row>
    <row r="5012" spans="1:19" x14ac:dyDescent="0.3">
      <c r="A5012" s="255"/>
      <c r="B5012" s="255"/>
      <c r="C5012" s="255"/>
      <c r="D5012" s="255"/>
      <c r="F5012" s="255" t="s">
        <v>265</v>
      </c>
      <c r="G5012" s="255" t="s">
        <v>745</v>
      </c>
      <c r="H5012" s="255" t="s">
        <v>2090</v>
      </c>
      <c r="I5012" s="255" t="s">
        <v>3798</v>
      </c>
      <c r="K5012" s="255" t="s">
        <v>3619</v>
      </c>
      <c r="L5012" s="255" t="s">
        <v>780</v>
      </c>
      <c r="M5012" s="255" t="s">
        <v>594</v>
      </c>
      <c r="N5012" s="255" t="s">
        <v>565</v>
      </c>
      <c r="P5012" s="255" t="s">
        <v>312</v>
      </c>
      <c r="Q5012" s="255" t="s">
        <v>566</v>
      </c>
      <c r="R5012" s="255" t="s">
        <v>1844</v>
      </c>
      <c r="S5012" s="255" t="s">
        <v>1914</v>
      </c>
    </row>
    <row r="5013" spans="1:19" x14ac:dyDescent="0.3">
      <c r="A5013" s="255"/>
      <c r="B5013" s="255"/>
      <c r="C5013" s="255"/>
      <c r="D5013" s="255"/>
      <c r="F5013" s="255" t="s">
        <v>265</v>
      </c>
      <c r="G5013" s="255" t="s">
        <v>747</v>
      </c>
      <c r="H5013" s="255" t="s">
        <v>991</v>
      </c>
      <c r="I5013" s="255" t="s">
        <v>3627</v>
      </c>
      <c r="K5013" s="255" t="s">
        <v>3619</v>
      </c>
      <c r="L5013" s="255" t="s">
        <v>782</v>
      </c>
      <c r="M5013" s="255" t="s">
        <v>565</v>
      </c>
      <c r="N5013" s="255" t="s">
        <v>565</v>
      </c>
      <c r="P5013" s="255" t="s">
        <v>312</v>
      </c>
      <c r="Q5013" s="255" t="s">
        <v>4661</v>
      </c>
      <c r="R5013" s="255" t="s">
        <v>4104</v>
      </c>
      <c r="S5013" s="255" t="s">
        <v>9270</v>
      </c>
    </row>
    <row r="5014" spans="1:19" x14ac:dyDescent="0.3">
      <c r="A5014" s="255"/>
      <c r="B5014" s="255"/>
      <c r="C5014" s="255"/>
      <c r="D5014" s="255"/>
      <c r="F5014" s="255" t="s">
        <v>265</v>
      </c>
      <c r="G5014" s="255" t="s">
        <v>749</v>
      </c>
      <c r="H5014" s="255" t="s">
        <v>4067</v>
      </c>
      <c r="I5014" s="255" t="s">
        <v>9687</v>
      </c>
      <c r="K5014" s="255" t="s">
        <v>3619</v>
      </c>
      <c r="L5014" s="255" t="s">
        <v>783</v>
      </c>
      <c r="M5014" s="255" t="s">
        <v>565</v>
      </c>
      <c r="N5014" s="255" t="s">
        <v>565</v>
      </c>
      <c r="P5014" s="255" t="s">
        <v>312</v>
      </c>
      <c r="Q5014" s="255" t="s">
        <v>570</v>
      </c>
      <c r="R5014" s="255" t="s">
        <v>916</v>
      </c>
      <c r="S5014" s="255" t="s">
        <v>8602</v>
      </c>
    </row>
    <row r="5015" spans="1:19" x14ac:dyDescent="0.3">
      <c r="A5015" s="255"/>
      <c r="B5015" s="255"/>
      <c r="C5015" s="255"/>
      <c r="D5015" s="255"/>
      <c r="F5015" s="255" t="s">
        <v>265</v>
      </c>
      <c r="G5015" s="255" t="s">
        <v>751</v>
      </c>
      <c r="H5015" s="255" t="s">
        <v>5171</v>
      </c>
      <c r="I5015" s="255" t="s">
        <v>3799</v>
      </c>
      <c r="K5015" s="255" t="s">
        <v>3619</v>
      </c>
      <c r="L5015" s="255" t="s">
        <v>784</v>
      </c>
      <c r="M5015" s="255" t="s">
        <v>757</v>
      </c>
      <c r="N5015" s="255" t="s">
        <v>956</v>
      </c>
      <c r="P5015" s="255" t="s">
        <v>312</v>
      </c>
      <c r="Q5015" s="255" t="s">
        <v>572</v>
      </c>
      <c r="R5015" s="255" t="s">
        <v>1844</v>
      </c>
      <c r="S5015" s="255" t="s">
        <v>3981</v>
      </c>
    </row>
    <row r="5016" spans="1:19" x14ac:dyDescent="0.3">
      <c r="A5016" s="255"/>
      <c r="B5016" s="255"/>
      <c r="C5016" s="255"/>
      <c r="D5016" s="255"/>
      <c r="F5016" s="255" t="s">
        <v>265</v>
      </c>
      <c r="G5016" s="255" t="s">
        <v>753</v>
      </c>
      <c r="H5016" s="255" t="s">
        <v>8979</v>
      </c>
      <c r="I5016" s="255" t="s">
        <v>3800</v>
      </c>
      <c r="K5016" s="255" t="s">
        <v>3619</v>
      </c>
      <c r="L5016" s="255" t="s">
        <v>786</v>
      </c>
      <c r="M5016" s="255" t="s">
        <v>885</v>
      </c>
      <c r="N5016" s="255" t="s">
        <v>7771</v>
      </c>
      <c r="P5016" s="255" t="s">
        <v>312</v>
      </c>
      <c r="Q5016" s="255" t="s">
        <v>574</v>
      </c>
      <c r="R5016" s="255" t="s">
        <v>2691</v>
      </c>
      <c r="S5016" s="255" t="s">
        <v>4755</v>
      </c>
    </row>
    <row r="5017" spans="1:19" x14ac:dyDescent="0.3">
      <c r="A5017" s="255"/>
      <c r="B5017" s="255"/>
      <c r="C5017" s="255"/>
      <c r="D5017" s="255"/>
      <c r="F5017" s="255" t="s">
        <v>265</v>
      </c>
      <c r="G5017" s="255" t="s">
        <v>538</v>
      </c>
      <c r="H5017" s="255" t="s">
        <v>9688</v>
      </c>
      <c r="I5017" s="255" t="s">
        <v>9689</v>
      </c>
      <c r="K5017" s="255" t="s">
        <v>3619</v>
      </c>
      <c r="L5017" s="255" t="s">
        <v>4674</v>
      </c>
      <c r="M5017" s="255" t="s">
        <v>5301</v>
      </c>
      <c r="N5017" s="255" t="s">
        <v>6231</v>
      </c>
      <c r="P5017" s="255" t="s">
        <v>312</v>
      </c>
      <c r="Q5017" s="255" t="s">
        <v>576</v>
      </c>
      <c r="R5017" s="255" t="s">
        <v>852</v>
      </c>
      <c r="S5017" s="255" t="s">
        <v>4273</v>
      </c>
    </row>
    <row r="5018" spans="1:19" x14ac:dyDescent="0.3">
      <c r="A5018" s="255"/>
      <c r="B5018" s="255"/>
      <c r="C5018" s="255"/>
      <c r="D5018" s="255"/>
      <c r="F5018" s="255" t="s">
        <v>265</v>
      </c>
      <c r="G5018" s="255" t="s">
        <v>756</v>
      </c>
      <c r="H5018" s="255" t="s">
        <v>863</v>
      </c>
      <c r="I5018" s="255" t="s">
        <v>565</v>
      </c>
      <c r="K5018" s="255" t="s">
        <v>3619</v>
      </c>
      <c r="L5018" s="255" t="s">
        <v>788</v>
      </c>
      <c r="M5018" s="255" t="s">
        <v>594</v>
      </c>
      <c r="N5018" s="255" t="s">
        <v>861</v>
      </c>
      <c r="P5018" s="255" t="s">
        <v>312</v>
      </c>
      <c r="Q5018" s="255" t="s">
        <v>578</v>
      </c>
      <c r="R5018" s="255" t="s">
        <v>1863</v>
      </c>
      <c r="S5018" s="255" t="s">
        <v>4327</v>
      </c>
    </row>
    <row r="5019" spans="1:19" x14ac:dyDescent="0.3">
      <c r="A5019" s="255"/>
      <c r="B5019" s="255"/>
      <c r="C5019" s="255"/>
      <c r="D5019" s="255"/>
      <c r="F5019" s="255" t="s">
        <v>265</v>
      </c>
      <c r="G5019" s="255" t="s">
        <v>758</v>
      </c>
      <c r="H5019" s="255" t="s">
        <v>867</v>
      </c>
      <c r="I5019" s="255" t="s">
        <v>3680</v>
      </c>
      <c r="K5019" s="255" t="s">
        <v>3619</v>
      </c>
      <c r="L5019" s="255" t="s">
        <v>790</v>
      </c>
      <c r="M5019" s="255" t="s">
        <v>1826</v>
      </c>
      <c r="N5019" s="255" t="s">
        <v>1183</v>
      </c>
      <c r="P5019" s="255" t="s">
        <v>312</v>
      </c>
      <c r="Q5019" s="255" t="s">
        <v>580</v>
      </c>
      <c r="R5019" s="255" t="s">
        <v>565</v>
      </c>
      <c r="S5019" s="255" t="s">
        <v>892</v>
      </c>
    </row>
    <row r="5020" spans="1:19" x14ac:dyDescent="0.3">
      <c r="A5020" s="255"/>
      <c r="B5020" s="255"/>
      <c r="C5020" s="255"/>
      <c r="D5020" s="255"/>
      <c r="F5020" s="255" t="s">
        <v>265</v>
      </c>
      <c r="G5020" s="255" t="s">
        <v>760</v>
      </c>
      <c r="H5020" s="255" t="s">
        <v>9690</v>
      </c>
      <c r="I5020" s="255" t="s">
        <v>9691</v>
      </c>
      <c r="K5020" s="255" t="s">
        <v>3619</v>
      </c>
      <c r="L5020" s="255" t="s">
        <v>792</v>
      </c>
      <c r="M5020" s="255" t="s">
        <v>952</v>
      </c>
      <c r="N5020" s="255" t="s">
        <v>2162</v>
      </c>
      <c r="P5020" s="255" t="s">
        <v>312</v>
      </c>
      <c r="Q5020" s="255" t="s">
        <v>2829</v>
      </c>
      <c r="R5020" s="255" t="s">
        <v>565</v>
      </c>
      <c r="S5020" s="255" t="s">
        <v>565</v>
      </c>
    </row>
    <row r="5021" spans="1:19" x14ac:dyDescent="0.3">
      <c r="A5021" s="255"/>
      <c r="B5021" s="255"/>
      <c r="C5021" s="255"/>
      <c r="D5021" s="255"/>
      <c r="F5021" s="255" t="s">
        <v>265</v>
      </c>
      <c r="G5021" s="255" t="s">
        <v>762</v>
      </c>
      <c r="H5021" s="255" t="s">
        <v>1777</v>
      </c>
      <c r="I5021" s="255" t="s">
        <v>3801</v>
      </c>
      <c r="K5021" s="255" t="s">
        <v>3619</v>
      </c>
      <c r="L5021" s="255" t="s">
        <v>794</v>
      </c>
      <c r="M5021" s="255" t="s">
        <v>946</v>
      </c>
      <c r="N5021" s="255" t="s">
        <v>1011</v>
      </c>
      <c r="P5021" s="255" t="s">
        <v>312</v>
      </c>
      <c r="Q5021" s="255" t="s">
        <v>4664</v>
      </c>
      <c r="R5021" s="255" t="s">
        <v>1125</v>
      </c>
      <c r="S5021" s="255" t="s">
        <v>9271</v>
      </c>
    </row>
    <row r="5022" spans="1:19" x14ac:dyDescent="0.3">
      <c r="A5022" s="255"/>
      <c r="B5022" s="255"/>
      <c r="C5022" s="255"/>
      <c r="D5022" s="255"/>
      <c r="F5022" s="255" t="s">
        <v>265</v>
      </c>
      <c r="G5022" s="255" t="s">
        <v>764</v>
      </c>
      <c r="H5022" s="255" t="s">
        <v>5526</v>
      </c>
      <c r="I5022" s="255" t="s">
        <v>3802</v>
      </c>
      <c r="K5022" s="255" t="s">
        <v>3619</v>
      </c>
      <c r="L5022" s="255" t="s">
        <v>796</v>
      </c>
      <c r="M5022" s="255" t="s">
        <v>1420</v>
      </c>
      <c r="N5022" s="255" t="s">
        <v>1799</v>
      </c>
      <c r="P5022" s="255" t="s">
        <v>312</v>
      </c>
      <c r="Q5022" s="255" t="s">
        <v>582</v>
      </c>
      <c r="R5022" s="255" t="s">
        <v>1939</v>
      </c>
      <c r="S5022" s="255" t="s">
        <v>1005</v>
      </c>
    </row>
    <row r="5023" spans="1:19" x14ac:dyDescent="0.3">
      <c r="A5023" s="255"/>
      <c r="B5023" s="255"/>
      <c r="C5023" s="255"/>
      <c r="D5023" s="255"/>
      <c r="F5023" s="255" t="s">
        <v>265</v>
      </c>
      <c r="G5023" s="255" t="s">
        <v>766</v>
      </c>
      <c r="H5023" s="255" t="s">
        <v>661</v>
      </c>
      <c r="I5023" s="255" t="s">
        <v>1161</v>
      </c>
      <c r="K5023" s="255" t="s">
        <v>3619</v>
      </c>
      <c r="L5023" s="255" t="s">
        <v>4675</v>
      </c>
      <c r="M5023" s="255" t="s">
        <v>881</v>
      </c>
      <c r="N5023" s="255" t="s">
        <v>4463</v>
      </c>
      <c r="P5023" s="255" t="s">
        <v>312</v>
      </c>
      <c r="Q5023" s="255" t="s">
        <v>584</v>
      </c>
      <c r="R5023" s="255" t="s">
        <v>3986</v>
      </c>
      <c r="S5023" s="255" t="s">
        <v>4323</v>
      </c>
    </row>
    <row r="5024" spans="1:19" x14ac:dyDescent="0.3">
      <c r="A5024" s="255"/>
      <c r="B5024" s="255"/>
      <c r="C5024" s="255"/>
      <c r="D5024" s="255"/>
      <c r="F5024" s="255" t="s">
        <v>265</v>
      </c>
      <c r="G5024" s="255" t="s">
        <v>4672</v>
      </c>
      <c r="H5024" s="255" t="s">
        <v>1915</v>
      </c>
      <c r="I5024" s="255" t="s">
        <v>7948</v>
      </c>
      <c r="K5024" s="255" t="s">
        <v>3619</v>
      </c>
      <c r="L5024" s="255" t="s">
        <v>798</v>
      </c>
      <c r="M5024" s="255" t="s">
        <v>565</v>
      </c>
      <c r="N5024" s="255" t="s">
        <v>1145</v>
      </c>
      <c r="P5024" s="255" t="s">
        <v>312</v>
      </c>
      <c r="Q5024" s="255" t="s">
        <v>586</v>
      </c>
      <c r="R5024" s="255" t="s">
        <v>9272</v>
      </c>
      <c r="S5024" s="255" t="s">
        <v>8827</v>
      </c>
    </row>
    <row r="5025" spans="1:19" x14ac:dyDescent="0.3">
      <c r="A5025" s="255"/>
      <c r="B5025" s="255"/>
      <c r="C5025" s="255"/>
      <c r="D5025" s="255"/>
      <c r="F5025" s="255" t="s">
        <v>265</v>
      </c>
      <c r="G5025" s="255" t="s">
        <v>767</v>
      </c>
      <c r="H5025" s="255" t="s">
        <v>1387</v>
      </c>
      <c r="I5025" s="255" t="s">
        <v>841</v>
      </c>
      <c r="K5025" s="255" t="s">
        <v>3619</v>
      </c>
      <c r="L5025" s="255" t="s">
        <v>800</v>
      </c>
      <c r="M5025" s="255" t="s">
        <v>594</v>
      </c>
      <c r="N5025" s="255" t="s">
        <v>8794</v>
      </c>
      <c r="P5025" s="255" t="s">
        <v>312</v>
      </c>
      <c r="Q5025" s="255" t="s">
        <v>553</v>
      </c>
      <c r="R5025" s="255" t="s">
        <v>6147</v>
      </c>
      <c r="S5025" s="255" t="s">
        <v>8828</v>
      </c>
    </row>
    <row r="5026" spans="1:19" x14ac:dyDescent="0.3">
      <c r="A5026" s="255"/>
      <c r="B5026" s="255"/>
      <c r="C5026" s="255"/>
      <c r="D5026" s="255"/>
      <c r="F5026" s="255" t="s">
        <v>265</v>
      </c>
      <c r="G5026" s="255" t="s">
        <v>769</v>
      </c>
      <c r="H5026" s="255" t="s">
        <v>1183</v>
      </c>
      <c r="I5026" s="255" t="s">
        <v>3681</v>
      </c>
      <c r="K5026" s="255" t="s">
        <v>3619</v>
      </c>
      <c r="L5026" s="255" t="s">
        <v>802</v>
      </c>
      <c r="M5026" s="255" t="s">
        <v>565</v>
      </c>
      <c r="N5026" s="255" t="s">
        <v>565</v>
      </c>
      <c r="P5026" s="255" t="s">
        <v>312</v>
      </c>
      <c r="Q5026" s="255" t="s">
        <v>589</v>
      </c>
      <c r="R5026" s="255" t="s">
        <v>2157</v>
      </c>
      <c r="S5026" s="255" t="s">
        <v>7805</v>
      </c>
    </row>
    <row r="5027" spans="1:19" x14ac:dyDescent="0.3">
      <c r="A5027" s="255"/>
      <c r="B5027" s="255"/>
      <c r="C5027" s="255"/>
      <c r="D5027" s="255"/>
      <c r="F5027" s="255" t="s">
        <v>265</v>
      </c>
      <c r="G5027" s="255" t="s">
        <v>771</v>
      </c>
      <c r="H5027" s="255" t="s">
        <v>821</v>
      </c>
      <c r="I5027" s="255" t="s">
        <v>3682</v>
      </c>
      <c r="K5027" s="255" t="s">
        <v>3619</v>
      </c>
      <c r="L5027" s="255" t="s">
        <v>803</v>
      </c>
      <c r="M5027" s="255" t="s">
        <v>863</v>
      </c>
      <c r="N5027" s="255" t="s">
        <v>3650</v>
      </c>
      <c r="P5027" s="255" t="s">
        <v>312</v>
      </c>
      <c r="Q5027" s="255" t="s">
        <v>591</v>
      </c>
      <c r="R5027" s="255" t="s">
        <v>3514</v>
      </c>
      <c r="S5027" s="255" t="s">
        <v>8829</v>
      </c>
    </row>
    <row r="5028" spans="1:19" x14ac:dyDescent="0.3">
      <c r="A5028" s="255"/>
      <c r="B5028" s="255"/>
      <c r="C5028" s="255"/>
      <c r="D5028" s="255"/>
      <c r="F5028" s="255" t="s">
        <v>265</v>
      </c>
      <c r="G5028" s="255" t="s">
        <v>537</v>
      </c>
      <c r="H5028" s="255" t="s">
        <v>6456</v>
      </c>
      <c r="I5028" s="255" t="s">
        <v>8674</v>
      </c>
      <c r="K5028" s="255" t="s">
        <v>3619</v>
      </c>
      <c r="L5028" s="255" t="s">
        <v>805</v>
      </c>
      <c r="M5028" s="255" t="s">
        <v>565</v>
      </c>
      <c r="N5028" s="255" t="s">
        <v>565</v>
      </c>
      <c r="P5028" s="255" t="s">
        <v>312</v>
      </c>
      <c r="Q5028" s="255" t="s">
        <v>593</v>
      </c>
      <c r="R5028" s="255" t="s">
        <v>594</v>
      </c>
      <c r="S5028" s="255" t="s">
        <v>565</v>
      </c>
    </row>
    <row r="5029" spans="1:19" x14ac:dyDescent="0.3">
      <c r="A5029" s="255"/>
      <c r="B5029" s="255"/>
      <c r="C5029" s="255"/>
      <c r="D5029" s="255"/>
      <c r="F5029" s="255" t="s">
        <v>265</v>
      </c>
      <c r="G5029" s="255" t="s">
        <v>4673</v>
      </c>
      <c r="H5029" s="255" t="s">
        <v>4252</v>
      </c>
      <c r="I5029" s="255" t="s">
        <v>4012</v>
      </c>
      <c r="K5029" s="255" t="s">
        <v>3619</v>
      </c>
      <c r="L5029" s="255" t="s">
        <v>807</v>
      </c>
      <c r="M5029" s="255" t="s">
        <v>594</v>
      </c>
      <c r="N5029" s="255" t="s">
        <v>946</v>
      </c>
      <c r="P5029" s="255" t="s">
        <v>312</v>
      </c>
      <c r="Q5029" s="255" t="s">
        <v>4665</v>
      </c>
      <c r="R5029" s="255" t="s">
        <v>1808</v>
      </c>
      <c r="S5029" s="255" t="s">
        <v>4337</v>
      </c>
    </row>
    <row r="5030" spans="1:19" x14ac:dyDescent="0.3">
      <c r="A5030" s="255"/>
      <c r="B5030" s="255"/>
      <c r="C5030" s="255"/>
      <c r="D5030" s="255"/>
      <c r="F5030" s="255" t="s">
        <v>265</v>
      </c>
      <c r="G5030" s="255" t="s">
        <v>774</v>
      </c>
      <c r="H5030" s="255" t="s">
        <v>952</v>
      </c>
      <c r="I5030" s="255" t="s">
        <v>3683</v>
      </c>
      <c r="K5030" s="255" t="s">
        <v>3619</v>
      </c>
      <c r="L5030" s="255" t="s">
        <v>809</v>
      </c>
      <c r="M5030" s="255" t="s">
        <v>757</v>
      </c>
      <c r="N5030" s="255" t="s">
        <v>852</v>
      </c>
      <c r="P5030" s="255" t="s">
        <v>312</v>
      </c>
      <c r="Q5030" s="255" t="s">
        <v>595</v>
      </c>
      <c r="R5030" s="255" t="s">
        <v>821</v>
      </c>
      <c r="S5030" s="255" t="s">
        <v>2456</v>
      </c>
    </row>
    <row r="5031" spans="1:19" x14ac:dyDescent="0.3">
      <c r="A5031" s="255"/>
      <c r="B5031" s="255"/>
      <c r="C5031" s="255"/>
      <c r="D5031" s="255"/>
      <c r="F5031" s="255" t="s">
        <v>265</v>
      </c>
      <c r="G5031" s="255" t="s">
        <v>776</v>
      </c>
      <c r="H5031" s="255" t="s">
        <v>885</v>
      </c>
      <c r="I5031" s="255" t="s">
        <v>1121</v>
      </c>
      <c r="K5031" s="255" t="s">
        <v>3619</v>
      </c>
      <c r="L5031" s="255" t="s">
        <v>811</v>
      </c>
      <c r="M5031" s="255" t="s">
        <v>565</v>
      </c>
      <c r="N5031" s="255" t="s">
        <v>565</v>
      </c>
      <c r="P5031" s="255" t="s">
        <v>312</v>
      </c>
      <c r="Q5031" s="255" t="s">
        <v>597</v>
      </c>
      <c r="R5031" s="255" t="s">
        <v>2515</v>
      </c>
      <c r="S5031" s="255" t="s">
        <v>4438</v>
      </c>
    </row>
    <row r="5032" spans="1:19" x14ac:dyDescent="0.3">
      <c r="A5032" s="255"/>
      <c r="B5032" s="255"/>
      <c r="C5032" s="255"/>
      <c r="D5032" s="255"/>
      <c r="F5032" s="255" t="s">
        <v>265</v>
      </c>
      <c r="G5032" s="255" t="s">
        <v>778</v>
      </c>
      <c r="H5032" s="255" t="s">
        <v>1844</v>
      </c>
      <c r="I5032" s="255" t="s">
        <v>3803</v>
      </c>
      <c r="K5032" s="255" t="s">
        <v>3619</v>
      </c>
      <c r="L5032" s="255" t="s">
        <v>4676</v>
      </c>
      <c r="M5032" s="255" t="s">
        <v>4572</v>
      </c>
      <c r="N5032" s="255" t="s">
        <v>9155</v>
      </c>
      <c r="P5032" s="255" t="s">
        <v>312</v>
      </c>
      <c r="Q5032" s="255" t="s">
        <v>599</v>
      </c>
      <c r="R5032" s="255" t="s">
        <v>1807</v>
      </c>
      <c r="S5032" s="255" t="s">
        <v>6357</v>
      </c>
    </row>
    <row r="5033" spans="1:19" x14ac:dyDescent="0.3">
      <c r="A5033" s="255"/>
      <c r="B5033" s="255"/>
      <c r="C5033" s="255"/>
      <c r="D5033" s="255"/>
      <c r="F5033" s="255" t="s">
        <v>265</v>
      </c>
      <c r="G5033" s="255" t="s">
        <v>780</v>
      </c>
      <c r="H5033" s="255" t="s">
        <v>952</v>
      </c>
      <c r="I5033" s="255" t="s">
        <v>857</v>
      </c>
      <c r="K5033" s="255" t="s">
        <v>3619</v>
      </c>
      <c r="L5033" s="255" t="s">
        <v>813</v>
      </c>
      <c r="M5033" s="255" t="s">
        <v>665</v>
      </c>
      <c r="N5033" s="255" t="s">
        <v>3447</v>
      </c>
      <c r="P5033" s="255" t="s">
        <v>312</v>
      </c>
      <c r="Q5033" s="255" t="s">
        <v>4666</v>
      </c>
      <c r="R5033" s="255" t="s">
        <v>2988</v>
      </c>
      <c r="S5033" s="255" t="s">
        <v>8830</v>
      </c>
    </row>
    <row r="5034" spans="1:19" x14ac:dyDescent="0.3">
      <c r="A5034" s="255"/>
      <c r="B5034" s="255"/>
      <c r="C5034" s="255"/>
      <c r="D5034" s="255"/>
      <c r="F5034" s="255" t="s">
        <v>265</v>
      </c>
      <c r="G5034" s="255" t="s">
        <v>782</v>
      </c>
      <c r="H5034" s="255" t="s">
        <v>624</v>
      </c>
      <c r="I5034" s="255" t="s">
        <v>594</v>
      </c>
      <c r="K5034" s="255" t="s">
        <v>3619</v>
      </c>
      <c r="L5034" s="255" t="s">
        <v>815</v>
      </c>
      <c r="M5034" s="255" t="s">
        <v>565</v>
      </c>
      <c r="N5034" s="255" t="s">
        <v>565</v>
      </c>
      <c r="P5034" s="255" t="s">
        <v>312</v>
      </c>
      <c r="Q5034" s="255" t="s">
        <v>601</v>
      </c>
      <c r="R5034" s="255" t="s">
        <v>565</v>
      </c>
      <c r="S5034" s="255" t="s">
        <v>565</v>
      </c>
    </row>
    <row r="5035" spans="1:19" x14ac:dyDescent="0.3">
      <c r="A5035" s="255"/>
      <c r="B5035" s="255"/>
      <c r="C5035" s="255"/>
      <c r="D5035" s="255"/>
      <c r="F5035" s="255" t="s">
        <v>265</v>
      </c>
      <c r="G5035" s="255" t="s">
        <v>783</v>
      </c>
      <c r="H5035" s="255" t="s">
        <v>565</v>
      </c>
      <c r="I5035" s="255" t="s">
        <v>624</v>
      </c>
      <c r="K5035" s="255" t="s">
        <v>3619</v>
      </c>
      <c r="L5035" s="255" t="s">
        <v>816</v>
      </c>
      <c r="M5035" s="255" t="s">
        <v>1280</v>
      </c>
      <c r="N5035" s="255" t="s">
        <v>8795</v>
      </c>
      <c r="P5035" s="255" t="s">
        <v>312</v>
      </c>
      <c r="Q5035" s="255" t="s">
        <v>603</v>
      </c>
      <c r="R5035" s="255" t="s">
        <v>2988</v>
      </c>
      <c r="S5035" s="255" t="s">
        <v>8830</v>
      </c>
    </row>
    <row r="5036" spans="1:19" x14ac:dyDescent="0.3">
      <c r="A5036" s="255"/>
      <c r="B5036" s="255"/>
      <c r="C5036" s="255"/>
      <c r="D5036" s="255"/>
      <c r="F5036" s="255" t="s">
        <v>265</v>
      </c>
      <c r="G5036" s="255" t="s">
        <v>784</v>
      </c>
      <c r="H5036" s="255" t="s">
        <v>1074</v>
      </c>
      <c r="I5036" s="255" t="s">
        <v>3624</v>
      </c>
      <c r="K5036" s="255" t="s">
        <v>3619</v>
      </c>
      <c r="L5036" s="255" t="s">
        <v>818</v>
      </c>
      <c r="M5036" s="255" t="s">
        <v>594</v>
      </c>
      <c r="N5036" s="255" t="s">
        <v>4458</v>
      </c>
      <c r="P5036" s="255" t="s">
        <v>312</v>
      </c>
      <c r="Q5036" s="255" t="s">
        <v>586</v>
      </c>
      <c r="R5036" s="255" t="s">
        <v>652</v>
      </c>
      <c r="S5036" s="255" t="s">
        <v>4902</v>
      </c>
    </row>
    <row r="5037" spans="1:19" x14ac:dyDescent="0.3">
      <c r="A5037" s="255"/>
      <c r="B5037" s="255"/>
      <c r="C5037" s="255"/>
      <c r="D5037" s="255"/>
      <c r="F5037" s="255" t="s">
        <v>265</v>
      </c>
      <c r="G5037" s="255" t="s">
        <v>786</v>
      </c>
      <c r="H5037" s="255" t="s">
        <v>3650</v>
      </c>
      <c r="I5037" s="255" t="s">
        <v>1689</v>
      </c>
      <c r="K5037" s="255" t="s">
        <v>3619</v>
      </c>
      <c r="L5037" s="255" t="s">
        <v>822</v>
      </c>
      <c r="M5037" s="255" t="s">
        <v>985</v>
      </c>
      <c r="N5037" s="255" t="s">
        <v>9156</v>
      </c>
      <c r="P5037" s="255" t="s">
        <v>312</v>
      </c>
      <c r="Q5037" s="255" t="s">
        <v>552</v>
      </c>
      <c r="R5037" s="255" t="s">
        <v>10160</v>
      </c>
      <c r="S5037" s="255" t="s">
        <v>10161</v>
      </c>
    </row>
    <row r="5038" spans="1:19" x14ac:dyDescent="0.3">
      <c r="A5038" s="255"/>
      <c r="B5038" s="255"/>
      <c r="C5038" s="255"/>
      <c r="D5038" s="255"/>
      <c r="F5038" s="255" t="s">
        <v>265</v>
      </c>
      <c r="G5038" s="255" t="s">
        <v>4674</v>
      </c>
      <c r="H5038" s="255" t="s">
        <v>3024</v>
      </c>
      <c r="I5038" s="255" t="s">
        <v>4896</v>
      </c>
      <c r="K5038" s="255" t="s">
        <v>3619</v>
      </c>
      <c r="L5038" s="255" t="s">
        <v>332</v>
      </c>
      <c r="M5038" s="255" t="s">
        <v>9157</v>
      </c>
      <c r="N5038" s="255" t="s">
        <v>9158</v>
      </c>
      <c r="P5038" s="255" t="s">
        <v>312</v>
      </c>
      <c r="Q5038" s="255" t="s">
        <v>551</v>
      </c>
      <c r="R5038" s="255" t="s">
        <v>2086</v>
      </c>
      <c r="S5038" s="255" t="s">
        <v>3880</v>
      </c>
    </row>
    <row r="5039" spans="1:19" x14ac:dyDescent="0.3">
      <c r="A5039" s="255"/>
      <c r="B5039" s="255"/>
      <c r="C5039" s="255"/>
      <c r="D5039" s="255"/>
      <c r="F5039" s="255" t="s">
        <v>265</v>
      </c>
      <c r="G5039" s="255" t="s">
        <v>788</v>
      </c>
      <c r="H5039" s="255" t="s">
        <v>661</v>
      </c>
      <c r="I5039" s="255" t="s">
        <v>1906</v>
      </c>
      <c r="K5039" s="255" t="s">
        <v>3619</v>
      </c>
      <c r="L5039" s="255" t="s">
        <v>331</v>
      </c>
      <c r="M5039" s="255" t="s">
        <v>9159</v>
      </c>
      <c r="N5039" s="255" t="s">
        <v>8796</v>
      </c>
      <c r="P5039" s="255" t="s">
        <v>312</v>
      </c>
      <c r="Q5039" s="255" t="s">
        <v>609</v>
      </c>
      <c r="R5039" s="255" t="s">
        <v>624</v>
      </c>
      <c r="S5039" s="255" t="s">
        <v>968</v>
      </c>
    </row>
    <row r="5040" spans="1:19" x14ac:dyDescent="0.3">
      <c r="A5040" s="255"/>
      <c r="B5040" s="255"/>
      <c r="C5040" s="255"/>
      <c r="D5040" s="255"/>
      <c r="F5040" s="255" t="s">
        <v>265</v>
      </c>
      <c r="G5040" s="255" t="s">
        <v>790</v>
      </c>
      <c r="H5040" s="255" t="s">
        <v>4333</v>
      </c>
      <c r="I5040" s="255" t="s">
        <v>2059</v>
      </c>
      <c r="K5040" s="255" t="s">
        <v>3619</v>
      </c>
      <c r="L5040" s="255" t="s">
        <v>330</v>
      </c>
      <c r="M5040" s="255" t="s">
        <v>2441</v>
      </c>
      <c r="N5040" s="255" t="s">
        <v>8797</v>
      </c>
      <c r="P5040" s="255" t="s">
        <v>312</v>
      </c>
      <c r="Q5040" s="255" t="s">
        <v>611</v>
      </c>
      <c r="R5040" s="255" t="s">
        <v>1851</v>
      </c>
      <c r="S5040" s="255" t="s">
        <v>2067</v>
      </c>
    </row>
    <row r="5041" spans="1:19" x14ac:dyDescent="0.3">
      <c r="A5041" s="255"/>
      <c r="B5041" s="255"/>
      <c r="C5041" s="255"/>
      <c r="D5041" s="255"/>
      <c r="F5041" s="255" t="s">
        <v>265</v>
      </c>
      <c r="G5041" s="255" t="s">
        <v>792</v>
      </c>
      <c r="H5041" s="255" t="s">
        <v>892</v>
      </c>
      <c r="I5041" s="255" t="s">
        <v>2640</v>
      </c>
      <c r="K5041" s="255" t="s">
        <v>3619</v>
      </c>
      <c r="L5041" s="255" t="s">
        <v>329</v>
      </c>
      <c r="M5041" s="255" t="s">
        <v>9160</v>
      </c>
      <c r="N5041" s="255" t="s">
        <v>9161</v>
      </c>
      <c r="P5041" s="255" t="s">
        <v>312</v>
      </c>
      <c r="Q5041" s="255" t="s">
        <v>586</v>
      </c>
      <c r="R5041" s="255" t="s">
        <v>565</v>
      </c>
      <c r="S5041" s="255" t="s">
        <v>565</v>
      </c>
    </row>
    <row r="5042" spans="1:19" x14ac:dyDescent="0.3">
      <c r="A5042" s="255"/>
      <c r="B5042" s="255"/>
      <c r="C5042" s="255"/>
      <c r="D5042" s="255"/>
      <c r="F5042" s="255" t="s">
        <v>265</v>
      </c>
      <c r="G5042" s="255" t="s">
        <v>794</v>
      </c>
      <c r="H5042" s="255" t="s">
        <v>1798</v>
      </c>
      <c r="I5042" s="255" t="s">
        <v>3684</v>
      </c>
      <c r="K5042" s="255" t="s">
        <v>3619</v>
      </c>
      <c r="L5042" s="255" t="s">
        <v>324</v>
      </c>
      <c r="M5042" s="255" t="s">
        <v>1415</v>
      </c>
      <c r="N5042" s="255" t="s">
        <v>8798</v>
      </c>
      <c r="P5042" s="255" t="s">
        <v>312</v>
      </c>
      <c r="Q5042" s="255" t="s">
        <v>550</v>
      </c>
      <c r="R5042" s="255" t="s">
        <v>3514</v>
      </c>
      <c r="S5042" s="255" t="s">
        <v>8603</v>
      </c>
    </row>
    <row r="5043" spans="1:19" x14ac:dyDescent="0.3">
      <c r="A5043" s="255"/>
      <c r="B5043" s="255"/>
      <c r="C5043" s="255"/>
      <c r="D5043" s="255"/>
      <c r="F5043" s="255" t="s">
        <v>265</v>
      </c>
      <c r="G5043" s="255" t="s">
        <v>796</v>
      </c>
      <c r="H5043" s="255" t="s">
        <v>1581</v>
      </c>
      <c r="I5043" s="255" t="s">
        <v>3685</v>
      </c>
      <c r="K5043" s="255" t="s">
        <v>3619</v>
      </c>
      <c r="L5043" s="255" t="s">
        <v>4678</v>
      </c>
      <c r="M5043" s="255" t="s">
        <v>946</v>
      </c>
      <c r="N5043" s="255" t="s">
        <v>1588</v>
      </c>
      <c r="P5043" s="255" t="s">
        <v>312</v>
      </c>
      <c r="Q5043" s="255" t="s">
        <v>614</v>
      </c>
      <c r="R5043" s="255" t="s">
        <v>565</v>
      </c>
      <c r="S5043" s="255" t="s">
        <v>565</v>
      </c>
    </row>
    <row r="5044" spans="1:19" x14ac:dyDescent="0.3">
      <c r="A5044" s="255"/>
      <c r="B5044" s="255"/>
      <c r="C5044" s="255"/>
      <c r="D5044" s="255"/>
      <c r="F5044" s="255" t="s">
        <v>265</v>
      </c>
      <c r="G5044" s="255" t="s">
        <v>4675</v>
      </c>
      <c r="H5044" s="255" t="s">
        <v>2029</v>
      </c>
      <c r="I5044" s="255" t="s">
        <v>8261</v>
      </c>
      <c r="K5044" s="255" t="s">
        <v>3619</v>
      </c>
      <c r="L5044" s="255" t="s">
        <v>830</v>
      </c>
      <c r="M5044" s="255" t="s">
        <v>757</v>
      </c>
      <c r="N5044" s="255" t="s">
        <v>4295</v>
      </c>
      <c r="P5044" s="255" t="s">
        <v>312</v>
      </c>
      <c r="Q5044" s="255" t="s">
        <v>615</v>
      </c>
      <c r="R5044" s="255" t="s">
        <v>972</v>
      </c>
      <c r="S5044" s="255" t="s">
        <v>2846</v>
      </c>
    </row>
    <row r="5045" spans="1:19" x14ac:dyDescent="0.3">
      <c r="A5045" s="255"/>
      <c r="B5045" s="255"/>
      <c r="C5045" s="255"/>
      <c r="D5045" s="255"/>
      <c r="F5045" s="255" t="s">
        <v>265</v>
      </c>
      <c r="G5045" s="255" t="s">
        <v>798</v>
      </c>
      <c r="H5045" s="255" t="s">
        <v>594</v>
      </c>
      <c r="I5045" s="255" t="s">
        <v>594</v>
      </c>
      <c r="K5045" s="255" t="s">
        <v>3619</v>
      </c>
      <c r="L5045" s="255" t="s">
        <v>831</v>
      </c>
      <c r="M5045" s="255" t="s">
        <v>565</v>
      </c>
      <c r="N5045" s="255" t="s">
        <v>565</v>
      </c>
      <c r="P5045" s="255" t="s">
        <v>312</v>
      </c>
      <c r="Q5045" s="255" t="s">
        <v>616</v>
      </c>
      <c r="R5045" s="255" t="s">
        <v>565</v>
      </c>
      <c r="S5045" s="255" t="s">
        <v>565</v>
      </c>
    </row>
    <row r="5046" spans="1:19" x14ac:dyDescent="0.3">
      <c r="A5046" s="255"/>
      <c r="B5046" s="255"/>
      <c r="C5046" s="255"/>
      <c r="D5046" s="255"/>
      <c r="F5046" s="255" t="s">
        <v>265</v>
      </c>
      <c r="G5046" s="255" t="s">
        <v>800</v>
      </c>
      <c r="H5046" s="255" t="s">
        <v>1183</v>
      </c>
      <c r="I5046" s="255" t="s">
        <v>3686</v>
      </c>
      <c r="K5046" s="255" t="s">
        <v>3619</v>
      </c>
      <c r="L5046" s="255" t="s">
        <v>832</v>
      </c>
      <c r="M5046" s="255" t="s">
        <v>594</v>
      </c>
      <c r="N5046" s="255" t="s">
        <v>2840</v>
      </c>
      <c r="P5046" s="255" t="s">
        <v>312</v>
      </c>
      <c r="Q5046" s="255" t="s">
        <v>617</v>
      </c>
      <c r="R5046" s="255" t="s">
        <v>594</v>
      </c>
      <c r="S5046" s="255" t="s">
        <v>621</v>
      </c>
    </row>
    <row r="5047" spans="1:19" x14ac:dyDescent="0.3">
      <c r="A5047" s="255"/>
      <c r="B5047" s="255"/>
      <c r="C5047" s="255"/>
      <c r="D5047" s="255"/>
      <c r="F5047" s="255" t="s">
        <v>265</v>
      </c>
      <c r="G5047" s="255" t="s">
        <v>802</v>
      </c>
      <c r="H5047" s="255" t="s">
        <v>624</v>
      </c>
      <c r="I5047" s="255" t="s">
        <v>1121</v>
      </c>
      <c r="K5047" s="255" t="s">
        <v>3619</v>
      </c>
      <c r="L5047" s="255" t="s">
        <v>536</v>
      </c>
      <c r="M5047" s="255" t="s">
        <v>1312</v>
      </c>
      <c r="N5047" s="255" t="s">
        <v>1547</v>
      </c>
      <c r="P5047" s="255" t="s">
        <v>312</v>
      </c>
      <c r="Q5047" s="255" t="s">
        <v>618</v>
      </c>
      <c r="R5047" s="255" t="s">
        <v>1420</v>
      </c>
      <c r="S5047" s="255" t="s">
        <v>4254</v>
      </c>
    </row>
    <row r="5048" spans="1:19" x14ac:dyDescent="0.3">
      <c r="A5048" s="255"/>
      <c r="B5048" s="255"/>
      <c r="C5048" s="255"/>
      <c r="D5048" s="255"/>
      <c r="F5048" s="255" t="s">
        <v>265</v>
      </c>
      <c r="G5048" s="255" t="s">
        <v>803</v>
      </c>
      <c r="H5048" s="255" t="s">
        <v>1281</v>
      </c>
      <c r="I5048" s="255" t="s">
        <v>3611</v>
      </c>
      <c r="K5048" s="255" t="s">
        <v>3619</v>
      </c>
      <c r="L5048" s="255" t="s">
        <v>586</v>
      </c>
      <c r="M5048" s="255" t="s">
        <v>1312</v>
      </c>
      <c r="N5048" s="255" t="s">
        <v>1547</v>
      </c>
      <c r="P5048" s="255" t="s">
        <v>312</v>
      </c>
      <c r="Q5048" s="255" t="s">
        <v>620</v>
      </c>
      <c r="R5048" s="255" t="s">
        <v>863</v>
      </c>
      <c r="S5048" s="255" t="s">
        <v>906</v>
      </c>
    </row>
    <row r="5049" spans="1:19" x14ac:dyDescent="0.3">
      <c r="A5049" s="255"/>
      <c r="B5049" s="255"/>
      <c r="C5049" s="255"/>
      <c r="D5049" s="255"/>
      <c r="F5049" s="255" t="s">
        <v>265</v>
      </c>
      <c r="G5049" s="255" t="s">
        <v>805</v>
      </c>
      <c r="H5049" s="255" t="s">
        <v>757</v>
      </c>
      <c r="I5049" s="255" t="s">
        <v>2641</v>
      </c>
      <c r="K5049" s="255" t="s">
        <v>8566</v>
      </c>
      <c r="L5049" s="255" t="s">
        <v>554</v>
      </c>
      <c r="M5049" s="255" t="s">
        <v>2716</v>
      </c>
      <c r="N5049" s="255" t="s">
        <v>9162</v>
      </c>
      <c r="P5049" s="255" t="s">
        <v>312</v>
      </c>
      <c r="Q5049" s="255" t="s">
        <v>8645</v>
      </c>
      <c r="R5049" s="255" t="s">
        <v>565</v>
      </c>
      <c r="S5049" s="255" t="s">
        <v>565</v>
      </c>
    </row>
    <row r="5050" spans="1:19" x14ac:dyDescent="0.3">
      <c r="A5050" s="255"/>
      <c r="B5050" s="255"/>
      <c r="C5050" s="255"/>
      <c r="D5050" s="255"/>
      <c r="F5050" s="255" t="s">
        <v>265</v>
      </c>
      <c r="G5050" s="255" t="s">
        <v>807</v>
      </c>
      <c r="H5050" s="255" t="s">
        <v>812</v>
      </c>
      <c r="I5050" s="255" t="s">
        <v>3222</v>
      </c>
      <c r="K5050" s="255" t="s">
        <v>8566</v>
      </c>
      <c r="L5050" s="255" t="s">
        <v>566</v>
      </c>
      <c r="M5050" s="255" t="s">
        <v>565</v>
      </c>
      <c r="N5050" s="255" t="s">
        <v>565</v>
      </c>
      <c r="P5050" s="255" t="s">
        <v>312</v>
      </c>
      <c r="Q5050" s="255" t="s">
        <v>8646</v>
      </c>
      <c r="R5050" s="255" t="s">
        <v>565</v>
      </c>
      <c r="S5050" s="255" t="s">
        <v>565</v>
      </c>
    </row>
    <row r="5051" spans="1:19" x14ac:dyDescent="0.3">
      <c r="A5051" s="255"/>
      <c r="B5051" s="255"/>
      <c r="C5051" s="255"/>
      <c r="D5051" s="255"/>
      <c r="F5051" s="255" t="s">
        <v>265</v>
      </c>
      <c r="G5051" s="255" t="s">
        <v>809</v>
      </c>
      <c r="H5051" s="255" t="s">
        <v>1183</v>
      </c>
      <c r="I5051" s="255" t="s">
        <v>916</v>
      </c>
      <c r="K5051" s="255" t="s">
        <v>8566</v>
      </c>
      <c r="L5051" s="255" t="s">
        <v>4661</v>
      </c>
      <c r="M5051" s="255" t="s">
        <v>594</v>
      </c>
      <c r="N5051" s="255" t="s">
        <v>594</v>
      </c>
      <c r="P5051" s="255" t="s">
        <v>312</v>
      </c>
      <c r="Q5051" s="255" t="s">
        <v>586</v>
      </c>
      <c r="R5051" s="255" t="s">
        <v>594</v>
      </c>
      <c r="S5051" s="255" t="s">
        <v>624</v>
      </c>
    </row>
    <row r="5052" spans="1:19" x14ac:dyDescent="0.3">
      <c r="A5052" s="255"/>
      <c r="B5052" s="255"/>
      <c r="C5052" s="255"/>
      <c r="D5052" s="255"/>
      <c r="F5052" s="255" t="s">
        <v>265</v>
      </c>
      <c r="G5052" s="255" t="s">
        <v>811</v>
      </c>
      <c r="H5052" s="255" t="s">
        <v>565</v>
      </c>
      <c r="I5052" s="255" t="s">
        <v>565</v>
      </c>
      <c r="K5052" s="255" t="s">
        <v>8566</v>
      </c>
      <c r="L5052" s="255" t="s">
        <v>570</v>
      </c>
      <c r="M5052" s="255" t="s">
        <v>565</v>
      </c>
      <c r="N5052" s="255" t="s">
        <v>565</v>
      </c>
      <c r="P5052" s="255" t="s">
        <v>312</v>
      </c>
      <c r="Q5052" s="255" t="s">
        <v>549</v>
      </c>
      <c r="R5052" s="255" t="s">
        <v>851</v>
      </c>
      <c r="S5052" s="255" t="s">
        <v>8604</v>
      </c>
    </row>
    <row r="5053" spans="1:19" x14ac:dyDescent="0.3">
      <c r="A5053" s="255"/>
      <c r="B5053" s="255"/>
      <c r="C5053" s="255"/>
      <c r="D5053" s="255"/>
      <c r="F5053" s="255" t="s">
        <v>265</v>
      </c>
      <c r="G5053" s="255" t="s">
        <v>4676</v>
      </c>
      <c r="H5053" s="255" t="s">
        <v>1199</v>
      </c>
      <c r="I5053" s="255" t="s">
        <v>8978</v>
      </c>
      <c r="K5053" s="255" t="s">
        <v>8566</v>
      </c>
      <c r="L5053" s="255" t="s">
        <v>572</v>
      </c>
      <c r="M5053" s="255" t="s">
        <v>565</v>
      </c>
      <c r="N5053" s="255" t="s">
        <v>565</v>
      </c>
      <c r="P5053" s="255" t="s">
        <v>312</v>
      </c>
      <c r="Q5053" s="255" t="s">
        <v>623</v>
      </c>
      <c r="R5053" s="255" t="s">
        <v>624</v>
      </c>
      <c r="S5053" s="255" t="s">
        <v>1420</v>
      </c>
    </row>
    <row r="5054" spans="1:19" x14ac:dyDescent="0.3">
      <c r="A5054" s="255"/>
      <c r="B5054" s="255"/>
      <c r="C5054" s="255"/>
      <c r="D5054" s="255"/>
      <c r="F5054" s="255" t="s">
        <v>265</v>
      </c>
      <c r="G5054" s="255" t="s">
        <v>813</v>
      </c>
      <c r="H5054" s="255" t="s">
        <v>1864</v>
      </c>
      <c r="I5054" s="255" t="s">
        <v>3804</v>
      </c>
      <c r="K5054" s="255" t="s">
        <v>8566</v>
      </c>
      <c r="L5054" s="255" t="s">
        <v>574</v>
      </c>
      <c r="M5054" s="255" t="s">
        <v>594</v>
      </c>
      <c r="N5054" s="255" t="s">
        <v>594</v>
      </c>
      <c r="P5054" s="255" t="s">
        <v>312</v>
      </c>
      <c r="Q5054" s="255" t="s">
        <v>625</v>
      </c>
      <c r="R5054" s="255" t="s">
        <v>863</v>
      </c>
      <c r="S5054" s="255" t="s">
        <v>652</v>
      </c>
    </row>
    <row r="5055" spans="1:19" x14ac:dyDescent="0.3">
      <c r="A5055" s="255"/>
      <c r="B5055" s="255"/>
      <c r="C5055" s="255"/>
      <c r="D5055" s="255"/>
      <c r="F5055" s="255" t="s">
        <v>265</v>
      </c>
      <c r="G5055" s="255" t="s">
        <v>815</v>
      </c>
      <c r="H5055" s="255" t="s">
        <v>594</v>
      </c>
      <c r="I5055" s="255" t="s">
        <v>863</v>
      </c>
      <c r="K5055" s="255" t="s">
        <v>8566</v>
      </c>
      <c r="L5055" s="255" t="s">
        <v>576</v>
      </c>
      <c r="M5055" s="255" t="s">
        <v>565</v>
      </c>
      <c r="N5055" s="255" t="s">
        <v>594</v>
      </c>
      <c r="P5055" s="255" t="s">
        <v>312</v>
      </c>
      <c r="Q5055" s="255" t="s">
        <v>1237</v>
      </c>
      <c r="R5055" s="255" t="s">
        <v>565</v>
      </c>
      <c r="S5055" s="255" t="s">
        <v>565</v>
      </c>
    </row>
    <row r="5056" spans="1:19" x14ac:dyDescent="0.3">
      <c r="A5056" s="255"/>
      <c r="B5056" s="255"/>
      <c r="C5056" s="255"/>
      <c r="D5056" s="255"/>
      <c r="F5056" s="255" t="s">
        <v>265</v>
      </c>
      <c r="G5056" s="255" t="s">
        <v>816</v>
      </c>
      <c r="H5056" s="255" t="s">
        <v>1281</v>
      </c>
      <c r="I5056" s="255" t="s">
        <v>3687</v>
      </c>
      <c r="K5056" s="255" t="s">
        <v>8566</v>
      </c>
      <c r="L5056" s="255" t="s">
        <v>578</v>
      </c>
      <c r="M5056" s="255" t="s">
        <v>594</v>
      </c>
      <c r="N5056" s="255" t="s">
        <v>863</v>
      </c>
      <c r="P5056" s="255" t="s">
        <v>312</v>
      </c>
      <c r="Q5056" s="255" t="s">
        <v>627</v>
      </c>
      <c r="R5056" s="255" t="s">
        <v>757</v>
      </c>
      <c r="S5056" s="255" t="s">
        <v>1317</v>
      </c>
    </row>
    <row r="5057" spans="1:19" x14ac:dyDescent="0.3">
      <c r="A5057" s="255"/>
      <c r="B5057" s="255"/>
      <c r="C5057" s="255"/>
      <c r="D5057" s="255"/>
      <c r="F5057" s="255" t="s">
        <v>265</v>
      </c>
      <c r="G5057" s="255" t="s">
        <v>818</v>
      </c>
      <c r="H5057" s="255" t="s">
        <v>1167</v>
      </c>
      <c r="I5057" s="255" t="s">
        <v>3688</v>
      </c>
      <c r="K5057" s="255" t="s">
        <v>8566</v>
      </c>
      <c r="L5057" s="255" t="s">
        <v>580</v>
      </c>
      <c r="M5057" s="255" t="s">
        <v>2052</v>
      </c>
      <c r="N5057" s="255" t="s">
        <v>4764</v>
      </c>
      <c r="P5057" s="255" t="s">
        <v>312</v>
      </c>
      <c r="Q5057" s="255" t="s">
        <v>629</v>
      </c>
      <c r="R5057" s="255" t="s">
        <v>2045</v>
      </c>
      <c r="S5057" s="255" t="s">
        <v>4617</v>
      </c>
    </row>
    <row r="5058" spans="1:19" x14ac:dyDescent="0.3">
      <c r="A5058" s="255"/>
      <c r="B5058" s="255"/>
      <c r="C5058" s="255"/>
      <c r="D5058" s="255"/>
      <c r="F5058" s="255" t="s">
        <v>265</v>
      </c>
      <c r="G5058" s="255" t="s">
        <v>4677</v>
      </c>
      <c r="H5058" s="255" t="s">
        <v>565</v>
      </c>
      <c r="I5058" s="255" t="s">
        <v>565</v>
      </c>
      <c r="K5058" s="255" t="s">
        <v>8566</v>
      </c>
      <c r="L5058" s="255" t="s">
        <v>4664</v>
      </c>
      <c r="M5058" s="255" t="s">
        <v>885</v>
      </c>
      <c r="N5058" s="255" t="s">
        <v>7771</v>
      </c>
      <c r="P5058" s="255" t="s">
        <v>312</v>
      </c>
      <c r="Q5058" s="255" t="s">
        <v>631</v>
      </c>
      <c r="R5058" s="255" t="s">
        <v>565</v>
      </c>
      <c r="S5058" s="255" t="s">
        <v>2790</v>
      </c>
    </row>
    <row r="5059" spans="1:19" x14ac:dyDescent="0.3">
      <c r="A5059" s="255"/>
      <c r="B5059" s="255"/>
      <c r="C5059" s="255"/>
      <c r="D5059" s="255"/>
      <c r="F5059" s="255" t="s">
        <v>265</v>
      </c>
      <c r="G5059" s="255" t="s">
        <v>820</v>
      </c>
      <c r="H5059" s="255" t="s">
        <v>565</v>
      </c>
      <c r="I5059" s="255" t="s">
        <v>565</v>
      </c>
      <c r="K5059" s="255" t="s">
        <v>8566</v>
      </c>
      <c r="L5059" s="255" t="s">
        <v>582</v>
      </c>
      <c r="M5059" s="255" t="s">
        <v>565</v>
      </c>
      <c r="N5059" s="255" t="s">
        <v>565</v>
      </c>
      <c r="P5059" s="255" t="s">
        <v>312</v>
      </c>
      <c r="Q5059" s="255" t="s">
        <v>633</v>
      </c>
      <c r="R5059" s="255" t="s">
        <v>1893</v>
      </c>
      <c r="S5059" s="255" t="s">
        <v>1859</v>
      </c>
    </row>
    <row r="5060" spans="1:19" x14ac:dyDescent="0.3">
      <c r="A5060" s="255"/>
      <c r="B5060" s="255"/>
      <c r="C5060" s="255"/>
      <c r="D5060" s="255"/>
      <c r="F5060" s="255" t="s">
        <v>265</v>
      </c>
      <c r="G5060" s="255" t="s">
        <v>961</v>
      </c>
      <c r="H5060" s="255" t="s">
        <v>565</v>
      </c>
      <c r="I5060" s="255" t="s">
        <v>565</v>
      </c>
      <c r="K5060" s="255" t="s">
        <v>8566</v>
      </c>
      <c r="L5060" s="255" t="s">
        <v>584</v>
      </c>
      <c r="M5060" s="255" t="s">
        <v>885</v>
      </c>
      <c r="N5060" s="255" t="s">
        <v>7771</v>
      </c>
      <c r="P5060" s="255" t="s">
        <v>312</v>
      </c>
      <c r="Q5060" s="255" t="s">
        <v>586</v>
      </c>
      <c r="R5060" s="255" t="s">
        <v>691</v>
      </c>
      <c r="S5060" s="255" t="s">
        <v>3045</v>
      </c>
    </row>
    <row r="5061" spans="1:19" x14ac:dyDescent="0.3">
      <c r="A5061" s="255"/>
      <c r="B5061" s="255"/>
      <c r="C5061" s="255"/>
      <c r="D5061" s="255"/>
      <c r="F5061" s="255" t="s">
        <v>265</v>
      </c>
      <c r="G5061" s="255" t="s">
        <v>822</v>
      </c>
      <c r="H5061" s="255" t="s">
        <v>1473</v>
      </c>
      <c r="I5061" s="255" t="s">
        <v>8675</v>
      </c>
      <c r="K5061" s="255" t="s">
        <v>8566</v>
      </c>
      <c r="L5061" s="255" t="s">
        <v>586</v>
      </c>
      <c r="M5061" s="255" t="s">
        <v>1826</v>
      </c>
      <c r="N5061" s="255" t="s">
        <v>9163</v>
      </c>
      <c r="P5061" s="255" t="s">
        <v>312</v>
      </c>
      <c r="Q5061" s="255" t="s">
        <v>548</v>
      </c>
      <c r="R5061" s="255" t="s">
        <v>785</v>
      </c>
      <c r="S5061" s="255" t="s">
        <v>8605</v>
      </c>
    </row>
    <row r="5062" spans="1:19" x14ac:dyDescent="0.3">
      <c r="A5062" s="255"/>
      <c r="B5062" s="255"/>
      <c r="C5062" s="255"/>
      <c r="D5062" s="255"/>
      <c r="F5062" s="255" t="s">
        <v>265</v>
      </c>
      <c r="G5062" s="255" t="s">
        <v>332</v>
      </c>
      <c r="H5062" s="255" t="s">
        <v>8977</v>
      </c>
      <c r="I5062" s="255" t="s">
        <v>8676</v>
      </c>
      <c r="K5062" s="255" t="s">
        <v>8566</v>
      </c>
      <c r="L5062" s="255" t="s">
        <v>553</v>
      </c>
      <c r="M5062" s="255" t="s">
        <v>5775</v>
      </c>
      <c r="N5062" s="255" t="s">
        <v>9990</v>
      </c>
      <c r="P5062" s="255" t="s">
        <v>312</v>
      </c>
      <c r="Q5062" s="255" t="s">
        <v>637</v>
      </c>
      <c r="R5062" s="255" t="s">
        <v>1446</v>
      </c>
      <c r="S5062" s="255" t="s">
        <v>5220</v>
      </c>
    </row>
    <row r="5063" spans="1:19" x14ac:dyDescent="0.3">
      <c r="A5063" s="255"/>
      <c r="B5063" s="255"/>
      <c r="C5063" s="255"/>
      <c r="D5063" s="255"/>
      <c r="F5063" s="255" t="s">
        <v>265</v>
      </c>
      <c r="G5063" s="255" t="s">
        <v>331</v>
      </c>
      <c r="H5063" s="255" t="s">
        <v>3650</v>
      </c>
      <c r="I5063" s="255" t="s">
        <v>3805</v>
      </c>
      <c r="K5063" s="255" t="s">
        <v>8566</v>
      </c>
      <c r="L5063" s="255" t="s">
        <v>589</v>
      </c>
      <c r="M5063" s="255" t="s">
        <v>1959</v>
      </c>
      <c r="N5063" s="255" t="s">
        <v>8758</v>
      </c>
      <c r="P5063" s="255" t="s">
        <v>312</v>
      </c>
      <c r="Q5063" s="255" t="s">
        <v>639</v>
      </c>
      <c r="R5063" s="255" t="s">
        <v>2840</v>
      </c>
      <c r="S5063" s="255" t="s">
        <v>7276</v>
      </c>
    </row>
    <row r="5064" spans="1:19" x14ac:dyDescent="0.3">
      <c r="A5064" s="255"/>
      <c r="B5064" s="255"/>
      <c r="C5064" s="255"/>
      <c r="D5064" s="255"/>
      <c r="F5064" s="255" t="s">
        <v>265</v>
      </c>
      <c r="G5064" s="255" t="s">
        <v>330</v>
      </c>
      <c r="H5064" s="255" t="s">
        <v>1599</v>
      </c>
      <c r="I5064" s="255" t="s">
        <v>3689</v>
      </c>
      <c r="K5064" s="255" t="s">
        <v>8566</v>
      </c>
      <c r="L5064" s="255" t="s">
        <v>591</v>
      </c>
      <c r="M5064" s="255" t="s">
        <v>3169</v>
      </c>
      <c r="N5064" s="255" t="s">
        <v>9989</v>
      </c>
      <c r="P5064" s="255" t="s">
        <v>312</v>
      </c>
      <c r="Q5064" s="255" t="s">
        <v>641</v>
      </c>
      <c r="R5064" s="255" t="s">
        <v>863</v>
      </c>
      <c r="S5064" s="255" t="s">
        <v>565</v>
      </c>
    </row>
    <row r="5065" spans="1:19" x14ac:dyDescent="0.3">
      <c r="A5065" s="255"/>
      <c r="B5065" s="255"/>
      <c r="C5065" s="255"/>
      <c r="D5065" s="255"/>
      <c r="F5065" s="255" t="s">
        <v>265</v>
      </c>
      <c r="G5065" s="255" t="s">
        <v>329</v>
      </c>
      <c r="H5065" s="255" t="s">
        <v>804</v>
      </c>
      <c r="I5065" s="255" t="s">
        <v>3806</v>
      </c>
      <c r="K5065" s="255" t="s">
        <v>8566</v>
      </c>
      <c r="L5065" s="255" t="s">
        <v>599</v>
      </c>
      <c r="M5065" s="255" t="s">
        <v>565</v>
      </c>
      <c r="N5065" s="255" t="s">
        <v>565</v>
      </c>
      <c r="P5065" s="255" t="s">
        <v>312</v>
      </c>
      <c r="Q5065" s="255" t="s">
        <v>643</v>
      </c>
      <c r="R5065" s="255" t="s">
        <v>1832</v>
      </c>
      <c r="S5065" s="255" t="s">
        <v>1578</v>
      </c>
    </row>
    <row r="5066" spans="1:19" x14ac:dyDescent="0.3">
      <c r="A5066" s="255"/>
      <c r="B5066" s="255"/>
      <c r="C5066" s="255"/>
      <c r="D5066" s="255"/>
      <c r="F5066" s="255" t="s">
        <v>265</v>
      </c>
      <c r="G5066" s="255" t="s">
        <v>328</v>
      </c>
      <c r="H5066" s="255" t="s">
        <v>594</v>
      </c>
      <c r="I5066" s="255" t="s">
        <v>946</v>
      </c>
      <c r="K5066" s="255" t="s">
        <v>8566</v>
      </c>
      <c r="L5066" s="255" t="s">
        <v>4666</v>
      </c>
      <c r="M5066" s="255" t="s">
        <v>1896</v>
      </c>
      <c r="N5066" s="255" t="s">
        <v>9988</v>
      </c>
      <c r="P5066" s="255" t="s">
        <v>312</v>
      </c>
      <c r="Q5066" s="255" t="s">
        <v>586</v>
      </c>
      <c r="R5066" s="255" t="s">
        <v>991</v>
      </c>
      <c r="S5066" s="255" t="s">
        <v>6259</v>
      </c>
    </row>
    <row r="5067" spans="1:19" x14ac:dyDescent="0.3">
      <c r="A5067" s="255"/>
      <c r="B5067" s="255"/>
      <c r="C5067" s="255"/>
      <c r="D5067" s="255"/>
      <c r="F5067" s="255" t="s">
        <v>265</v>
      </c>
      <c r="G5067" s="255" t="s">
        <v>324</v>
      </c>
      <c r="H5067" s="255" t="s">
        <v>2024</v>
      </c>
      <c r="I5067" s="255" t="s">
        <v>2734</v>
      </c>
      <c r="K5067" s="255" t="s">
        <v>8566</v>
      </c>
      <c r="L5067" s="255" t="s">
        <v>601</v>
      </c>
      <c r="M5067" s="255" t="s">
        <v>2083</v>
      </c>
      <c r="N5067" s="255" t="s">
        <v>9987</v>
      </c>
      <c r="P5067" s="255" t="s">
        <v>312</v>
      </c>
      <c r="Q5067" s="255" t="s">
        <v>547</v>
      </c>
      <c r="R5067" s="255" t="s">
        <v>2029</v>
      </c>
      <c r="S5067" s="255" t="s">
        <v>1103</v>
      </c>
    </row>
    <row r="5068" spans="1:19" x14ac:dyDescent="0.3">
      <c r="A5068" s="255"/>
      <c r="B5068" s="255"/>
      <c r="C5068" s="255"/>
      <c r="D5068" s="255"/>
      <c r="F5068" s="255" t="s">
        <v>265</v>
      </c>
      <c r="G5068" s="255" t="s">
        <v>4678</v>
      </c>
      <c r="H5068" s="255" t="s">
        <v>1427</v>
      </c>
      <c r="I5068" s="255" t="s">
        <v>8976</v>
      </c>
      <c r="K5068" s="255" t="s">
        <v>8566</v>
      </c>
      <c r="L5068" s="255" t="s">
        <v>2074</v>
      </c>
      <c r="M5068" s="255" t="s">
        <v>624</v>
      </c>
      <c r="N5068" s="255" t="s">
        <v>9986</v>
      </c>
      <c r="P5068" s="255" t="s">
        <v>312</v>
      </c>
      <c r="Q5068" s="255" t="s">
        <v>647</v>
      </c>
      <c r="R5068" s="255" t="s">
        <v>674</v>
      </c>
      <c r="S5068" s="255" t="s">
        <v>4318</v>
      </c>
    </row>
    <row r="5069" spans="1:19" x14ac:dyDescent="0.3">
      <c r="A5069" s="255"/>
      <c r="B5069" s="255"/>
      <c r="C5069" s="255"/>
      <c r="D5069" s="255"/>
      <c r="F5069" s="255" t="s">
        <v>265</v>
      </c>
      <c r="G5069" s="255" t="s">
        <v>830</v>
      </c>
      <c r="H5069" s="255" t="s">
        <v>757</v>
      </c>
      <c r="I5069" s="255" t="s">
        <v>1638</v>
      </c>
      <c r="K5069" s="255" t="s">
        <v>8566</v>
      </c>
      <c r="L5069" s="255" t="s">
        <v>602</v>
      </c>
      <c r="M5069" s="255" t="s">
        <v>624</v>
      </c>
      <c r="N5069" s="255" t="s">
        <v>9164</v>
      </c>
      <c r="P5069" s="255" t="s">
        <v>312</v>
      </c>
      <c r="Q5069" s="255" t="s">
        <v>649</v>
      </c>
      <c r="R5069" s="255" t="s">
        <v>2455</v>
      </c>
      <c r="S5069" s="255" t="s">
        <v>2310</v>
      </c>
    </row>
    <row r="5070" spans="1:19" x14ac:dyDescent="0.3">
      <c r="A5070" s="255"/>
      <c r="B5070" s="255"/>
      <c r="C5070" s="255"/>
      <c r="D5070" s="255"/>
      <c r="F5070" s="255" t="s">
        <v>265</v>
      </c>
      <c r="G5070" s="255" t="s">
        <v>831</v>
      </c>
      <c r="H5070" s="255" t="s">
        <v>594</v>
      </c>
      <c r="I5070" s="255" t="s">
        <v>624</v>
      </c>
      <c r="K5070" s="255" t="s">
        <v>8566</v>
      </c>
      <c r="L5070" s="255" t="s">
        <v>603</v>
      </c>
      <c r="M5070" s="255" t="s">
        <v>1474</v>
      </c>
      <c r="N5070" s="255" t="s">
        <v>9985</v>
      </c>
      <c r="P5070" s="255" t="s">
        <v>312</v>
      </c>
      <c r="Q5070" s="255" t="s">
        <v>651</v>
      </c>
      <c r="R5070" s="255" t="s">
        <v>594</v>
      </c>
      <c r="S5070" s="255" t="s">
        <v>952</v>
      </c>
    </row>
    <row r="5071" spans="1:19" x14ac:dyDescent="0.3">
      <c r="A5071" s="255"/>
      <c r="B5071" s="255"/>
      <c r="C5071" s="255"/>
      <c r="D5071" s="255"/>
      <c r="F5071" s="255" t="s">
        <v>265</v>
      </c>
      <c r="G5071" s="255" t="s">
        <v>832</v>
      </c>
      <c r="H5071" s="255" t="s">
        <v>2746</v>
      </c>
      <c r="I5071" s="255" t="s">
        <v>3690</v>
      </c>
      <c r="K5071" s="255" t="s">
        <v>8566</v>
      </c>
      <c r="L5071" s="255" t="s">
        <v>586</v>
      </c>
      <c r="M5071" s="255" t="s">
        <v>1167</v>
      </c>
      <c r="N5071" s="255" t="s">
        <v>9984</v>
      </c>
      <c r="P5071" s="255" t="s">
        <v>312</v>
      </c>
      <c r="Q5071" s="255" t="s">
        <v>653</v>
      </c>
      <c r="R5071" s="255" t="s">
        <v>821</v>
      </c>
      <c r="S5071" s="255" t="s">
        <v>1633</v>
      </c>
    </row>
    <row r="5072" spans="1:19" x14ac:dyDescent="0.3">
      <c r="A5072" s="255"/>
      <c r="B5072" s="255"/>
      <c r="C5072" s="255"/>
      <c r="D5072" s="255"/>
      <c r="F5072" s="255" t="s">
        <v>265</v>
      </c>
      <c r="G5072" s="255" t="s">
        <v>536</v>
      </c>
      <c r="H5072" s="255" t="s">
        <v>6676</v>
      </c>
      <c r="I5072" s="255" t="s">
        <v>8677</v>
      </c>
      <c r="K5072" s="255" t="s">
        <v>8566</v>
      </c>
      <c r="L5072" s="255" t="s">
        <v>552</v>
      </c>
      <c r="M5072" s="255" t="s">
        <v>7948</v>
      </c>
      <c r="N5072" s="255" t="s">
        <v>9983</v>
      </c>
      <c r="P5072" s="255" t="s">
        <v>312</v>
      </c>
      <c r="Q5072" s="255" t="s">
        <v>655</v>
      </c>
      <c r="R5072" s="255" t="s">
        <v>892</v>
      </c>
      <c r="S5072" s="255" t="s">
        <v>1085</v>
      </c>
    </row>
    <row r="5073" spans="1:19" x14ac:dyDescent="0.3">
      <c r="A5073" s="255"/>
      <c r="B5073" s="255"/>
      <c r="C5073" s="255"/>
      <c r="D5073" s="255"/>
      <c r="F5073" s="255" t="s">
        <v>265</v>
      </c>
      <c r="G5073" s="255" t="s">
        <v>586</v>
      </c>
      <c r="H5073" s="255" t="s">
        <v>6676</v>
      </c>
      <c r="I5073" s="255" t="s">
        <v>8677</v>
      </c>
      <c r="K5073" s="255" t="s">
        <v>8566</v>
      </c>
      <c r="L5073" s="255" t="s">
        <v>551</v>
      </c>
      <c r="M5073" s="255" t="s">
        <v>2254</v>
      </c>
      <c r="N5073" s="255" t="s">
        <v>9664</v>
      </c>
      <c r="P5073" s="255" t="s">
        <v>312</v>
      </c>
      <c r="Q5073" s="255" t="s">
        <v>657</v>
      </c>
      <c r="R5073" s="255" t="s">
        <v>680</v>
      </c>
      <c r="S5073" s="255" t="s">
        <v>1279</v>
      </c>
    </row>
    <row r="5074" spans="1:19" x14ac:dyDescent="0.3">
      <c r="A5074" s="255"/>
      <c r="B5074" s="255"/>
      <c r="C5074" s="255"/>
      <c r="D5074" s="255"/>
      <c r="F5074" s="255" t="s">
        <v>312</v>
      </c>
      <c r="G5074" s="255" t="s">
        <v>554</v>
      </c>
      <c r="H5074" s="255" t="s">
        <v>6069</v>
      </c>
      <c r="I5074" s="255" t="s">
        <v>9692</v>
      </c>
      <c r="K5074" s="255" t="s">
        <v>8566</v>
      </c>
      <c r="L5074" s="255" t="s">
        <v>609</v>
      </c>
      <c r="M5074" s="255" t="s">
        <v>565</v>
      </c>
      <c r="N5074" s="255" t="s">
        <v>565</v>
      </c>
      <c r="P5074" s="255" t="s">
        <v>312</v>
      </c>
      <c r="Q5074" s="255" t="s">
        <v>546</v>
      </c>
      <c r="R5074" s="255" t="s">
        <v>1856</v>
      </c>
      <c r="S5074" s="255" t="s">
        <v>8606</v>
      </c>
    </row>
    <row r="5075" spans="1:19" x14ac:dyDescent="0.3">
      <c r="A5075" s="255"/>
      <c r="B5075" s="255"/>
      <c r="C5075" s="255"/>
      <c r="D5075" s="255"/>
      <c r="F5075" s="255" t="s">
        <v>312</v>
      </c>
      <c r="G5075" s="255" t="s">
        <v>564</v>
      </c>
      <c r="H5075" s="255" t="s">
        <v>565</v>
      </c>
      <c r="I5075" s="255" t="s">
        <v>565</v>
      </c>
      <c r="K5075" s="255" t="s">
        <v>8566</v>
      </c>
      <c r="L5075" s="255" t="s">
        <v>611</v>
      </c>
      <c r="M5075" s="255" t="s">
        <v>2254</v>
      </c>
      <c r="N5075" s="255" t="s">
        <v>9664</v>
      </c>
      <c r="P5075" s="255" t="s">
        <v>312</v>
      </c>
      <c r="Q5075" s="255" t="s">
        <v>660</v>
      </c>
      <c r="R5075" s="255" t="s">
        <v>565</v>
      </c>
      <c r="S5075" s="255" t="s">
        <v>565</v>
      </c>
    </row>
    <row r="5076" spans="1:19" x14ac:dyDescent="0.3">
      <c r="A5076" s="255"/>
      <c r="B5076" s="255"/>
      <c r="C5076" s="255"/>
      <c r="D5076" s="255"/>
      <c r="F5076" s="255" t="s">
        <v>312</v>
      </c>
      <c r="G5076" s="255" t="s">
        <v>566</v>
      </c>
      <c r="H5076" s="255" t="s">
        <v>757</v>
      </c>
      <c r="I5076" s="255" t="s">
        <v>4525</v>
      </c>
      <c r="K5076" s="255" t="s">
        <v>8566</v>
      </c>
      <c r="L5076" s="255" t="s">
        <v>586</v>
      </c>
      <c r="M5076" s="255" t="s">
        <v>565</v>
      </c>
      <c r="N5076" s="255" t="s">
        <v>565</v>
      </c>
      <c r="P5076" s="255" t="s">
        <v>312</v>
      </c>
      <c r="Q5076" s="255" t="s">
        <v>662</v>
      </c>
      <c r="R5076" s="255" t="s">
        <v>1145</v>
      </c>
      <c r="S5076" s="255" t="s">
        <v>4551</v>
      </c>
    </row>
    <row r="5077" spans="1:19" x14ac:dyDescent="0.3">
      <c r="A5077" s="255"/>
      <c r="B5077" s="255"/>
      <c r="C5077" s="255"/>
      <c r="D5077" s="255"/>
      <c r="F5077" s="255" t="s">
        <v>312</v>
      </c>
      <c r="G5077" s="255" t="s">
        <v>4661</v>
      </c>
      <c r="H5077" s="255" t="s">
        <v>4636</v>
      </c>
      <c r="I5077" s="255" t="s">
        <v>9693</v>
      </c>
      <c r="K5077" s="255" t="s">
        <v>8566</v>
      </c>
      <c r="L5077" s="255" t="s">
        <v>550</v>
      </c>
      <c r="M5077" s="255" t="s">
        <v>1033</v>
      </c>
      <c r="N5077" s="255" t="s">
        <v>9165</v>
      </c>
      <c r="P5077" s="255" t="s">
        <v>312</v>
      </c>
      <c r="Q5077" s="255" t="s">
        <v>664</v>
      </c>
      <c r="R5077" s="255" t="s">
        <v>3368</v>
      </c>
      <c r="S5077" s="255" t="s">
        <v>4928</v>
      </c>
    </row>
    <row r="5078" spans="1:19" x14ac:dyDescent="0.3">
      <c r="A5078" s="255"/>
      <c r="B5078" s="255"/>
      <c r="C5078" s="255"/>
      <c r="D5078" s="255"/>
      <c r="F5078" s="255" t="s">
        <v>312</v>
      </c>
      <c r="G5078" s="255" t="s">
        <v>568</v>
      </c>
      <c r="H5078" s="255" t="s">
        <v>2790</v>
      </c>
      <c r="I5078" s="255" t="s">
        <v>5319</v>
      </c>
      <c r="K5078" s="255" t="s">
        <v>8566</v>
      </c>
      <c r="L5078" s="255" t="s">
        <v>615</v>
      </c>
      <c r="M5078" s="255" t="s">
        <v>565</v>
      </c>
      <c r="N5078" s="255" t="s">
        <v>565</v>
      </c>
      <c r="P5078" s="255" t="s">
        <v>312</v>
      </c>
      <c r="Q5078" s="255" t="s">
        <v>545</v>
      </c>
      <c r="R5078" s="255" t="s">
        <v>5214</v>
      </c>
      <c r="S5078" s="255" t="s">
        <v>8831</v>
      </c>
    </row>
    <row r="5079" spans="1:19" x14ac:dyDescent="0.3">
      <c r="A5079" s="255"/>
      <c r="B5079" s="255"/>
      <c r="C5079" s="255"/>
      <c r="D5079" s="255"/>
      <c r="F5079" s="255" t="s">
        <v>312</v>
      </c>
      <c r="G5079" s="255" t="s">
        <v>570</v>
      </c>
      <c r="H5079" s="255" t="s">
        <v>1932</v>
      </c>
      <c r="I5079" s="255" t="s">
        <v>9694</v>
      </c>
      <c r="K5079" s="255" t="s">
        <v>8566</v>
      </c>
      <c r="L5079" s="255" t="s">
        <v>618</v>
      </c>
      <c r="M5079" s="255" t="s">
        <v>1033</v>
      </c>
      <c r="N5079" s="255" t="s">
        <v>9165</v>
      </c>
      <c r="P5079" s="255" t="s">
        <v>312</v>
      </c>
      <c r="Q5079" s="255" t="s">
        <v>667</v>
      </c>
      <c r="R5079" s="255" t="s">
        <v>594</v>
      </c>
      <c r="S5079" s="255" t="s">
        <v>621</v>
      </c>
    </row>
    <row r="5080" spans="1:19" x14ac:dyDescent="0.3">
      <c r="A5080" s="255"/>
      <c r="B5080" s="255"/>
      <c r="C5080" s="255"/>
      <c r="D5080" s="255"/>
      <c r="F5080" s="255" t="s">
        <v>312</v>
      </c>
      <c r="G5080" s="255" t="s">
        <v>572</v>
      </c>
      <c r="H5080" s="255" t="s">
        <v>2157</v>
      </c>
      <c r="I5080" s="255" t="s">
        <v>8572</v>
      </c>
      <c r="K5080" s="255" t="s">
        <v>8566</v>
      </c>
      <c r="L5080" s="255" t="s">
        <v>8645</v>
      </c>
      <c r="M5080" s="255" t="s">
        <v>565</v>
      </c>
      <c r="N5080" s="255" t="s">
        <v>565</v>
      </c>
      <c r="P5080" s="255" t="s">
        <v>312</v>
      </c>
      <c r="Q5080" s="255" t="s">
        <v>668</v>
      </c>
      <c r="R5080" s="255" t="s">
        <v>9273</v>
      </c>
      <c r="S5080" s="255" t="s">
        <v>8832</v>
      </c>
    </row>
    <row r="5081" spans="1:19" x14ac:dyDescent="0.3">
      <c r="A5081" s="255"/>
      <c r="B5081" s="255"/>
      <c r="C5081" s="255"/>
      <c r="D5081" s="255"/>
      <c r="F5081" s="255" t="s">
        <v>312</v>
      </c>
      <c r="G5081" s="255" t="s">
        <v>574</v>
      </c>
      <c r="H5081" s="255" t="s">
        <v>1348</v>
      </c>
      <c r="I5081" s="255" t="s">
        <v>4376</v>
      </c>
      <c r="K5081" s="255" t="s">
        <v>8566</v>
      </c>
      <c r="L5081" s="255" t="s">
        <v>8646</v>
      </c>
      <c r="M5081" s="255" t="s">
        <v>565</v>
      </c>
      <c r="N5081" s="255" t="s">
        <v>565</v>
      </c>
      <c r="P5081" s="255" t="s">
        <v>312</v>
      </c>
      <c r="Q5081" s="255" t="s">
        <v>670</v>
      </c>
      <c r="R5081" s="255" t="s">
        <v>4365</v>
      </c>
      <c r="S5081" s="255" t="s">
        <v>8833</v>
      </c>
    </row>
    <row r="5082" spans="1:19" x14ac:dyDescent="0.3">
      <c r="A5082" s="255"/>
      <c r="B5082" s="255"/>
      <c r="C5082" s="255"/>
      <c r="D5082" s="255"/>
      <c r="F5082" s="255" t="s">
        <v>312</v>
      </c>
      <c r="G5082" s="255" t="s">
        <v>576</v>
      </c>
      <c r="H5082" s="255" t="s">
        <v>992</v>
      </c>
      <c r="I5082" s="255" t="s">
        <v>6791</v>
      </c>
      <c r="K5082" s="255" t="s">
        <v>8566</v>
      </c>
      <c r="L5082" s="255" t="s">
        <v>586</v>
      </c>
      <c r="M5082" s="255" t="s">
        <v>565</v>
      </c>
      <c r="N5082" s="255" t="s">
        <v>565</v>
      </c>
      <c r="P5082" s="255" t="s">
        <v>312</v>
      </c>
      <c r="Q5082" s="255" t="s">
        <v>672</v>
      </c>
      <c r="R5082" s="255" t="s">
        <v>1098</v>
      </c>
      <c r="S5082" s="255" t="s">
        <v>3752</v>
      </c>
    </row>
    <row r="5083" spans="1:19" x14ac:dyDescent="0.3">
      <c r="A5083" s="255"/>
      <c r="B5083" s="255"/>
      <c r="C5083" s="255"/>
      <c r="D5083" s="255"/>
      <c r="F5083" s="255" t="s">
        <v>312</v>
      </c>
      <c r="G5083" s="255" t="s">
        <v>578</v>
      </c>
      <c r="H5083" s="255" t="s">
        <v>2154</v>
      </c>
      <c r="I5083" s="255" t="s">
        <v>1696</v>
      </c>
      <c r="K5083" s="255" t="s">
        <v>8566</v>
      </c>
      <c r="L5083" s="255" t="s">
        <v>549</v>
      </c>
      <c r="M5083" s="255" t="s">
        <v>1387</v>
      </c>
      <c r="N5083" s="255" t="s">
        <v>9166</v>
      </c>
      <c r="P5083" s="255" t="s">
        <v>312</v>
      </c>
      <c r="Q5083" s="255" t="s">
        <v>544</v>
      </c>
      <c r="R5083" s="255" t="s">
        <v>624</v>
      </c>
      <c r="S5083" s="255" t="s">
        <v>2738</v>
      </c>
    </row>
    <row r="5084" spans="1:19" x14ac:dyDescent="0.3">
      <c r="A5084" s="255"/>
      <c r="B5084" s="255"/>
      <c r="C5084" s="255"/>
      <c r="D5084" s="255"/>
      <c r="F5084" s="255" t="s">
        <v>312</v>
      </c>
      <c r="G5084" s="255" t="s">
        <v>580</v>
      </c>
      <c r="H5084" s="255" t="s">
        <v>881</v>
      </c>
      <c r="I5084" s="255" t="s">
        <v>845</v>
      </c>
      <c r="K5084" s="255" t="s">
        <v>8566</v>
      </c>
      <c r="L5084" s="255" t="s">
        <v>625</v>
      </c>
      <c r="M5084" s="255" t="s">
        <v>565</v>
      </c>
      <c r="N5084" s="255" t="s">
        <v>565</v>
      </c>
      <c r="P5084" s="255" t="s">
        <v>312</v>
      </c>
      <c r="Q5084" s="255" t="s">
        <v>676</v>
      </c>
      <c r="R5084" s="255" t="s">
        <v>624</v>
      </c>
      <c r="S5084" s="255" t="s">
        <v>2738</v>
      </c>
    </row>
    <row r="5085" spans="1:19" x14ac:dyDescent="0.3">
      <c r="A5085" s="255"/>
      <c r="B5085" s="255"/>
      <c r="C5085" s="255"/>
      <c r="D5085" s="255"/>
      <c r="F5085" s="255" t="s">
        <v>312</v>
      </c>
      <c r="G5085" s="255" t="s">
        <v>4664</v>
      </c>
      <c r="H5085" s="255" t="s">
        <v>3107</v>
      </c>
      <c r="I5085" s="255" t="s">
        <v>4252</v>
      </c>
      <c r="K5085" s="255" t="s">
        <v>8566</v>
      </c>
      <c r="L5085" s="255" t="s">
        <v>629</v>
      </c>
      <c r="M5085" s="255" t="s">
        <v>2515</v>
      </c>
      <c r="N5085" s="255" t="s">
        <v>1386</v>
      </c>
      <c r="P5085" s="255" t="s">
        <v>312</v>
      </c>
      <c r="Q5085" s="255" t="s">
        <v>677</v>
      </c>
      <c r="R5085" s="255" t="s">
        <v>565</v>
      </c>
      <c r="S5085" s="255" t="s">
        <v>565</v>
      </c>
    </row>
    <row r="5086" spans="1:19" x14ac:dyDescent="0.3">
      <c r="A5086" s="255"/>
      <c r="B5086" s="255"/>
      <c r="C5086" s="255"/>
      <c r="D5086" s="255"/>
      <c r="F5086" s="255" t="s">
        <v>312</v>
      </c>
      <c r="G5086" s="255" t="s">
        <v>582</v>
      </c>
      <c r="H5086" s="255" t="s">
        <v>1807</v>
      </c>
      <c r="I5086" s="255" t="s">
        <v>2944</v>
      </c>
      <c r="K5086" s="255" t="s">
        <v>8566</v>
      </c>
      <c r="L5086" s="255" t="s">
        <v>631</v>
      </c>
      <c r="M5086" s="255" t="s">
        <v>594</v>
      </c>
      <c r="N5086" s="255" t="s">
        <v>863</v>
      </c>
      <c r="P5086" s="255" t="s">
        <v>312</v>
      </c>
      <c r="Q5086" s="255" t="s">
        <v>543</v>
      </c>
      <c r="R5086" s="255" t="s">
        <v>3214</v>
      </c>
      <c r="S5086" s="255" t="s">
        <v>4465</v>
      </c>
    </row>
    <row r="5087" spans="1:19" x14ac:dyDescent="0.3">
      <c r="A5087" s="255"/>
      <c r="B5087" s="255"/>
      <c r="C5087" s="255"/>
      <c r="D5087" s="255"/>
      <c r="F5087" s="255" t="s">
        <v>312</v>
      </c>
      <c r="G5087" s="255" t="s">
        <v>584</v>
      </c>
      <c r="H5087" s="255" t="s">
        <v>1013</v>
      </c>
      <c r="I5087" s="255" t="s">
        <v>1939</v>
      </c>
      <c r="K5087" s="255" t="s">
        <v>8566</v>
      </c>
      <c r="L5087" s="255" t="s">
        <v>633</v>
      </c>
      <c r="M5087" s="255" t="s">
        <v>565</v>
      </c>
      <c r="N5087" s="255" t="s">
        <v>2163</v>
      </c>
      <c r="P5087" s="255" t="s">
        <v>312</v>
      </c>
      <c r="Q5087" s="255" t="s">
        <v>679</v>
      </c>
      <c r="R5087" s="255" t="s">
        <v>594</v>
      </c>
      <c r="S5087" s="255" t="s">
        <v>777</v>
      </c>
    </row>
    <row r="5088" spans="1:19" x14ac:dyDescent="0.3">
      <c r="A5088" s="255"/>
      <c r="B5088" s="255"/>
      <c r="C5088" s="255"/>
      <c r="D5088" s="255"/>
      <c r="F5088" s="255" t="s">
        <v>312</v>
      </c>
      <c r="G5088" s="255" t="s">
        <v>586</v>
      </c>
      <c r="H5088" s="255" t="s">
        <v>5555</v>
      </c>
      <c r="I5088" s="255" t="s">
        <v>8678</v>
      </c>
      <c r="K5088" s="255" t="s">
        <v>8566</v>
      </c>
      <c r="L5088" s="255" t="s">
        <v>586</v>
      </c>
      <c r="M5088" s="255" t="s">
        <v>852</v>
      </c>
      <c r="N5088" s="255" t="s">
        <v>4606</v>
      </c>
      <c r="P5088" s="255" t="s">
        <v>312</v>
      </c>
      <c r="Q5088" s="255" t="s">
        <v>681</v>
      </c>
      <c r="R5088" s="255" t="s">
        <v>2025</v>
      </c>
      <c r="S5088" s="255" t="s">
        <v>8607</v>
      </c>
    </row>
    <row r="5089" spans="1:19" x14ac:dyDescent="0.3">
      <c r="A5089" s="255"/>
      <c r="B5089" s="255"/>
      <c r="C5089" s="255"/>
      <c r="D5089" s="255"/>
      <c r="F5089" s="255" t="s">
        <v>312</v>
      </c>
      <c r="G5089" s="255" t="s">
        <v>553</v>
      </c>
      <c r="H5089" s="255" t="s">
        <v>4324</v>
      </c>
      <c r="I5089" s="255" t="s">
        <v>8679</v>
      </c>
      <c r="K5089" s="255" t="s">
        <v>8566</v>
      </c>
      <c r="L5089" s="255" t="s">
        <v>548</v>
      </c>
      <c r="M5089" s="255" t="s">
        <v>1281</v>
      </c>
      <c r="N5089" s="255" t="s">
        <v>2034</v>
      </c>
      <c r="P5089" s="255" t="s">
        <v>312</v>
      </c>
      <c r="Q5089" s="255" t="s">
        <v>683</v>
      </c>
      <c r="R5089" s="255" t="s">
        <v>992</v>
      </c>
      <c r="S5089" s="255" t="s">
        <v>5950</v>
      </c>
    </row>
    <row r="5090" spans="1:19" x14ac:dyDescent="0.3">
      <c r="A5090" s="255"/>
      <c r="B5090" s="255"/>
      <c r="C5090" s="255"/>
      <c r="D5090" s="255"/>
      <c r="F5090" s="255" t="s">
        <v>312</v>
      </c>
      <c r="G5090" s="255" t="s">
        <v>589</v>
      </c>
      <c r="H5090" s="255" t="s">
        <v>892</v>
      </c>
      <c r="I5090" s="255" t="s">
        <v>1452</v>
      </c>
      <c r="K5090" s="255" t="s">
        <v>8566</v>
      </c>
      <c r="L5090" s="255" t="s">
        <v>637</v>
      </c>
      <c r="M5090" s="255" t="s">
        <v>946</v>
      </c>
      <c r="N5090" s="255" t="s">
        <v>1832</v>
      </c>
      <c r="P5090" s="255" t="s">
        <v>312</v>
      </c>
      <c r="Q5090" s="255" t="s">
        <v>542</v>
      </c>
      <c r="R5090" s="255" t="s">
        <v>994</v>
      </c>
      <c r="S5090" s="255" t="s">
        <v>3466</v>
      </c>
    </row>
    <row r="5091" spans="1:19" x14ac:dyDescent="0.3">
      <c r="A5091" s="255"/>
      <c r="B5091" s="255"/>
      <c r="C5091" s="255"/>
      <c r="D5091" s="255"/>
      <c r="F5091" s="255" t="s">
        <v>312</v>
      </c>
      <c r="G5091" s="255" t="s">
        <v>591</v>
      </c>
      <c r="H5091" s="255" t="s">
        <v>2256</v>
      </c>
      <c r="I5091" s="255" t="s">
        <v>8573</v>
      </c>
      <c r="K5091" s="255" t="s">
        <v>8566</v>
      </c>
      <c r="L5091" s="255" t="s">
        <v>639</v>
      </c>
      <c r="M5091" s="255" t="s">
        <v>624</v>
      </c>
      <c r="N5091" s="255" t="s">
        <v>2603</v>
      </c>
      <c r="P5091" s="255" t="s">
        <v>312</v>
      </c>
      <c r="Q5091" s="255" t="s">
        <v>686</v>
      </c>
      <c r="R5091" s="255" t="s">
        <v>952</v>
      </c>
      <c r="S5091" s="255" t="s">
        <v>2083</v>
      </c>
    </row>
    <row r="5092" spans="1:19" x14ac:dyDescent="0.3">
      <c r="A5092" s="255"/>
      <c r="B5092" s="255"/>
      <c r="C5092" s="255"/>
      <c r="D5092" s="255"/>
      <c r="F5092" s="255" t="s">
        <v>312</v>
      </c>
      <c r="G5092" s="255" t="s">
        <v>593</v>
      </c>
      <c r="H5092" s="255" t="s">
        <v>565</v>
      </c>
      <c r="I5092" s="255" t="s">
        <v>594</v>
      </c>
      <c r="K5092" s="255" t="s">
        <v>8566</v>
      </c>
      <c r="L5092" s="255" t="s">
        <v>641</v>
      </c>
      <c r="M5092" s="255" t="s">
        <v>565</v>
      </c>
      <c r="N5092" s="255" t="s">
        <v>863</v>
      </c>
      <c r="P5092" s="255" t="s">
        <v>312</v>
      </c>
      <c r="Q5092" s="255" t="s">
        <v>688</v>
      </c>
      <c r="R5092" s="255" t="s">
        <v>992</v>
      </c>
      <c r="S5092" s="255" t="s">
        <v>4439</v>
      </c>
    </row>
    <row r="5093" spans="1:19" x14ac:dyDescent="0.3">
      <c r="A5093" s="255"/>
      <c r="B5093" s="255"/>
      <c r="C5093" s="255"/>
      <c r="D5093" s="255"/>
      <c r="F5093" s="255" t="s">
        <v>312</v>
      </c>
      <c r="G5093" s="255" t="s">
        <v>4665</v>
      </c>
      <c r="H5093" s="255" t="s">
        <v>1498</v>
      </c>
      <c r="I5093" s="255" t="s">
        <v>8608</v>
      </c>
      <c r="K5093" s="255" t="s">
        <v>8566</v>
      </c>
      <c r="L5093" s="255" t="s">
        <v>643</v>
      </c>
      <c r="M5093" s="255" t="s">
        <v>624</v>
      </c>
      <c r="N5093" s="255" t="s">
        <v>1216</v>
      </c>
      <c r="P5093" s="255" t="s">
        <v>312</v>
      </c>
      <c r="Q5093" s="255" t="s">
        <v>690</v>
      </c>
      <c r="R5093" s="255" t="s">
        <v>565</v>
      </c>
      <c r="S5093" s="255" t="s">
        <v>565</v>
      </c>
    </row>
    <row r="5094" spans="1:19" x14ac:dyDescent="0.3">
      <c r="A5094" s="255"/>
      <c r="B5094" s="255"/>
      <c r="C5094" s="255"/>
      <c r="D5094" s="255"/>
      <c r="F5094" s="255" t="s">
        <v>312</v>
      </c>
      <c r="G5094" s="255" t="s">
        <v>595</v>
      </c>
      <c r="H5094" s="255" t="s">
        <v>1844</v>
      </c>
      <c r="I5094" s="255" t="s">
        <v>3126</v>
      </c>
      <c r="K5094" s="255" t="s">
        <v>8566</v>
      </c>
      <c r="L5094" s="255" t="s">
        <v>586</v>
      </c>
      <c r="M5094" s="255" t="s">
        <v>1671</v>
      </c>
      <c r="N5094" s="255" t="s">
        <v>4530</v>
      </c>
      <c r="P5094" s="255" t="s">
        <v>312</v>
      </c>
      <c r="Q5094" s="255" t="s">
        <v>541</v>
      </c>
      <c r="R5094" s="255" t="s">
        <v>1883</v>
      </c>
      <c r="S5094" s="255" t="s">
        <v>4006</v>
      </c>
    </row>
    <row r="5095" spans="1:19" x14ac:dyDescent="0.3">
      <c r="A5095" s="255"/>
      <c r="B5095" s="255"/>
      <c r="C5095" s="255"/>
      <c r="D5095" s="255"/>
      <c r="F5095" s="255" t="s">
        <v>312</v>
      </c>
      <c r="G5095" s="255" t="s">
        <v>597</v>
      </c>
      <c r="H5095" s="255" t="s">
        <v>594</v>
      </c>
      <c r="I5095" s="255" t="s">
        <v>1303</v>
      </c>
      <c r="K5095" s="255" t="s">
        <v>8566</v>
      </c>
      <c r="L5095" s="255" t="s">
        <v>547</v>
      </c>
      <c r="M5095" s="255" t="s">
        <v>2163</v>
      </c>
      <c r="N5095" s="255" t="s">
        <v>863</v>
      </c>
      <c r="P5095" s="255" t="s">
        <v>312</v>
      </c>
      <c r="Q5095" s="255" t="s">
        <v>693</v>
      </c>
      <c r="R5095" s="255" t="s">
        <v>5270</v>
      </c>
      <c r="S5095" s="255" t="s">
        <v>10162</v>
      </c>
    </row>
    <row r="5096" spans="1:19" x14ac:dyDescent="0.3">
      <c r="A5096" s="255"/>
      <c r="B5096" s="255"/>
      <c r="C5096" s="255"/>
      <c r="D5096" s="255"/>
      <c r="F5096" s="255" t="s">
        <v>312</v>
      </c>
      <c r="G5096" s="255" t="s">
        <v>599</v>
      </c>
      <c r="H5096" s="255" t="s">
        <v>1387</v>
      </c>
      <c r="I5096" s="255" t="s">
        <v>1992</v>
      </c>
      <c r="K5096" s="255" t="s">
        <v>8566</v>
      </c>
      <c r="L5096" s="255" t="s">
        <v>647</v>
      </c>
      <c r="M5096" s="255" t="s">
        <v>885</v>
      </c>
      <c r="N5096" s="255" t="s">
        <v>565</v>
      </c>
      <c r="P5096" s="255" t="s">
        <v>312</v>
      </c>
      <c r="Q5096" s="255" t="s">
        <v>695</v>
      </c>
      <c r="R5096" s="255" t="s">
        <v>914</v>
      </c>
      <c r="S5096" s="255" t="s">
        <v>9274</v>
      </c>
    </row>
    <row r="5097" spans="1:19" x14ac:dyDescent="0.3">
      <c r="A5097" s="255"/>
      <c r="B5097" s="255"/>
      <c r="C5097" s="255"/>
      <c r="D5097" s="255"/>
      <c r="F5097" s="255" t="s">
        <v>312</v>
      </c>
      <c r="G5097" s="255" t="s">
        <v>4666</v>
      </c>
      <c r="H5097" s="255" t="s">
        <v>2893</v>
      </c>
      <c r="I5097" s="255" t="s">
        <v>8574</v>
      </c>
      <c r="K5097" s="255" t="s">
        <v>8566</v>
      </c>
      <c r="L5097" s="255" t="s">
        <v>649</v>
      </c>
      <c r="M5097" s="255" t="s">
        <v>861</v>
      </c>
      <c r="N5097" s="255" t="s">
        <v>594</v>
      </c>
      <c r="P5097" s="255" t="s">
        <v>312</v>
      </c>
      <c r="Q5097" s="255" t="s">
        <v>697</v>
      </c>
      <c r="R5097" s="255" t="s">
        <v>1145</v>
      </c>
      <c r="S5097" s="255" t="s">
        <v>3384</v>
      </c>
    </row>
    <row r="5098" spans="1:19" x14ac:dyDescent="0.3">
      <c r="A5098" s="255"/>
      <c r="B5098" s="255"/>
      <c r="C5098" s="255"/>
      <c r="D5098" s="255"/>
      <c r="F5098" s="255" t="s">
        <v>312</v>
      </c>
      <c r="G5098" s="255" t="s">
        <v>601</v>
      </c>
      <c r="H5098" s="255" t="s">
        <v>565</v>
      </c>
      <c r="I5098" s="255" t="s">
        <v>565</v>
      </c>
      <c r="K5098" s="255" t="s">
        <v>8566</v>
      </c>
      <c r="L5098" s="255" t="s">
        <v>651</v>
      </c>
      <c r="M5098" s="255" t="s">
        <v>565</v>
      </c>
      <c r="N5098" s="255" t="s">
        <v>565</v>
      </c>
      <c r="P5098" s="255" t="s">
        <v>312</v>
      </c>
      <c r="Q5098" s="255" t="s">
        <v>699</v>
      </c>
      <c r="R5098" s="255" t="s">
        <v>624</v>
      </c>
      <c r="S5098" s="255" t="s">
        <v>661</v>
      </c>
    </row>
    <row r="5099" spans="1:19" x14ac:dyDescent="0.3">
      <c r="A5099" s="255"/>
      <c r="B5099" s="255"/>
      <c r="C5099" s="255"/>
      <c r="D5099" s="255"/>
      <c r="F5099" s="255" t="s">
        <v>312</v>
      </c>
      <c r="G5099" s="255" t="s">
        <v>602</v>
      </c>
      <c r="H5099" s="255" t="s">
        <v>565</v>
      </c>
      <c r="I5099" s="255" t="s">
        <v>565</v>
      </c>
      <c r="K5099" s="255" t="s">
        <v>8566</v>
      </c>
      <c r="L5099" s="255" t="s">
        <v>653</v>
      </c>
      <c r="M5099" s="255" t="s">
        <v>565</v>
      </c>
      <c r="N5099" s="255" t="s">
        <v>565</v>
      </c>
      <c r="P5099" s="255" t="s">
        <v>312</v>
      </c>
      <c r="Q5099" s="255" t="s">
        <v>701</v>
      </c>
      <c r="R5099" s="255" t="s">
        <v>565</v>
      </c>
      <c r="S5099" s="255" t="s">
        <v>821</v>
      </c>
    </row>
    <row r="5100" spans="1:19" x14ac:dyDescent="0.3">
      <c r="A5100" s="255"/>
      <c r="B5100" s="255"/>
      <c r="C5100" s="255"/>
      <c r="D5100" s="255"/>
      <c r="F5100" s="255" t="s">
        <v>312</v>
      </c>
      <c r="G5100" s="255" t="s">
        <v>603</v>
      </c>
      <c r="H5100" s="255" t="s">
        <v>2893</v>
      </c>
      <c r="I5100" s="255" t="s">
        <v>8574</v>
      </c>
      <c r="K5100" s="255" t="s">
        <v>8566</v>
      </c>
      <c r="L5100" s="255" t="s">
        <v>655</v>
      </c>
      <c r="M5100" s="255" t="s">
        <v>594</v>
      </c>
      <c r="N5100" s="255" t="s">
        <v>565</v>
      </c>
      <c r="P5100" s="255" t="s">
        <v>312</v>
      </c>
      <c r="Q5100" s="255" t="s">
        <v>702</v>
      </c>
      <c r="R5100" s="255" t="s">
        <v>565</v>
      </c>
      <c r="S5100" s="255" t="s">
        <v>624</v>
      </c>
    </row>
    <row r="5101" spans="1:19" x14ac:dyDescent="0.3">
      <c r="A5101" s="255"/>
      <c r="B5101" s="255"/>
      <c r="C5101" s="255"/>
      <c r="D5101" s="255"/>
      <c r="F5101" s="255" t="s">
        <v>312</v>
      </c>
      <c r="G5101" s="255" t="s">
        <v>586</v>
      </c>
      <c r="H5101" s="255" t="s">
        <v>1010</v>
      </c>
      <c r="I5101" s="255" t="s">
        <v>1451</v>
      </c>
      <c r="K5101" s="255" t="s">
        <v>8566</v>
      </c>
      <c r="L5101" s="255" t="s">
        <v>657</v>
      </c>
      <c r="M5101" s="255" t="s">
        <v>565</v>
      </c>
      <c r="N5101" s="255" t="s">
        <v>565</v>
      </c>
      <c r="P5101" s="255" t="s">
        <v>312</v>
      </c>
      <c r="Q5101" s="255" t="s">
        <v>703</v>
      </c>
      <c r="R5101" s="255" t="s">
        <v>565</v>
      </c>
      <c r="S5101" s="255" t="s">
        <v>565</v>
      </c>
    </row>
    <row r="5102" spans="1:19" x14ac:dyDescent="0.3">
      <c r="A5102" s="255"/>
      <c r="B5102" s="255"/>
      <c r="C5102" s="255"/>
      <c r="D5102" s="255"/>
      <c r="F5102" s="255" t="s">
        <v>312</v>
      </c>
      <c r="G5102" s="255" t="s">
        <v>552</v>
      </c>
      <c r="H5102" s="255" t="s">
        <v>8975</v>
      </c>
      <c r="I5102" s="255" t="s">
        <v>9695</v>
      </c>
      <c r="K5102" s="255" t="s">
        <v>8566</v>
      </c>
      <c r="L5102" s="255" t="s">
        <v>546</v>
      </c>
      <c r="M5102" s="255" t="s">
        <v>1481</v>
      </c>
      <c r="N5102" s="255" t="s">
        <v>2139</v>
      </c>
      <c r="P5102" s="255" t="s">
        <v>312</v>
      </c>
      <c r="Q5102" s="255" t="s">
        <v>704</v>
      </c>
      <c r="R5102" s="255" t="s">
        <v>594</v>
      </c>
      <c r="S5102" s="255" t="s">
        <v>863</v>
      </c>
    </row>
    <row r="5103" spans="1:19" x14ac:dyDescent="0.3">
      <c r="A5103" s="255"/>
      <c r="B5103" s="255"/>
      <c r="C5103" s="255"/>
      <c r="D5103" s="255"/>
      <c r="F5103" s="255" t="s">
        <v>312</v>
      </c>
      <c r="G5103" s="255" t="s">
        <v>551</v>
      </c>
      <c r="H5103" s="255" t="s">
        <v>2083</v>
      </c>
      <c r="I5103" s="255" t="s">
        <v>1706</v>
      </c>
      <c r="K5103" s="255" t="s">
        <v>8566</v>
      </c>
      <c r="L5103" s="255" t="s">
        <v>660</v>
      </c>
      <c r="M5103" s="255" t="s">
        <v>565</v>
      </c>
      <c r="N5103" s="255" t="s">
        <v>565</v>
      </c>
      <c r="P5103" s="255" t="s">
        <v>312</v>
      </c>
      <c r="Q5103" s="255" t="s">
        <v>705</v>
      </c>
      <c r="R5103" s="255" t="s">
        <v>1074</v>
      </c>
      <c r="S5103" s="255" t="s">
        <v>8608</v>
      </c>
    </row>
    <row r="5104" spans="1:19" x14ac:dyDescent="0.3">
      <c r="A5104" s="255"/>
      <c r="B5104" s="255"/>
      <c r="C5104" s="255"/>
      <c r="D5104" s="255"/>
      <c r="F5104" s="255" t="s">
        <v>312</v>
      </c>
      <c r="G5104" s="255" t="s">
        <v>609</v>
      </c>
      <c r="H5104" s="255" t="s">
        <v>594</v>
      </c>
      <c r="I5104" s="255" t="s">
        <v>1808</v>
      </c>
      <c r="K5104" s="255" t="s">
        <v>8566</v>
      </c>
      <c r="L5104" s="255" t="s">
        <v>662</v>
      </c>
      <c r="M5104" s="255" t="s">
        <v>565</v>
      </c>
      <c r="N5104" s="255" t="s">
        <v>565</v>
      </c>
      <c r="P5104" s="255" t="s">
        <v>312</v>
      </c>
      <c r="Q5104" s="255" t="s">
        <v>707</v>
      </c>
      <c r="R5104" s="255" t="s">
        <v>777</v>
      </c>
      <c r="S5104" s="255" t="s">
        <v>1936</v>
      </c>
    </row>
    <row r="5105" spans="1:19" x14ac:dyDescent="0.3">
      <c r="A5105" s="255"/>
      <c r="B5105" s="255"/>
      <c r="C5105" s="255"/>
      <c r="D5105" s="255"/>
      <c r="F5105" s="255" t="s">
        <v>312</v>
      </c>
      <c r="G5105" s="255" t="s">
        <v>611</v>
      </c>
      <c r="H5105" s="255" t="s">
        <v>2455</v>
      </c>
      <c r="I5105" s="255" t="s">
        <v>678</v>
      </c>
      <c r="K5105" s="255" t="s">
        <v>8566</v>
      </c>
      <c r="L5105" s="255" t="s">
        <v>664</v>
      </c>
      <c r="M5105" s="255" t="s">
        <v>1481</v>
      </c>
      <c r="N5105" s="255" t="s">
        <v>2139</v>
      </c>
      <c r="P5105" s="255" t="s">
        <v>312</v>
      </c>
      <c r="Q5105" s="255" t="s">
        <v>709</v>
      </c>
      <c r="R5105" s="255" t="s">
        <v>863</v>
      </c>
      <c r="S5105" s="255" t="s">
        <v>1808</v>
      </c>
    </row>
    <row r="5106" spans="1:19" x14ac:dyDescent="0.3">
      <c r="A5106" s="255"/>
      <c r="B5106" s="255"/>
      <c r="C5106" s="255"/>
      <c r="D5106" s="255"/>
      <c r="F5106" s="255" t="s">
        <v>312</v>
      </c>
      <c r="G5106" s="255" t="s">
        <v>586</v>
      </c>
      <c r="H5106" s="255" t="s">
        <v>565</v>
      </c>
      <c r="I5106" s="255" t="s">
        <v>565</v>
      </c>
      <c r="K5106" s="255" t="s">
        <v>8566</v>
      </c>
      <c r="L5106" s="255" t="s">
        <v>545</v>
      </c>
      <c r="M5106" s="255" t="s">
        <v>1161</v>
      </c>
      <c r="N5106" s="255" t="s">
        <v>9167</v>
      </c>
      <c r="P5106" s="255" t="s">
        <v>312</v>
      </c>
      <c r="Q5106" s="255" t="s">
        <v>586</v>
      </c>
      <c r="R5106" s="255" t="s">
        <v>4338</v>
      </c>
      <c r="S5106" s="255" t="s">
        <v>9275</v>
      </c>
    </row>
    <row r="5107" spans="1:19" x14ac:dyDescent="0.3">
      <c r="A5107" s="255"/>
      <c r="B5107" s="255"/>
      <c r="C5107" s="255"/>
      <c r="D5107" s="255"/>
      <c r="F5107" s="255" t="s">
        <v>312</v>
      </c>
      <c r="G5107" s="255" t="s">
        <v>550</v>
      </c>
      <c r="H5107" s="255" t="s">
        <v>1906</v>
      </c>
      <c r="I5107" s="255" t="s">
        <v>5602</v>
      </c>
      <c r="K5107" s="255" t="s">
        <v>8566</v>
      </c>
      <c r="L5107" s="255" t="s">
        <v>667</v>
      </c>
      <c r="M5107" s="255" t="s">
        <v>565</v>
      </c>
      <c r="N5107" s="255" t="s">
        <v>565</v>
      </c>
      <c r="P5107" s="255" t="s">
        <v>312</v>
      </c>
      <c r="Q5107" s="255" t="s">
        <v>540</v>
      </c>
      <c r="R5107" s="255" t="s">
        <v>10163</v>
      </c>
      <c r="S5107" s="255" t="s">
        <v>10164</v>
      </c>
    </row>
    <row r="5108" spans="1:19" x14ac:dyDescent="0.3">
      <c r="A5108" s="255"/>
      <c r="B5108" s="255"/>
      <c r="C5108" s="255"/>
      <c r="D5108" s="255"/>
      <c r="F5108" s="255" t="s">
        <v>312</v>
      </c>
      <c r="G5108" s="255" t="s">
        <v>614</v>
      </c>
      <c r="H5108" s="255" t="s">
        <v>565</v>
      </c>
      <c r="I5108" s="255" t="s">
        <v>565</v>
      </c>
      <c r="K5108" s="255" t="s">
        <v>8566</v>
      </c>
      <c r="L5108" s="255" t="s">
        <v>668</v>
      </c>
      <c r="M5108" s="255" t="s">
        <v>863</v>
      </c>
      <c r="N5108" s="255" t="s">
        <v>977</v>
      </c>
      <c r="P5108" s="255" t="s">
        <v>312</v>
      </c>
      <c r="Q5108" s="255" t="s">
        <v>371</v>
      </c>
      <c r="R5108" s="255" t="s">
        <v>5857</v>
      </c>
      <c r="S5108" s="255" t="s">
        <v>8834</v>
      </c>
    </row>
    <row r="5109" spans="1:19" x14ac:dyDescent="0.3">
      <c r="A5109" s="255"/>
      <c r="B5109" s="255"/>
      <c r="C5109" s="255"/>
      <c r="D5109" s="255"/>
      <c r="F5109" s="255" t="s">
        <v>312</v>
      </c>
      <c r="G5109" s="255" t="s">
        <v>615</v>
      </c>
      <c r="H5109" s="255" t="s">
        <v>624</v>
      </c>
      <c r="I5109" s="255" t="s">
        <v>1931</v>
      </c>
      <c r="K5109" s="255" t="s">
        <v>8566</v>
      </c>
      <c r="L5109" s="255" t="s">
        <v>670</v>
      </c>
      <c r="M5109" s="255" t="s">
        <v>1238</v>
      </c>
      <c r="N5109" s="255" t="s">
        <v>9168</v>
      </c>
      <c r="P5109" s="255" t="s">
        <v>312</v>
      </c>
      <c r="Q5109" s="255" t="s">
        <v>715</v>
      </c>
      <c r="R5109" s="255" t="s">
        <v>581</v>
      </c>
      <c r="S5109" s="255" t="s">
        <v>8609</v>
      </c>
    </row>
    <row r="5110" spans="1:19" x14ac:dyDescent="0.3">
      <c r="A5110" s="255"/>
      <c r="B5110" s="255"/>
      <c r="C5110" s="255"/>
      <c r="D5110" s="255"/>
      <c r="F5110" s="255" t="s">
        <v>312</v>
      </c>
      <c r="G5110" s="255" t="s">
        <v>616</v>
      </c>
      <c r="H5110" s="255" t="s">
        <v>821</v>
      </c>
      <c r="I5110" s="255" t="s">
        <v>1254</v>
      </c>
      <c r="K5110" s="255" t="s">
        <v>8566</v>
      </c>
      <c r="L5110" s="255" t="s">
        <v>672</v>
      </c>
      <c r="M5110" s="255" t="s">
        <v>863</v>
      </c>
      <c r="N5110" s="255" t="s">
        <v>1832</v>
      </c>
      <c r="P5110" s="255" t="s">
        <v>312</v>
      </c>
      <c r="Q5110" s="255" t="s">
        <v>717</v>
      </c>
      <c r="R5110" s="255" t="s">
        <v>2455</v>
      </c>
      <c r="S5110" s="255" t="s">
        <v>4787</v>
      </c>
    </row>
    <row r="5111" spans="1:19" x14ac:dyDescent="0.3">
      <c r="A5111" s="255"/>
      <c r="B5111" s="255"/>
      <c r="C5111" s="255"/>
      <c r="D5111" s="255"/>
      <c r="F5111" s="255" t="s">
        <v>312</v>
      </c>
      <c r="G5111" s="255" t="s">
        <v>617</v>
      </c>
      <c r="H5111" s="255" t="s">
        <v>594</v>
      </c>
      <c r="I5111" s="255" t="s">
        <v>885</v>
      </c>
      <c r="K5111" s="255" t="s">
        <v>8566</v>
      </c>
      <c r="L5111" s="255" t="s">
        <v>544</v>
      </c>
      <c r="M5111" s="255" t="s">
        <v>1105</v>
      </c>
      <c r="N5111" s="255" t="s">
        <v>9982</v>
      </c>
      <c r="P5111" s="255" t="s">
        <v>312</v>
      </c>
      <c r="Q5111" s="255" t="s">
        <v>719</v>
      </c>
      <c r="R5111" s="255" t="s">
        <v>863</v>
      </c>
      <c r="S5111" s="255" t="s">
        <v>2154</v>
      </c>
    </row>
    <row r="5112" spans="1:19" x14ac:dyDescent="0.3">
      <c r="A5112" s="255"/>
      <c r="B5112" s="255"/>
      <c r="C5112" s="255"/>
      <c r="D5112" s="255"/>
      <c r="F5112" s="255" t="s">
        <v>312</v>
      </c>
      <c r="G5112" s="255" t="s">
        <v>618</v>
      </c>
      <c r="H5112" s="255" t="s">
        <v>1415</v>
      </c>
      <c r="I5112" s="255" t="s">
        <v>654</v>
      </c>
      <c r="K5112" s="255" t="s">
        <v>8566</v>
      </c>
      <c r="L5112" s="255" t="s">
        <v>675</v>
      </c>
      <c r="M5112" s="255" t="s">
        <v>757</v>
      </c>
      <c r="N5112" s="255" t="s">
        <v>9169</v>
      </c>
      <c r="P5112" s="255" t="s">
        <v>312</v>
      </c>
      <c r="Q5112" s="255" t="s">
        <v>720</v>
      </c>
      <c r="R5112" s="255" t="s">
        <v>881</v>
      </c>
      <c r="S5112" s="255" t="s">
        <v>2385</v>
      </c>
    </row>
    <row r="5113" spans="1:19" x14ac:dyDescent="0.3">
      <c r="A5113" s="255"/>
      <c r="B5113" s="255"/>
      <c r="C5113" s="255"/>
      <c r="D5113" s="255"/>
      <c r="F5113" s="255" t="s">
        <v>312</v>
      </c>
      <c r="G5113" s="255" t="s">
        <v>620</v>
      </c>
      <c r="H5113" s="255" t="s">
        <v>565</v>
      </c>
      <c r="I5113" s="255" t="s">
        <v>565</v>
      </c>
      <c r="K5113" s="255" t="s">
        <v>8566</v>
      </c>
      <c r="L5113" s="255" t="s">
        <v>676</v>
      </c>
      <c r="M5113" s="255" t="s">
        <v>2029</v>
      </c>
      <c r="N5113" s="255" t="s">
        <v>9981</v>
      </c>
      <c r="P5113" s="255" t="s">
        <v>312</v>
      </c>
      <c r="Q5113" s="255" t="s">
        <v>722</v>
      </c>
      <c r="R5113" s="255" t="s">
        <v>2154</v>
      </c>
      <c r="S5113" s="255" t="s">
        <v>2803</v>
      </c>
    </row>
    <row r="5114" spans="1:19" x14ac:dyDescent="0.3">
      <c r="A5114" s="255"/>
      <c r="B5114" s="255"/>
      <c r="C5114" s="255"/>
      <c r="D5114" s="255"/>
      <c r="F5114" s="255" t="s">
        <v>312</v>
      </c>
      <c r="G5114" s="255" t="s">
        <v>8645</v>
      </c>
      <c r="H5114" s="255" t="s">
        <v>565</v>
      </c>
      <c r="I5114" s="255" t="s">
        <v>565</v>
      </c>
      <c r="K5114" s="255" t="s">
        <v>8566</v>
      </c>
      <c r="L5114" s="255" t="s">
        <v>677</v>
      </c>
      <c r="M5114" s="255" t="s">
        <v>565</v>
      </c>
      <c r="N5114" s="255" t="s">
        <v>565</v>
      </c>
      <c r="P5114" s="255" t="s">
        <v>312</v>
      </c>
      <c r="Q5114" s="255" t="s">
        <v>724</v>
      </c>
      <c r="R5114" s="255" t="s">
        <v>1802</v>
      </c>
      <c r="S5114" s="255" t="s">
        <v>8835</v>
      </c>
    </row>
    <row r="5115" spans="1:19" x14ac:dyDescent="0.3">
      <c r="A5115" s="255"/>
      <c r="B5115" s="255"/>
      <c r="C5115" s="255"/>
      <c r="D5115" s="255"/>
      <c r="F5115" s="255" t="s">
        <v>312</v>
      </c>
      <c r="G5115" s="255" t="s">
        <v>8646</v>
      </c>
      <c r="H5115" s="255" t="s">
        <v>565</v>
      </c>
      <c r="I5115" s="255" t="s">
        <v>565</v>
      </c>
      <c r="K5115" s="255" t="s">
        <v>8566</v>
      </c>
      <c r="L5115" s="255" t="s">
        <v>543</v>
      </c>
      <c r="M5115" s="255" t="s">
        <v>777</v>
      </c>
      <c r="N5115" s="255" t="s">
        <v>4371</v>
      </c>
      <c r="P5115" s="255" t="s">
        <v>312</v>
      </c>
      <c r="Q5115" s="255" t="s">
        <v>726</v>
      </c>
      <c r="R5115" s="255" t="s">
        <v>4375</v>
      </c>
      <c r="S5115" s="255" t="s">
        <v>8610</v>
      </c>
    </row>
    <row r="5116" spans="1:19" x14ac:dyDescent="0.3">
      <c r="A5116" s="255"/>
      <c r="B5116" s="255"/>
      <c r="C5116" s="255"/>
      <c r="D5116" s="255"/>
      <c r="F5116" s="255" t="s">
        <v>312</v>
      </c>
      <c r="G5116" s="255" t="s">
        <v>586</v>
      </c>
      <c r="H5116" s="255" t="s">
        <v>594</v>
      </c>
      <c r="I5116" s="255" t="s">
        <v>757</v>
      </c>
      <c r="K5116" s="255" t="s">
        <v>8566</v>
      </c>
      <c r="L5116" s="255" t="s">
        <v>679</v>
      </c>
      <c r="M5116" s="255" t="s">
        <v>863</v>
      </c>
      <c r="N5116" s="255" t="s">
        <v>863</v>
      </c>
      <c r="P5116" s="255" t="s">
        <v>312</v>
      </c>
      <c r="Q5116" s="255" t="s">
        <v>728</v>
      </c>
      <c r="R5116" s="255" t="s">
        <v>1487</v>
      </c>
      <c r="S5116" s="255" t="s">
        <v>8611</v>
      </c>
    </row>
    <row r="5117" spans="1:19" x14ac:dyDescent="0.3">
      <c r="A5117" s="255"/>
      <c r="B5117" s="255"/>
      <c r="C5117" s="255"/>
      <c r="D5117" s="255"/>
      <c r="F5117" s="255" t="s">
        <v>312</v>
      </c>
      <c r="G5117" s="255" t="s">
        <v>549</v>
      </c>
      <c r="H5117" s="255" t="s">
        <v>4807</v>
      </c>
      <c r="I5117" s="255" t="s">
        <v>9696</v>
      </c>
      <c r="K5117" s="255" t="s">
        <v>8566</v>
      </c>
      <c r="L5117" s="255" t="s">
        <v>681</v>
      </c>
      <c r="M5117" s="255" t="s">
        <v>861</v>
      </c>
      <c r="N5117" s="255" t="s">
        <v>1326</v>
      </c>
      <c r="P5117" s="255" t="s">
        <v>312</v>
      </c>
      <c r="Q5117" s="255" t="s">
        <v>730</v>
      </c>
      <c r="R5117" s="255" t="s">
        <v>1972</v>
      </c>
      <c r="S5117" s="255" t="s">
        <v>3269</v>
      </c>
    </row>
    <row r="5118" spans="1:19" x14ac:dyDescent="0.3">
      <c r="A5118" s="255"/>
      <c r="B5118" s="255"/>
      <c r="C5118" s="255"/>
      <c r="D5118" s="255"/>
      <c r="F5118" s="255" t="s">
        <v>312</v>
      </c>
      <c r="G5118" s="255" t="s">
        <v>623</v>
      </c>
      <c r="H5118" s="255" t="s">
        <v>594</v>
      </c>
      <c r="I5118" s="255" t="s">
        <v>594</v>
      </c>
      <c r="K5118" s="255" t="s">
        <v>8566</v>
      </c>
      <c r="L5118" s="255" t="s">
        <v>683</v>
      </c>
      <c r="M5118" s="255" t="s">
        <v>624</v>
      </c>
      <c r="N5118" s="255" t="s">
        <v>875</v>
      </c>
      <c r="P5118" s="255" t="s">
        <v>312</v>
      </c>
      <c r="Q5118" s="255" t="s">
        <v>539</v>
      </c>
      <c r="R5118" s="255" t="s">
        <v>6038</v>
      </c>
      <c r="S5118" s="255" t="s">
        <v>10165</v>
      </c>
    </row>
    <row r="5119" spans="1:19" x14ac:dyDescent="0.3">
      <c r="A5119" s="255"/>
      <c r="B5119" s="255"/>
      <c r="C5119" s="255"/>
      <c r="D5119" s="255"/>
      <c r="F5119" s="255" t="s">
        <v>312</v>
      </c>
      <c r="G5119" s="255" t="s">
        <v>625</v>
      </c>
      <c r="H5119" s="255" t="s">
        <v>1067</v>
      </c>
      <c r="I5119" s="255" t="s">
        <v>2811</v>
      </c>
      <c r="K5119" s="255" t="s">
        <v>8566</v>
      </c>
      <c r="L5119" s="255" t="s">
        <v>542</v>
      </c>
      <c r="M5119" s="255" t="s">
        <v>952</v>
      </c>
      <c r="N5119" s="255" t="s">
        <v>1145</v>
      </c>
      <c r="P5119" s="255" t="s">
        <v>312</v>
      </c>
      <c r="Q5119" s="255" t="s">
        <v>733</v>
      </c>
      <c r="R5119" s="255" t="s">
        <v>757</v>
      </c>
      <c r="S5119" s="255" t="s">
        <v>621</v>
      </c>
    </row>
    <row r="5120" spans="1:19" x14ac:dyDescent="0.3">
      <c r="A5120" s="255"/>
      <c r="B5120" s="255"/>
      <c r="C5120" s="255"/>
      <c r="D5120" s="255"/>
      <c r="F5120" s="255" t="s">
        <v>312</v>
      </c>
      <c r="G5120" s="255" t="s">
        <v>1237</v>
      </c>
      <c r="H5120" s="255" t="s">
        <v>565</v>
      </c>
      <c r="I5120" s="255" t="s">
        <v>565</v>
      </c>
      <c r="K5120" s="255" t="s">
        <v>8566</v>
      </c>
      <c r="L5120" s="255" t="s">
        <v>686</v>
      </c>
      <c r="M5120" s="255" t="s">
        <v>952</v>
      </c>
      <c r="N5120" s="255" t="s">
        <v>1145</v>
      </c>
      <c r="P5120" s="255" t="s">
        <v>312</v>
      </c>
      <c r="Q5120" s="255" t="s">
        <v>735</v>
      </c>
      <c r="R5120" s="255" t="s">
        <v>3514</v>
      </c>
      <c r="S5120" s="255" t="s">
        <v>8836</v>
      </c>
    </row>
    <row r="5121" spans="1:19" x14ac:dyDescent="0.3">
      <c r="A5121" s="255"/>
      <c r="B5121" s="255"/>
      <c r="C5121" s="255"/>
      <c r="D5121" s="255"/>
      <c r="F5121" s="255" t="s">
        <v>312</v>
      </c>
      <c r="G5121" s="255" t="s">
        <v>627</v>
      </c>
      <c r="H5121" s="255" t="s">
        <v>757</v>
      </c>
      <c r="I5121" s="255" t="s">
        <v>4320</v>
      </c>
      <c r="K5121" s="255" t="s">
        <v>8566</v>
      </c>
      <c r="L5121" s="255" t="s">
        <v>688</v>
      </c>
      <c r="M5121" s="255" t="s">
        <v>565</v>
      </c>
      <c r="N5121" s="255" t="s">
        <v>565</v>
      </c>
      <c r="P5121" s="255" t="s">
        <v>312</v>
      </c>
      <c r="Q5121" s="255" t="s">
        <v>737</v>
      </c>
      <c r="R5121" s="255" t="s">
        <v>875</v>
      </c>
      <c r="S5121" s="255" t="s">
        <v>8837</v>
      </c>
    </row>
    <row r="5122" spans="1:19" x14ac:dyDescent="0.3">
      <c r="A5122" s="255"/>
      <c r="B5122" s="255"/>
      <c r="C5122" s="255"/>
      <c r="D5122" s="255"/>
      <c r="F5122" s="255" t="s">
        <v>312</v>
      </c>
      <c r="G5122" s="255" t="s">
        <v>629</v>
      </c>
      <c r="H5122" s="255" t="s">
        <v>2672</v>
      </c>
      <c r="I5122" s="255" t="s">
        <v>8575</v>
      </c>
      <c r="K5122" s="255" t="s">
        <v>8566</v>
      </c>
      <c r="L5122" s="255" t="s">
        <v>690</v>
      </c>
      <c r="M5122" s="255" t="s">
        <v>565</v>
      </c>
      <c r="N5122" s="255" t="s">
        <v>565</v>
      </c>
      <c r="P5122" s="255" t="s">
        <v>312</v>
      </c>
      <c r="Q5122" s="255" t="s">
        <v>739</v>
      </c>
      <c r="R5122" s="255" t="s">
        <v>1911</v>
      </c>
      <c r="S5122" s="255" t="s">
        <v>8838</v>
      </c>
    </row>
    <row r="5123" spans="1:19" x14ac:dyDescent="0.3">
      <c r="A5123" s="255"/>
      <c r="B5123" s="255"/>
      <c r="C5123" s="255"/>
      <c r="D5123" s="255"/>
      <c r="F5123" s="255" t="s">
        <v>312</v>
      </c>
      <c r="G5123" s="255" t="s">
        <v>631</v>
      </c>
      <c r="H5123" s="255" t="s">
        <v>2154</v>
      </c>
      <c r="I5123" s="255" t="s">
        <v>4281</v>
      </c>
      <c r="K5123" s="255" t="s">
        <v>8566</v>
      </c>
      <c r="L5123" s="255" t="s">
        <v>541</v>
      </c>
      <c r="M5123" s="255" t="s">
        <v>975</v>
      </c>
      <c r="N5123" s="255" t="s">
        <v>9980</v>
      </c>
      <c r="P5123" s="255" t="s">
        <v>312</v>
      </c>
      <c r="Q5123" s="255" t="s">
        <v>741</v>
      </c>
      <c r="R5123" s="255" t="s">
        <v>2651</v>
      </c>
      <c r="S5123" s="255" t="s">
        <v>4171</v>
      </c>
    </row>
    <row r="5124" spans="1:19" x14ac:dyDescent="0.3">
      <c r="A5124" s="255"/>
      <c r="B5124" s="255"/>
      <c r="C5124" s="255"/>
      <c r="D5124" s="255"/>
      <c r="F5124" s="255" t="s">
        <v>312</v>
      </c>
      <c r="G5124" s="255" t="s">
        <v>633</v>
      </c>
      <c r="H5124" s="255" t="s">
        <v>6484</v>
      </c>
      <c r="I5124" s="255" t="s">
        <v>9697</v>
      </c>
      <c r="K5124" s="255" t="s">
        <v>8566</v>
      </c>
      <c r="L5124" s="255" t="s">
        <v>693</v>
      </c>
      <c r="M5124" s="255" t="s">
        <v>976</v>
      </c>
      <c r="N5124" s="255" t="s">
        <v>9170</v>
      </c>
      <c r="P5124" s="255" t="s">
        <v>312</v>
      </c>
      <c r="Q5124" s="255" t="s">
        <v>743</v>
      </c>
      <c r="R5124" s="255" t="s">
        <v>4138</v>
      </c>
      <c r="S5124" s="255" t="s">
        <v>10166</v>
      </c>
    </row>
    <row r="5125" spans="1:19" x14ac:dyDescent="0.3">
      <c r="A5125" s="255"/>
      <c r="B5125" s="255"/>
      <c r="C5125" s="255"/>
      <c r="D5125" s="255"/>
      <c r="F5125" s="255" t="s">
        <v>312</v>
      </c>
      <c r="G5125" s="255" t="s">
        <v>586</v>
      </c>
      <c r="H5125" s="255" t="s">
        <v>1564</v>
      </c>
      <c r="I5125" s="255" t="s">
        <v>8680</v>
      </c>
      <c r="K5125" s="255" t="s">
        <v>8566</v>
      </c>
      <c r="L5125" s="255" t="s">
        <v>695</v>
      </c>
      <c r="M5125" s="255" t="s">
        <v>896</v>
      </c>
      <c r="N5125" s="255" t="s">
        <v>9979</v>
      </c>
      <c r="P5125" s="255" t="s">
        <v>312</v>
      </c>
      <c r="Q5125" s="255" t="s">
        <v>745</v>
      </c>
      <c r="R5125" s="255" t="s">
        <v>1611</v>
      </c>
      <c r="S5125" s="255" t="s">
        <v>8839</v>
      </c>
    </row>
    <row r="5126" spans="1:19" x14ac:dyDescent="0.3">
      <c r="A5126" s="255"/>
      <c r="B5126" s="255"/>
      <c r="C5126" s="255"/>
      <c r="D5126" s="255"/>
      <c r="F5126" s="255" t="s">
        <v>312</v>
      </c>
      <c r="G5126" s="255" t="s">
        <v>548</v>
      </c>
      <c r="H5126" s="255" t="s">
        <v>3593</v>
      </c>
      <c r="I5126" s="255" t="s">
        <v>4733</v>
      </c>
      <c r="K5126" s="255" t="s">
        <v>8566</v>
      </c>
      <c r="L5126" s="255" t="s">
        <v>697</v>
      </c>
      <c r="M5126" s="255" t="s">
        <v>1145</v>
      </c>
      <c r="N5126" s="255" t="s">
        <v>863</v>
      </c>
      <c r="P5126" s="255" t="s">
        <v>312</v>
      </c>
      <c r="Q5126" s="255" t="s">
        <v>747</v>
      </c>
      <c r="R5126" s="255" t="s">
        <v>1069</v>
      </c>
      <c r="S5126" s="255" t="s">
        <v>10167</v>
      </c>
    </row>
    <row r="5127" spans="1:19" x14ac:dyDescent="0.3">
      <c r="A5127" s="255"/>
      <c r="B5127" s="255"/>
      <c r="C5127" s="255"/>
      <c r="D5127" s="255"/>
      <c r="F5127" s="255" t="s">
        <v>312</v>
      </c>
      <c r="G5127" s="255" t="s">
        <v>637</v>
      </c>
      <c r="H5127" s="255" t="s">
        <v>4192</v>
      </c>
      <c r="I5127" s="255" t="s">
        <v>2283</v>
      </c>
      <c r="K5127" s="255" t="s">
        <v>8566</v>
      </c>
      <c r="L5127" s="255" t="s">
        <v>699</v>
      </c>
      <c r="M5127" s="255" t="s">
        <v>1498</v>
      </c>
      <c r="N5127" s="255" t="s">
        <v>624</v>
      </c>
      <c r="P5127" s="255" t="s">
        <v>312</v>
      </c>
      <c r="Q5127" s="255" t="s">
        <v>749</v>
      </c>
      <c r="R5127" s="255" t="s">
        <v>6306</v>
      </c>
      <c r="S5127" s="255" t="s">
        <v>10168</v>
      </c>
    </row>
    <row r="5128" spans="1:19" x14ac:dyDescent="0.3">
      <c r="A5128" s="255"/>
      <c r="B5128" s="255"/>
      <c r="C5128" s="255"/>
      <c r="D5128" s="255"/>
      <c r="F5128" s="255" t="s">
        <v>312</v>
      </c>
      <c r="G5128" s="255" t="s">
        <v>639</v>
      </c>
      <c r="H5128" s="255" t="s">
        <v>845</v>
      </c>
      <c r="I5128" s="255" t="s">
        <v>3108</v>
      </c>
      <c r="K5128" s="255" t="s">
        <v>8566</v>
      </c>
      <c r="L5128" s="255" t="s">
        <v>701</v>
      </c>
      <c r="M5128" s="255" t="s">
        <v>565</v>
      </c>
      <c r="N5128" s="255" t="s">
        <v>594</v>
      </c>
      <c r="P5128" s="255" t="s">
        <v>312</v>
      </c>
      <c r="Q5128" s="255" t="s">
        <v>751</v>
      </c>
      <c r="R5128" s="255" t="s">
        <v>1936</v>
      </c>
      <c r="S5128" s="255" t="s">
        <v>10169</v>
      </c>
    </row>
    <row r="5129" spans="1:19" x14ac:dyDescent="0.3">
      <c r="A5129" s="255"/>
      <c r="B5129" s="255"/>
      <c r="C5129" s="255"/>
      <c r="D5129" s="255"/>
      <c r="F5129" s="255" t="s">
        <v>312</v>
      </c>
      <c r="G5129" s="255" t="s">
        <v>641</v>
      </c>
      <c r="H5129" s="255" t="s">
        <v>624</v>
      </c>
      <c r="I5129" s="255" t="s">
        <v>1420</v>
      </c>
      <c r="K5129" s="255" t="s">
        <v>8566</v>
      </c>
      <c r="L5129" s="255" t="s">
        <v>702</v>
      </c>
      <c r="M5129" s="255" t="s">
        <v>565</v>
      </c>
      <c r="N5129" s="255" t="s">
        <v>565</v>
      </c>
      <c r="P5129" s="255" t="s">
        <v>312</v>
      </c>
      <c r="Q5129" s="255" t="s">
        <v>753</v>
      </c>
      <c r="R5129" s="255" t="s">
        <v>6620</v>
      </c>
      <c r="S5129" s="255" t="s">
        <v>10170</v>
      </c>
    </row>
    <row r="5130" spans="1:19" x14ac:dyDescent="0.3">
      <c r="A5130" s="255"/>
      <c r="B5130" s="255"/>
      <c r="C5130" s="255"/>
      <c r="D5130" s="255"/>
      <c r="F5130" s="255" t="s">
        <v>312</v>
      </c>
      <c r="G5130" s="255" t="s">
        <v>643</v>
      </c>
      <c r="H5130" s="255" t="s">
        <v>1197</v>
      </c>
      <c r="I5130" s="255" t="s">
        <v>8681</v>
      </c>
      <c r="K5130" s="255" t="s">
        <v>8566</v>
      </c>
      <c r="L5130" s="255" t="s">
        <v>703</v>
      </c>
      <c r="M5130" s="255" t="s">
        <v>565</v>
      </c>
      <c r="N5130" s="255" t="s">
        <v>565</v>
      </c>
      <c r="P5130" s="255" t="s">
        <v>312</v>
      </c>
      <c r="Q5130" s="255" t="s">
        <v>538</v>
      </c>
      <c r="R5130" s="255" t="s">
        <v>2175</v>
      </c>
      <c r="S5130" s="255" t="s">
        <v>10171</v>
      </c>
    </row>
    <row r="5131" spans="1:19" x14ac:dyDescent="0.3">
      <c r="A5131" s="255"/>
      <c r="B5131" s="255"/>
      <c r="C5131" s="255"/>
      <c r="D5131" s="255"/>
      <c r="F5131" s="255" t="s">
        <v>312</v>
      </c>
      <c r="G5131" s="255" t="s">
        <v>586</v>
      </c>
      <c r="H5131" s="255" t="s">
        <v>4494</v>
      </c>
      <c r="I5131" s="255" t="s">
        <v>8576</v>
      </c>
      <c r="K5131" s="255" t="s">
        <v>8566</v>
      </c>
      <c r="L5131" s="255" t="s">
        <v>704</v>
      </c>
      <c r="M5131" s="255" t="s">
        <v>565</v>
      </c>
      <c r="N5131" s="255" t="s">
        <v>565</v>
      </c>
      <c r="P5131" s="255" t="s">
        <v>312</v>
      </c>
      <c r="Q5131" s="255" t="s">
        <v>756</v>
      </c>
      <c r="R5131" s="255" t="s">
        <v>624</v>
      </c>
      <c r="S5131" s="255" t="s">
        <v>2157</v>
      </c>
    </row>
    <row r="5132" spans="1:19" x14ac:dyDescent="0.3">
      <c r="A5132" s="255"/>
      <c r="B5132" s="255"/>
      <c r="C5132" s="255"/>
      <c r="D5132" s="255"/>
      <c r="F5132" s="255" t="s">
        <v>312</v>
      </c>
      <c r="G5132" s="255" t="s">
        <v>547</v>
      </c>
      <c r="H5132" s="255" t="s">
        <v>1482</v>
      </c>
      <c r="I5132" s="255" t="s">
        <v>8682</v>
      </c>
      <c r="K5132" s="255" t="s">
        <v>8566</v>
      </c>
      <c r="L5132" s="255" t="s">
        <v>705</v>
      </c>
      <c r="M5132" s="255" t="s">
        <v>565</v>
      </c>
      <c r="N5132" s="255" t="s">
        <v>565</v>
      </c>
      <c r="P5132" s="255" t="s">
        <v>312</v>
      </c>
      <c r="Q5132" s="255" t="s">
        <v>758</v>
      </c>
      <c r="R5132" s="255" t="s">
        <v>1078</v>
      </c>
      <c r="S5132" s="255" t="s">
        <v>8840</v>
      </c>
    </row>
    <row r="5133" spans="1:19" x14ac:dyDescent="0.3">
      <c r="A5133" s="255"/>
      <c r="B5133" s="255"/>
      <c r="C5133" s="255"/>
      <c r="D5133" s="255"/>
      <c r="F5133" s="255" t="s">
        <v>312</v>
      </c>
      <c r="G5133" s="255" t="s">
        <v>647</v>
      </c>
      <c r="H5133" s="255" t="s">
        <v>5978</v>
      </c>
      <c r="I5133" s="255" t="s">
        <v>2715</v>
      </c>
      <c r="K5133" s="255" t="s">
        <v>8566</v>
      </c>
      <c r="L5133" s="255" t="s">
        <v>707</v>
      </c>
      <c r="M5133" s="255" t="s">
        <v>1420</v>
      </c>
      <c r="N5133" s="255" t="s">
        <v>4953</v>
      </c>
      <c r="P5133" s="255" t="s">
        <v>312</v>
      </c>
      <c r="Q5133" s="255" t="s">
        <v>760</v>
      </c>
      <c r="R5133" s="255" t="s">
        <v>1583</v>
      </c>
      <c r="S5133" s="255" t="s">
        <v>10172</v>
      </c>
    </row>
    <row r="5134" spans="1:19" x14ac:dyDescent="0.3">
      <c r="A5134" s="255"/>
      <c r="B5134" s="255"/>
      <c r="C5134" s="255"/>
      <c r="D5134" s="255"/>
      <c r="F5134" s="255" t="s">
        <v>312</v>
      </c>
      <c r="G5134" s="255" t="s">
        <v>649</v>
      </c>
      <c r="H5134" s="255" t="s">
        <v>4535</v>
      </c>
      <c r="I5134" s="255" t="s">
        <v>8683</v>
      </c>
      <c r="K5134" s="255" t="s">
        <v>8566</v>
      </c>
      <c r="L5134" s="255" t="s">
        <v>709</v>
      </c>
      <c r="M5134" s="255" t="s">
        <v>594</v>
      </c>
      <c r="N5134" s="255" t="s">
        <v>624</v>
      </c>
      <c r="P5134" s="255" t="s">
        <v>312</v>
      </c>
      <c r="Q5134" s="255" t="s">
        <v>762</v>
      </c>
      <c r="R5134" s="255" t="s">
        <v>4049</v>
      </c>
      <c r="S5134" s="255" t="s">
        <v>8841</v>
      </c>
    </row>
    <row r="5135" spans="1:19" x14ac:dyDescent="0.3">
      <c r="A5135" s="255"/>
      <c r="B5135" s="255"/>
      <c r="C5135" s="255"/>
      <c r="D5135" s="255"/>
      <c r="F5135" s="255" t="s">
        <v>312</v>
      </c>
      <c r="G5135" s="255" t="s">
        <v>651</v>
      </c>
      <c r="H5135" s="255" t="s">
        <v>1844</v>
      </c>
      <c r="I5135" s="255" t="s">
        <v>946</v>
      </c>
      <c r="K5135" s="255" t="s">
        <v>8566</v>
      </c>
      <c r="L5135" s="255" t="s">
        <v>586</v>
      </c>
      <c r="M5135" s="255" t="s">
        <v>992</v>
      </c>
      <c r="N5135" s="255" t="s">
        <v>9171</v>
      </c>
      <c r="P5135" s="255" t="s">
        <v>312</v>
      </c>
      <c r="Q5135" s="255" t="s">
        <v>764</v>
      </c>
      <c r="R5135" s="255" t="s">
        <v>3265</v>
      </c>
      <c r="S5135" s="255" t="s">
        <v>8842</v>
      </c>
    </row>
    <row r="5136" spans="1:19" x14ac:dyDescent="0.3">
      <c r="A5136" s="255"/>
      <c r="B5136" s="255"/>
      <c r="C5136" s="255"/>
      <c r="D5136" s="255"/>
      <c r="F5136" s="255" t="s">
        <v>312</v>
      </c>
      <c r="G5136" s="255" t="s">
        <v>653</v>
      </c>
      <c r="H5136" s="255" t="s">
        <v>2603</v>
      </c>
      <c r="I5136" s="255" t="s">
        <v>867</v>
      </c>
      <c r="K5136" s="255" t="s">
        <v>8566</v>
      </c>
      <c r="L5136" s="255" t="s">
        <v>540</v>
      </c>
      <c r="M5136" s="255" t="s">
        <v>9978</v>
      </c>
      <c r="N5136" s="255" t="s">
        <v>9977</v>
      </c>
      <c r="P5136" s="255" t="s">
        <v>312</v>
      </c>
      <c r="Q5136" s="255" t="s">
        <v>766</v>
      </c>
      <c r="R5136" s="255" t="s">
        <v>565</v>
      </c>
      <c r="S5136" s="255" t="s">
        <v>565</v>
      </c>
    </row>
    <row r="5137" spans="1:19" x14ac:dyDescent="0.3">
      <c r="A5137" s="255"/>
      <c r="B5137" s="255"/>
      <c r="C5137" s="255"/>
      <c r="D5137" s="255"/>
      <c r="F5137" s="255" t="s">
        <v>312</v>
      </c>
      <c r="G5137" s="255" t="s">
        <v>655</v>
      </c>
      <c r="H5137" s="255" t="s">
        <v>1718</v>
      </c>
      <c r="I5137" s="255" t="s">
        <v>1577</v>
      </c>
      <c r="K5137" s="255" t="s">
        <v>8566</v>
      </c>
      <c r="L5137" s="255" t="s">
        <v>371</v>
      </c>
      <c r="M5137" s="255" t="s">
        <v>9976</v>
      </c>
      <c r="N5137" s="255" t="s">
        <v>9975</v>
      </c>
      <c r="P5137" s="255" t="s">
        <v>312</v>
      </c>
      <c r="Q5137" s="255" t="s">
        <v>4672</v>
      </c>
      <c r="R5137" s="255" t="s">
        <v>1832</v>
      </c>
      <c r="S5137" s="255" t="s">
        <v>3385</v>
      </c>
    </row>
    <row r="5138" spans="1:19" x14ac:dyDescent="0.3">
      <c r="A5138" s="255"/>
      <c r="B5138" s="255"/>
      <c r="C5138" s="255"/>
      <c r="D5138" s="255"/>
      <c r="F5138" s="255" t="s">
        <v>312</v>
      </c>
      <c r="G5138" s="255" t="s">
        <v>657</v>
      </c>
      <c r="H5138" s="255" t="s">
        <v>906</v>
      </c>
      <c r="I5138" s="255" t="s">
        <v>4310</v>
      </c>
      <c r="K5138" s="255" t="s">
        <v>8566</v>
      </c>
      <c r="L5138" s="255" t="s">
        <v>714</v>
      </c>
      <c r="M5138" s="255" t="s">
        <v>565</v>
      </c>
      <c r="N5138" s="255" t="s">
        <v>565</v>
      </c>
      <c r="P5138" s="255" t="s">
        <v>312</v>
      </c>
      <c r="Q5138" s="255" t="s">
        <v>767</v>
      </c>
      <c r="R5138" s="255" t="s">
        <v>624</v>
      </c>
      <c r="S5138" s="255" t="s">
        <v>2441</v>
      </c>
    </row>
    <row r="5139" spans="1:19" x14ac:dyDescent="0.3">
      <c r="A5139" s="255"/>
      <c r="B5139" s="255"/>
      <c r="C5139" s="255"/>
      <c r="D5139" s="255"/>
      <c r="F5139" s="255" t="s">
        <v>312</v>
      </c>
      <c r="G5139" s="255" t="s">
        <v>546</v>
      </c>
      <c r="H5139" s="255" t="s">
        <v>1892</v>
      </c>
      <c r="I5139" s="255" t="s">
        <v>1005</v>
      </c>
      <c r="K5139" s="255" t="s">
        <v>8566</v>
      </c>
      <c r="L5139" s="255" t="s">
        <v>1041</v>
      </c>
      <c r="M5139" s="255" t="s">
        <v>1446</v>
      </c>
      <c r="N5139" s="255" t="s">
        <v>9974</v>
      </c>
      <c r="P5139" s="255" t="s">
        <v>312</v>
      </c>
      <c r="Q5139" s="255" t="s">
        <v>769</v>
      </c>
      <c r="R5139" s="255" t="s">
        <v>881</v>
      </c>
      <c r="S5139" s="255" t="s">
        <v>4274</v>
      </c>
    </row>
    <row r="5140" spans="1:19" x14ac:dyDescent="0.3">
      <c r="A5140" s="255"/>
      <c r="B5140" s="255"/>
      <c r="C5140" s="255"/>
      <c r="D5140" s="255"/>
      <c r="F5140" s="255" t="s">
        <v>312</v>
      </c>
      <c r="G5140" s="255" t="s">
        <v>660</v>
      </c>
      <c r="H5140" s="255" t="s">
        <v>565</v>
      </c>
      <c r="I5140" s="255" t="s">
        <v>565</v>
      </c>
      <c r="K5140" s="255" t="s">
        <v>8566</v>
      </c>
      <c r="L5140" s="255" t="s">
        <v>715</v>
      </c>
      <c r="M5140" s="255" t="s">
        <v>4100</v>
      </c>
      <c r="N5140" s="255" t="s">
        <v>9973</v>
      </c>
      <c r="P5140" s="255" t="s">
        <v>312</v>
      </c>
      <c r="Q5140" s="255" t="s">
        <v>537</v>
      </c>
      <c r="R5140" s="255" t="s">
        <v>9276</v>
      </c>
      <c r="S5140" s="255" t="s">
        <v>8843</v>
      </c>
    </row>
    <row r="5141" spans="1:19" x14ac:dyDescent="0.3">
      <c r="A5141" s="255"/>
      <c r="B5141" s="255"/>
      <c r="C5141" s="255"/>
      <c r="D5141" s="255"/>
      <c r="F5141" s="255" t="s">
        <v>312</v>
      </c>
      <c r="G5141" s="255" t="s">
        <v>662</v>
      </c>
      <c r="H5141" s="255" t="s">
        <v>1348</v>
      </c>
      <c r="I5141" s="255" t="s">
        <v>4055</v>
      </c>
      <c r="K5141" s="255" t="s">
        <v>8566</v>
      </c>
      <c r="L5141" s="255" t="s">
        <v>717</v>
      </c>
      <c r="M5141" s="255" t="s">
        <v>594</v>
      </c>
      <c r="N5141" s="255" t="s">
        <v>1310</v>
      </c>
      <c r="P5141" s="255" t="s">
        <v>312</v>
      </c>
      <c r="Q5141" s="255" t="s">
        <v>4673</v>
      </c>
      <c r="R5141" s="255" t="s">
        <v>5582</v>
      </c>
      <c r="S5141" s="255" t="s">
        <v>9277</v>
      </c>
    </row>
    <row r="5142" spans="1:19" x14ac:dyDescent="0.3">
      <c r="A5142" s="255"/>
      <c r="B5142" s="255"/>
      <c r="C5142" s="255"/>
      <c r="D5142" s="255"/>
      <c r="F5142" s="255" t="s">
        <v>312</v>
      </c>
      <c r="G5142" s="255" t="s">
        <v>664</v>
      </c>
      <c r="H5142" s="255" t="s">
        <v>1863</v>
      </c>
      <c r="I5142" s="255" t="s">
        <v>8577</v>
      </c>
      <c r="K5142" s="255" t="s">
        <v>8566</v>
      </c>
      <c r="L5142" s="255" t="s">
        <v>719</v>
      </c>
      <c r="M5142" s="255" t="s">
        <v>1521</v>
      </c>
      <c r="N5142" s="255" t="s">
        <v>9346</v>
      </c>
      <c r="P5142" s="255" t="s">
        <v>312</v>
      </c>
      <c r="Q5142" s="255" t="s">
        <v>774</v>
      </c>
      <c r="R5142" s="255" t="s">
        <v>565</v>
      </c>
      <c r="S5142" s="255" t="s">
        <v>565</v>
      </c>
    </row>
    <row r="5143" spans="1:19" x14ac:dyDescent="0.3">
      <c r="A5143" s="255"/>
      <c r="B5143" s="255"/>
      <c r="C5143" s="255"/>
      <c r="D5143" s="255"/>
      <c r="F5143" s="255" t="s">
        <v>312</v>
      </c>
      <c r="G5143" s="255" t="s">
        <v>545</v>
      </c>
      <c r="H5143" s="255" t="s">
        <v>7586</v>
      </c>
      <c r="I5143" s="255" t="s">
        <v>8974</v>
      </c>
      <c r="K5143" s="255" t="s">
        <v>8566</v>
      </c>
      <c r="L5143" s="255" t="s">
        <v>720</v>
      </c>
      <c r="M5143" s="255" t="s">
        <v>1145</v>
      </c>
      <c r="N5143" s="255" t="s">
        <v>4168</v>
      </c>
      <c r="P5143" s="255" t="s">
        <v>312</v>
      </c>
      <c r="Q5143" s="255" t="s">
        <v>776</v>
      </c>
      <c r="R5143" s="255" t="s">
        <v>594</v>
      </c>
      <c r="S5143" s="255" t="s">
        <v>1067</v>
      </c>
    </row>
    <row r="5144" spans="1:19" x14ac:dyDescent="0.3">
      <c r="A5144" s="255"/>
      <c r="B5144" s="255"/>
      <c r="C5144" s="255"/>
      <c r="D5144" s="255"/>
      <c r="F5144" s="255" t="s">
        <v>312</v>
      </c>
      <c r="G5144" s="255" t="s">
        <v>667</v>
      </c>
      <c r="H5144" s="255" t="s">
        <v>863</v>
      </c>
      <c r="I5144" s="255" t="s">
        <v>594</v>
      </c>
      <c r="K5144" s="255" t="s">
        <v>8566</v>
      </c>
      <c r="L5144" s="255" t="s">
        <v>722</v>
      </c>
      <c r="M5144" s="255" t="s">
        <v>1746</v>
      </c>
      <c r="N5144" s="255" t="s">
        <v>9172</v>
      </c>
      <c r="P5144" s="255" t="s">
        <v>312</v>
      </c>
      <c r="Q5144" s="255" t="s">
        <v>778</v>
      </c>
      <c r="R5144" s="255" t="s">
        <v>4644</v>
      </c>
      <c r="S5144" s="255" t="s">
        <v>8612</v>
      </c>
    </row>
    <row r="5145" spans="1:19" x14ac:dyDescent="0.3">
      <c r="A5145" s="255"/>
      <c r="B5145" s="255"/>
      <c r="C5145" s="255"/>
      <c r="D5145" s="255"/>
      <c r="F5145" s="255" t="s">
        <v>312</v>
      </c>
      <c r="G5145" s="255" t="s">
        <v>668</v>
      </c>
      <c r="H5145" s="255" t="s">
        <v>1145</v>
      </c>
      <c r="I5145" s="255" t="s">
        <v>734</v>
      </c>
      <c r="K5145" s="255" t="s">
        <v>8566</v>
      </c>
      <c r="L5145" s="255" t="s">
        <v>724</v>
      </c>
      <c r="M5145" s="255" t="s">
        <v>567</v>
      </c>
      <c r="N5145" s="255" t="s">
        <v>9173</v>
      </c>
      <c r="P5145" s="255" t="s">
        <v>312</v>
      </c>
      <c r="Q5145" s="255" t="s">
        <v>780</v>
      </c>
      <c r="R5145" s="255" t="s">
        <v>4281</v>
      </c>
      <c r="S5145" s="255" t="s">
        <v>8613</v>
      </c>
    </row>
    <row r="5146" spans="1:19" x14ac:dyDescent="0.3">
      <c r="A5146" s="255"/>
      <c r="B5146" s="255"/>
      <c r="C5146" s="255"/>
      <c r="D5146" s="255"/>
      <c r="F5146" s="255" t="s">
        <v>312</v>
      </c>
      <c r="G5146" s="255" t="s">
        <v>670</v>
      </c>
      <c r="H5146" s="255" t="s">
        <v>1568</v>
      </c>
      <c r="I5146" s="255" t="s">
        <v>8973</v>
      </c>
      <c r="K5146" s="255" t="s">
        <v>8566</v>
      </c>
      <c r="L5146" s="255" t="s">
        <v>726</v>
      </c>
      <c r="M5146" s="255" t="s">
        <v>2179</v>
      </c>
      <c r="N5146" s="255" t="s">
        <v>9972</v>
      </c>
      <c r="P5146" s="255" t="s">
        <v>312</v>
      </c>
      <c r="Q5146" s="255" t="s">
        <v>782</v>
      </c>
      <c r="R5146" s="255" t="s">
        <v>565</v>
      </c>
      <c r="S5146" s="255" t="s">
        <v>565</v>
      </c>
    </row>
    <row r="5147" spans="1:19" x14ac:dyDescent="0.3">
      <c r="A5147" s="255"/>
      <c r="B5147" s="255"/>
      <c r="C5147" s="255"/>
      <c r="D5147" s="255"/>
      <c r="F5147" s="255" t="s">
        <v>312</v>
      </c>
      <c r="G5147" s="255" t="s">
        <v>672</v>
      </c>
      <c r="H5147" s="255" t="s">
        <v>2745</v>
      </c>
      <c r="I5147" s="255" t="s">
        <v>8684</v>
      </c>
      <c r="K5147" s="255" t="s">
        <v>8566</v>
      </c>
      <c r="L5147" s="255" t="s">
        <v>728</v>
      </c>
      <c r="M5147" s="255" t="s">
        <v>1594</v>
      </c>
      <c r="N5147" s="255" t="s">
        <v>9174</v>
      </c>
      <c r="P5147" s="255" t="s">
        <v>312</v>
      </c>
      <c r="Q5147" s="255" t="s">
        <v>783</v>
      </c>
      <c r="R5147" s="255" t="s">
        <v>1420</v>
      </c>
      <c r="S5147" s="255" t="s">
        <v>1966</v>
      </c>
    </row>
    <row r="5148" spans="1:19" x14ac:dyDescent="0.3">
      <c r="A5148" s="255"/>
      <c r="B5148" s="255"/>
      <c r="C5148" s="255"/>
      <c r="D5148" s="255"/>
      <c r="F5148" s="255" t="s">
        <v>312</v>
      </c>
      <c r="G5148" s="255" t="s">
        <v>544</v>
      </c>
      <c r="H5148" s="255" t="s">
        <v>594</v>
      </c>
      <c r="I5148" s="255" t="s">
        <v>2515</v>
      </c>
      <c r="K5148" s="255" t="s">
        <v>8566</v>
      </c>
      <c r="L5148" s="255" t="s">
        <v>730</v>
      </c>
      <c r="M5148" s="255" t="s">
        <v>2153</v>
      </c>
      <c r="N5148" s="255" t="s">
        <v>9971</v>
      </c>
      <c r="P5148" s="255" t="s">
        <v>312</v>
      </c>
      <c r="Q5148" s="255" t="s">
        <v>784</v>
      </c>
      <c r="R5148" s="255" t="s">
        <v>1915</v>
      </c>
      <c r="S5148" s="255" t="s">
        <v>2568</v>
      </c>
    </row>
    <row r="5149" spans="1:19" x14ac:dyDescent="0.3">
      <c r="A5149" s="255"/>
      <c r="B5149" s="255"/>
      <c r="C5149" s="255"/>
      <c r="D5149" s="255"/>
      <c r="F5149" s="255" t="s">
        <v>312</v>
      </c>
      <c r="G5149" s="255" t="s">
        <v>675</v>
      </c>
      <c r="H5149" s="255" t="s">
        <v>565</v>
      </c>
      <c r="I5149" s="255" t="s">
        <v>565</v>
      </c>
      <c r="K5149" s="255" t="s">
        <v>8566</v>
      </c>
      <c r="L5149" s="255" t="s">
        <v>539</v>
      </c>
      <c r="M5149" s="255" t="s">
        <v>4568</v>
      </c>
      <c r="N5149" s="255" t="s">
        <v>9970</v>
      </c>
      <c r="P5149" s="255" t="s">
        <v>312</v>
      </c>
      <c r="Q5149" s="255" t="s">
        <v>786</v>
      </c>
      <c r="R5149" s="255" t="s">
        <v>9278</v>
      </c>
      <c r="S5149" s="255" t="s">
        <v>8614</v>
      </c>
    </row>
    <row r="5150" spans="1:19" x14ac:dyDescent="0.3">
      <c r="A5150" s="255"/>
      <c r="B5150" s="255"/>
      <c r="C5150" s="255"/>
      <c r="D5150" s="255"/>
      <c r="F5150" s="255" t="s">
        <v>312</v>
      </c>
      <c r="G5150" s="255" t="s">
        <v>676</v>
      </c>
      <c r="H5150" s="255" t="s">
        <v>565</v>
      </c>
      <c r="I5150" s="255" t="s">
        <v>757</v>
      </c>
      <c r="K5150" s="255" t="s">
        <v>8566</v>
      </c>
      <c r="L5150" s="255" t="s">
        <v>733</v>
      </c>
      <c r="M5150" s="255" t="s">
        <v>565</v>
      </c>
      <c r="N5150" s="255" t="s">
        <v>565</v>
      </c>
      <c r="P5150" s="255" t="s">
        <v>312</v>
      </c>
      <c r="Q5150" s="255" t="s">
        <v>4674</v>
      </c>
      <c r="R5150" s="255" t="s">
        <v>1045</v>
      </c>
      <c r="S5150" s="255" t="s">
        <v>9279</v>
      </c>
    </row>
    <row r="5151" spans="1:19" x14ac:dyDescent="0.3">
      <c r="A5151" s="255"/>
      <c r="B5151" s="255"/>
      <c r="C5151" s="255"/>
      <c r="D5151" s="255"/>
      <c r="F5151" s="255" t="s">
        <v>312</v>
      </c>
      <c r="G5151" s="255" t="s">
        <v>893</v>
      </c>
      <c r="H5151" s="255" t="s">
        <v>565</v>
      </c>
      <c r="I5151" s="255" t="s">
        <v>565</v>
      </c>
      <c r="K5151" s="255" t="s">
        <v>8566</v>
      </c>
      <c r="L5151" s="255" t="s">
        <v>735</v>
      </c>
      <c r="M5151" s="255" t="s">
        <v>881</v>
      </c>
      <c r="N5151" s="255" t="s">
        <v>3741</v>
      </c>
      <c r="P5151" s="255" t="s">
        <v>312</v>
      </c>
      <c r="Q5151" s="255" t="s">
        <v>788</v>
      </c>
      <c r="R5151" s="255" t="s">
        <v>881</v>
      </c>
      <c r="S5151" s="255" t="s">
        <v>2256</v>
      </c>
    </row>
    <row r="5152" spans="1:19" x14ac:dyDescent="0.3">
      <c r="A5152" s="255"/>
      <c r="B5152" s="255"/>
      <c r="C5152" s="255"/>
      <c r="D5152" s="255"/>
      <c r="F5152" s="255" t="s">
        <v>312</v>
      </c>
      <c r="G5152" s="255" t="s">
        <v>677</v>
      </c>
      <c r="H5152" s="255" t="s">
        <v>594</v>
      </c>
      <c r="I5152" s="255" t="s">
        <v>680</v>
      </c>
      <c r="K5152" s="255" t="s">
        <v>8566</v>
      </c>
      <c r="L5152" s="255" t="s">
        <v>737</v>
      </c>
      <c r="M5152" s="255" t="s">
        <v>863</v>
      </c>
      <c r="N5152" s="255" t="s">
        <v>3381</v>
      </c>
      <c r="P5152" s="255" t="s">
        <v>312</v>
      </c>
      <c r="Q5152" s="255" t="s">
        <v>790</v>
      </c>
      <c r="R5152" s="255" t="s">
        <v>892</v>
      </c>
      <c r="S5152" s="255" t="s">
        <v>1705</v>
      </c>
    </row>
    <row r="5153" spans="1:19" x14ac:dyDescent="0.3">
      <c r="A5153" s="255"/>
      <c r="B5153" s="255"/>
      <c r="C5153" s="255"/>
      <c r="D5153" s="255"/>
      <c r="F5153" s="255" t="s">
        <v>312</v>
      </c>
      <c r="G5153" s="255" t="s">
        <v>543</v>
      </c>
      <c r="H5153" s="255" t="s">
        <v>1823</v>
      </c>
      <c r="I5153" s="255" t="s">
        <v>8685</v>
      </c>
      <c r="K5153" s="255" t="s">
        <v>8566</v>
      </c>
      <c r="L5153" s="255" t="s">
        <v>739</v>
      </c>
      <c r="M5153" s="255" t="s">
        <v>565</v>
      </c>
      <c r="N5153" s="255" t="s">
        <v>1635</v>
      </c>
      <c r="P5153" s="255" t="s">
        <v>312</v>
      </c>
      <c r="Q5153" s="255" t="s">
        <v>792</v>
      </c>
      <c r="R5153" s="255" t="s">
        <v>661</v>
      </c>
      <c r="S5153" s="255" t="s">
        <v>1256</v>
      </c>
    </row>
    <row r="5154" spans="1:19" x14ac:dyDescent="0.3">
      <c r="A5154" s="255"/>
      <c r="B5154" s="255"/>
      <c r="C5154" s="255"/>
      <c r="D5154" s="255"/>
      <c r="F5154" s="255" t="s">
        <v>312</v>
      </c>
      <c r="G5154" s="255" t="s">
        <v>679</v>
      </c>
      <c r="H5154" s="255" t="s">
        <v>594</v>
      </c>
      <c r="I5154" s="255" t="s">
        <v>946</v>
      </c>
      <c r="K5154" s="255" t="s">
        <v>8566</v>
      </c>
      <c r="L5154" s="255" t="s">
        <v>741</v>
      </c>
      <c r="M5154" s="255" t="s">
        <v>565</v>
      </c>
      <c r="N5154" s="255" t="s">
        <v>565</v>
      </c>
      <c r="P5154" s="255" t="s">
        <v>312</v>
      </c>
      <c r="Q5154" s="255" t="s">
        <v>794</v>
      </c>
      <c r="R5154" s="255" t="s">
        <v>946</v>
      </c>
      <c r="S5154" s="255" t="s">
        <v>867</v>
      </c>
    </row>
    <row r="5155" spans="1:19" x14ac:dyDescent="0.3">
      <c r="A5155" s="255"/>
      <c r="B5155" s="255"/>
      <c r="C5155" s="255"/>
      <c r="D5155" s="255"/>
      <c r="F5155" s="255" t="s">
        <v>312</v>
      </c>
      <c r="G5155" s="255" t="s">
        <v>681</v>
      </c>
      <c r="H5155" s="255" t="s">
        <v>1802</v>
      </c>
      <c r="I5155" s="255" t="s">
        <v>5560</v>
      </c>
      <c r="K5155" s="255" t="s">
        <v>8566</v>
      </c>
      <c r="L5155" s="255" t="s">
        <v>743</v>
      </c>
      <c r="M5155" s="255" t="s">
        <v>2285</v>
      </c>
      <c r="N5155" s="255" t="s">
        <v>9175</v>
      </c>
      <c r="P5155" s="255" t="s">
        <v>312</v>
      </c>
      <c r="Q5155" s="255" t="s">
        <v>796</v>
      </c>
      <c r="R5155" s="255" t="s">
        <v>1446</v>
      </c>
      <c r="S5155" s="255" t="s">
        <v>8194</v>
      </c>
    </row>
    <row r="5156" spans="1:19" x14ac:dyDescent="0.3">
      <c r="A5156" s="255"/>
      <c r="B5156" s="255"/>
      <c r="C5156" s="255"/>
      <c r="D5156" s="255"/>
      <c r="F5156" s="255" t="s">
        <v>312</v>
      </c>
      <c r="G5156" s="255" t="s">
        <v>683</v>
      </c>
      <c r="H5156" s="255" t="s">
        <v>1420</v>
      </c>
      <c r="I5156" s="255" t="s">
        <v>4325</v>
      </c>
      <c r="K5156" s="255" t="s">
        <v>8566</v>
      </c>
      <c r="L5156" s="255" t="s">
        <v>745</v>
      </c>
      <c r="M5156" s="255" t="s">
        <v>946</v>
      </c>
      <c r="N5156" s="255" t="s">
        <v>3430</v>
      </c>
      <c r="P5156" s="255" t="s">
        <v>312</v>
      </c>
      <c r="Q5156" s="255" t="s">
        <v>4675</v>
      </c>
      <c r="R5156" s="255" t="s">
        <v>4115</v>
      </c>
      <c r="S5156" s="255" t="s">
        <v>9280</v>
      </c>
    </row>
    <row r="5157" spans="1:19" x14ac:dyDescent="0.3">
      <c r="A5157" s="255"/>
      <c r="B5157" s="255"/>
      <c r="C5157" s="255"/>
      <c r="D5157" s="255"/>
      <c r="F5157" s="255" t="s">
        <v>312</v>
      </c>
      <c r="G5157" s="255" t="s">
        <v>542</v>
      </c>
      <c r="H5157" s="255" t="s">
        <v>3542</v>
      </c>
      <c r="I5157" s="255" t="s">
        <v>6316</v>
      </c>
      <c r="K5157" s="255" t="s">
        <v>8566</v>
      </c>
      <c r="L5157" s="255" t="s">
        <v>747</v>
      </c>
      <c r="M5157" s="255" t="s">
        <v>1244</v>
      </c>
      <c r="N5157" s="255" t="s">
        <v>9969</v>
      </c>
      <c r="P5157" s="255" t="s">
        <v>312</v>
      </c>
      <c r="Q5157" s="255" t="s">
        <v>798</v>
      </c>
      <c r="R5157" s="255" t="s">
        <v>952</v>
      </c>
      <c r="S5157" s="255" t="s">
        <v>3135</v>
      </c>
    </row>
    <row r="5158" spans="1:19" x14ac:dyDescent="0.3">
      <c r="A5158" s="255"/>
      <c r="B5158" s="255"/>
      <c r="C5158" s="255"/>
      <c r="D5158" s="255"/>
      <c r="F5158" s="255" t="s">
        <v>312</v>
      </c>
      <c r="G5158" s="255" t="s">
        <v>686</v>
      </c>
      <c r="H5158" s="255" t="s">
        <v>684</v>
      </c>
      <c r="I5158" s="255" t="s">
        <v>7805</v>
      </c>
      <c r="K5158" s="255" t="s">
        <v>8566</v>
      </c>
      <c r="L5158" s="255" t="s">
        <v>749</v>
      </c>
      <c r="M5158" s="255" t="s">
        <v>680</v>
      </c>
      <c r="N5158" s="255" t="s">
        <v>7107</v>
      </c>
      <c r="P5158" s="255" t="s">
        <v>312</v>
      </c>
      <c r="Q5158" s="255" t="s">
        <v>800</v>
      </c>
      <c r="R5158" s="255" t="s">
        <v>821</v>
      </c>
      <c r="S5158" s="255" t="s">
        <v>4378</v>
      </c>
    </row>
    <row r="5159" spans="1:19" x14ac:dyDescent="0.3">
      <c r="A5159" s="255"/>
      <c r="B5159" s="255"/>
      <c r="C5159" s="255"/>
      <c r="D5159" s="255"/>
      <c r="F5159" s="255" t="s">
        <v>312</v>
      </c>
      <c r="G5159" s="255" t="s">
        <v>688</v>
      </c>
      <c r="H5159" s="255" t="s">
        <v>2284</v>
      </c>
      <c r="I5159" s="255" t="s">
        <v>4888</v>
      </c>
      <c r="K5159" s="255" t="s">
        <v>8566</v>
      </c>
      <c r="L5159" s="255" t="s">
        <v>751</v>
      </c>
      <c r="M5159" s="255" t="s">
        <v>1906</v>
      </c>
      <c r="N5159" s="255" t="s">
        <v>9176</v>
      </c>
      <c r="P5159" s="255" t="s">
        <v>312</v>
      </c>
      <c r="Q5159" s="255" t="s">
        <v>802</v>
      </c>
      <c r="R5159" s="255" t="s">
        <v>565</v>
      </c>
      <c r="S5159" s="255" t="s">
        <v>565</v>
      </c>
    </row>
    <row r="5160" spans="1:19" x14ac:dyDescent="0.3">
      <c r="A5160" s="255"/>
      <c r="B5160" s="255"/>
      <c r="C5160" s="255"/>
      <c r="D5160" s="255"/>
      <c r="F5160" s="255" t="s">
        <v>312</v>
      </c>
      <c r="G5160" s="255" t="s">
        <v>690</v>
      </c>
      <c r="H5160" s="255" t="s">
        <v>1807</v>
      </c>
      <c r="I5160" s="255" t="s">
        <v>1942</v>
      </c>
      <c r="K5160" s="255" t="s">
        <v>8566</v>
      </c>
      <c r="L5160" s="255" t="s">
        <v>753</v>
      </c>
      <c r="M5160" s="255" t="s">
        <v>1080</v>
      </c>
      <c r="N5160" s="255" t="s">
        <v>9177</v>
      </c>
      <c r="P5160" s="255" t="s">
        <v>312</v>
      </c>
      <c r="Q5160" s="255" t="s">
        <v>803</v>
      </c>
      <c r="R5160" s="255" t="s">
        <v>3902</v>
      </c>
      <c r="S5160" s="255" t="s">
        <v>4634</v>
      </c>
    </row>
    <row r="5161" spans="1:19" x14ac:dyDescent="0.3">
      <c r="A5161" s="255"/>
      <c r="B5161" s="255"/>
      <c r="C5161" s="255"/>
      <c r="D5161" s="255"/>
      <c r="F5161" s="255" t="s">
        <v>312</v>
      </c>
      <c r="G5161" s="255" t="s">
        <v>541</v>
      </c>
      <c r="H5161" s="255" t="s">
        <v>8972</v>
      </c>
      <c r="I5161" s="255" t="s">
        <v>8686</v>
      </c>
      <c r="K5161" s="255" t="s">
        <v>8566</v>
      </c>
      <c r="L5161" s="255" t="s">
        <v>538</v>
      </c>
      <c r="M5161" s="255" t="s">
        <v>4359</v>
      </c>
      <c r="N5161" s="255" t="s">
        <v>9968</v>
      </c>
      <c r="P5161" s="255" t="s">
        <v>312</v>
      </c>
      <c r="Q5161" s="255" t="s">
        <v>805</v>
      </c>
      <c r="R5161" s="255" t="s">
        <v>863</v>
      </c>
      <c r="S5161" s="255" t="s">
        <v>2086</v>
      </c>
    </row>
    <row r="5162" spans="1:19" x14ac:dyDescent="0.3">
      <c r="A5162" s="255"/>
      <c r="B5162" s="255"/>
      <c r="C5162" s="255"/>
      <c r="D5162" s="255"/>
      <c r="F5162" s="255" t="s">
        <v>312</v>
      </c>
      <c r="G5162" s="255" t="s">
        <v>693</v>
      </c>
      <c r="H5162" s="255" t="s">
        <v>2057</v>
      </c>
      <c r="I5162" s="255" t="s">
        <v>8687</v>
      </c>
      <c r="K5162" s="255" t="s">
        <v>8566</v>
      </c>
      <c r="L5162" s="255" t="s">
        <v>756</v>
      </c>
      <c r="M5162" s="255" t="s">
        <v>565</v>
      </c>
      <c r="N5162" s="255" t="s">
        <v>565</v>
      </c>
      <c r="P5162" s="255" t="s">
        <v>312</v>
      </c>
      <c r="Q5162" s="255" t="s">
        <v>807</v>
      </c>
      <c r="R5162" s="255" t="s">
        <v>861</v>
      </c>
      <c r="S5162" s="255" t="s">
        <v>1639</v>
      </c>
    </row>
    <row r="5163" spans="1:19" x14ac:dyDescent="0.3">
      <c r="A5163" s="255"/>
      <c r="B5163" s="255"/>
      <c r="C5163" s="255"/>
      <c r="D5163" s="255"/>
      <c r="F5163" s="255" t="s">
        <v>312</v>
      </c>
      <c r="G5163" s="255" t="s">
        <v>695</v>
      </c>
      <c r="H5163" s="255" t="s">
        <v>4051</v>
      </c>
      <c r="I5163" s="255" t="s">
        <v>8688</v>
      </c>
      <c r="K5163" s="255" t="s">
        <v>8566</v>
      </c>
      <c r="L5163" s="255" t="s">
        <v>758</v>
      </c>
      <c r="M5163" s="255" t="s">
        <v>1183</v>
      </c>
      <c r="N5163" s="255" t="s">
        <v>5051</v>
      </c>
      <c r="P5163" s="255" t="s">
        <v>312</v>
      </c>
      <c r="Q5163" s="255" t="s">
        <v>809</v>
      </c>
      <c r="R5163" s="255" t="s">
        <v>2083</v>
      </c>
      <c r="S5163" s="255" t="s">
        <v>6612</v>
      </c>
    </row>
    <row r="5164" spans="1:19" x14ac:dyDescent="0.3">
      <c r="A5164" s="255"/>
      <c r="B5164" s="255"/>
      <c r="C5164" s="255"/>
      <c r="D5164" s="255"/>
      <c r="F5164" s="255" t="s">
        <v>312</v>
      </c>
      <c r="G5164" s="255" t="s">
        <v>697</v>
      </c>
      <c r="H5164" s="255" t="s">
        <v>7725</v>
      </c>
      <c r="I5164" s="255" t="s">
        <v>1549</v>
      </c>
      <c r="K5164" s="255" t="s">
        <v>8566</v>
      </c>
      <c r="L5164" s="255" t="s">
        <v>760</v>
      </c>
      <c r="M5164" s="255" t="s">
        <v>6297</v>
      </c>
      <c r="N5164" s="255" t="s">
        <v>9967</v>
      </c>
      <c r="P5164" s="255" t="s">
        <v>312</v>
      </c>
      <c r="Q5164" s="255" t="s">
        <v>811</v>
      </c>
      <c r="R5164" s="255" t="s">
        <v>565</v>
      </c>
      <c r="S5164" s="255" t="s">
        <v>565</v>
      </c>
    </row>
    <row r="5165" spans="1:19" x14ac:dyDescent="0.3">
      <c r="A5165" s="255"/>
      <c r="B5165" s="255"/>
      <c r="C5165" s="255"/>
      <c r="D5165" s="255"/>
      <c r="F5165" s="255" t="s">
        <v>312</v>
      </c>
      <c r="G5165" s="255" t="s">
        <v>699</v>
      </c>
      <c r="H5165" s="255" t="s">
        <v>1892</v>
      </c>
      <c r="I5165" s="255" t="s">
        <v>4437</v>
      </c>
      <c r="K5165" s="255" t="s">
        <v>8566</v>
      </c>
      <c r="L5165" s="255" t="s">
        <v>762</v>
      </c>
      <c r="M5165" s="255" t="s">
        <v>875</v>
      </c>
      <c r="N5165" s="255" t="s">
        <v>9178</v>
      </c>
      <c r="P5165" s="255" t="s">
        <v>312</v>
      </c>
      <c r="Q5165" s="255" t="s">
        <v>4676</v>
      </c>
      <c r="R5165" s="255" t="s">
        <v>9281</v>
      </c>
      <c r="S5165" s="255" t="s">
        <v>9282</v>
      </c>
    </row>
    <row r="5166" spans="1:19" x14ac:dyDescent="0.3">
      <c r="A5166" s="255"/>
      <c r="B5166" s="255"/>
      <c r="C5166" s="255"/>
      <c r="D5166" s="255"/>
      <c r="F5166" s="255" t="s">
        <v>312</v>
      </c>
      <c r="G5166" s="255" t="s">
        <v>701</v>
      </c>
      <c r="H5166" s="255" t="s">
        <v>861</v>
      </c>
      <c r="I5166" s="255" t="s">
        <v>2587</v>
      </c>
      <c r="K5166" s="255" t="s">
        <v>8566</v>
      </c>
      <c r="L5166" s="255" t="s">
        <v>764</v>
      </c>
      <c r="M5166" s="255" t="s">
        <v>828</v>
      </c>
      <c r="N5166" s="255" t="s">
        <v>3865</v>
      </c>
      <c r="P5166" s="255" t="s">
        <v>312</v>
      </c>
      <c r="Q5166" s="255" t="s">
        <v>813</v>
      </c>
      <c r="R5166" s="255" t="s">
        <v>4213</v>
      </c>
      <c r="S5166" s="255" t="s">
        <v>7459</v>
      </c>
    </row>
    <row r="5167" spans="1:19" x14ac:dyDescent="0.3">
      <c r="A5167" s="255"/>
      <c r="B5167" s="255"/>
      <c r="C5167" s="255"/>
      <c r="D5167" s="255"/>
      <c r="F5167" s="255" t="s">
        <v>312</v>
      </c>
      <c r="G5167" s="255" t="s">
        <v>702</v>
      </c>
      <c r="H5167" s="255" t="s">
        <v>565</v>
      </c>
      <c r="I5167" s="255" t="s">
        <v>565</v>
      </c>
      <c r="K5167" s="255" t="s">
        <v>8566</v>
      </c>
      <c r="L5167" s="255" t="s">
        <v>766</v>
      </c>
      <c r="M5167" s="255" t="s">
        <v>565</v>
      </c>
      <c r="N5167" s="255" t="s">
        <v>565</v>
      </c>
      <c r="P5167" s="255" t="s">
        <v>312</v>
      </c>
      <c r="Q5167" s="255" t="s">
        <v>815</v>
      </c>
      <c r="R5167" s="255" t="s">
        <v>565</v>
      </c>
      <c r="S5167" s="255" t="s">
        <v>565</v>
      </c>
    </row>
    <row r="5168" spans="1:19" x14ac:dyDescent="0.3">
      <c r="A5168" s="255"/>
      <c r="B5168" s="255"/>
      <c r="C5168" s="255"/>
      <c r="D5168" s="255"/>
      <c r="F5168" s="255" t="s">
        <v>312</v>
      </c>
      <c r="G5168" s="255" t="s">
        <v>703</v>
      </c>
      <c r="H5168" s="255" t="s">
        <v>565</v>
      </c>
      <c r="I5168" s="255" t="s">
        <v>565</v>
      </c>
      <c r="K5168" s="255" t="s">
        <v>8566</v>
      </c>
      <c r="L5168" s="255" t="s">
        <v>4672</v>
      </c>
      <c r="M5168" s="255" t="s">
        <v>594</v>
      </c>
      <c r="N5168" s="255" t="s">
        <v>863</v>
      </c>
      <c r="P5168" s="255" t="s">
        <v>312</v>
      </c>
      <c r="Q5168" s="255" t="s">
        <v>816</v>
      </c>
      <c r="R5168" s="255" t="s">
        <v>4035</v>
      </c>
      <c r="S5168" s="255" t="s">
        <v>8615</v>
      </c>
    </row>
    <row r="5169" spans="1:19" x14ac:dyDescent="0.3">
      <c r="A5169" s="255"/>
      <c r="B5169" s="255"/>
      <c r="C5169" s="255"/>
      <c r="D5169" s="255"/>
      <c r="F5169" s="255" t="s">
        <v>312</v>
      </c>
      <c r="G5169" s="255" t="s">
        <v>704</v>
      </c>
      <c r="H5169" s="255" t="s">
        <v>1399</v>
      </c>
      <c r="I5169" s="255" t="s">
        <v>1086</v>
      </c>
      <c r="K5169" s="255" t="s">
        <v>8566</v>
      </c>
      <c r="L5169" s="255" t="s">
        <v>767</v>
      </c>
      <c r="M5169" s="255" t="s">
        <v>565</v>
      </c>
      <c r="N5169" s="255" t="s">
        <v>565</v>
      </c>
      <c r="P5169" s="255" t="s">
        <v>312</v>
      </c>
      <c r="Q5169" s="255" t="s">
        <v>818</v>
      </c>
      <c r="R5169" s="255" t="s">
        <v>1023</v>
      </c>
      <c r="S5169" s="255" t="s">
        <v>5674</v>
      </c>
    </row>
    <row r="5170" spans="1:19" x14ac:dyDescent="0.3">
      <c r="A5170" s="255"/>
      <c r="B5170" s="255"/>
      <c r="C5170" s="255"/>
      <c r="D5170" s="255"/>
      <c r="F5170" s="255" t="s">
        <v>312</v>
      </c>
      <c r="G5170" s="255" t="s">
        <v>705</v>
      </c>
      <c r="H5170" s="255" t="s">
        <v>598</v>
      </c>
      <c r="I5170" s="255" t="s">
        <v>8578</v>
      </c>
      <c r="K5170" s="255" t="s">
        <v>8566</v>
      </c>
      <c r="L5170" s="255" t="s">
        <v>769</v>
      </c>
      <c r="M5170" s="255" t="s">
        <v>594</v>
      </c>
      <c r="N5170" s="255" t="s">
        <v>863</v>
      </c>
      <c r="P5170" s="255" t="s">
        <v>312</v>
      </c>
      <c r="Q5170" s="255" t="s">
        <v>4677</v>
      </c>
      <c r="R5170" s="255" t="s">
        <v>565</v>
      </c>
      <c r="S5170" s="255" t="s">
        <v>565</v>
      </c>
    </row>
    <row r="5171" spans="1:19" x14ac:dyDescent="0.3">
      <c r="A5171" s="255"/>
      <c r="B5171" s="255"/>
      <c r="C5171" s="255"/>
      <c r="D5171" s="255"/>
      <c r="F5171" s="255" t="s">
        <v>312</v>
      </c>
      <c r="G5171" s="255" t="s">
        <v>707</v>
      </c>
      <c r="H5171" s="255" t="s">
        <v>1307</v>
      </c>
      <c r="I5171" s="255" t="s">
        <v>7911</v>
      </c>
      <c r="K5171" s="255" t="s">
        <v>8566</v>
      </c>
      <c r="L5171" s="255" t="s">
        <v>771</v>
      </c>
      <c r="M5171" s="255" t="s">
        <v>565</v>
      </c>
      <c r="N5171" s="255" t="s">
        <v>565</v>
      </c>
      <c r="P5171" s="255" t="s">
        <v>312</v>
      </c>
      <c r="Q5171" s="255" t="s">
        <v>820</v>
      </c>
      <c r="R5171" s="255" t="s">
        <v>565</v>
      </c>
      <c r="S5171" s="255" t="s">
        <v>565</v>
      </c>
    </row>
    <row r="5172" spans="1:19" x14ac:dyDescent="0.3">
      <c r="A5172" s="255"/>
      <c r="B5172" s="255"/>
      <c r="C5172" s="255"/>
      <c r="D5172" s="255"/>
      <c r="F5172" s="255" t="s">
        <v>312</v>
      </c>
      <c r="G5172" s="255" t="s">
        <v>709</v>
      </c>
      <c r="H5172" s="255" t="s">
        <v>674</v>
      </c>
      <c r="I5172" s="255" t="s">
        <v>1393</v>
      </c>
      <c r="K5172" s="255" t="s">
        <v>8566</v>
      </c>
      <c r="L5172" s="255" t="s">
        <v>537</v>
      </c>
      <c r="M5172" s="255" t="s">
        <v>4488</v>
      </c>
      <c r="N5172" s="255" t="s">
        <v>9966</v>
      </c>
      <c r="P5172" s="255" t="s">
        <v>312</v>
      </c>
      <c r="Q5172" s="255" t="s">
        <v>822</v>
      </c>
      <c r="R5172" s="255" t="s">
        <v>2044</v>
      </c>
      <c r="S5172" s="255" t="s">
        <v>8844</v>
      </c>
    </row>
    <row r="5173" spans="1:19" x14ac:dyDescent="0.3">
      <c r="A5173" s="255"/>
      <c r="B5173" s="255"/>
      <c r="C5173" s="255"/>
      <c r="D5173" s="255"/>
      <c r="F5173" s="255" t="s">
        <v>312</v>
      </c>
      <c r="G5173" s="255" t="s">
        <v>586</v>
      </c>
      <c r="H5173" s="255" t="s">
        <v>2466</v>
      </c>
      <c r="I5173" s="255" t="s">
        <v>2248</v>
      </c>
      <c r="K5173" s="255" t="s">
        <v>8566</v>
      </c>
      <c r="L5173" s="255" t="s">
        <v>4673</v>
      </c>
      <c r="M5173" s="255" t="s">
        <v>885</v>
      </c>
      <c r="N5173" s="255" t="s">
        <v>6457</v>
      </c>
      <c r="P5173" s="255" t="s">
        <v>312</v>
      </c>
      <c r="Q5173" s="255" t="s">
        <v>332</v>
      </c>
      <c r="R5173" s="255" t="s">
        <v>9283</v>
      </c>
      <c r="S5173" s="255" t="s">
        <v>10173</v>
      </c>
    </row>
    <row r="5174" spans="1:19" x14ac:dyDescent="0.3">
      <c r="A5174" s="255"/>
      <c r="B5174" s="255"/>
      <c r="C5174" s="255"/>
      <c r="D5174" s="255"/>
      <c r="F5174" s="255" t="s">
        <v>312</v>
      </c>
      <c r="G5174" s="255" t="s">
        <v>540</v>
      </c>
      <c r="H5174" s="255" t="s">
        <v>9698</v>
      </c>
      <c r="I5174" s="255" t="s">
        <v>9699</v>
      </c>
      <c r="K5174" s="255" t="s">
        <v>8566</v>
      </c>
      <c r="L5174" s="255" t="s">
        <v>774</v>
      </c>
      <c r="M5174" s="255" t="s">
        <v>565</v>
      </c>
      <c r="N5174" s="255" t="s">
        <v>565</v>
      </c>
      <c r="P5174" s="255" t="s">
        <v>312</v>
      </c>
      <c r="Q5174" s="255" t="s">
        <v>331</v>
      </c>
      <c r="R5174" s="255" t="s">
        <v>4447</v>
      </c>
      <c r="S5174" s="255" t="s">
        <v>9284</v>
      </c>
    </row>
    <row r="5175" spans="1:19" x14ac:dyDescent="0.3">
      <c r="A5175" s="255"/>
      <c r="B5175" s="255"/>
      <c r="C5175" s="255"/>
      <c r="D5175" s="255"/>
      <c r="F5175" s="255" t="s">
        <v>312</v>
      </c>
      <c r="G5175" s="255" t="s">
        <v>371</v>
      </c>
      <c r="H5175" s="255" t="s">
        <v>2787</v>
      </c>
      <c r="I5175" s="255" t="s">
        <v>8689</v>
      </c>
      <c r="K5175" s="255" t="s">
        <v>8566</v>
      </c>
      <c r="L5175" s="255" t="s">
        <v>776</v>
      </c>
      <c r="M5175" s="255" t="s">
        <v>565</v>
      </c>
      <c r="N5175" s="255" t="s">
        <v>565</v>
      </c>
      <c r="P5175" s="255" t="s">
        <v>312</v>
      </c>
      <c r="Q5175" s="255" t="s">
        <v>330</v>
      </c>
      <c r="R5175" s="255" t="s">
        <v>2033</v>
      </c>
      <c r="S5175" s="255" t="s">
        <v>1466</v>
      </c>
    </row>
    <row r="5176" spans="1:19" x14ac:dyDescent="0.3">
      <c r="A5176" s="255"/>
      <c r="B5176" s="255"/>
      <c r="C5176" s="255"/>
      <c r="D5176" s="255"/>
      <c r="F5176" s="255" t="s">
        <v>312</v>
      </c>
      <c r="G5176" s="255" t="s">
        <v>715</v>
      </c>
      <c r="H5176" s="255" t="s">
        <v>4294</v>
      </c>
      <c r="I5176" s="255" t="s">
        <v>4513</v>
      </c>
      <c r="K5176" s="255" t="s">
        <v>8566</v>
      </c>
      <c r="L5176" s="255" t="s">
        <v>778</v>
      </c>
      <c r="M5176" s="255" t="s">
        <v>565</v>
      </c>
      <c r="N5176" s="255" t="s">
        <v>565</v>
      </c>
      <c r="P5176" s="255" t="s">
        <v>312</v>
      </c>
      <c r="Q5176" s="255" t="s">
        <v>329</v>
      </c>
      <c r="R5176" s="255" t="s">
        <v>7647</v>
      </c>
      <c r="S5176" s="255" t="s">
        <v>8845</v>
      </c>
    </row>
    <row r="5177" spans="1:19" x14ac:dyDescent="0.3">
      <c r="A5177" s="255"/>
      <c r="B5177" s="255"/>
      <c r="C5177" s="255"/>
      <c r="D5177" s="255"/>
      <c r="F5177" s="255" t="s">
        <v>312</v>
      </c>
      <c r="G5177" s="255" t="s">
        <v>717</v>
      </c>
      <c r="H5177" s="255" t="s">
        <v>992</v>
      </c>
      <c r="I5177" s="255" t="s">
        <v>889</v>
      </c>
      <c r="K5177" s="255" t="s">
        <v>8566</v>
      </c>
      <c r="L5177" s="255" t="s">
        <v>780</v>
      </c>
      <c r="M5177" s="255" t="s">
        <v>565</v>
      </c>
      <c r="N5177" s="255" t="s">
        <v>565</v>
      </c>
      <c r="P5177" s="255" t="s">
        <v>312</v>
      </c>
      <c r="Q5177" s="255" t="s">
        <v>328</v>
      </c>
      <c r="R5177" s="255" t="s">
        <v>1539</v>
      </c>
      <c r="S5177" s="255" t="s">
        <v>8616</v>
      </c>
    </row>
    <row r="5178" spans="1:19" x14ac:dyDescent="0.3">
      <c r="A5178" s="255"/>
      <c r="B5178" s="255"/>
      <c r="C5178" s="255"/>
      <c r="D5178" s="255"/>
      <c r="F5178" s="255" t="s">
        <v>312</v>
      </c>
      <c r="G5178" s="255" t="s">
        <v>719</v>
      </c>
      <c r="H5178" s="255" t="s">
        <v>565</v>
      </c>
      <c r="I5178" s="255" t="s">
        <v>881</v>
      </c>
      <c r="K5178" s="255" t="s">
        <v>8566</v>
      </c>
      <c r="L5178" s="255" t="s">
        <v>782</v>
      </c>
      <c r="M5178" s="255" t="s">
        <v>565</v>
      </c>
      <c r="N5178" s="255" t="s">
        <v>565</v>
      </c>
      <c r="P5178" s="255" t="s">
        <v>312</v>
      </c>
      <c r="Q5178" s="255" t="s">
        <v>324</v>
      </c>
      <c r="R5178" s="255" t="s">
        <v>1596</v>
      </c>
      <c r="S5178" s="255" t="s">
        <v>10174</v>
      </c>
    </row>
    <row r="5179" spans="1:19" x14ac:dyDescent="0.3">
      <c r="A5179" s="255"/>
      <c r="B5179" s="255"/>
      <c r="C5179" s="255"/>
      <c r="D5179" s="255"/>
      <c r="F5179" s="255" t="s">
        <v>312</v>
      </c>
      <c r="G5179" s="255" t="s">
        <v>720</v>
      </c>
      <c r="H5179" s="255" t="s">
        <v>812</v>
      </c>
      <c r="I5179" s="255" t="s">
        <v>1933</v>
      </c>
      <c r="K5179" s="255" t="s">
        <v>8566</v>
      </c>
      <c r="L5179" s="255" t="s">
        <v>783</v>
      </c>
      <c r="M5179" s="255" t="s">
        <v>565</v>
      </c>
      <c r="N5179" s="255" t="s">
        <v>565</v>
      </c>
      <c r="P5179" s="255" t="s">
        <v>312</v>
      </c>
      <c r="Q5179" s="255" t="s">
        <v>4678</v>
      </c>
      <c r="R5179" s="255" t="s">
        <v>4418</v>
      </c>
      <c r="S5179" s="255" t="s">
        <v>9285</v>
      </c>
    </row>
    <row r="5180" spans="1:19" x14ac:dyDescent="0.3">
      <c r="A5180" s="255"/>
      <c r="B5180" s="255"/>
      <c r="C5180" s="255"/>
      <c r="D5180" s="255"/>
      <c r="F5180" s="255" t="s">
        <v>312</v>
      </c>
      <c r="G5180" s="255" t="s">
        <v>722</v>
      </c>
      <c r="H5180" s="255" t="s">
        <v>624</v>
      </c>
      <c r="I5180" s="255" t="s">
        <v>1525</v>
      </c>
      <c r="K5180" s="255" t="s">
        <v>8566</v>
      </c>
      <c r="L5180" s="255" t="s">
        <v>784</v>
      </c>
      <c r="M5180" s="255" t="s">
        <v>565</v>
      </c>
      <c r="N5180" s="255" t="s">
        <v>1611</v>
      </c>
      <c r="P5180" s="255" t="s">
        <v>312</v>
      </c>
      <c r="Q5180" s="255" t="s">
        <v>830</v>
      </c>
      <c r="R5180" s="255" t="s">
        <v>2163</v>
      </c>
      <c r="S5180" s="255" t="s">
        <v>6532</v>
      </c>
    </row>
    <row r="5181" spans="1:19" x14ac:dyDescent="0.3">
      <c r="A5181" s="255"/>
      <c r="B5181" s="255"/>
      <c r="C5181" s="255"/>
      <c r="D5181" s="255"/>
      <c r="F5181" s="255" t="s">
        <v>312</v>
      </c>
      <c r="G5181" s="255" t="s">
        <v>724</v>
      </c>
      <c r="H5181" s="255" t="s">
        <v>2515</v>
      </c>
      <c r="I5181" s="255" t="s">
        <v>4487</v>
      </c>
      <c r="K5181" s="255" t="s">
        <v>8566</v>
      </c>
      <c r="L5181" s="255" t="s">
        <v>786</v>
      </c>
      <c r="M5181" s="255" t="s">
        <v>885</v>
      </c>
      <c r="N5181" s="255" t="s">
        <v>4253</v>
      </c>
      <c r="P5181" s="255" t="s">
        <v>312</v>
      </c>
      <c r="Q5181" s="255" t="s">
        <v>831</v>
      </c>
      <c r="R5181" s="255" t="s">
        <v>565</v>
      </c>
      <c r="S5181" s="255" t="s">
        <v>565</v>
      </c>
    </row>
    <row r="5182" spans="1:19" x14ac:dyDescent="0.3">
      <c r="A5182" s="255"/>
      <c r="B5182" s="255"/>
      <c r="C5182" s="255"/>
      <c r="D5182" s="255"/>
      <c r="F5182" s="255" t="s">
        <v>312</v>
      </c>
      <c r="G5182" s="255" t="s">
        <v>726</v>
      </c>
      <c r="H5182" s="255" t="s">
        <v>4474</v>
      </c>
      <c r="I5182" s="255" t="s">
        <v>8690</v>
      </c>
      <c r="K5182" s="255" t="s">
        <v>8566</v>
      </c>
      <c r="L5182" s="255" t="s">
        <v>4674</v>
      </c>
      <c r="M5182" s="255" t="s">
        <v>3542</v>
      </c>
      <c r="N5182" s="255" t="s">
        <v>9179</v>
      </c>
      <c r="P5182" s="255" t="s">
        <v>312</v>
      </c>
      <c r="Q5182" s="255" t="s">
        <v>832</v>
      </c>
      <c r="R5182" s="255" t="s">
        <v>1486</v>
      </c>
      <c r="S5182" s="255" t="s">
        <v>8846</v>
      </c>
    </row>
    <row r="5183" spans="1:19" x14ac:dyDescent="0.3">
      <c r="A5183" s="255"/>
      <c r="B5183" s="255"/>
      <c r="C5183" s="255"/>
      <c r="D5183" s="255"/>
      <c r="F5183" s="255" t="s">
        <v>312</v>
      </c>
      <c r="G5183" s="255" t="s">
        <v>728</v>
      </c>
      <c r="H5183" s="255" t="s">
        <v>1797</v>
      </c>
      <c r="I5183" s="255" t="s">
        <v>8579</v>
      </c>
      <c r="K5183" s="255" t="s">
        <v>8566</v>
      </c>
      <c r="L5183" s="255" t="s">
        <v>788</v>
      </c>
      <c r="M5183" s="255" t="s">
        <v>565</v>
      </c>
      <c r="N5183" s="255" t="s">
        <v>594</v>
      </c>
      <c r="P5183" s="255" t="s">
        <v>312</v>
      </c>
      <c r="Q5183" s="255" t="s">
        <v>536</v>
      </c>
      <c r="R5183" s="255" t="s">
        <v>1321</v>
      </c>
      <c r="S5183" s="255" t="s">
        <v>8847</v>
      </c>
    </row>
    <row r="5184" spans="1:19" x14ac:dyDescent="0.3">
      <c r="A5184" s="255"/>
      <c r="B5184" s="255"/>
      <c r="C5184" s="255"/>
      <c r="D5184" s="255"/>
      <c r="F5184" s="255" t="s">
        <v>312</v>
      </c>
      <c r="G5184" s="255" t="s">
        <v>730</v>
      </c>
      <c r="H5184" s="255" t="s">
        <v>3026</v>
      </c>
      <c r="I5184" s="255" t="s">
        <v>8691</v>
      </c>
      <c r="K5184" s="255" t="s">
        <v>8566</v>
      </c>
      <c r="L5184" s="255" t="s">
        <v>790</v>
      </c>
      <c r="M5184" s="255" t="s">
        <v>977</v>
      </c>
      <c r="N5184" s="255" t="s">
        <v>900</v>
      </c>
      <c r="P5184" s="255" t="s">
        <v>312</v>
      </c>
      <c r="Q5184" s="255" t="s">
        <v>586</v>
      </c>
      <c r="R5184" s="255" t="s">
        <v>1321</v>
      </c>
      <c r="S5184" s="255" t="s">
        <v>8847</v>
      </c>
    </row>
    <row r="5185" spans="1:19" x14ac:dyDescent="0.3">
      <c r="A5185" s="255"/>
      <c r="B5185" s="255"/>
      <c r="C5185" s="255"/>
      <c r="D5185" s="255"/>
      <c r="F5185" s="255" t="s">
        <v>312</v>
      </c>
      <c r="G5185" s="255" t="s">
        <v>539</v>
      </c>
      <c r="H5185" s="255" t="s">
        <v>9700</v>
      </c>
      <c r="I5185" s="255" t="s">
        <v>9701</v>
      </c>
      <c r="K5185" s="255" t="s">
        <v>8566</v>
      </c>
      <c r="L5185" s="255" t="s">
        <v>792</v>
      </c>
      <c r="M5185" s="255" t="s">
        <v>952</v>
      </c>
      <c r="N5185" s="255" t="s">
        <v>1051</v>
      </c>
      <c r="P5185" s="255" t="s">
        <v>3619</v>
      </c>
      <c r="Q5185" s="255" t="s">
        <v>554</v>
      </c>
      <c r="R5185" s="255" t="s">
        <v>9286</v>
      </c>
      <c r="S5185" s="255" t="s">
        <v>8848</v>
      </c>
    </row>
    <row r="5186" spans="1:19" x14ac:dyDescent="0.3">
      <c r="A5186" s="255"/>
      <c r="B5186" s="255"/>
      <c r="C5186" s="255"/>
      <c r="D5186" s="255"/>
      <c r="F5186" s="255" t="s">
        <v>312</v>
      </c>
      <c r="G5186" s="255" t="s">
        <v>733</v>
      </c>
      <c r="H5186" s="255" t="s">
        <v>821</v>
      </c>
      <c r="I5186" s="255" t="s">
        <v>1366</v>
      </c>
      <c r="K5186" s="255" t="s">
        <v>8566</v>
      </c>
      <c r="L5186" s="255" t="s">
        <v>794</v>
      </c>
      <c r="M5186" s="255" t="s">
        <v>946</v>
      </c>
      <c r="N5186" s="255" t="s">
        <v>1962</v>
      </c>
      <c r="P5186" s="255" t="s">
        <v>3619</v>
      </c>
      <c r="Q5186" s="255" t="s">
        <v>564</v>
      </c>
      <c r="R5186" s="255" t="s">
        <v>863</v>
      </c>
      <c r="S5186" s="255" t="s">
        <v>1183</v>
      </c>
    </row>
    <row r="5187" spans="1:19" x14ac:dyDescent="0.3">
      <c r="A5187" s="255"/>
      <c r="B5187" s="255"/>
      <c r="C5187" s="255"/>
      <c r="D5187" s="255"/>
      <c r="F5187" s="255" t="s">
        <v>312</v>
      </c>
      <c r="G5187" s="255" t="s">
        <v>735</v>
      </c>
      <c r="H5187" s="255" t="s">
        <v>621</v>
      </c>
      <c r="I5187" s="255" t="s">
        <v>5702</v>
      </c>
      <c r="K5187" s="255" t="s">
        <v>8566</v>
      </c>
      <c r="L5187" s="255" t="s">
        <v>796</v>
      </c>
      <c r="M5187" s="255" t="s">
        <v>1145</v>
      </c>
      <c r="N5187" s="255" t="s">
        <v>4346</v>
      </c>
      <c r="P5187" s="255" t="s">
        <v>3619</v>
      </c>
      <c r="Q5187" s="255" t="s">
        <v>566</v>
      </c>
      <c r="R5187" s="255" t="s">
        <v>2515</v>
      </c>
      <c r="S5187" s="255" t="s">
        <v>4292</v>
      </c>
    </row>
    <row r="5188" spans="1:19" x14ac:dyDescent="0.3">
      <c r="A5188" s="255"/>
      <c r="B5188" s="255"/>
      <c r="C5188" s="255"/>
      <c r="D5188" s="255"/>
      <c r="F5188" s="255" t="s">
        <v>312</v>
      </c>
      <c r="G5188" s="255" t="s">
        <v>737</v>
      </c>
      <c r="H5188" s="255" t="s">
        <v>906</v>
      </c>
      <c r="I5188" s="255" t="s">
        <v>8692</v>
      </c>
      <c r="K5188" s="255" t="s">
        <v>8566</v>
      </c>
      <c r="L5188" s="255" t="s">
        <v>4675</v>
      </c>
      <c r="M5188" s="255" t="s">
        <v>885</v>
      </c>
      <c r="N5188" s="255" t="s">
        <v>3379</v>
      </c>
      <c r="P5188" s="255" t="s">
        <v>3619</v>
      </c>
      <c r="Q5188" s="255" t="s">
        <v>4661</v>
      </c>
      <c r="R5188" s="255" t="s">
        <v>860</v>
      </c>
      <c r="S5188" s="255" t="s">
        <v>7301</v>
      </c>
    </row>
    <row r="5189" spans="1:19" x14ac:dyDescent="0.3">
      <c r="A5189" s="255"/>
      <c r="B5189" s="255"/>
      <c r="C5189" s="255"/>
      <c r="D5189" s="255"/>
      <c r="F5189" s="255" t="s">
        <v>312</v>
      </c>
      <c r="G5189" s="255" t="s">
        <v>739</v>
      </c>
      <c r="H5189" s="255" t="s">
        <v>4902</v>
      </c>
      <c r="I5189" s="255" t="s">
        <v>9702</v>
      </c>
      <c r="K5189" s="255" t="s">
        <v>8566</v>
      </c>
      <c r="L5189" s="255" t="s">
        <v>798</v>
      </c>
      <c r="M5189" s="255" t="s">
        <v>565</v>
      </c>
      <c r="N5189" s="255" t="s">
        <v>1183</v>
      </c>
      <c r="P5189" s="255" t="s">
        <v>3619</v>
      </c>
      <c r="Q5189" s="255" t="s">
        <v>570</v>
      </c>
      <c r="R5189" s="255" t="s">
        <v>1933</v>
      </c>
      <c r="S5189" s="255" t="s">
        <v>4748</v>
      </c>
    </row>
    <row r="5190" spans="1:19" x14ac:dyDescent="0.3">
      <c r="A5190" s="255"/>
      <c r="B5190" s="255"/>
      <c r="C5190" s="255"/>
      <c r="D5190" s="255"/>
      <c r="F5190" s="255" t="s">
        <v>312</v>
      </c>
      <c r="G5190" s="255" t="s">
        <v>741</v>
      </c>
      <c r="H5190" s="255" t="s">
        <v>2384</v>
      </c>
      <c r="I5190" s="255" t="s">
        <v>1571</v>
      </c>
      <c r="K5190" s="255" t="s">
        <v>8566</v>
      </c>
      <c r="L5190" s="255" t="s">
        <v>800</v>
      </c>
      <c r="M5190" s="255" t="s">
        <v>863</v>
      </c>
      <c r="N5190" s="255" t="s">
        <v>806</v>
      </c>
      <c r="P5190" s="255" t="s">
        <v>3619</v>
      </c>
      <c r="Q5190" s="255" t="s">
        <v>572</v>
      </c>
      <c r="R5190" s="255" t="s">
        <v>2455</v>
      </c>
      <c r="S5190" s="255" t="s">
        <v>4271</v>
      </c>
    </row>
    <row r="5191" spans="1:19" x14ac:dyDescent="0.3">
      <c r="A5191" s="255"/>
      <c r="B5191" s="255"/>
      <c r="C5191" s="255"/>
      <c r="D5191" s="255"/>
      <c r="F5191" s="255" t="s">
        <v>312</v>
      </c>
      <c r="G5191" s="255" t="s">
        <v>743</v>
      </c>
      <c r="H5191" s="255" t="s">
        <v>2828</v>
      </c>
      <c r="I5191" s="255" t="s">
        <v>9703</v>
      </c>
      <c r="K5191" s="255" t="s">
        <v>8566</v>
      </c>
      <c r="L5191" s="255" t="s">
        <v>802</v>
      </c>
      <c r="M5191" s="255" t="s">
        <v>565</v>
      </c>
      <c r="N5191" s="255" t="s">
        <v>565</v>
      </c>
      <c r="P5191" s="255" t="s">
        <v>3619</v>
      </c>
      <c r="Q5191" s="255" t="s">
        <v>574</v>
      </c>
      <c r="R5191" s="255" t="s">
        <v>1281</v>
      </c>
      <c r="S5191" s="255" t="s">
        <v>8849</v>
      </c>
    </row>
    <row r="5192" spans="1:19" x14ac:dyDescent="0.3">
      <c r="A5192" s="255"/>
      <c r="B5192" s="255"/>
      <c r="C5192" s="255"/>
      <c r="D5192" s="255"/>
      <c r="F5192" s="255" t="s">
        <v>312</v>
      </c>
      <c r="G5192" s="255" t="s">
        <v>745</v>
      </c>
      <c r="H5192" s="255" t="s">
        <v>2284</v>
      </c>
      <c r="I5192" s="255" t="s">
        <v>8693</v>
      </c>
      <c r="K5192" s="255" t="s">
        <v>8566</v>
      </c>
      <c r="L5192" s="255" t="s">
        <v>803</v>
      </c>
      <c r="M5192" s="255" t="s">
        <v>624</v>
      </c>
      <c r="N5192" s="255" t="s">
        <v>1426</v>
      </c>
      <c r="P5192" s="255" t="s">
        <v>3619</v>
      </c>
      <c r="Q5192" s="255" t="s">
        <v>576</v>
      </c>
      <c r="R5192" s="255" t="s">
        <v>852</v>
      </c>
      <c r="S5192" s="255" t="s">
        <v>2374</v>
      </c>
    </row>
    <row r="5193" spans="1:19" x14ac:dyDescent="0.3">
      <c r="A5193" s="255"/>
      <c r="B5193" s="255"/>
      <c r="C5193" s="255"/>
      <c r="D5193" s="255"/>
      <c r="F5193" s="255" t="s">
        <v>312</v>
      </c>
      <c r="G5193" s="255" t="s">
        <v>747</v>
      </c>
      <c r="H5193" s="255" t="s">
        <v>2738</v>
      </c>
      <c r="I5193" s="255" t="s">
        <v>8580</v>
      </c>
      <c r="K5193" s="255" t="s">
        <v>8566</v>
      </c>
      <c r="L5193" s="255" t="s">
        <v>805</v>
      </c>
      <c r="M5193" s="255" t="s">
        <v>565</v>
      </c>
      <c r="N5193" s="255" t="s">
        <v>565</v>
      </c>
      <c r="P5193" s="255" t="s">
        <v>3619</v>
      </c>
      <c r="Q5193" s="255" t="s">
        <v>578</v>
      </c>
      <c r="R5193" s="255" t="s">
        <v>2086</v>
      </c>
      <c r="S5193" s="255" t="s">
        <v>6592</v>
      </c>
    </row>
    <row r="5194" spans="1:19" x14ac:dyDescent="0.3">
      <c r="A5194" s="255"/>
      <c r="B5194" s="255"/>
      <c r="C5194" s="255"/>
      <c r="D5194" s="255"/>
      <c r="F5194" s="255" t="s">
        <v>312</v>
      </c>
      <c r="G5194" s="255" t="s">
        <v>749</v>
      </c>
      <c r="H5194" s="255" t="s">
        <v>5029</v>
      </c>
      <c r="I5194" s="255" t="s">
        <v>9704</v>
      </c>
      <c r="K5194" s="255" t="s">
        <v>8566</v>
      </c>
      <c r="L5194" s="255" t="s">
        <v>807</v>
      </c>
      <c r="M5194" s="255" t="s">
        <v>565</v>
      </c>
      <c r="N5194" s="255" t="s">
        <v>594</v>
      </c>
      <c r="P5194" s="255" t="s">
        <v>3619</v>
      </c>
      <c r="Q5194" s="255" t="s">
        <v>580</v>
      </c>
      <c r="R5194" s="255" t="s">
        <v>594</v>
      </c>
      <c r="S5194" s="255" t="s">
        <v>1183</v>
      </c>
    </row>
    <row r="5195" spans="1:19" x14ac:dyDescent="0.3">
      <c r="A5195" s="255"/>
      <c r="B5195" s="255"/>
      <c r="C5195" s="255"/>
      <c r="D5195" s="255"/>
      <c r="F5195" s="255" t="s">
        <v>312</v>
      </c>
      <c r="G5195" s="255" t="s">
        <v>751</v>
      </c>
      <c r="H5195" s="255" t="s">
        <v>6747</v>
      </c>
      <c r="I5195" s="255" t="s">
        <v>8581</v>
      </c>
      <c r="K5195" s="255" t="s">
        <v>8566</v>
      </c>
      <c r="L5195" s="255" t="s">
        <v>809</v>
      </c>
      <c r="M5195" s="255" t="s">
        <v>757</v>
      </c>
      <c r="N5195" s="255" t="s">
        <v>1441</v>
      </c>
      <c r="P5195" s="255" t="s">
        <v>3619</v>
      </c>
      <c r="Q5195" s="255" t="s">
        <v>2829</v>
      </c>
      <c r="R5195" s="255" t="s">
        <v>863</v>
      </c>
      <c r="S5195" s="255" t="s">
        <v>952</v>
      </c>
    </row>
    <row r="5196" spans="1:19" x14ac:dyDescent="0.3">
      <c r="A5196" s="255"/>
      <c r="B5196" s="255"/>
      <c r="C5196" s="255"/>
      <c r="D5196" s="255"/>
      <c r="F5196" s="255" t="s">
        <v>312</v>
      </c>
      <c r="G5196" s="255" t="s">
        <v>753</v>
      </c>
      <c r="H5196" s="255" t="s">
        <v>5425</v>
      </c>
      <c r="I5196" s="255" t="s">
        <v>8694</v>
      </c>
      <c r="K5196" s="255" t="s">
        <v>8566</v>
      </c>
      <c r="L5196" s="255" t="s">
        <v>811</v>
      </c>
      <c r="M5196" s="255" t="s">
        <v>565</v>
      </c>
      <c r="N5196" s="255" t="s">
        <v>565</v>
      </c>
      <c r="P5196" s="255" t="s">
        <v>3619</v>
      </c>
      <c r="Q5196" s="255" t="s">
        <v>4664</v>
      </c>
      <c r="R5196" s="255" t="s">
        <v>2580</v>
      </c>
      <c r="S5196" s="255" t="s">
        <v>9287</v>
      </c>
    </row>
    <row r="5197" spans="1:19" x14ac:dyDescent="0.3">
      <c r="A5197" s="255"/>
      <c r="B5197" s="255"/>
      <c r="C5197" s="255"/>
      <c r="D5197" s="255"/>
      <c r="F5197" s="255" t="s">
        <v>312</v>
      </c>
      <c r="G5197" s="255" t="s">
        <v>538</v>
      </c>
      <c r="H5197" s="255" t="s">
        <v>9705</v>
      </c>
      <c r="I5197" s="255" t="s">
        <v>9706</v>
      </c>
      <c r="K5197" s="255" t="s">
        <v>8566</v>
      </c>
      <c r="L5197" s="255" t="s">
        <v>4676</v>
      </c>
      <c r="M5197" s="255" t="s">
        <v>7049</v>
      </c>
      <c r="N5197" s="255" t="s">
        <v>9180</v>
      </c>
      <c r="P5197" s="255" t="s">
        <v>3619</v>
      </c>
      <c r="Q5197" s="255" t="s">
        <v>582</v>
      </c>
      <c r="R5197" s="255" t="s">
        <v>1906</v>
      </c>
      <c r="S5197" s="255" t="s">
        <v>4654</v>
      </c>
    </row>
    <row r="5198" spans="1:19" x14ac:dyDescent="0.3">
      <c r="A5198" s="255"/>
      <c r="B5198" s="255"/>
      <c r="C5198" s="255"/>
      <c r="D5198" s="255"/>
      <c r="F5198" s="255" t="s">
        <v>312</v>
      </c>
      <c r="G5198" s="255" t="s">
        <v>756</v>
      </c>
      <c r="H5198" s="255" t="s">
        <v>863</v>
      </c>
      <c r="I5198" s="255" t="s">
        <v>652</v>
      </c>
      <c r="K5198" s="255" t="s">
        <v>8566</v>
      </c>
      <c r="L5198" s="255" t="s">
        <v>813</v>
      </c>
      <c r="M5198" s="255" t="s">
        <v>3300</v>
      </c>
      <c r="N5198" s="255" t="s">
        <v>9181</v>
      </c>
      <c r="P5198" s="255" t="s">
        <v>3619</v>
      </c>
      <c r="Q5198" s="255" t="s">
        <v>584</v>
      </c>
      <c r="R5198" s="255" t="s">
        <v>1605</v>
      </c>
      <c r="S5198" s="255" t="s">
        <v>8850</v>
      </c>
    </row>
    <row r="5199" spans="1:19" x14ac:dyDescent="0.3">
      <c r="A5199" s="255"/>
      <c r="B5199" s="255"/>
      <c r="C5199" s="255"/>
      <c r="D5199" s="255"/>
      <c r="F5199" s="255" t="s">
        <v>312</v>
      </c>
      <c r="G5199" s="255" t="s">
        <v>758</v>
      </c>
      <c r="H5199" s="255" t="s">
        <v>985</v>
      </c>
      <c r="I5199" s="255" t="s">
        <v>1259</v>
      </c>
      <c r="K5199" s="255" t="s">
        <v>8566</v>
      </c>
      <c r="L5199" s="255" t="s">
        <v>815</v>
      </c>
      <c r="M5199" s="255" t="s">
        <v>565</v>
      </c>
      <c r="N5199" s="255" t="s">
        <v>565</v>
      </c>
      <c r="P5199" s="255" t="s">
        <v>3619</v>
      </c>
      <c r="Q5199" s="255" t="s">
        <v>586</v>
      </c>
      <c r="R5199" s="255" t="s">
        <v>4778</v>
      </c>
      <c r="S5199" s="255" t="s">
        <v>8851</v>
      </c>
    </row>
    <row r="5200" spans="1:19" x14ac:dyDescent="0.3">
      <c r="A5200" s="255"/>
      <c r="B5200" s="255"/>
      <c r="C5200" s="255"/>
      <c r="D5200" s="255"/>
      <c r="F5200" s="255" t="s">
        <v>312</v>
      </c>
      <c r="G5200" s="255" t="s">
        <v>760</v>
      </c>
      <c r="H5200" s="255" t="s">
        <v>9707</v>
      </c>
      <c r="I5200" s="255" t="s">
        <v>9708</v>
      </c>
      <c r="K5200" s="255" t="s">
        <v>8566</v>
      </c>
      <c r="L5200" s="255" t="s">
        <v>816</v>
      </c>
      <c r="M5200" s="255" t="s">
        <v>4552</v>
      </c>
      <c r="N5200" s="255" t="s">
        <v>9182</v>
      </c>
      <c r="P5200" s="255" t="s">
        <v>3619</v>
      </c>
      <c r="Q5200" s="255" t="s">
        <v>553</v>
      </c>
      <c r="R5200" s="255" t="s">
        <v>5526</v>
      </c>
      <c r="S5200" s="255" t="s">
        <v>10175</v>
      </c>
    </row>
    <row r="5201" spans="1:19" x14ac:dyDescent="0.3">
      <c r="A5201" s="255"/>
      <c r="B5201" s="255"/>
      <c r="C5201" s="255"/>
      <c r="D5201" s="255"/>
      <c r="F5201" s="255" t="s">
        <v>312</v>
      </c>
      <c r="G5201" s="255" t="s">
        <v>762</v>
      </c>
      <c r="H5201" s="255" t="s">
        <v>1476</v>
      </c>
      <c r="I5201" s="255" t="s">
        <v>8695</v>
      </c>
      <c r="K5201" s="255" t="s">
        <v>8566</v>
      </c>
      <c r="L5201" s="255" t="s">
        <v>818</v>
      </c>
      <c r="M5201" s="255" t="s">
        <v>565</v>
      </c>
      <c r="N5201" s="255" t="s">
        <v>1037</v>
      </c>
      <c r="P5201" s="255" t="s">
        <v>3619</v>
      </c>
      <c r="Q5201" s="255" t="s">
        <v>589</v>
      </c>
      <c r="R5201" s="255" t="s">
        <v>2086</v>
      </c>
      <c r="S5201" s="255" t="s">
        <v>3416</v>
      </c>
    </row>
    <row r="5202" spans="1:19" x14ac:dyDescent="0.3">
      <c r="A5202" s="255"/>
      <c r="B5202" s="255"/>
      <c r="C5202" s="255"/>
      <c r="D5202" s="255"/>
      <c r="F5202" s="255" t="s">
        <v>312</v>
      </c>
      <c r="G5202" s="255" t="s">
        <v>764</v>
      </c>
      <c r="H5202" s="255" t="s">
        <v>1578</v>
      </c>
      <c r="I5202" s="255" t="s">
        <v>5149</v>
      </c>
      <c r="K5202" s="255" t="s">
        <v>8566</v>
      </c>
      <c r="L5202" s="255" t="s">
        <v>4677</v>
      </c>
      <c r="M5202" s="255" t="s">
        <v>565</v>
      </c>
      <c r="N5202" s="255" t="s">
        <v>946</v>
      </c>
      <c r="P5202" s="255" t="s">
        <v>3619</v>
      </c>
      <c r="Q5202" s="255" t="s">
        <v>591</v>
      </c>
      <c r="R5202" s="255" t="s">
        <v>1399</v>
      </c>
      <c r="S5202" s="255" t="s">
        <v>10176</v>
      </c>
    </row>
    <row r="5203" spans="1:19" x14ac:dyDescent="0.3">
      <c r="A5203" s="255"/>
      <c r="B5203" s="255"/>
      <c r="C5203" s="255"/>
      <c r="D5203" s="255"/>
      <c r="F5203" s="255" t="s">
        <v>312</v>
      </c>
      <c r="G5203" s="255" t="s">
        <v>766</v>
      </c>
      <c r="H5203" s="255" t="s">
        <v>1183</v>
      </c>
      <c r="I5203" s="255" t="s">
        <v>1415</v>
      </c>
      <c r="K5203" s="255" t="s">
        <v>8566</v>
      </c>
      <c r="L5203" s="255" t="s">
        <v>820</v>
      </c>
      <c r="M5203" s="255" t="s">
        <v>565</v>
      </c>
      <c r="N5203" s="255" t="s">
        <v>946</v>
      </c>
      <c r="P5203" s="255" t="s">
        <v>3619</v>
      </c>
      <c r="Q5203" s="255" t="s">
        <v>593</v>
      </c>
      <c r="R5203" s="255" t="s">
        <v>863</v>
      </c>
      <c r="S5203" s="255" t="s">
        <v>565</v>
      </c>
    </row>
    <row r="5204" spans="1:19" x14ac:dyDescent="0.3">
      <c r="A5204" s="255"/>
      <c r="B5204" s="255"/>
      <c r="C5204" s="255"/>
      <c r="D5204" s="255"/>
      <c r="F5204" s="255" t="s">
        <v>312</v>
      </c>
      <c r="G5204" s="255" t="s">
        <v>4672</v>
      </c>
      <c r="H5204" s="255" t="s">
        <v>2045</v>
      </c>
      <c r="I5204" s="255" t="s">
        <v>4536</v>
      </c>
      <c r="K5204" s="255" t="s">
        <v>8566</v>
      </c>
      <c r="L5204" s="255" t="s">
        <v>961</v>
      </c>
      <c r="M5204" s="255" t="s">
        <v>565</v>
      </c>
      <c r="N5204" s="255" t="s">
        <v>565</v>
      </c>
      <c r="P5204" s="255" t="s">
        <v>3619</v>
      </c>
      <c r="Q5204" s="255" t="s">
        <v>4665</v>
      </c>
      <c r="R5204" s="255" t="s">
        <v>1844</v>
      </c>
      <c r="S5204" s="255" t="s">
        <v>3902</v>
      </c>
    </row>
    <row r="5205" spans="1:19" x14ac:dyDescent="0.3">
      <c r="A5205" s="255"/>
      <c r="B5205" s="255"/>
      <c r="C5205" s="255"/>
      <c r="D5205" s="255"/>
      <c r="F5205" s="255" t="s">
        <v>312</v>
      </c>
      <c r="G5205" s="255" t="s">
        <v>767</v>
      </c>
      <c r="H5205" s="255" t="s">
        <v>1348</v>
      </c>
      <c r="I5205" s="255" t="s">
        <v>4334</v>
      </c>
      <c r="K5205" s="255" t="s">
        <v>8566</v>
      </c>
      <c r="L5205" s="255" t="s">
        <v>822</v>
      </c>
      <c r="M5205" s="255" t="s">
        <v>1788</v>
      </c>
      <c r="N5205" s="255" t="s">
        <v>9965</v>
      </c>
      <c r="P5205" s="255" t="s">
        <v>3619</v>
      </c>
      <c r="Q5205" s="255" t="s">
        <v>595</v>
      </c>
      <c r="R5205" s="255" t="s">
        <v>863</v>
      </c>
      <c r="S5205" s="255" t="s">
        <v>2768</v>
      </c>
    </row>
    <row r="5206" spans="1:19" x14ac:dyDescent="0.3">
      <c r="A5206" s="255"/>
      <c r="B5206" s="255"/>
      <c r="C5206" s="255"/>
      <c r="D5206" s="255"/>
      <c r="F5206" s="255" t="s">
        <v>312</v>
      </c>
      <c r="G5206" s="255" t="s">
        <v>769</v>
      </c>
      <c r="H5206" s="255" t="s">
        <v>1145</v>
      </c>
      <c r="I5206" s="255" t="s">
        <v>2900</v>
      </c>
      <c r="K5206" s="255" t="s">
        <v>8566</v>
      </c>
      <c r="L5206" s="255" t="s">
        <v>332</v>
      </c>
      <c r="M5206" s="255" t="s">
        <v>9183</v>
      </c>
      <c r="N5206" s="255" t="s">
        <v>9184</v>
      </c>
      <c r="P5206" s="255" t="s">
        <v>3619</v>
      </c>
      <c r="Q5206" s="255" t="s">
        <v>597</v>
      </c>
      <c r="R5206" s="255" t="s">
        <v>1808</v>
      </c>
      <c r="S5206" s="255" t="s">
        <v>1212</v>
      </c>
    </row>
    <row r="5207" spans="1:19" x14ac:dyDescent="0.3">
      <c r="A5207" s="255"/>
      <c r="B5207" s="255"/>
      <c r="C5207" s="255"/>
      <c r="D5207" s="255"/>
      <c r="F5207" s="255" t="s">
        <v>312</v>
      </c>
      <c r="G5207" s="255" t="s">
        <v>771</v>
      </c>
      <c r="H5207" s="255" t="s">
        <v>946</v>
      </c>
      <c r="I5207" s="255" t="s">
        <v>1350</v>
      </c>
      <c r="K5207" s="255" t="s">
        <v>8566</v>
      </c>
      <c r="L5207" s="255" t="s">
        <v>331</v>
      </c>
      <c r="M5207" s="255" t="s">
        <v>1600</v>
      </c>
      <c r="N5207" s="255" t="s">
        <v>9185</v>
      </c>
      <c r="P5207" s="255" t="s">
        <v>3619</v>
      </c>
      <c r="Q5207" s="255" t="s">
        <v>599</v>
      </c>
      <c r="R5207" s="255" t="s">
        <v>853</v>
      </c>
      <c r="S5207" s="255" t="s">
        <v>7774</v>
      </c>
    </row>
    <row r="5208" spans="1:19" x14ac:dyDescent="0.3">
      <c r="A5208" s="255"/>
      <c r="B5208" s="255"/>
      <c r="C5208" s="255"/>
      <c r="D5208" s="255"/>
      <c r="F5208" s="255" t="s">
        <v>312</v>
      </c>
      <c r="G5208" s="255" t="s">
        <v>537</v>
      </c>
      <c r="H5208" s="255" t="s">
        <v>8971</v>
      </c>
      <c r="I5208" s="255" t="s">
        <v>8696</v>
      </c>
      <c r="K5208" s="255" t="s">
        <v>8566</v>
      </c>
      <c r="L5208" s="255" t="s">
        <v>330</v>
      </c>
      <c r="M5208" s="255" t="s">
        <v>1274</v>
      </c>
      <c r="N5208" s="255" t="s">
        <v>9186</v>
      </c>
      <c r="P5208" s="255" t="s">
        <v>3619</v>
      </c>
      <c r="Q5208" s="255" t="s">
        <v>4666</v>
      </c>
      <c r="R5208" s="255" t="s">
        <v>2018</v>
      </c>
      <c r="S5208" s="255" t="s">
        <v>8852</v>
      </c>
    </row>
    <row r="5209" spans="1:19" x14ac:dyDescent="0.3">
      <c r="A5209" s="255"/>
      <c r="B5209" s="255"/>
      <c r="C5209" s="255"/>
      <c r="D5209" s="255"/>
      <c r="F5209" s="255" t="s">
        <v>312</v>
      </c>
      <c r="G5209" s="255" t="s">
        <v>4673</v>
      </c>
      <c r="H5209" s="255" t="s">
        <v>1192</v>
      </c>
      <c r="I5209" s="255" t="s">
        <v>8970</v>
      </c>
      <c r="K5209" s="255" t="s">
        <v>8566</v>
      </c>
      <c r="L5209" s="255" t="s">
        <v>329</v>
      </c>
      <c r="M5209" s="255" t="s">
        <v>4702</v>
      </c>
      <c r="N5209" s="255" t="s">
        <v>9187</v>
      </c>
      <c r="P5209" s="255" t="s">
        <v>3619</v>
      </c>
      <c r="Q5209" s="255" t="s">
        <v>601</v>
      </c>
      <c r="R5209" s="255" t="s">
        <v>565</v>
      </c>
      <c r="S5209" s="255" t="s">
        <v>565</v>
      </c>
    </row>
    <row r="5210" spans="1:19" x14ac:dyDescent="0.3">
      <c r="A5210" s="255"/>
      <c r="B5210" s="255"/>
      <c r="C5210" s="255"/>
      <c r="D5210" s="255"/>
      <c r="F5210" s="255" t="s">
        <v>312</v>
      </c>
      <c r="G5210" s="255" t="s">
        <v>774</v>
      </c>
      <c r="H5210" s="255" t="s">
        <v>2163</v>
      </c>
      <c r="I5210" s="255" t="s">
        <v>8582</v>
      </c>
      <c r="K5210" s="255" t="s">
        <v>8566</v>
      </c>
      <c r="L5210" s="255" t="s">
        <v>324</v>
      </c>
      <c r="M5210" s="255" t="s">
        <v>3107</v>
      </c>
      <c r="N5210" s="255" t="s">
        <v>9188</v>
      </c>
      <c r="P5210" s="255" t="s">
        <v>3619</v>
      </c>
      <c r="Q5210" s="255" t="s">
        <v>603</v>
      </c>
      <c r="R5210" s="255" t="s">
        <v>2018</v>
      </c>
      <c r="S5210" s="255" t="s">
        <v>8852</v>
      </c>
    </row>
    <row r="5211" spans="1:19" x14ac:dyDescent="0.3">
      <c r="A5211" s="255"/>
      <c r="B5211" s="255"/>
      <c r="C5211" s="255"/>
      <c r="D5211" s="255"/>
      <c r="F5211" s="255" t="s">
        <v>312</v>
      </c>
      <c r="G5211" s="255" t="s">
        <v>776</v>
      </c>
      <c r="H5211" s="255" t="s">
        <v>881</v>
      </c>
      <c r="I5211" s="255" t="s">
        <v>812</v>
      </c>
      <c r="K5211" s="255" t="s">
        <v>8566</v>
      </c>
      <c r="L5211" s="255" t="s">
        <v>4678</v>
      </c>
      <c r="M5211" s="255" t="s">
        <v>757</v>
      </c>
      <c r="N5211" s="255" t="s">
        <v>4532</v>
      </c>
      <c r="P5211" s="255" t="s">
        <v>3619</v>
      </c>
      <c r="Q5211" s="255" t="s">
        <v>586</v>
      </c>
      <c r="R5211" s="255" t="s">
        <v>661</v>
      </c>
      <c r="S5211" s="255" t="s">
        <v>4255</v>
      </c>
    </row>
    <row r="5212" spans="1:19" x14ac:dyDescent="0.3">
      <c r="A5212" s="255"/>
      <c r="B5212" s="255"/>
      <c r="C5212" s="255"/>
      <c r="D5212" s="255"/>
      <c r="F5212" s="255" t="s">
        <v>312</v>
      </c>
      <c r="G5212" s="255" t="s">
        <v>778</v>
      </c>
      <c r="H5212" s="255" t="s">
        <v>892</v>
      </c>
      <c r="I5212" s="255" t="s">
        <v>8583</v>
      </c>
      <c r="K5212" s="255" t="s">
        <v>8566</v>
      </c>
      <c r="L5212" s="255" t="s">
        <v>830</v>
      </c>
      <c r="M5212" s="255" t="s">
        <v>624</v>
      </c>
      <c r="N5212" s="255" t="s">
        <v>1742</v>
      </c>
      <c r="P5212" s="255" t="s">
        <v>3619</v>
      </c>
      <c r="Q5212" s="255" t="s">
        <v>552</v>
      </c>
      <c r="R5212" s="255" t="s">
        <v>8726</v>
      </c>
      <c r="S5212" s="255" t="s">
        <v>10177</v>
      </c>
    </row>
    <row r="5213" spans="1:19" x14ac:dyDescent="0.3">
      <c r="A5213" s="255"/>
      <c r="B5213" s="255"/>
      <c r="C5213" s="255"/>
      <c r="D5213" s="255"/>
      <c r="F5213" s="255" t="s">
        <v>312</v>
      </c>
      <c r="G5213" s="255" t="s">
        <v>780</v>
      </c>
      <c r="H5213" s="255" t="s">
        <v>821</v>
      </c>
      <c r="I5213" s="255" t="s">
        <v>1441</v>
      </c>
      <c r="K5213" s="255" t="s">
        <v>8566</v>
      </c>
      <c r="L5213" s="255" t="s">
        <v>831</v>
      </c>
      <c r="M5213" s="255" t="s">
        <v>565</v>
      </c>
      <c r="N5213" s="255" t="s">
        <v>565</v>
      </c>
      <c r="P5213" s="255" t="s">
        <v>3619</v>
      </c>
      <c r="Q5213" s="255" t="s">
        <v>551</v>
      </c>
      <c r="R5213" s="255" t="s">
        <v>1415</v>
      </c>
      <c r="S5213" s="255" t="s">
        <v>6925</v>
      </c>
    </row>
    <row r="5214" spans="1:19" x14ac:dyDescent="0.3">
      <c r="A5214" s="255"/>
      <c r="B5214" s="255"/>
      <c r="C5214" s="255"/>
      <c r="D5214" s="255"/>
      <c r="F5214" s="255" t="s">
        <v>312</v>
      </c>
      <c r="G5214" s="255" t="s">
        <v>782</v>
      </c>
      <c r="H5214" s="255" t="s">
        <v>565</v>
      </c>
      <c r="I5214" s="255" t="s">
        <v>565</v>
      </c>
      <c r="K5214" s="255" t="s">
        <v>8566</v>
      </c>
      <c r="L5214" s="255" t="s">
        <v>832</v>
      </c>
      <c r="M5214" s="255" t="s">
        <v>594</v>
      </c>
      <c r="N5214" s="255" t="s">
        <v>691</v>
      </c>
      <c r="P5214" s="255" t="s">
        <v>3619</v>
      </c>
      <c r="Q5214" s="255" t="s">
        <v>609</v>
      </c>
      <c r="R5214" s="255" t="s">
        <v>594</v>
      </c>
      <c r="S5214" s="255" t="s">
        <v>1498</v>
      </c>
    </row>
    <row r="5215" spans="1:19" x14ac:dyDescent="0.3">
      <c r="A5215" s="255"/>
      <c r="B5215" s="255"/>
      <c r="C5215" s="255"/>
      <c r="D5215" s="255"/>
      <c r="F5215" s="255" t="s">
        <v>312</v>
      </c>
      <c r="G5215" s="255" t="s">
        <v>783</v>
      </c>
      <c r="H5215" s="255" t="s">
        <v>565</v>
      </c>
      <c r="I5215" s="255" t="s">
        <v>565</v>
      </c>
      <c r="K5215" s="255" t="s">
        <v>8566</v>
      </c>
      <c r="L5215" s="255" t="s">
        <v>536</v>
      </c>
      <c r="M5215" s="255" t="s">
        <v>906</v>
      </c>
      <c r="N5215" s="255" t="s">
        <v>9189</v>
      </c>
      <c r="P5215" s="255" t="s">
        <v>3619</v>
      </c>
      <c r="Q5215" s="255" t="s">
        <v>611</v>
      </c>
      <c r="R5215" s="255" t="s">
        <v>938</v>
      </c>
      <c r="S5215" s="255" t="s">
        <v>8853</v>
      </c>
    </row>
    <row r="5216" spans="1:19" x14ac:dyDescent="0.3">
      <c r="A5216" s="255"/>
      <c r="B5216" s="255"/>
      <c r="C5216" s="255"/>
      <c r="D5216" s="255"/>
      <c r="F5216" s="255" t="s">
        <v>312</v>
      </c>
      <c r="G5216" s="255" t="s">
        <v>784</v>
      </c>
      <c r="H5216" s="255" t="s">
        <v>828</v>
      </c>
      <c r="I5216" s="255" t="s">
        <v>1313</v>
      </c>
      <c r="K5216" s="255" t="s">
        <v>8566</v>
      </c>
      <c r="L5216" s="255" t="s">
        <v>586</v>
      </c>
      <c r="M5216" s="255" t="s">
        <v>906</v>
      </c>
      <c r="N5216" s="255" t="s">
        <v>9189</v>
      </c>
      <c r="P5216" s="255" t="s">
        <v>3619</v>
      </c>
      <c r="Q5216" s="255" t="s">
        <v>586</v>
      </c>
      <c r="R5216" s="255" t="s">
        <v>594</v>
      </c>
      <c r="S5216" s="255" t="s">
        <v>2603</v>
      </c>
    </row>
    <row r="5217" spans="1:19" x14ac:dyDescent="0.3">
      <c r="A5217" s="255"/>
      <c r="B5217" s="255"/>
      <c r="C5217" s="255"/>
      <c r="D5217" s="255"/>
      <c r="F5217" s="255" t="s">
        <v>312</v>
      </c>
      <c r="G5217" s="255" t="s">
        <v>786</v>
      </c>
      <c r="H5217" s="255" t="s">
        <v>1761</v>
      </c>
      <c r="I5217" s="255" t="s">
        <v>5492</v>
      </c>
      <c r="K5217" s="255" t="s">
        <v>8619</v>
      </c>
      <c r="L5217" s="255" t="s">
        <v>554</v>
      </c>
      <c r="M5217" s="255" t="s">
        <v>2004</v>
      </c>
      <c r="N5217" s="255" t="s">
        <v>9964</v>
      </c>
      <c r="P5217" s="255" t="s">
        <v>3619</v>
      </c>
      <c r="Q5217" s="255" t="s">
        <v>550</v>
      </c>
      <c r="R5217" s="255" t="s">
        <v>2806</v>
      </c>
      <c r="S5217" s="255" t="s">
        <v>1524</v>
      </c>
    </row>
    <row r="5218" spans="1:19" x14ac:dyDescent="0.3">
      <c r="A5218" s="255"/>
      <c r="B5218" s="255"/>
      <c r="C5218" s="255"/>
      <c r="D5218" s="255"/>
      <c r="F5218" s="255" t="s">
        <v>312</v>
      </c>
      <c r="G5218" s="255" t="s">
        <v>4674</v>
      </c>
      <c r="H5218" s="255" t="s">
        <v>5850</v>
      </c>
      <c r="I5218" s="255" t="s">
        <v>8969</v>
      </c>
      <c r="K5218" s="255" t="s">
        <v>8619</v>
      </c>
      <c r="L5218" s="255" t="s">
        <v>564</v>
      </c>
      <c r="M5218" s="255" t="s">
        <v>565</v>
      </c>
      <c r="N5218" s="255" t="s">
        <v>565</v>
      </c>
      <c r="P5218" s="255" t="s">
        <v>3619</v>
      </c>
      <c r="Q5218" s="255" t="s">
        <v>614</v>
      </c>
      <c r="R5218" s="255" t="s">
        <v>565</v>
      </c>
      <c r="S5218" s="255" t="s">
        <v>565</v>
      </c>
    </row>
    <row r="5219" spans="1:19" x14ac:dyDescent="0.3">
      <c r="A5219" s="255"/>
      <c r="B5219" s="255"/>
      <c r="C5219" s="255"/>
      <c r="D5219" s="255"/>
      <c r="F5219" s="255" t="s">
        <v>312</v>
      </c>
      <c r="G5219" s="255" t="s">
        <v>788</v>
      </c>
      <c r="H5219" s="255" t="s">
        <v>2515</v>
      </c>
      <c r="I5219" s="255" t="s">
        <v>1216</v>
      </c>
      <c r="K5219" s="255" t="s">
        <v>8619</v>
      </c>
      <c r="L5219" s="255" t="s">
        <v>566</v>
      </c>
      <c r="M5219" s="255" t="s">
        <v>565</v>
      </c>
      <c r="N5219" s="255" t="s">
        <v>565</v>
      </c>
      <c r="P5219" s="255" t="s">
        <v>3619</v>
      </c>
      <c r="Q5219" s="255" t="s">
        <v>615</v>
      </c>
      <c r="R5219" s="255" t="s">
        <v>1521</v>
      </c>
      <c r="S5219" s="255" t="s">
        <v>1336</v>
      </c>
    </row>
    <row r="5220" spans="1:19" x14ac:dyDescent="0.3">
      <c r="A5220" s="255"/>
      <c r="B5220" s="255"/>
      <c r="C5220" s="255"/>
      <c r="D5220" s="255"/>
      <c r="F5220" s="255" t="s">
        <v>312</v>
      </c>
      <c r="G5220" s="255" t="s">
        <v>790</v>
      </c>
      <c r="H5220" s="255" t="s">
        <v>5350</v>
      </c>
      <c r="I5220" s="255" t="s">
        <v>8584</v>
      </c>
      <c r="K5220" s="255" t="s">
        <v>8619</v>
      </c>
      <c r="L5220" s="255" t="s">
        <v>4661</v>
      </c>
      <c r="M5220" s="255" t="s">
        <v>594</v>
      </c>
      <c r="N5220" s="255" t="s">
        <v>863</v>
      </c>
      <c r="P5220" s="255" t="s">
        <v>3619</v>
      </c>
      <c r="Q5220" s="255" t="s">
        <v>616</v>
      </c>
      <c r="R5220" s="255" t="s">
        <v>565</v>
      </c>
      <c r="S5220" s="255" t="s">
        <v>565</v>
      </c>
    </row>
    <row r="5221" spans="1:19" x14ac:dyDescent="0.3">
      <c r="A5221" s="255"/>
      <c r="B5221" s="255"/>
      <c r="C5221" s="255"/>
      <c r="D5221" s="255"/>
      <c r="F5221" s="255" t="s">
        <v>312</v>
      </c>
      <c r="G5221" s="255" t="s">
        <v>792</v>
      </c>
      <c r="H5221" s="255" t="s">
        <v>1420</v>
      </c>
      <c r="I5221" s="255" t="s">
        <v>2017</v>
      </c>
      <c r="K5221" s="255" t="s">
        <v>8619</v>
      </c>
      <c r="L5221" s="255" t="s">
        <v>570</v>
      </c>
      <c r="M5221" s="255" t="s">
        <v>565</v>
      </c>
      <c r="N5221" s="255" t="s">
        <v>565</v>
      </c>
      <c r="P5221" s="255" t="s">
        <v>3619</v>
      </c>
      <c r="Q5221" s="255" t="s">
        <v>617</v>
      </c>
      <c r="R5221" s="255" t="s">
        <v>565</v>
      </c>
      <c r="S5221" s="255" t="s">
        <v>565</v>
      </c>
    </row>
    <row r="5222" spans="1:19" x14ac:dyDescent="0.3">
      <c r="A5222" s="255"/>
      <c r="B5222" s="255"/>
      <c r="C5222" s="255"/>
      <c r="D5222" s="255"/>
      <c r="F5222" s="255" t="s">
        <v>312</v>
      </c>
      <c r="G5222" s="255" t="s">
        <v>794</v>
      </c>
      <c r="H5222" s="255" t="s">
        <v>1393</v>
      </c>
      <c r="I5222" s="255" t="s">
        <v>2485</v>
      </c>
      <c r="K5222" s="255" t="s">
        <v>8619</v>
      </c>
      <c r="L5222" s="255" t="s">
        <v>572</v>
      </c>
      <c r="M5222" s="255" t="s">
        <v>565</v>
      </c>
      <c r="N5222" s="255" t="s">
        <v>565</v>
      </c>
      <c r="P5222" s="255" t="s">
        <v>3619</v>
      </c>
      <c r="Q5222" s="255" t="s">
        <v>618</v>
      </c>
      <c r="R5222" s="255" t="s">
        <v>892</v>
      </c>
      <c r="S5222" s="255" t="s">
        <v>896</v>
      </c>
    </row>
    <row r="5223" spans="1:19" x14ac:dyDescent="0.3">
      <c r="A5223" s="255"/>
      <c r="B5223" s="255"/>
      <c r="C5223" s="255"/>
      <c r="D5223" s="255"/>
      <c r="F5223" s="255" t="s">
        <v>312</v>
      </c>
      <c r="G5223" s="255" t="s">
        <v>796</v>
      </c>
      <c r="H5223" s="255" t="s">
        <v>1856</v>
      </c>
      <c r="I5223" s="255" t="s">
        <v>5950</v>
      </c>
      <c r="K5223" s="255" t="s">
        <v>8619</v>
      </c>
      <c r="L5223" s="255" t="s">
        <v>574</v>
      </c>
      <c r="M5223" s="255" t="s">
        <v>594</v>
      </c>
      <c r="N5223" s="255" t="s">
        <v>863</v>
      </c>
      <c r="P5223" s="255" t="s">
        <v>3619</v>
      </c>
      <c r="Q5223" s="255" t="s">
        <v>620</v>
      </c>
      <c r="R5223" s="255" t="s">
        <v>594</v>
      </c>
      <c r="S5223" s="255" t="s">
        <v>1851</v>
      </c>
    </row>
    <row r="5224" spans="1:19" x14ac:dyDescent="0.3">
      <c r="A5224" s="255"/>
      <c r="B5224" s="255"/>
      <c r="C5224" s="255"/>
      <c r="D5224" s="255"/>
      <c r="F5224" s="255" t="s">
        <v>312</v>
      </c>
      <c r="G5224" s="255" t="s">
        <v>4675</v>
      </c>
      <c r="H5224" s="255" t="s">
        <v>3514</v>
      </c>
      <c r="I5224" s="255" t="s">
        <v>8968</v>
      </c>
      <c r="K5224" s="255" t="s">
        <v>8619</v>
      </c>
      <c r="L5224" s="255" t="s">
        <v>576</v>
      </c>
      <c r="M5224" s="255" t="s">
        <v>565</v>
      </c>
      <c r="N5224" s="255" t="s">
        <v>565</v>
      </c>
      <c r="P5224" s="255" t="s">
        <v>3619</v>
      </c>
      <c r="Q5224" s="255" t="s">
        <v>8645</v>
      </c>
      <c r="R5224" s="255" t="s">
        <v>594</v>
      </c>
      <c r="S5224" s="255" t="s">
        <v>885</v>
      </c>
    </row>
    <row r="5225" spans="1:19" x14ac:dyDescent="0.3">
      <c r="A5225" s="255"/>
      <c r="B5225" s="255"/>
      <c r="C5225" s="255"/>
      <c r="D5225" s="255"/>
      <c r="F5225" s="255" t="s">
        <v>312</v>
      </c>
      <c r="G5225" s="255" t="s">
        <v>798</v>
      </c>
      <c r="H5225" s="255" t="s">
        <v>863</v>
      </c>
      <c r="I5225" s="255" t="s">
        <v>885</v>
      </c>
      <c r="K5225" s="255" t="s">
        <v>8619</v>
      </c>
      <c r="L5225" s="255" t="s">
        <v>578</v>
      </c>
      <c r="M5225" s="255" t="s">
        <v>565</v>
      </c>
      <c r="N5225" s="255" t="s">
        <v>565</v>
      </c>
      <c r="P5225" s="255" t="s">
        <v>3619</v>
      </c>
      <c r="Q5225" s="255" t="s">
        <v>8646</v>
      </c>
      <c r="R5225" s="255" t="s">
        <v>565</v>
      </c>
      <c r="S5225" s="255" t="s">
        <v>565</v>
      </c>
    </row>
    <row r="5226" spans="1:19" x14ac:dyDescent="0.3">
      <c r="A5226" s="255"/>
      <c r="B5226" s="255"/>
      <c r="C5226" s="255"/>
      <c r="D5226" s="255"/>
      <c r="F5226" s="255" t="s">
        <v>312</v>
      </c>
      <c r="G5226" s="255" t="s">
        <v>800</v>
      </c>
      <c r="H5226" s="255" t="s">
        <v>1183</v>
      </c>
      <c r="I5226" s="255" t="s">
        <v>2861</v>
      </c>
      <c r="K5226" s="255" t="s">
        <v>8619</v>
      </c>
      <c r="L5226" s="255" t="s">
        <v>580</v>
      </c>
      <c r="M5226" s="255" t="s">
        <v>2256</v>
      </c>
      <c r="N5226" s="255" t="s">
        <v>4732</v>
      </c>
      <c r="P5226" s="255" t="s">
        <v>3619</v>
      </c>
      <c r="Q5226" s="255" t="s">
        <v>586</v>
      </c>
      <c r="R5226" s="255" t="s">
        <v>565</v>
      </c>
      <c r="S5226" s="255" t="s">
        <v>565</v>
      </c>
    </row>
    <row r="5227" spans="1:19" x14ac:dyDescent="0.3">
      <c r="A5227" s="255"/>
      <c r="B5227" s="255"/>
      <c r="C5227" s="255"/>
      <c r="D5227" s="255"/>
      <c r="F5227" s="255" t="s">
        <v>312</v>
      </c>
      <c r="G5227" s="255" t="s">
        <v>802</v>
      </c>
      <c r="H5227" s="255" t="s">
        <v>821</v>
      </c>
      <c r="I5227" s="255" t="s">
        <v>892</v>
      </c>
      <c r="K5227" s="255" t="s">
        <v>8619</v>
      </c>
      <c r="L5227" s="255" t="s">
        <v>4664</v>
      </c>
      <c r="M5227" s="255" t="s">
        <v>1832</v>
      </c>
      <c r="N5227" s="255" t="s">
        <v>975</v>
      </c>
      <c r="P5227" s="255" t="s">
        <v>3619</v>
      </c>
      <c r="Q5227" s="255" t="s">
        <v>549</v>
      </c>
      <c r="R5227" s="255" t="s">
        <v>2564</v>
      </c>
      <c r="S5227" s="255" t="s">
        <v>8854</v>
      </c>
    </row>
    <row r="5228" spans="1:19" x14ac:dyDescent="0.3">
      <c r="A5228" s="255"/>
      <c r="B5228" s="255"/>
      <c r="C5228" s="255"/>
      <c r="D5228" s="255"/>
      <c r="F5228" s="255" t="s">
        <v>312</v>
      </c>
      <c r="G5228" s="255" t="s">
        <v>803</v>
      </c>
      <c r="H5228" s="255" t="s">
        <v>992</v>
      </c>
      <c r="I5228" s="255" t="s">
        <v>5171</v>
      </c>
      <c r="K5228" s="255" t="s">
        <v>8619</v>
      </c>
      <c r="L5228" s="255" t="s">
        <v>582</v>
      </c>
      <c r="M5228" s="255" t="s">
        <v>594</v>
      </c>
      <c r="N5228" s="255" t="s">
        <v>594</v>
      </c>
      <c r="P5228" s="255" t="s">
        <v>3619</v>
      </c>
      <c r="Q5228" s="255" t="s">
        <v>623</v>
      </c>
      <c r="R5228" s="255" t="s">
        <v>565</v>
      </c>
      <c r="S5228" s="255" t="s">
        <v>565</v>
      </c>
    </row>
    <row r="5229" spans="1:19" x14ac:dyDescent="0.3">
      <c r="A5229" s="255"/>
      <c r="B5229" s="255"/>
      <c r="C5229" s="255"/>
      <c r="D5229" s="255"/>
      <c r="F5229" s="255" t="s">
        <v>312</v>
      </c>
      <c r="G5229" s="255" t="s">
        <v>805</v>
      </c>
      <c r="H5229" s="255" t="s">
        <v>821</v>
      </c>
      <c r="I5229" s="255" t="s">
        <v>3107</v>
      </c>
      <c r="K5229" s="255" t="s">
        <v>8619</v>
      </c>
      <c r="L5229" s="255" t="s">
        <v>584</v>
      </c>
      <c r="M5229" s="255" t="s">
        <v>812</v>
      </c>
      <c r="N5229" s="255" t="s">
        <v>3593</v>
      </c>
      <c r="P5229" s="255" t="s">
        <v>3619</v>
      </c>
      <c r="Q5229" s="255" t="s">
        <v>625</v>
      </c>
      <c r="R5229" s="255" t="s">
        <v>594</v>
      </c>
      <c r="S5229" s="255" t="s">
        <v>861</v>
      </c>
    </row>
    <row r="5230" spans="1:19" x14ac:dyDescent="0.3">
      <c r="A5230" s="255"/>
      <c r="B5230" s="255"/>
      <c r="C5230" s="255"/>
      <c r="D5230" s="255"/>
      <c r="F5230" s="255" t="s">
        <v>312</v>
      </c>
      <c r="G5230" s="255" t="s">
        <v>807</v>
      </c>
      <c r="H5230" s="255" t="s">
        <v>1013</v>
      </c>
      <c r="I5230" s="255" t="s">
        <v>2996</v>
      </c>
      <c r="K5230" s="255" t="s">
        <v>8619</v>
      </c>
      <c r="L5230" s="255" t="s">
        <v>586</v>
      </c>
      <c r="M5230" s="255" t="s">
        <v>843</v>
      </c>
      <c r="N5230" s="255" t="s">
        <v>9190</v>
      </c>
      <c r="P5230" s="255" t="s">
        <v>3619</v>
      </c>
      <c r="Q5230" s="255" t="s">
        <v>1237</v>
      </c>
      <c r="R5230" s="255" t="s">
        <v>565</v>
      </c>
      <c r="S5230" s="255" t="s">
        <v>565</v>
      </c>
    </row>
    <row r="5231" spans="1:19" x14ac:dyDescent="0.3">
      <c r="A5231" s="255"/>
      <c r="B5231" s="255"/>
      <c r="C5231" s="255"/>
      <c r="D5231" s="255"/>
      <c r="F5231" s="255" t="s">
        <v>312</v>
      </c>
      <c r="G5231" s="255" t="s">
        <v>809</v>
      </c>
      <c r="H5231" s="255" t="s">
        <v>2193</v>
      </c>
      <c r="I5231" s="255" t="s">
        <v>3741</v>
      </c>
      <c r="K5231" s="255" t="s">
        <v>8619</v>
      </c>
      <c r="L5231" s="255" t="s">
        <v>553</v>
      </c>
      <c r="M5231" s="255" t="s">
        <v>4342</v>
      </c>
      <c r="N5231" s="255" t="s">
        <v>9963</v>
      </c>
      <c r="P5231" s="255" t="s">
        <v>3619</v>
      </c>
      <c r="Q5231" s="255" t="s">
        <v>627</v>
      </c>
      <c r="R5231" s="255" t="s">
        <v>821</v>
      </c>
      <c r="S5231" s="255" t="s">
        <v>2254</v>
      </c>
    </row>
    <row r="5232" spans="1:19" x14ac:dyDescent="0.3">
      <c r="A5232" s="255"/>
      <c r="B5232" s="255"/>
      <c r="C5232" s="255"/>
      <c r="D5232" s="255"/>
      <c r="F5232" s="255" t="s">
        <v>312</v>
      </c>
      <c r="G5232" s="255" t="s">
        <v>811</v>
      </c>
      <c r="H5232" s="255" t="s">
        <v>565</v>
      </c>
      <c r="I5232" s="255" t="s">
        <v>946</v>
      </c>
      <c r="K5232" s="255" t="s">
        <v>8619</v>
      </c>
      <c r="L5232" s="255" t="s">
        <v>589</v>
      </c>
      <c r="M5232" s="255" t="s">
        <v>1959</v>
      </c>
      <c r="N5232" s="255" t="s">
        <v>9962</v>
      </c>
      <c r="P5232" s="255" t="s">
        <v>3619</v>
      </c>
      <c r="Q5232" s="255" t="s">
        <v>629</v>
      </c>
      <c r="R5232" s="255" t="s">
        <v>2603</v>
      </c>
      <c r="S5232" s="255" t="s">
        <v>3206</v>
      </c>
    </row>
    <row r="5233" spans="1:19" x14ac:dyDescent="0.3">
      <c r="A5233" s="255"/>
      <c r="B5233" s="255"/>
      <c r="C5233" s="255"/>
      <c r="D5233" s="255"/>
      <c r="F5233" s="255" t="s">
        <v>312</v>
      </c>
      <c r="G5233" s="255" t="s">
        <v>4676</v>
      </c>
      <c r="H5233" s="255" t="s">
        <v>6314</v>
      </c>
      <c r="I5233" s="255" t="s">
        <v>8967</v>
      </c>
      <c r="K5233" s="255" t="s">
        <v>8619</v>
      </c>
      <c r="L5233" s="255" t="s">
        <v>591</v>
      </c>
      <c r="M5233" s="255" t="s">
        <v>1851</v>
      </c>
      <c r="N5233" s="255" t="s">
        <v>9961</v>
      </c>
      <c r="P5233" s="255" t="s">
        <v>3619</v>
      </c>
      <c r="Q5233" s="255" t="s">
        <v>631</v>
      </c>
      <c r="R5233" s="255" t="s">
        <v>565</v>
      </c>
      <c r="S5233" s="255" t="s">
        <v>992</v>
      </c>
    </row>
    <row r="5234" spans="1:19" x14ac:dyDescent="0.3">
      <c r="A5234" s="255"/>
      <c r="B5234" s="255"/>
      <c r="C5234" s="255"/>
      <c r="D5234" s="255"/>
      <c r="F5234" s="255" t="s">
        <v>312</v>
      </c>
      <c r="G5234" s="255" t="s">
        <v>813</v>
      </c>
      <c r="H5234" s="255" t="s">
        <v>4371</v>
      </c>
      <c r="I5234" s="255" t="s">
        <v>8697</v>
      </c>
      <c r="K5234" s="255" t="s">
        <v>8619</v>
      </c>
      <c r="L5234" s="255" t="s">
        <v>593</v>
      </c>
      <c r="M5234" s="255" t="s">
        <v>565</v>
      </c>
      <c r="N5234" s="255" t="s">
        <v>565</v>
      </c>
      <c r="P5234" s="255" t="s">
        <v>3619</v>
      </c>
      <c r="Q5234" s="255" t="s">
        <v>633</v>
      </c>
      <c r="R5234" s="255" t="s">
        <v>853</v>
      </c>
      <c r="S5234" s="255" t="s">
        <v>6156</v>
      </c>
    </row>
    <row r="5235" spans="1:19" x14ac:dyDescent="0.3">
      <c r="A5235" s="255"/>
      <c r="B5235" s="255"/>
      <c r="C5235" s="255"/>
      <c r="D5235" s="255"/>
      <c r="F5235" s="255" t="s">
        <v>312</v>
      </c>
      <c r="G5235" s="255" t="s">
        <v>815</v>
      </c>
      <c r="H5235" s="255" t="s">
        <v>565</v>
      </c>
      <c r="I5235" s="255" t="s">
        <v>2515</v>
      </c>
      <c r="K5235" s="255" t="s">
        <v>8619</v>
      </c>
      <c r="L5235" s="255" t="s">
        <v>4665</v>
      </c>
      <c r="M5235" s="255" t="s">
        <v>594</v>
      </c>
      <c r="N5235" s="255" t="s">
        <v>2083</v>
      </c>
      <c r="P5235" s="255" t="s">
        <v>3619</v>
      </c>
      <c r="Q5235" s="255" t="s">
        <v>586</v>
      </c>
      <c r="R5235" s="255" t="s">
        <v>1020</v>
      </c>
      <c r="S5235" s="255" t="s">
        <v>6110</v>
      </c>
    </row>
    <row r="5236" spans="1:19" x14ac:dyDescent="0.3">
      <c r="A5236" s="255"/>
      <c r="B5236" s="255"/>
      <c r="C5236" s="255"/>
      <c r="D5236" s="255"/>
      <c r="F5236" s="255" t="s">
        <v>312</v>
      </c>
      <c r="G5236" s="255" t="s">
        <v>816</v>
      </c>
      <c r="H5236" s="255" t="s">
        <v>1157</v>
      </c>
      <c r="I5236" s="255" t="s">
        <v>4414</v>
      </c>
      <c r="K5236" s="255" t="s">
        <v>8619</v>
      </c>
      <c r="L5236" s="255" t="s">
        <v>595</v>
      </c>
      <c r="M5236" s="255" t="s">
        <v>594</v>
      </c>
      <c r="N5236" s="255" t="s">
        <v>1539</v>
      </c>
      <c r="P5236" s="255" t="s">
        <v>3619</v>
      </c>
      <c r="Q5236" s="255" t="s">
        <v>548</v>
      </c>
      <c r="R5236" s="255" t="s">
        <v>869</v>
      </c>
      <c r="S5236" s="255" t="s">
        <v>8855</v>
      </c>
    </row>
    <row r="5237" spans="1:19" x14ac:dyDescent="0.3">
      <c r="A5237" s="255"/>
      <c r="B5237" s="255"/>
      <c r="C5237" s="255"/>
      <c r="D5237" s="255"/>
      <c r="F5237" s="255" t="s">
        <v>312</v>
      </c>
      <c r="G5237" s="255" t="s">
        <v>818</v>
      </c>
      <c r="H5237" s="255" t="s">
        <v>1167</v>
      </c>
      <c r="I5237" s="255" t="s">
        <v>4546</v>
      </c>
      <c r="K5237" s="255" t="s">
        <v>8619</v>
      </c>
      <c r="L5237" s="255" t="s">
        <v>597</v>
      </c>
      <c r="M5237" s="255" t="s">
        <v>565</v>
      </c>
      <c r="N5237" s="255" t="s">
        <v>1832</v>
      </c>
      <c r="P5237" s="255" t="s">
        <v>3619</v>
      </c>
      <c r="Q5237" s="255" t="s">
        <v>637</v>
      </c>
      <c r="R5237" s="255" t="s">
        <v>598</v>
      </c>
      <c r="S5237" s="255" t="s">
        <v>3960</v>
      </c>
    </row>
    <row r="5238" spans="1:19" x14ac:dyDescent="0.3">
      <c r="A5238" s="255"/>
      <c r="B5238" s="255"/>
      <c r="C5238" s="255"/>
      <c r="D5238" s="255"/>
      <c r="F5238" s="255" t="s">
        <v>312</v>
      </c>
      <c r="G5238" s="255" t="s">
        <v>4677</v>
      </c>
      <c r="H5238" s="255" t="s">
        <v>565</v>
      </c>
      <c r="I5238" s="255" t="s">
        <v>885</v>
      </c>
      <c r="K5238" s="255" t="s">
        <v>8619</v>
      </c>
      <c r="L5238" s="255" t="s">
        <v>599</v>
      </c>
      <c r="M5238" s="255" t="s">
        <v>565</v>
      </c>
      <c r="N5238" s="255" t="s">
        <v>565</v>
      </c>
      <c r="P5238" s="255" t="s">
        <v>3619</v>
      </c>
      <c r="Q5238" s="255" t="s">
        <v>639</v>
      </c>
      <c r="R5238" s="255" t="s">
        <v>3107</v>
      </c>
      <c r="S5238" s="255" t="s">
        <v>6917</v>
      </c>
    </row>
    <row r="5239" spans="1:19" x14ac:dyDescent="0.3">
      <c r="A5239" s="255"/>
      <c r="B5239" s="255"/>
      <c r="C5239" s="255"/>
      <c r="D5239" s="255"/>
      <c r="F5239" s="255" t="s">
        <v>312</v>
      </c>
      <c r="G5239" s="255" t="s">
        <v>820</v>
      </c>
      <c r="H5239" s="255" t="s">
        <v>565</v>
      </c>
      <c r="I5239" s="255" t="s">
        <v>881</v>
      </c>
      <c r="K5239" s="255" t="s">
        <v>8619</v>
      </c>
      <c r="L5239" s="255" t="s">
        <v>4666</v>
      </c>
      <c r="M5239" s="255" t="s">
        <v>654</v>
      </c>
      <c r="N5239" s="255" t="s">
        <v>9960</v>
      </c>
      <c r="P5239" s="255" t="s">
        <v>3619</v>
      </c>
      <c r="Q5239" s="255" t="s">
        <v>641</v>
      </c>
      <c r="R5239" s="255" t="s">
        <v>821</v>
      </c>
      <c r="S5239" s="255" t="s">
        <v>594</v>
      </c>
    </row>
    <row r="5240" spans="1:19" x14ac:dyDescent="0.3">
      <c r="A5240" s="255"/>
      <c r="B5240" s="255"/>
      <c r="C5240" s="255"/>
      <c r="D5240" s="255"/>
      <c r="F5240" s="255" t="s">
        <v>312</v>
      </c>
      <c r="G5240" s="255" t="s">
        <v>961</v>
      </c>
      <c r="H5240" s="255" t="s">
        <v>565</v>
      </c>
      <c r="I5240" s="255" t="s">
        <v>594</v>
      </c>
      <c r="K5240" s="255" t="s">
        <v>8619</v>
      </c>
      <c r="L5240" s="255" t="s">
        <v>601</v>
      </c>
      <c r="M5240" s="255" t="s">
        <v>674</v>
      </c>
      <c r="N5240" s="255" t="s">
        <v>9959</v>
      </c>
      <c r="P5240" s="255" t="s">
        <v>3619</v>
      </c>
      <c r="Q5240" s="255" t="s">
        <v>643</v>
      </c>
      <c r="R5240" s="255" t="s">
        <v>821</v>
      </c>
      <c r="S5240" s="255" t="s">
        <v>2516</v>
      </c>
    </row>
    <row r="5241" spans="1:19" x14ac:dyDescent="0.3">
      <c r="A5241" s="255"/>
      <c r="B5241" s="255"/>
      <c r="C5241" s="255"/>
      <c r="D5241" s="255"/>
      <c r="F5241" s="255" t="s">
        <v>312</v>
      </c>
      <c r="G5241" s="255" t="s">
        <v>822</v>
      </c>
      <c r="H5241" s="255" t="s">
        <v>2861</v>
      </c>
      <c r="I5241" s="255" t="s">
        <v>8698</v>
      </c>
      <c r="K5241" s="255" t="s">
        <v>8619</v>
      </c>
      <c r="L5241" s="255" t="s">
        <v>2074</v>
      </c>
      <c r="M5241" s="255" t="s">
        <v>624</v>
      </c>
      <c r="N5241" s="255" t="s">
        <v>9958</v>
      </c>
      <c r="P5241" s="255" t="s">
        <v>3619</v>
      </c>
      <c r="Q5241" s="255" t="s">
        <v>586</v>
      </c>
      <c r="R5241" s="255" t="s">
        <v>1700</v>
      </c>
      <c r="S5241" s="255" t="s">
        <v>1741</v>
      </c>
    </row>
    <row r="5242" spans="1:19" x14ac:dyDescent="0.3">
      <c r="A5242" s="255"/>
      <c r="B5242" s="255"/>
      <c r="C5242" s="255"/>
      <c r="D5242" s="255"/>
      <c r="F5242" s="255" t="s">
        <v>312</v>
      </c>
      <c r="G5242" s="255" t="s">
        <v>332</v>
      </c>
      <c r="H5242" s="255" t="s">
        <v>8966</v>
      </c>
      <c r="I5242" s="255" t="s">
        <v>8699</v>
      </c>
      <c r="K5242" s="255" t="s">
        <v>8619</v>
      </c>
      <c r="L5242" s="255" t="s">
        <v>602</v>
      </c>
      <c r="M5242" s="255" t="s">
        <v>863</v>
      </c>
      <c r="N5242" s="255" t="s">
        <v>9957</v>
      </c>
      <c r="P5242" s="255" t="s">
        <v>3619</v>
      </c>
      <c r="Q5242" s="255" t="s">
        <v>547</v>
      </c>
      <c r="R5242" s="255" t="s">
        <v>1399</v>
      </c>
      <c r="S5242" s="255" t="s">
        <v>1634</v>
      </c>
    </row>
    <row r="5243" spans="1:19" x14ac:dyDescent="0.3">
      <c r="A5243" s="255"/>
      <c r="B5243" s="255"/>
      <c r="C5243" s="255"/>
      <c r="D5243" s="255"/>
      <c r="F5243" s="255" t="s">
        <v>312</v>
      </c>
      <c r="G5243" s="255" t="s">
        <v>331</v>
      </c>
      <c r="H5243" s="255" t="s">
        <v>6539</v>
      </c>
      <c r="I5243" s="255" t="s">
        <v>8700</v>
      </c>
      <c r="K5243" s="255" t="s">
        <v>8619</v>
      </c>
      <c r="L5243" s="255" t="s">
        <v>603</v>
      </c>
      <c r="M5243" s="255" t="s">
        <v>3277</v>
      </c>
      <c r="N5243" s="255" t="s">
        <v>9956</v>
      </c>
      <c r="P5243" s="255" t="s">
        <v>3619</v>
      </c>
      <c r="Q5243" s="255" t="s">
        <v>647</v>
      </c>
      <c r="R5243" s="255" t="s">
        <v>875</v>
      </c>
      <c r="S5243" s="255" t="s">
        <v>2256</v>
      </c>
    </row>
    <row r="5244" spans="1:19" x14ac:dyDescent="0.3">
      <c r="A5244" s="255"/>
      <c r="B5244" s="255"/>
      <c r="C5244" s="255"/>
      <c r="D5244" s="255"/>
      <c r="F5244" s="255" t="s">
        <v>312</v>
      </c>
      <c r="G5244" s="255" t="s">
        <v>330</v>
      </c>
      <c r="H5244" s="255" t="s">
        <v>1070</v>
      </c>
      <c r="I5244" s="255" t="s">
        <v>1697</v>
      </c>
      <c r="K5244" s="255" t="s">
        <v>8619</v>
      </c>
      <c r="L5244" s="255" t="s">
        <v>586</v>
      </c>
      <c r="M5244" s="255" t="s">
        <v>1348</v>
      </c>
      <c r="N5244" s="255" t="s">
        <v>9955</v>
      </c>
      <c r="P5244" s="255" t="s">
        <v>3619</v>
      </c>
      <c r="Q5244" s="255" t="s">
        <v>649</v>
      </c>
      <c r="R5244" s="255" t="s">
        <v>865</v>
      </c>
      <c r="S5244" s="255" t="s">
        <v>1882</v>
      </c>
    </row>
    <row r="5245" spans="1:19" x14ac:dyDescent="0.3">
      <c r="A5245" s="255"/>
      <c r="B5245" s="255"/>
      <c r="C5245" s="255"/>
      <c r="D5245" s="255"/>
      <c r="F5245" s="255" t="s">
        <v>312</v>
      </c>
      <c r="G5245" s="255" t="s">
        <v>329</v>
      </c>
      <c r="H5245" s="255" t="s">
        <v>7771</v>
      </c>
      <c r="I5245" s="255" t="s">
        <v>8701</v>
      </c>
      <c r="K5245" s="255" t="s">
        <v>8619</v>
      </c>
      <c r="L5245" s="255" t="s">
        <v>552</v>
      </c>
      <c r="M5245" s="255" t="s">
        <v>4267</v>
      </c>
      <c r="N5245" s="255" t="s">
        <v>9954</v>
      </c>
      <c r="P5245" s="255" t="s">
        <v>3619</v>
      </c>
      <c r="Q5245" s="255" t="s">
        <v>651</v>
      </c>
      <c r="R5245" s="255" t="s">
        <v>565</v>
      </c>
      <c r="S5245" s="255" t="s">
        <v>565</v>
      </c>
    </row>
    <row r="5246" spans="1:19" x14ac:dyDescent="0.3">
      <c r="A5246" s="255"/>
      <c r="B5246" s="255"/>
      <c r="C5246" s="255"/>
      <c r="D5246" s="255"/>
      <c r="F5246" s="255" t="s">
        <v>312</v>
      </c>
      <c r="G5246" s="255" t="s">
        <v>328</v>
      </c>
      <c r="H5246" s="255" t="s">
        <v>594</v>
      </c>
      <c r="I5246" s="255" t="s">
        <v>2413</v>
      </c>
      <c r="K5246" s="255" t="s">
        <v>8619</v>
      </c>
      <c r="L5246" s="255" t="s">
        <v>551</v>
      </c>
      <c r="M5246" s="255" t="s">
        <v>2641</v>
      </c>
      <c r="N5246" s="255" t="s">
        <v>9953</v>
      </c>
      <c r="P5246" s="255" t="s">
        <v>3619</v>
      </c>
      <c r="Q5246" s="255" t="s">
        <v>653</v>
      </c>
      <c r="R5246" s="255" t="s">
        <v>946</v>
      </c>
      <c r="S5246" s="255" t="s">
        <v>1067</v>
      </c>
    </row>
    <row r="5247" spans="1:19" x14ac:dyDescent="0.3">
      <c r="A5247" s="255"/>
      <c r="B5247" s="255"/>
      <c r="C5247" s="255"/>
      <c r="D5247" s="255"/>
      <c r="F5247" s="255" t="s">
        <v>312</v>
      </c>
      <c r="G5247" s="255" t="s">
        <v>324</v>
      </c>
      <c r="H5247" s="255" t="s">
        <v>8965</v>
      </c>
      <c r="I5247" s="255" t="s">
        <v>8702</v>
      </c>
      <c r="K5247" s="255" t="s">
        <v>8619</v>
      </c>
      <c r="L5247" s="255" t="s">
        <v>611</v>
      </c>
      <c r="M5247" s="255" t="s">
        <v>2641</v>
      </c>
      <c r="N5247" s="255" t="s">
        <v>9953</v>
      </c>
      <c r="P5247" s="255" t="s">
        <v>3619</v>
      </c>
      <c r="Q5247" s="255" t="s">
        <v>655</v>
      </c>
      <c r="R5247" s="255" t="s">
        <v>777</v>
      </c>
      <c r="S5247" s="255" t="s">
        <v>3215</v>
      </c>
    </row>
    <row r="5248" spans="1:19" x14ac:dyDescent="0.3">
      <c r="A5248" s="255"/>
      <c r="B5248" s="255"/>
      <c r="C5248" s="255"/>
      <c r="D5248" s="255"/>
      <c r="F5248" s="255" t="s">
        <v>312</v>
      </c>
      <c r="G5248" s="255" t="s">
        <v>4678</v>
      </c>
      <c r="H5248" s="255" t="s">
        <v>2372</v>
      </c>
      <c r="I5248" s="255" t="s">
        <v>8964</v>
      </c>
      <c r="K5248" s="255" t="s">
        <v>8619</v>
      </c>
      <c r="L5248" s="255" t="s">
        <v>550</v>
      </c>
      <c r="M5248" s="255" t="s">
        <v>567</v>
      </c>
      <c r="N5248" s="255" t="s">
        <v>3332</v>
      </c>
      <c r="P5248" s="255" t="s">
        <v>3619</v>
      </c>
      <c r="Q5248" s="255" t="s">
        <v>657</v>
      </c>
      <c r="R5248" s="255" t="s">
        <v>1832</v>
      </c>
      <c r="S5248" s="255" t="s">
        <v>698</v>
      </c>
    </row>
    <row r="5249" spans="1:19" x14ac:dyDescent="0.3">
      <c r="A5249" s="255"/>
      <c r="B5249" s="255"/>
      <c r="C5249" s="255"/>
      <c r="D5249" s="255"/>
      <c r="F5249" s="255" t="s">
        <v>312</v>
      </c>
      <c r="G5249" s="255" t="s">
        <v>830</v>
      </c>
      <c r="H5249" s="255" t="s">
        <v>594</v>
      </c>
      <c r="I5249" s="255" t="s">
        <v>1145</v>
      </c>
      <c r="K5249" s="255" t="s">
        <v>8619</v>
      </c>
      <c r="L5249" s="255" t="s">
        <v>615</v>
      </c>
      <c r="M5249" s="255" t="s">
        <v>565</v>
      </c>
      <c r="N5249" s="255" t="s">
        <v>565</v>
      </c>
      <c r="P5249" s="255" t="s">
        <v>3619</v>
      </c>
      <c r="Q5249" s="255" t="s">
        <v>546</v>
      </c>
      <c r="R5249" s="255" t="s">
        <v>3214</v>
      </c>
      <c r="S5249" s="255" t="s">
        <v>10178</v>
      </c>
    </row>
    <row r="5250" spans="1:19" x14ac:dyDescent="0.3">
      <c r="A5250" s="255"/>
      <c r="B5250" s="255"/>
      <c r="C5250" s="255"/>
      <c r="D5250" s="255"/>
      <c r="F5250" s="255" t="s">
        <v>312</v>
      </c>
      <c r="G5250" s="255" t="s">
        <v>831</v>
      </c>
      <c r="H5250" s="255" t="s">
        <v>565</v>
      </c>
      <c r="I5250" s="255" t="s">
        <v>565</v>
      </c>
      <c r="K5250" s="255" t="s">
        <v>8619</v>
      </c>
      <c r="L5250" s="255" t="s">
        <v>618</v>
      </c>
      <c r="M5250" s="255" t="s">
        <v>1766</v>
      </c>
      <c r="N5250" s="255" t="s">
        <v>9952</v>
      </c>
      <c r="P5250" s="255" t="s">
        <v>3619</v>
      </c>
      <c r="Q5250" s="255" t="s">
        <v>660</v>
      </c>
      <c r="R5250" s="255" t="s">
        <v>594</v>
      </c>
      <c r="S5250" s="255" t="s">
        <v>1521</v>
      </c>
    </row>
    <row r="5251" spans="1:19" x14ac:dyDescent="0.3">
      <c r="A5251" s="255"/>
      <c r="B5251" s="255"/>
      <c r="C5251" s="255"/>
      <c r="D5251" s="255"/>
      <c r="F5251" s="255" t="s">
        <v>312</v>
      </c>
      <c r="G5251" s="255" t="s">
        <v>832</v>
      </c>
      <c r="H5251" s="255" t="s">
        <v>5102</v>
      </c>
      <c r="I5251" s="255" t="s">
        <v>4945</v>
      </c>
      <c r="K5251" s="255" t="s">
        <v>8619</v>
      </c>
      <c r="L5251" s="255" t="s">
        <v>620</v>
      </c>
      <c r="M5251" s="255" t="s">
        <v>594</v>
      </c>
      <c r="N5251" s="255" t="s">
        <v>1183</v>
      </c>
      <c r="P5251" s="255" t="s">
        <v>3619</v>
      </c>
      <c r="Q5251" s="255" t="s">
        <v>662</v>
      </c>
      <c r="R5251" s="255" t="s">
        <v>1808</v>
      </c>
      <c r="S5251" s="255" t="s">
        <v>2954</v>
      </c>
    </row>
    <row r="5252" spans="1:19" x14ac:dyDescent="0.3">
      <c r="A5252" s="255"/>
      <c r="B5252" s="255"/>
      <c r="C5252" s="255"/>
      <c r="D5252" s="255"/>
      <c r="F5252" s="255" t="s">
        <v>312</v>
      </c>
      <c r="G5252" s="255" t="s">
        <v>536</v>
      </c>
      <c r="H5252" s="255" t="s">
        <v>8963</v>
      </c>
      <c r="I5252" s="255" t="s">
        <v>8703</v>
      </c>
      <c r="K5252" s="255" t="s">
        <v>8619</v>
      </c>
      <c r="L5252" s="255" t="s">
        <v>8646</v>
      </c>
      <c r="M5252" s="255" t="s">
        <v>565</v>
      </c>
      <c r="N5252" s="255" t="s">
        <v>565</v>
      </c>
      <c r="P5252" s="255" t="s">
        <v>3619</v>
      </c>
      <c r="Q5252" s="255" t="s">
        <v>664</v>
      </c>
      <c r="R5252" s="255" t="s">
        <v>1939</v>
      </c>
      <c r="S5252" s="255" t="s">
        <v>3463</v>
      </c>
    </row>
    <row r="5253" spans="1:19" x14ac:dyDescent="0.3">
      <c r="A5253" s="255"/>
      <c r="B5253" s="255"/>
      <c r="C5253" s="255"/>
      <c r="D5253" s="255"/>
      <c r="F5253" s="255" t="s">
        <v>312</v>
      </c>
      <c r="G5253" s="255" t="s">
        <v>586</v>
      </c>
      <c r="H5253" s="255" t="s">
        <v>8963</v>
      </c>
      <c r="I5253" s="255" t="s">
        <v>8703</v>
      </c>
      <c r="K5253" s="255" t="s">
        <v>8619</v>
      </c>
      <c r="L5253" s="255" t="s">
        <v>586</v>
      </c>
      <c r="M5253" s="255" t="s">
        <v>565</v>
      </c>
      <c r="N5253" s="255" t="s">
        <v>565</v>
      </c>
      <c r="P5253" s="255" t="s">
        <v>3619</v>
      </c>
      <c r="Q5253" s="255" t="s">
        <v>545</v>
      </c>
      <c r="R5253" s="255" t="s">
        <v>9288</v>
      </c>
      <c r="S5253" s="255" t="s">
        <v>7603</v>
      </c>
    </row>
    <row r="5254" spans="1:19" x14ac:dyDescent="0.3">
      <c r="A5254" s="255"/>
      <c r="B5254" s="255"/>
      <c r="C5254" s="255"/>
      <c r="D5254" s="255"/>
      <c r="F5254" s="255" t="s">
        <v>3619</v>
      </c>
      <c r="G5254" s="255" t="s">
        <v>554</v>
      </c>
      <c r="H5254" s="255" t="s">
        <v>4335</v>
      </c>
      <c r="I5254" s="255" t="s">
        <v>9709</v>
      </c>
      <c r="K5254" s="255" t="s">
        <v>8619</v>
      </c>
      <c r="L5254" s="255" t="s">
        <v>549</v>
      </c>
      <c r="M5254" s="255" t="s">
        <v>1851</v>
      </c>
      <c r="N5254" s="255" t="s">
        <v>9191</v>
      </c>
      <c r="P5254" s="255" t="s">
        <v>3619</v>
      </c>
      <c r="Q5254" s="255" t="s">
        <v>667</v>
      </c>
      <c r="R5254" s="255" t="s">
        <v>594</v>
      </c>
      <c r="S5254" s="255" t="s">
        <v>952</v>
      </c>
    </row>
    <row r="5255" spans="1:19" x14ac:dyDescent="0.3">
      <c r="A5255" s="255"/>
      <c r="B5255" s="255"/>
      <c r="C5255" s="255"/>
      <c r="D5255" s="255"/>
      <c r="F5255" s="255" t="s">
        <v>3619</v>
      </c>
      <c r="G5255" s="255" t="s">
        <v>564</v>
      </c>
      <c r="H5255" s="255" t="s">
        <v>565</v>
      </c>
      <c r="I5255" s="255" t="s">
        <v>565</v>
      </c>
      <c r="K5255" s="255" t="s">
        <v>8619</v>
      </c>
      <c r="L5255" s="255" t="s">
        <v>625</v>
      </c>
      <c r="M5255" s="255" t="s">
        <v>565</v>
      </c>
      <c r="N5255" s="255" t="s">
        <v>565</v>
      </c>
      <c r="P5255" s="255" t="s">
        <v>3619</v>
      </c>
      <c r="Q5255" s="255" t="s">
        <v>668</v>
      </c>
      <c r="R5255" s="255" t="s">
        <v>4405</v>
      </c>
      <c r="S5255" s="255" t="s">
        <v>8856</v>
      </c>
    </row>
    <row r="5256" spans="1:19" x14ac:dyDescent="0.3">
      <c r="A5256" s="255"/>
      <c r="B5256" s="255"/>
      <c r="C5256" s="255"/>
      <c r="D5256" s="255"/>
      <c r="F5256" s="255" t="s">
        <v>3619</v>
      </c>
      <c r="G5256" s="255" t="s">
        <v>566</v>
      </c>
      <c r="H5256" s="255" t="s">
        <v>1121</v>
      </c>
      <c r="I5256" s="255" t="s">
        <v>1864</v>
      </c>
      <c r="K5256" s="255" t="s">
        <v>8619</v>
      </c>
      <c r="L5256" s="255" t="s">
        <v>629</v>
      </c>
      <c r="M5256" s="255" t="s">
        <v>2193</v>
      </c>
      <c r="N5256" s="255" t="s">
        <v>9192</v>
      </c>
      <c r="P5256" s="255" t="s">
        <v>3619</v>
      </c>
      <c r="Q5256" s="255" t="s">
        <v>670</v>
      </c>
      <c r="R5256" s="255" t="s">
        <v>3550</v>
      </c>
      <c r="S5256" s="255" t="s">
        <v>10179</v>
      </c>
    </row>
    <row r="5257" spans="1:19" x14ac:dyDescent="0.3">
      <c r="A5257" s="255"/>
      <c r="B5257" s="255"/>
      <c r="C5257" s="255"/>
      <c r="D5257" s="255"/>
      <c r="F5257" s="255" t="s">
        <v>3619</v>
      </c>
      <c r="G5257" s="255" t="s">
        <v>4661</v>
      </c>
      <c r="H5257" s="255" t="s">
        <v>2577</v>
      </c>
      <c r="I5257" s="255" t="s">
        <v>9710</v>
      </c>
      <c r="K5257" s="255" t="s">
        <v>8619</v>
      </c>
      <c r="L5257" s="255" t="s">
        <v>633</v>
      </c>
      <c r="M5257" s="255" t="s">
        <v>565</v>
      </c>
      <c r="N5257" s="255" t="s">
        <v>2193</v>
      </c>
      <c r="P5257" s="255" t="s">
        <v>3619</v>
      </c>
      <c r="Q5257" s="255" t="s">
        <v>672</v>
      </c>
      <c r="R5257" s="255" t="s">
        <v>1906</v>
      </c>
      <c r="S5257" s="255" t="s">
        <v>5560</v>
      </c>
    </row>
    <row r="5258" spans="1:19" x14ac:dyDescent="0.3">
      <c r="A5258" s="255"/>
      <c r="B5258" s="255"/>
      <c r="C5258" s="255"/>
      <c r="D5258" s="255"/>
      <c r="F5258" s="255" t="s">
        <v>3619</v>
      </c>
      <c r="G5258" s="255" t="s">
        <v>568</v>
      </c>
      <c r="H5258" s="255" t="s">
        <v>680</v>
      </c>
      <c r="I5258" s="255" t="s">
        <v>577</v>
      </c>
      <c r="K5258" s="255" t="s">
        <v>8619</v>
      </c>
      <c r="L5258" s="255" t="s">
        <v>586</v>
      </c>
      <c r="M5258" s="255" t="s">
        <v>2603</v>
      </c>
      <c r="N5258" s="255" t="s">
        <v>6671</v>
      </c>
      <c r="P5258" s="255" t="s">
        <v>3619</v>
      </c>
      <c r="Q5258" s="255" t="s">
        <v>544</v>
      </c>
      <c r="R5258" s="255" t="s">
        <v>863</v>
      </c>
      <c r="S5258" s="255" t="s">
        <v>621</v>
      </c>
    </row>
    <row r="5259" spans="1:19" x14ac:dyDescent="0.3">
      <c r="A5259" s="255"/>
      <c r="B5259" s="255"/>
      <c r="C5259" s="255"/>
      <c r="D5259" s="255"/>
      <c r="F5259" s="255" t="s">
        <v>3619</v>
      </c>
      <c r="G5259" s="255" t="s">
        <v>570</v>
      </c>
      <c r="H5259" s="255" t="s">
        <v>4393</v>
      </c>
      <c r="I5259" s="255" t="s">
        <v>9711</v>
      </c>
      <c r="K5259" s="255" t="s">
        <v>8619</v>
      </c>
      <c r="L5259" s="255" t="s">
        <v>548</v>
      </c>
      <c r="M5259" s="255" t="s">
        <v>674</v>
      </c>
      <c r="N5259" s="255" t="s">
        <v>1311</v>
      </c>
      <c r="P5259" s="255" t="s">
        <v>3619</v>
      </c>
      <c r="Q5259" s="255" t="s">
        <v>675</v>
      </c>
      <c r="R5259" s="255" t="s">
        <v>565</v>
      </c>
      <c r="S5259" s="255" t="s">
        <v>565</v>
      </c>
    </row>
    <row r="5260" spans="1:19" x14ac:dyDescent="0.3">
      <c r="A5260" s="255"/>
      <c r="B5260" s="255"/>
      <c r="C5260" s="255"/>
      <c r="D5260" s="255"/>
      <c r="F5260" s="255" t="s">
        <v>3619</v>
      </c>
      <c r="G5260" s="255" t="s">
        <v>572</v>
      </c>
      <c r="H5260" s="255" t="s">
        <v>1348</v>
      </c>
      <c r="I5260" s="255" t="s">
        <v>8704</v>
      </c>
      <c r="K5260" s="255" t="s">
        <v>8619</v>
      </c>
      <c r="L5260" s="255" t="s">
        <v>637</v>
      </c>
      <c r="M5260" s="255" t="s">
        <v>757</v>
      </c>
      <c r="N5260" s="255" t="s">
        <v>757</v>
      </c>
      <c r="P5260" s="255" t="s">
        <v>3619</v>
      </c>
      <c r="Q5260" s="255" t="s">
        <v>676</v>
      </c>
      <c r="R5260" s="255" t="s">
        <v>863</v>
      </c>
      <c r="S5260" s="255" t="s">
        <v>621</v>
      </c>
    </row>
    <row r="5261" spans="1:19" x14ac:dyDescent="0.3">
      <c r="A5261" s="255"/>
      <c r="B5261" s="255"/>
      <c r="C5261" s="255"/>
      <c r="D5261" s="255"/>
      <c r="F5261" s="255" t="s">
        <v>3619</v>
      </c>
      <c r="G5261" s="255" t="s">
        <v>574</v>
      </c>
      <c r="H5261" s="255" t="s">
        <v>994</v>
      </c>
      <c r="I5261" s="255" t="s">
        <v>2591</v>
      </c>
      <c r="K5261" s="255" t="s">
        <v>8619</v>
      </c>
      <c r="L5261" s="255" t="s">
        <v>639</v>
      </c>
      <c r="M5261" s="255" t="s">
        <v>757</v>
      </c>
      <c r="N5261" s="255" t="s">
        <v>952</v>
      </c>
      <c r="P5261" s="255" t="s">
        <v>3619</v>
      </c>
      <c r="Q5261" s="255" t="s">
        <v>677</v>
      </c>
      <c r="R5261" s="255" t="s">
        <v>565</v>
      </c>
      <c r="S5261" s="255" t="s">
        <v>565</v>
      </c>
    </row>
    <row r="5262" spans="1:19" x14ac:dyDescent="0.3">
      <c r="A5262" s="255"/>
      <c r="B5262" s="255"/>
      <c r="C5262" s="255"/>
      <c r="D5262" s="255"/>
      <c r="F5262" s="255" t="s">
        <v>3619</v>
      </c>
      <c r="G5262" s="255" t="s">
        <v>576</v>
      </c>
      <c r="H5262" s="255" t="s">
        <v>828</v>
      </c>
      <c r="I5262" s="255" t="s">
        <v>8705</v>
      </c>
      <c r="K5262" s="255" t="s">
        <v>8619</v>
      </c>
      <c r="L5262" s="255" t="s">
        <v>641</v>
      </c>
      <c r="M5262" s="255" t="s">
        <v>565</v>
      </c>
      <c r="N5262" s="255" t="s">
        <v>565</v>
      </c>
      <c r="P5262" s="255" t="s">
        <v>3619</v>
      </c>
      <c r="Q5262" s="255" t="s">
        <v>543</v>
      </c>
      <c r="R5262" s="255" t="s">
        <v>4245</v>
      </c>
      <c r="S5262" s="255" t="s">
        <v>8857</v>
      </c>
    </row>
    <row r="5263" spans="1:19" x14ac:dyDescent="0.3">
      <c r="A5263" s="255"/>
      <c r="B5263" s="255"/>
      <c r="C5263" s="255"/>
      <c r="D5263" s="255"/>
      <c r="F5263" s="255" t="s">
        <v>3619</v>
      </c>
      <c r="G5263" s="255" t="s">
        <v>578</v>
      </c>
      <c r="H5263" s="255" t="s">
        <v>1844</v>
      </c>
      <c r="I5263" s="255" t="s">
        <v>977</v>
      </c>
      <c r="K5263" s="255" t="s">
        <v>8619</v>
      </c>
      <c r="L5263" s="255" t="s">
        <v>643</v>
      </c>
      <c r="M5263" s="255" t="s">
        <v>565</v>
      </c>
      <c r="N5263" s="255" t="s">
        <v>991</v>
      </c>
      <c r="P5263" s="255" t="s">
        <v>3619</v>
      </c>
      <c r="Q5263" s="255" t="s">
        <v>679</v>
      </c>
      <c r="R5263" s="255" t="s">
        <v>594</v>
      </c>
      <c r="S5263" s="255" t="s">
        <v>1420</v>
      </c>
    </row>
    <row r="5264" spans="1:19" x14ac:dyDescent="0.3">
      <c r="A5264" s="255"/>
      <c r="B5264" s="255"/>
      <c r="C5264" s="255"/>
      <c r="D5264" s="255"/>
      <c r="F5264" s="255" t="s">
        <v>3619</v>
      </c>
      <c r="G5264" s="255" t="s">
        <v>580</v>
      </c>
      <c r="H5264" s="255" t="s">
        <v>821</v>
      </c>
      <c r="I5264" s="255" t="s">
        <v>900</v>
      </c>
      <c r="K5264" s="255" t="s">
        <v>8619</v>
      </c>
      <c r="L5264" s="255" t="s">
        <v>586</v>
      </c>
      <c r="M5264" s="255" t="s">
        <v>621</v>
      </c>
      <c r="N5264" s="255" t="s">
        <v>2824</v>
      </c>
      <c r="P5264" s="255" t="s">
        <v>3619</v>
      </c>
      <c r="Q5264" s="255" t="s">
        <v>681</v>
      </c>
      <c r="R5264" s="255" t="s">
        <v>1521</v>
      </c>
      <c r="S5264" s="255" t="s">
        <v>5168</v>
      </c>
    </row>
    <row r="5265" spans="1:19" x14ac:dyDescent="0.3">
      <c r="A5265" s="255"/>
      <c r="B5265" s="255"/>
      <c r="C5265" s="255"/>
      <c r="D5265" s="255"/>
      <c r="F5265" s="255" t="s">
        <v>3619</v>
      </c>
      <c r="G5265" s="255" t="s">
        <v>4664</v>
      </c>
      <c r="H5265" s="255" t="s">
        <v>2806</v>
      </c>
      <c r="I5265" s="255" t="s">
        <v>2059</v>
      </c>
      <c r="K5265" s="255" t="s">
        <v>8619</v>
      </c>
      <c r="L5265" s="255" t="s">
        <v>547</v>
      </c>
      <c r="M5265" s="255" t="s">
        <v>2193</v>
      </c>
      <c r="N5265" s="255" t="s">
        <v>812</v>
      </c>
      <c r="P5265" s="255" t="s">
        <v>3619</v>
      </c>
      <c r="Q5265" s="255" t="s">
        <v>683</v>
      </c>
      <c r="R5265" s="255" t="s">
        <v>1844</v>
      </c>
      <c r="S5265" s="255" t="s">
        <v>1443</v>
      </c>
    </row>
    <row r="5266" spans="1:19" x14ac:dyDescent="0.3">
      <c r="A5266" s="255"/>
      <c r="B5266" s="255"/>
      <c r="C5266" s="255"/>
      <c r="D5266" s="255"/>
      <c r="F5266" s="255" t="s">
        <v>3619</v>
      </c>
      <c r="G5266" s="255" t="s">
        <v>582</v>
      </c>
      <c r="H5266" s="255" t="s">
        <v>994</v>
      </c>
      <c r="I5266" s="255" t="s">
        <v>3509</v>
      </c>
      <c r="K5266" s="255" t="s">
        <v>8619</v>
      </c>
      <c r="L5266" s="255" t="s">
        <v>647</v>
      </c>
      <c r="M5266" s="255" t="s">
        <v>1832</v>
      </c>
      <c r="N5266" s="255" t="s">
        <v>565</v>
      </c>
      <c r="P5266" s="255" t="s">
        <v>3619</v>
      </c>
      <c r="Q5266" s="255" t="s">
        <v>542</v>
      </c>
      <c r="R5266" s="255" t="s">
        <v>968</v>
      </c>
      <c r="S5266" s="255" t="s">
        <v>2237</v>
      </c>
    </row>
    <row r="5267" spans="1:19" x14ac:dyDescent="0.3">
      <c r="A5267" s="255"/>
      <c r="B5267" s="255"/>
      <c r="C5267" s="255"/>
      <c r="D5267" s="255"/>
      <c r="F5267" s="255" t="s">
        <v>3619</v>
      </c>
      <c r="G5267" s="255" t="s">
        <v>584</v>
      </c>
      <c r="H5267" s="255" t="s">
        <v>875</v>
      </c>
      <c r="I5267" s="255" t="s">
        <v>2004</v>
      </c>
      <c r="K5267" s="255" t="s">
        <v>8619</v>
      </c>
      <c r="L5267" s="255" t="s">
        <v>649</v>
      </c>
      <c r="M5267" s="255" t="s">
        <v>812</v>
      </c>
      <c r="N5267" s="255" t="s">
        <v>624</v>
      </c>
      <c r="P5267" s="255" t="s">
        <v>3619</v>
      </c>
      <c r="Q5267" s="255" t="s">
        <v>686</v>
      </c>
      <c r="R5267" s="255" t="s">
        <v>881</v>
      </c>
      <c r="S5267" s="255" t="s">
        <v>1010</v>
      </c>
    </row>
    <row r="5268" spans="1:19" x14ac:dyDescent="0.3">
      <c r="A5268" s="255"/>
      <c r="B5268" s="255"/>
      <c r="C5268" s="255"/>
      <c r="D5268" s="255"/>
      <c r="F5268" s="255" t="s">
        <v>3619</v>
      </c>
      <c r="G5268" s="255" t="s">
        <v>586</v>
      </c>
      <c r="H5268" s="255" t="s">
        <v>3979</v>
      </c>
      <c r="I5268" s="255" t="s">
        <v>8706</v>
      </c>
      <c r="K5268" s="255" t="s">
        <v>8619</v>
      </c>
      <c r="L5268" s="255" t="s">
        <v>651</v>
      </c>
      <c r="M5268" s="255" t="s">
        <v>565</v>
      </c>
      <c r="N5268" s="255" t="s">
        <v>565</v>
      </c>
      <c r="P5268" s="255" t="s">
        <v>3619</v>
      </c>
      <c r="Q5268" s="255" t="s">
        <v>688</v>
      </c>
      <c r="R5268" s="255" t="s">
        <v>865</v>
      </c>
      <c r="S5268" s="255" t="s">
        <v>3907</v>
      </c>
    </row>
    <row r="5269" spans="1:19" x14ac:dyDescent="0.3">
      <c r="A5269" s="255"/>
      <c r="B5269" s="255"/>
      <c r="C5269" s="255"/>
      <c r="D5269" s="255"/>
      <c r="F5269" s="255" t="s">
        <v>3619</v>
      </c>
      <c r="G5269" s="255" t="s">
        <v>553</v>
      </c>
      <c r="H5269" s="255" t="s">
        <v>1383</v>
      </c>
      <c r="I5269" s="255" t="s">
        <v>9712</v>
      </c>
      <c r="K5269" s="255" t="s">
        <v>8619</v>
      </c>
      <c r="L5269" s="255" t="s">
        <v>653</v>
      </c>
      <c r="M5269" s="255" t="s">
        <v>863</v>
      </c>
      <c r="N5269" s="255" t="s">
        <v>565</v>
      </c>
      <c r="P5269" s="255" t="s">
        <v>3619</v>
      </c>
      <c r="Q5269" s="255" t="s">
        <v>690</v>
      </c>
      <c r="R5269" s="255" t="s">
        <v>565</v>
      </c>
      <c r="S5269" s="255" t="s">
        <v>565</v>
      </c>
    </row>
    <row r="5270" spans="1:19" x14ac:dyDescent="0.3">
      <c r="A5270" s="255"/>
      <c r="B5270" s="255"/>
      <c r="C5270" s="255"/>
      <c r="D5270" s="255"/>
      <c r="F5270" s="255" t="s">
        <v>3619</v>
      </c>
      <c r="G5270" s="255" t="s">
        <v>589</v>
      </c>
      <c r="H5270" s="255" t="s">
        <v>1013</v>
      </c>
      <c r="I5270" s="255" t="s">
        <v>3000</v>
      </c>
      <c r="K5270" s="255" t="s">
        <v>8619</v>
      </c>
      <c r="L5270" s="255" t="s">
        <v>655</v>
      </c>
      <c r="M5270" s="255" t="s">
        <v>594</v>
      </c>
      <c r="N5270" s="255" t="s">
        <v>565</v>
      </c>
      <c r="P5270" s="255" t="s">
        <v>3619</v>
      </c>
      <c r="Q5270" s="255" t="s">
        <v>541</v>
      </c>
      <c r="R5270" s="255" t="s">
        <v>8916</v>
      </c>
      <c r="S5270" s="255" t="s">
        <v>8858</v>
      </c>
    </row>
    <row r="5271" spans="1:19" x14ac:dyDescent="0.3">
      <c r="A5271" s="255"/>
      <c r="B5271" s="255"/>
      <c r="C5271" s="255"/>
      <c r="D5271" s="255"/>
      <c r="F5271" s="255" t="s">
        <v>3619</v>
      </c>
      <c r="G5271" s="255" t="s">
        <v>591</v>
      </c>
      <c r="H5271" s="255" t="s">
        <v>2045</v>
      </c>
      <c r="I5271" s="255" t="s">
        <v>8707</v>
      </c>
      <c r="K5271" s="255" t="s">
        <v>8619</v>
      </c>
      <c r="L5271" s="255" t="s">
        <v>657</v>
      </c>
      <c r="M5271" s="255" t="s">
        <v>594</v>
      </c>
      <c r="N5271" s="255" t="s">
        <v>821</v>
      </c>
      <c r="P5271" s="255" t="s">
        <v>3619</v>
      </c>
      <c r="Q5271" s="255" t="s">
        <v>693</v>
      </c>
      <c r="R5271" s="255" t="s">
        <v>1629</v>
      </c>
      <c r="S5271" s="255" t="s">
        <v>6042</v>
      </c>
    </row>
    <row r="5272" spans="1:19" x14ac:dyDescent="0.3">
      <c r="A5272" s="255"/>
      <c r="B5272" s="255"/>
      <c r="C5272" s="255"/>
      <c r="D5272" s="255"/>
      <c r="F5272" s="255" t="s">
        <v>3619</v>
      </c>
      <c r="G5272" s="255" t="s">
        <v>4665</v>
      </c>
      <c r="H5272" s="255" t="s">
        <v>865</v>
      </c>
      <c r="I5272" s="255" t="s">
        <v>2021</v>
      </c>
      <c r="K5272" s="255" t="s">
        <v>8619</v>
      </c>
      <c r="L5272" s="255" t="s">
        <v>546</v>
      </c>
      <c r="M5272" s="255" t="s">
        <v>865</v>
      </c>
      <c r="N5272" s="255" t="s">
        <v>6846</v>
      </c>
      <c r="P5272" s="255" t="s">
        <v>3619</v>
      </c>
      <c r="Q5272" s="255" t="s">
        <v>695</v>
      </c>
      <c r="R5272" s="255" t="s">
        <v>2836</v>
      </c>
      <c r="S5272" s="255" t="s">
        <v>8859</v>
      </c>
    </row>
    <row r="5273" spans="1:19" x14ac:dyDescent="0.3">
      <c r="A5273" s="255"/>
      <c r="B5273" s="255"/>
      <c r="C5273" s="255"/>
      <c r="D5273" s="255"/>
      <c r="F5273" s="255" t="s">
        <v>3619</v>
      </c>
      <c r="G5273" s="255" t="s">
        <v>595</v>
      </c>
      <c r="H5273" s="255" t="s">
        <v>875</v>
      </c>
      <c r="I5273" s="255" t="s">
        <v>3232</v>
      </c>
      <c r="K5273" s="255" t="s">
        <v>8619</v>
      </c>
      <c r="L5273" s="255" t="s">
        <v>660</v>
      </c>
      <c r="M5273" s="255" t="s">
        <v>565</v>
      </c>
      <c r="N5273" s="255" t="s">
        <v>565</v>
      </c>
      <c r="P5273" s="255" t="s">
        <v>3619</v>
      </c>
      <c r="Q5273" s="255" t="s">
        <v>697</v>
      </c>
      <c r="R5273" s="255" t="s">
        <v>680</v>
      </c>
      <c r="S5273" s="255" t="s">
        <v>1079</v>
      </c>
    </row>
    <row r="5274" spans="1:19" x14ac:dyDescent="0.3">
      <c r="A5274" s="255"/>
      <c r="B5274" s="255"/>
      <c r="C5274" s="255"/>
      <c r="D5274" s="255"/>
      <c r="F5274" s="255" t="s">
        <v>3619</v>
      </c>
      <c r="G5274" s="255" t="s">
        <v>597</v>
      </c>
      <c r="H5274" s="255" t="s">
        <v>885</v>
      </c>
      <c r="I5274" s="255" t="s">
        <v>581</v>
      </c>
      <c r="K5274" s="255" t="s">
        <v>8619</v>
      </c>
      <c r="L5274" s="255" t="s">
        <v>662</v>
      </c>
      <c r="M5274" s="255" t="s">
        <v>594</v>
      </c>
      <c r="N5274" s="255" t="s">
        <v>565</v>
      </c>
      <c r="P5274" s="255" t="s">
        <v>3619</v>
      </c>
      <c r="Q5274" s="255" t="s">
        <v>699</v>
      </c>
      <c r="R5274" s="255" t="s">
        <v>594</v>
      </c>
      <c r="S5274" s="255" t="s">
        <v>624</v>
      </c>
    </row>
    <row r="5275" spans="1:19" x14ac:dyDescent="0.3">
      <c r="A5275" s="255"/>
      <c r="B5275" s="255"/>
      <c r="C5275" s="255"/>
      <c r="D5275" s="255"/>
      <c r="F5275" s="255" t="s">
        <v>3619</v>
      </c>
      <c r="G5275" s="255" t="s">
        <v>599</v>
      </c>
      <c r="H5275" s="255" t="s">
        <v>2384</v>
      </c>
      <c r="I5275" s="255" t="s">
        <v>2193</v>
      </c>
      <c r="K5275" s="255" t="s">
        <v>8619</v>
      </c>
      <c r="L5275" s="255" t="s">
        <v>664</v>
      </c>
      <c r="M5275" s="255" t="s">
        <v>2083</v>
      </c>
      <c r="N5275" s="255" t="s">
        <v>6846</v>
      </c>
      <c r="P5275" s="255" t="s">
        <v>3619</v>
      </c>
      <c r="Q5275" s="255" t="s">
        <v>701</v>
      </c>
      <c r="R5275" s="255" t="s">
        <v>565</v>
      </c>
      <c r="S5275" s="255" t="s">
        <v>863</v>
      </c>
    </row>
    <row r="5276" spans="1:19" x14ac:dyDescent="0.3">
      <c r="A5276" s="255"/>
      <c r="B5276" s="255"/>
      <c r="C5276" s="255"/>
      <c r="D5276" s="255"/>
      <c r="F5276" s="255" t="s">
        <v>3619</v>
      </c>
      <c r="G5276" s="255" t="s">
        <v>4666</v>
      </c>
      <c r="H5276" s="255" t="s">
        <v>1232</v>
      </c>
      <c r="I5276" s="255" t="s">
        <v>9713</v>
      </c>
      <c r="K5276" s="255" t="s">
        <v>8619</v>
      </c>
      <c r="L5276" s="255" t="s">
        <v>545</v>
      </c>
      <c r="M5276" s="255" t="s">
        <v>2086</v>
      </c>
      <c r="N5276" s="255" t="s">
        <v>9193</v>
      </c>
      <c r="P5276" s="255" t="s">
        <v>3619</v>
      </c>
      <c r="Q5276" s="255" t="s">
        <v>702</v>
      </c>
      <c r="R5276" s="255" t="s">
        <v>565</v>
      </c>
      <c r="S5276" s="255" t="s">
        <v>565</v>
      </c>
    </row>
    <row r="5277" spans="1:19" x14ac:dyDescent="0.3">
      <c r="A5277" s="255"/>
      <c r="B5277" s="255"/>
      <c r="C5277" s="255"/>
      <c r="D5277" s="255"/>
      <c r="F5277" s="255" t="s">
        <v>3619</v>
      </c>
      <c r="G5277" s="255" t="s">
        <v>601</v>
      </c>
      <c r="H5277" s="255" t="s">
        <v>565</v>
      </c>
      <c r="I5277" s="255" t="s">
        <v>565</v>
      </c>
      <c r="K5277" s="255" t="s">
        <v>8619</v>
      </c>
      <c r="L5277" s="255" t="s">
        <v>667</v>
      </c>
      <c r="M5277" s="255" t="s">
        <v>565</v>
      </c>
      <c r="N5277" s="255" t="s">
        <v>565</v>
      </c>
      <c r="P5277" s="255" t="s">
        <v>3619</v>
      </c>
      <c r="Q5277" s="255" t="s">
        <v>703</v>
      </c>
      <c r="R5277" s="255" t="s">
        <v>565</v>
      </c>
      <c r="S5277" s="255" t="s">
        <v>565</v>
      </c>
    </row>
    <row r="5278" spans="1:19" x14ac:dyDescent="0.3">
      <c r="A5278" s="255"/>
      <c r="B5278" s="255"/>
      <c r="C5278" s="255"/>
      <c r="D5278" s="255"/>
      <c r="F5278" s="255" t="s">
        <v>3619</v>
      </c>
      <c r="G5278" s="255" t="s">
        <v>602</v>
      </c>
      <c r="H5278" s="255" t="s">
        <v>565</v>
      </c>
      <c r="I5278" s="255" t="s">
        <v>565</v>
      </c>
      <c r="K5278" s="255" t="s">
        <v>8619</v>
      </c>
      <c r="L5278" s="255" t="s">
        <v>668</v>
      </c>
      <c r="M5278" s="255" t="s">
        <v>565</v>
      </c>
      <c r="N5278" s="255" t="s">
        <v>4333</v>
      </c>
      <c r="P5278" s="255" t="s">
        <v>3619</v>
      </c>
      <c r="Q5278" s="255" t="s">
        <v>704</v>
      </c>
      <c r="R5278" s="255" t="s">
        <v>565</v>
      </c>
      <c r="S5278" s="255" t="s">
        <v>594</v>
      </c>
    </row>
    <row r="5279" spans="1:19" x14ac:dyDescent="0.3">
      <c r="A5279" s="255"/>
      <c r="B5279" s="255"/>
      <c r="C5279" s="255"/>
      <c r="D5279" s="255"/>
      <c r="F5279" s="255" t="s">
        <v>3619</v>
      </c>
      <c r="G5279" s="255" t="s">
        <v>603</v>
      </c>
      <c r="H5279" s="255" t="s">
        <v>1232</v>
      </c>
      <c r="I5279" s="255" t="s">
        <v>9713</v>
      </c>
      <c r="K5279" s="255" t="s">
        <v>8619</v>
      </c>
      <c r="L5279" s="255" t="s">
        <v>670</v>
      </c>
      <c r="M5279" s="255" t="s">
        <v>2086</v>
      </c>
      <c r="N5279" s="255" t="s">
        <v>1038</v>
      </c>
      <c r="P5279" s="255" t="s">
        <v>3619</v>
      </c>
      <c r="Q5279" s="255" t="s">
        <v>705</v>
      </c>
      <c r="R5279" s="255" t="s">
        <v>2086</v>
      </c>
      <c r="S5279" s="255" t="s">
        <v>8860</v>
      </c>
    </row>
    <row r="5280" spans="1:19" x14ac:dyDescent="0.3">
      <c r="A5280" s="255"/>
      <c r="B5280" s="255"/>
      <c r="C5280" s="255"/>
      <c r="D5280" s="255"/>
      <c r="F5280" s="255" t="s">
        <v>3619</v>
      </c>
      <c r="G5280" s="255" t="s">
        <v>586</v>
      </c>
      <c r="H5280" s="255" t="s">
        <v>1521</v>
      </c>
      <c r="I5280" s="255" t="s">
        <v>2591</v>
      </c>
      <c r="K5280" s="255" t="s">
        <v>8619</v>
      </c>
      <c r="L5280" s="255" t="s">
        <v>672</v>
      </c>
      <c r="M5280" s="255" t="s">
        <v>565</v>
      </c>
      <c r="N5280" s="255" t="s">
        <v>594</v>
      </c>
      <c r="P5280" s="255" t="s">
        <v>3619</v>
      </c>
      <c r="Q5280" s="255" t="s">
        <v>707</v>
      </c>
      <c r="R5280" s="255" t="s">
        <v>1420</v>
      </c>
      <c r="S5280" s="255" t="s">
        <v>4152</v>
      </c>
    </row>
    <row r="5281" spans="1:19" x14ac:dyDescent="0.3">
      <c r="A5281" s="255"/>
      <c r="B5281" s="255"/>
      <c r="C5281" s="255"/>
      <c r="D5281" s="255"/>
      <c r="F5281" s="255" t="s">
        <v>3619</v>
      </c>
      <c r="G5281" s="255" t="s">
        <v>552</v>
      </c>
      <c r="H5281" s="255" t="s">
        <v>8962</v>
      </c>
      <c r="I5281" s="255" t="s">
        <v>8961</v>
      </c>
      <c r="K5281" s="255" t="s">
        <v>8619</v>
      </c>
      <c r="L5281" s="255" t="s">
        <v>544</v>
      </c>
      <c r="M5281" s="255" t="s">
        <v>1823</v>
      </c>
      <c r="N5281" s="255" t="s">
        <v>9951</v>
      </c>
      <c r="P5281" s="255" t="s">
        <v>3619</v>
      </c>
      <c r="Q5281" s="255" t="s">
        <v>709</v>
      </c>
      <c r="R5281" s="255" t="s">
        <v>624</v>
      </c>
      <c r="S5281" s="255" t="s">
        <v>757</v>
      </c>
    </row>
    <row r="5282" spans="1:19" x14ac:dyDescent="0.3">
      <c r="A5282" s="255"/>
      <c r="B5282" s="255"/>
      <c r="C5282" s="255"/>
      <c r="D5282" s="255"/>
      <c r="F5282" s="255" t="s">
        <v>3619</v>
      </c>
      <c r="G5282" s="255" t="s">
        <v>551</v>
      </c>
      <c r="H5282" s="255" t="s">
        <v>1808</v>
      </c>
      <c r="I5282" s="255" t="s">
        <v>3309</v>
      </c>
      <c r="K5282" s="255" t="s">
        <v>8619</v>
      </c>
      <c r="L5282" s="255" t="s">
        <v>675</v>
      </c>
      <c r="M5282" s="255" t="s">
        <v>624</v>
      </c>
      <c r="N5282" s="255" t="s">
        <v>9194</v>
      </c>
      <c r="P5282" s="255" t="s">
        <v>3619</v>
      </c>
      <c r="Q5282" s="255" t="s">
        <v>586</v>
      </c>
      <c r="R5282" s="255" t="s">
        <v>2310</v>
      </c>
      <c r="S5282" s="255" t="s">
        <v>8861</v>
      </c>
    </row>
    <row r="5283" spans="1:19" x14ac:dyDescent="0.3">
      <c r="A5283" s="255"/>
      <c r="B5283" s="255"/>
      <c r="C5283" s="255"/>
      <c r="D5283" s="255"/>
      <c r="F5283" s="255" t="s">
        <v>3619</v>
      </c>
      <c r="G5283" s="255" t="s">
        <v>609</v>
      </c>
      <c r="H5283" s="255" t="s">
        <v>863</v>
      </c>
      <c r="I5283" s="255" t="s">
        <v>1167</v>
      </c>
      <c r="K5283" s="255" t="s">
        <v>8619</v>
      </c>
      <c r="L5283" s="255" t="s">
        <v>676</v>
      </c>
      <c r="M5283" s="255" t="s">
        <v>1863</v>
      </c>
      <c r="N5283" s="255" t="s">
        <v>9950</v>
      </c>
      <c r="P5283" s="255" t="s">
        <v>3619</v>
      </c>
      <c r="Q5283" s="255" t="s">
        <v>540</v>
      </c>
      <c r="R5283" s="255" t="s">
        <v>5631</v>
      </c>
      <c r="S5283" s="255" t="s">
        <v>10180</v>
      </c>
    </row>
    <row r="5284" spans="1:19" x14ac:dyDescent="0.3">
      <c r="A5284" s="255"/>
      <c r="B5284" s="255"/>
      <c r="C5284" s="255"/>
      <c r="D5284" s="255"/>
      <c r="F5284" s="255" t="s">
        <v>3619</v>
      </c>
      <c r="G5284" s="255" t="s">
        <v>611</v>
      </c>
      <c r="H5284" s="255" t="s">
        <v>2193</v>
      </c>
      <c r="I5284" s="255" t="s">
        <v>5112</v>
      </c>
      <c r="K5284" s="255" t="s">
        <v>8619</v>
      </c>
      <c r="L5284" s="255" t="s">
        <v>677</v>
      </c>
      <c r="M5284" s="255" t="s">
        <v>565</v>
      </c>
      <c r="N5284" s="255" t="s">
        <v>565</v>
      </c>
      <c r="P5284" s="255" t="s">
        <v>3619</v>
      </c>
      <c r="Q5284" s="255" t="s">
        <v>371</v>
      </c>
      <c r="R5284" s="255" t="s">
        <v>909</v>
      </c>
      <c r="S5284" s="255" t="s">
        <v>10181</v>
      </c>
    </row>
    <row r="5285" spans="1:19" x14ac:dyDescent="0.3">
      <c r="A5285" s="255"/>
      <c r="B5285" s="255"/>
      <c r="C5285" s="255"/>
      <c r="D5285" s="255"/>
      <c r="F5285" s="255" t="s">
        <v>3619</v>
      </c>
      <c r="G5285" s="255" t="s">
        <v>586</v>
      </c>
      <c r="H5285" s="255" t="s">
        <v>594</v>
      </c>
      <c r="I5285" s="255" t="s">
        <v>885</v>
      </c>
      <c r="K5285" s="255" t="s">
        <v>8619</v>
      </c>
      <c r="L5285" s="255" t="s">
        <v>543</v>
      </c>
      <c r="M5285" s="255" t="s">
        <v>861</v>
      </c>
      <c r="N5285" s="255" t="s">
        <v>2043</v>
      </c>
      <c r="P5285" s="255" t="s">
        <v>3619</v>
      </c>
      <c r="Q5285" s="255" t="s">
        <v>715</v>
      </c>
      <c r="R5285" s="255" t="s">
        <v>1399</v>
      </c>
      <c r="S5285" s="255" t="s">
        <v>10182</v>
      </c>
    </row>
    <row r="5286" spans="1:19" x14ac:dyDescent="0.3">
      <c r="A5286" s="255"/>
      <c r="B5286" s="255"/>
      <c r="C5286" s="255"/>
      <c r="D5286" s="255"/>
      <c r="F5286" s="255" t="s">
        <v>3619</v>
      </c>
      <c r="G5286" s="255" t="s">
        <v>550</v>
      </c>
      <c r="H5286" s="255" t="s">
        <v>1906</v>
      </c>
      <c r="I5286" s="255" t="s">
        <v>1288</v>
      </c>
      <c r="K5286" s="255" t="s">
        <v>8619</v>
      </c>
      <c r="L5286" s="255" t="s">
        <v>681</v>
      </c>
      <c r="M5286" s="255" t="s">
        <v>1121</v>
      </c>
      <c r="N5286" s="255" t="s">
        <v>4494</v>
      </c>
      <c r="P5286" s="255" t="s">
        <v>3619</v>
      </c>
      <c r="Q5286" s="255" t="s">
        <v>717</v>
      </c>
      <c r="R5286" s="255" t="s">
        <v>2090</v>
      </c>
      <c r="S5286" s="255" t="s">
        <v>954</v>
      </c>
    </row>
    <row r="5287" spans="1:19" x14ac:dyDescent="0.3">
      <c r="A5287" s="255"/>
      <c r="B5287" s="255"/>
      <c r="C5287" s="255"/>
      <c r="D5287" s="255"/>
      <c r="F5287" s="255" t="s">
        <v>3619</v>
      </c>
      <c r="G5287" s="255" t="s">
        <v>615</v>
      </c>
      <c r="H5287" s="255" t="s">
        <v>594</v>
      </c>
      <c r="I5287" s="255" t="s">
        <v>906</v>
      </c>
      <c r="K5287" s="255" t="s">
        <v>8619</v>
      </c>
      <c r="L5287" s="255" t="s">
        <v>683</v>
      </c>
      <c r="M5287" s="255" t="s">
        <v>863</v>
      </c>
      <c r="N5287" s="255" t="s">
        <v>1808</v>
      </c>
      <c r="P5287" s="255" t="s">
        <v>3619</v>
      </c>
      <c r="Q5287" s="255" t="s">
        <v>719</v>
      </c>
      <c r="R5287" s="255" t="s">
        <v>594</v>
      </c>
      <c r="S5287" s="255" t="s">
        <v>1420</v>
      </c>
    </row>
    <row r="5288" spans="1:19" x14ac:dyDescent="0.3">
      <c r="A5288" s="255"/>
      <c r="B5288" s="255"/>
      <c r="C5288" s="255"/>
      <c r="D5288" s="255"/>
      <c r="F5288" s="255" t="s">
        <v>3619</v>
      </c>
      <c r="G5288" s="255" t="s">
        <v>616</v>
      </c>
      <c r="H5288" s="255" t="s">
        <v>624</v>
      </c>
      <c r="I5288" s="255" t="s">
        <v>1739</v>
      </c>
      <c r="K5288" s="255" t="s">
        <v>8619</v>
      </c>
      <c r="L5288" s="255" t="s">
        <v>542</v>
      </c>
      <c r="M5288" s="255" t="s">
        <v>821</v>
      </c>
      <c r="N5288" s="255" t="s">
        <v>757</v>
      </c>
      <c r="P5288" s="255" t="s">
        <v>3619</v>
      </c>
      <c r="Q5288" s="255" t="s">
        <v>720</v>
      </c>
      <c r="R5288" s="255" t="s">
        <v>661</v>
      </c>
      <c r="S5288" s="255" t="s">
        <v>1679</v>
      </c>
    </row>
    <row r="5289" spans="1:19" x14ac:dyDescent="0.3">
      <c r="A5289" s="255"/>
      <c r="B5289" s="255"/>
      <c r="C5289" s="255"/>
      <c r="D5289" s="255"/>
      <c r="F5289" s="255" t="s">
        <v>3619</v>
      </c>
      <c r="G5289" s="255" t="s">
        <v>617</v>
      </c>
      <c r="H5289" s="255" t="s">
        <v>565</v>
      </c>
      <c r="I5289" s="255" t="s">
        <v>863</v>
      </c>
      <c r="K5289" s="255" t="s">
        <v>8619</v>
      </c>
      <c r="L5289" s="255" t="s">
        <v>686</v>
      </c>
      <c r="M5289" s="255" t="s">
        <v>821</v>
      </c>
      <c r="N5289" s="255" t="s">
        <v>757</v>
      </c>
      <c r="P5289" s="255" t="s">
        <v>3619</v>
      </c>
      <c r="Q5289" s="255" t="s">
        <v>722</v>
      </c>
      <c r="R5289" s="255" t="s">
        <v>621</v>
      </c>
      <c r="S5289" s="255" t="s">
        <v>1486</v>
      </c>
    </row>
    <row r="5290" spans="1:19" x14ac:dyDescent="0.3">
      <c r="A5290" s="255"/>
      <c r="B5290" s="255"/>
      <c r="C5290" s="255"/>
      <c r="D5290" s="255"/>
      <c r="F5290" s="255" t="s">
        <v>3619</v>
      </c>
      <c r="G5290" s="255" t="s">
        <v>618</v>
      </c>
      <c r="H5290" s="255" t="s">
        <v>938</v>
      </c>
      <c r="I5290" s="255" t="s">
        <v>1543</v>
      </c>
      <c r="K5290" s="255" t="s">
        <v>8619</v>
      </c>
      <c r="L5290" s="255" t="s">
        <v>688</v>
      </c>
      <c r="M5290" s="255" t="s">
        <v>565</v>
      </c>
      <c r="N5290" s="255" t="s">
        <v>565</v>
      </c>
      <c r="P5290" s="255" t="s">
        <v>3619</v>
      </c>
      <c r="Q5290" s="255" t="s">
        <v>724</v>
      </c>
      <c r="R5290" s="255" t="s">
        <v>1915</v>
      </c>
      <c r="S5290" s="255" t="s">
        <v>8862</v>
      </c>
    </row>
    <row r="5291" spans="1:19" x14ac:dyDescent="0.3">
      <c r="A5291" s="255"/>
      <c r="B5291" s="255"/>
      <c r="C5291" s="255"/>
      <c r="D5291" s="255"/>
      <c r="F5291" s="255" t="s">
        <v>3619</v>
      </c>
      <c r="G5291" s="255" t="s">
        <v>620</v>
      </c>
      <c r="H5291" s="255" t="s">
        <v>594</v>
      </c>
      <c r="I5291" s="255" t="s">
        <v>863</v>
      </c>
      <c r="K5291" s="255" t="s">
        <v>8619</v>
      </c>
      <c r="L5291" s="255" t="s">
        <v>690</v>
      </c>
      <c r="M5291" s="255" t="s">
        <v>565</v>
      </c>
      <c r="N5291" s="255" t="s">
        <v>565</v>
      </c>
      <c r="P5291" s="255" t="s">
        <v>3619</v>
      </c>
      <c r="Q5291" s="255" t="s">
        <v>726</v>
      </c>
      <c r="R5291" s="255" t="s">
        <v>1085</v>
      </c>
      <c r="S5291" s="255" t="s">
        <v>8863</v>
      </c>
    </row>
    <row r="5292" spans="1:19" x14ac:dyDescent="0.3">
      <c r="A5292" s="255"/>
      <c r="B5292" s="255"/>
      <c r="C5292" s="255"/>
      <c r="D5292" s="255"/>
      <c r="F5292" s="255" t="s">
        <v>3619</v>
      </c>
      <c r="G5292" s="255" t="s">
        <v>8645</v>
      </c>
      <c r="H5292" s="255" t="s">
        <v>565</v>
      </c>
      <c r="I5292" s="255" t="s">
        <v>565</v>
      </c>
      <c r="K5292" s="255" t="s">
        <v>8619</v>
      </c>
      <c r="L5292" s="255" t="s">
        <v>541</v>
      </c>
      <c r="M5292" s="255" t="s">
        <v>4955</v>
      </c>
      <c r="N5292" s="255" t="s">
        <v>9949</v>
      </c>
      <c r="P5292" s="255" t="s">
        <v>3619</v>
      </c>
      <c r="Q5292" s="255" t="s">
        <v>728</v>
      </c>
      <c r="R5292" s="255" t="s">
        <v>1023</v>
      </c>
      <c r="S5292" s="255" t="s">
        <v>8864</v>
      </c>
    </row>
    <row r="5293" spans="1:19" x14ac:dyDescent="0.3">
      <c r="A5293" s="255"/>
      <c r="B5293" s="255"/>
      <c r="C5293" s="255"/>
      <c r="D5293" s="255"/>
      <c r="F5293" s="255" t="s">
        <v>3619</v>
      </c>
      <c r="G5293" s="255" t="s">
        <v>8646</v>
      </c>
      <c r="H5293" s="255" t="s">
        <v>565</v>
      </c>
      <c r="I5293" s="255" t="s">
        <v>565</v>
      </c>
      <c r="K5293" s="255" t="s">
        <v>8619</v>
      </c>
      <c r="L5293" s="255" t="s">
        <v>693</v>
      </c>
      <c r="M5293" s="255" t="s">
        <v>1829</v>
      </c>
      <c r="N5293" s="255" t="s">
        <v>5707</v>
      </c>
      <c r="P5293" s="255" t="s">
        <v>3619</v>
      </c>
      <c r="Q5293" s="255" t="s">
        <v>730</v>
      </c>
      <c r="R5293" s="255" t="s">
        <v>2914</v>
      </c>
      <c r="S5293" s="255" t="s">
        <v>8865</v>
      </c>
    </row>
    <row r="5294" spans="1:19" x14ac:dyDescent="0.3">
      <c r="A5294" s="255"/>
      <c r="B5294" s="255"/>
      <c r="C5294" s="255"/>
      <c r="D5294" s="255"/>
      <c r="F5294" s="255" t="s">
        <v>3619</v>
      </c>
      <c r="G5294" s="255" t="s">
        <v>586</v>
      </c>
      <c r="H5294" s="255" t="s">
        <v>881</v>
      </c>
      <c r="I5294" s="255" t="s">
        <v>2603</v>
      </c>
      <c r="K5294" s="255" t="s">
        <v>8619</v>
      </c>
      <c r="L5294" s="255" t="s">
        <v>695</v>
      </c>
      <c r="M5294" s="255" t="s">
        <v>2000</v>
      </c>
      <c r="N5294" s="255" t="s">
        <v>9948</v>
      </c>
      <c r="P5294" s="255" t="s">
        <v>3619</v>
      </c>
      <c r="Q5294" s="255" t="s">
        <v>539</v>
      </c>
      <c r="R5294" s="255" t="s">
        <v>9289</v>
      </c>
      <c r="S5294" s="255" t="s">
        <v>10183</v>
      </c>
    </row>
    <row r="5295" spans="1:19" x14ac:dyDescent="0.3">
      <c r="A5295" s="255"/>
      <c r="B5295" s="255"/>
      <c r="C5295" s="255"/>
      <c r="D5295" s="255"/>
      <c r="F5295" s="255" t="s">
        <v>3619</v>
      </c>
      <c r="G5295" s="255" t="s">
        <v>549</v>
      </c>
      <c r="H5295" s="255" t="s">
        <v>2766</v>
      </c>
      <c r="I5295" s="255" t="s">
        <v>8708</v>
      </c>
      <c r="K5295" s="255" t="s">
        <v>8619</v>
      </c>
      <c r="L5295" s="255" t="s">
        <v>697</v>
      </c>
      <c r="M5295" s="255" t="s">
        <v>952</v>
      </c>
      <c r="N5295" s="255" t="s">
        <v>624</v>
      </c>
      <c r="P5295" s="255" t="s">
        <v>3619</v>
      </c>
      <c r="Q5295" s="255" t="s">
        <v>733</v>
      </c>
      <c r="R5295" s="255" t="s">
        <v>624</v>
      </c>
      <c r="S5295" s="255" t="s">
        <v>1931</v>
      </c>
    </row>
    <row r="5296" spans="1:19" x14ac:dyDescent="0.3">
      <c r="A5296" s="255"/>
      <c r="B5296" s="255"/>
      <c r="C5296" s="255"/>
      <c r="D5296" s="255"/>
      <c r="F5296" s="255" t="s">
        <v>3619</v>
      </c>
      <c r="G5296" s="255" t="s">
        <v>623</v>
      </c>
      <c r="H5296" s="255" t="s">
        <v>594</v>
      </c>
      <c r="I5296" s="255" t="s">
        <v>594</v>
      </c>
      <c r="K5296" s="255" t="s">
        <v>8619</v>
      </c>
      <c r="L5296" s="255" t="s">
        <v>699</v>
      </c>
      <c r="M5296" s="255" t="s">
        <v>621</v>
      </c>
      <c r="N5296" s="255" t="s">
        <v>624</v>
      </c>
      <c r="P5296" s="255" t="s">
        <v>3619</v>
      </c>
      <c r="Q5296" s="255" t="s">
        <v>735</v>
      </c>
      <c r="R5296" s="255" t="s">
        <v>3514</v>
      </c>
      <c r="S5296" s="255" t="s">
        <v>8866</v>
      </c>
    </row>
    <row r="5297" spans="1:19" x14ac:dyDescent="0.3">
      <c r="A5297" s="255"/>
      <c r="B5297" s="255"/>
      <c r="C5297" s="255"/>
      <c r="D5297" s="255"/>
      <c r="F5297" s="255" t="s">
        <v>3619</v>
      </c>
      <c r="G5297" s="255" t="s">
        <v>625</v>
      </c>
      <c r="H5297" s="255" t="s">
        <v>2840</v>
      </c>
      <c r="I5297" s="255" t="s">
        <v>1640</v>
      </c>
      <c r="K5297" s="255" t="s">
        <v>8619</v>
      </c>
      <c r="L5297" s="255" t="s">
        <v>701</v>
      </c>
      <c r="M5297" s="255" t="s">
        <v>565</v>
      </c>
      <c r="N5297" s="255" t="s">
        <v>757</v>
      </c>
      <c r="P5297" s="255" t="s">
        <v>3619</v>
      </c>
      <c r="Q5297" s="255" t="s">
        <v>737</v>
      </c>
      <c r="R5297" s="255" t="s">
        <v>1498</v>
      </c>
      <c r="S5297" s="255" t="s">
        <v>8867</v>
      </c>
    </row>
    <row r="5298" spans="1:19" x14ac:dyDescent="0.3">
      <c r="A5298" s="255"/>
      <c r="B5298" s="255"/>
      <c r="C5298" s="255"/>
      <c r="D5298" s="255"/>
      <c r="F5298" s="255" t="s">
        <v>3619</v>
      </c>
      <c r="G5298" s="255" t="s">
        <v>1237</v>
      </c>
      <c r="H5298" s="255" t="s">
        <v>565</v>
      </c>
      <c r="I5298" s="255" t="s">
        <v>565</v>
      </c>
      <c r="K5298" s="255" t="s">
        <v>8619</v>
      </c>
      <c r="L5298" s="255" t="s">
        <v>702</v>
      </c>
      <c r="M5298" s="255" t="s">
        <v>565</v>
      </c>
      <c r="N5298" s="255" t="s">
        <v>565</v>
      </c>
      <c r="P5298" s="255" t="s">
        <v>3619</v>
      </c>
      <c r="Q5298" s="255" t="s">
        <v>739</v>
      </c>
      <c r="R5298" s="255" t="s">
        <v>2836</v>
      </c>
      <c r="S5298" s="255" t="s">
        <v>8868</v>
      </c>
    </row>
    <row r="5299" spans="1:19" x14ac:dyDescent="0.3">
      <c r="A5299" s="255"/>
      <c r="B5299" s="255"/>
      <c r="C5299" s="255"/>
      <c r="D5299" s="255"/>
      <c r="F5299" s="255" t="s">
        <v>3619</v>
      </c>
      <c r="G5299" s="255" t="s">
        <v>627</v>
      </c>
      <c r="H5299" s="255" t="s">
        <v>594</v>
      </c>
      <c r="I5299" s="255" t="s">
        <v>3300</v>
      </c>
      <c r="K5299" s="255" t="s">
        <v>8619</v>
      </c>
      <c r="L5299" s="255" t="s">
        <v>703</v>
      </c>
      <c r="M5299" s="255" t="s">
        <v>565</v>
      </c>
      <c r="N5299" s="255" t="s">
        <v>565</v>
      </c>
      <c r="P5299" s="255" t="s">
        <v>3619</v>
      </c>
      <c r="Q5299" s="255" t="s">
        <v>741</v>
      </c>
      <c r="R5299" s="255" t="s">
        <v>2086</v>
      </c>
      <c r="S5299" s="255" t="s">
        <v>5955</v>
      </c>
    </row>
    <row r="5300" spans="1:19" x14ac:dyDescent="0.3">
      <c r="A5300" s="255"/>
      <c r="B5300" s="255"/>
      <c r="C5300" s="255"/>
      <c r="D5300" s="255"/>
      <c r="F5300" s="255" t="s">
        <v>3619</v>
      </c>
      <c r="G5300" s="255" t="s">
        <v>629</v>
      </c>
      <c r="H5300" s="255" t="s">
        <v>1762</v>
      </c>
      <c r="I5300" s="255" t="s">
        <v>4974</v>
      </c>
      <c r="K5300" s="255" t="s">
        <v>8619</v>
      </c>
      <c r="L5300" s="255" t="s">
        <v>704</v>
      </c>
      <c r="M5300" s="255" t="s">
        <v>565</v>
      </c>
      <c r="N5300" s="255" t="s">
        <v>565</v>
      </c>
      <c r="P5300" s="255" t="s">
        <v>3619</v>
      </c>
      <c r="Q5300" s="255" t="s">
        <v>743</v>
      </c>
      <c r="R5300" s="255" t="s">
        <v>2387</v>
      </c>
      <c r="S5300" s="255" t="s">
        <v>10184</v>
      </c>
    </row>
    <row r="5301" spans="1:19" x14ac:dyDescent="0.3">
      <c r="A5301" s="255"/>
      <c r="B5301" s="255"/>
      <c r="C5301" s="255"/>
      <c r="D5301" s="255"/>
      <c r="F5301" s="255" t="s">
        <v>3619</v>
      </c>
      <c r="G5301" s="255" t="s">
        <v>631</v>
      </c>
      <c r="H5301" s="255" t="s">
        <v>865</v>
      </c>
      <c r="I5301" s="255" t="s">
        <v>4890</v>
      </c>
      <c r="K5301" s="255" t="s">
        <v>8619</v>
      </c>
      <c r="L5301" s="255" t="s">
        <v>705</v>
      </c>
      <c r="M5301" s="255" t="s">
        <v>565</v>
      </c>
      <c r="N5301" s="255" t="s">
        <v>565</v>
      </c>
      <c r="P5301" s="255" t="s">
        <v>3619</v>
      </c>
      <c r="Q5301" s="255" t="s">
        <v>745</v>
      </c>
      <c r="R5301" s="255" t="s">
        <v>972</v>
      </c>
      <c r="S5301" s="255" t="s">
        <v>4891</v>
      </c>
    </row>
    <row r="5302" spans="1:19" x14ac:dyDescent="0.3">
      <c r="A5302" s="255"/>
      <c r="B5302" s="255"/>
      <c r="C5302" s="255"/>
      <c r="D5302" s="255"/>
      <c r="F5302" s="255" t="s">
        <v>3619</v>
      </c>
      <c r="G5302" s="255" t="s">
        <v>633</v>
      </c>
      <c r="H5302" s="255" t="s">
        <v>5219</v>
      </c>
      <c r="I5302" s="255" t="s">
        <v>8709</v>
      </c>
      <c r="K5302" s="255" t="s">
        <v>8619</v>
      </c>
      <c r="L5302" s="255" t="s">
        <v>707</v>
      </c>
      <c r="M5302" s="255" t="s">
        <v>680</v>
      </c>
      <c r="N5302" s="255" t="s">
        <v>1383</v>
      </c>
      <c r="P5302" s="255" t="s">
        <v>3619</v>
      </c>
      <c r="Q5302" s="255" t="s">
        <v>747</v>
      </c>
      <c r="R5302" s="255" t="s">
        <v>4532</v>
      </c>
      <c r="S5302" s="255" t="s">
        <v>8869</v>
      </c>
    </row>
    <row r="5303" spans="1:19" x14ac:dyDescent="0.3">
      <c r="A5303" s="255"/>
      <c r="B5303" s="255"/>
      <c r="C5303" s="255"/>
      <c r="D5303" s="255"/>
      <c r="F5303" s="255" t="s">
        <v>3619</v>
      </c>
      <c r="G5303" s="255" t="s">
        <v>586</v>
      </c>
      <c r="H5303" s="255" t="s">
        <v>4302</v>
      </c>
      <c r="I5303" s="255" t="s">
        <v>8710</v>
      </c>
      <c r="K5303" s="255" t="s">
        <v>8619</v>
      </c>
      <c r="L5303" s="255" t="s">
        <v>709</v>
      </c>
      <c r="M5303" s="255" t="s">
        <v>565</v>
      </c>
      <c r="N5303" s="255" t="s">
        <v>565</v>
      </c>
      <c r="P5303" s="255" t="s">
        <v>3619</v>
      </c>
      <c r="Q5303" s="255" t="s">
        <v>749</v>
      </c>
      <c r="R5303" s="255" t="s">
        <v>2456</v>
      </c>
      <c r="S5303" s="255" t="s">
        <v>8870</v>
      </c>
    </row>
    <row r="5304" spans="1:19" x14ac:dyDescent="0.3">
      <c r="A5304" s="255"/>
      <c r="B5304" s="255"/>
      <c r="C5304" s="255"/>
      <c r="D5304" s="255"/>
      <c r="F5304" s="255" t="s">
        <v>3619</v>
      </c>
      <c r="G5304" s="255" t="s">
        <v>548</v>
      </c>
      <c r="H5304" s="255" t="s">
        <v>3082</v>
      </c>
      <c r="I5304" s="255" t="s">
        <v>8711</v>
      </c>
      <c r="K5304" s="255" t="s">
        <v>8619</v>
      </c>
      <c r="L5304" s="255" t="s">
        <v>586</v>
      </c>
      <c r="M5304" s="255" t="s">
        <v>852</v>
      </c>
      <c r="N5304" s="255" t="s">
        <v>4654</v>
      </c>
      <c r="P5304" s="255" t="s">
        <v>3619</v>
      </c>
      <c r="Q5304" s="255" t="s">
        <v>751</v>
      </c>
      <c r="R5304" s="255" t="s">
        <v>1787</v>
      </c>
      <c r="S5304" s="255" t="s">
        <v>8871</v>
      </c>
    </row>
    <row r="5305" spans="1:19" x14ac:dyDescent="0.3">
      <c r="A5305" s="255"/>
      <c r="B5305" s="255"/>
      <c r="C5305" s="255"/>
      <c r="D5305" s="255"/>
      <c r="F5305" s="255" t="s">
        <v>3619</v>
      </c>
      <c r="G5305" s="255" t="s">
        <v>637</v>
      </c>
      <c r="H5305" s="255" t="s">
        <v>1193</v>
      </c>
      <c r="I5305" s="255" t="s">
        <v>4057</v>
      </c>
      <c r="K5305" s="255" t="s">
        <v>8619</v>
      </c>
      <c r="L5305" s="255" t="s">
        <v>540</v>
      </c>
      <c r="M5305" s="255" t="s">
        <v>9947</v>
      </c>
      <c r="N5305" s="255" t="s">
        <v>9946</v>
      </c>
      <c r="P5305" s="255" t="s">
        <v>3619</v>
      </c>
      <c r="Q5305" s="255" t="s">
        <v>753</v>
      </c>
      <c r="R5305" s="255" t="s">
        <v>7368</v>
      </c>
      <c r="S5305" s="255" t="s">
        <v>10185</v>
      </c>
    </row>
    <row r="5306" spans="1:19" x14ac:dyDescent="0.3">
      <c r="A5306" s="255"/>
      <c r="B5306" s="255"/>
      <c r="C5306" s="255"/>
      <c r="D5306" s="255"/>
      <c r="F5306" s="255" t="s">
        <v>3619</v>
      </c>
      <c r="G5306" s="255" t="s">
        <v>639</v>
      </c>
      <c r="H5306" s="255" t="s">
        <v>1070</v>
      </c>
      <c r="I5306" s="255" t="s">
        <v>8712</v>
      </c>
      <c r="K5306" s="255" t="s">
        <v>8619</v>
      </c>
      <c r="L5306" s="255" t="s">
        <v>371</v>
      </c>
      <c r="M5306" s="255" t="s">
        <v>9945</v>
      </c>
      <c r="N5306" s="255" t="s">
        <v>9944</v>
      </c>
      <c r="P5306" s="255" t="s">
        <v>3619</v>
      </c>
      <c r="Q5306" s="255" t="s">
        <v>538</v>
      </c>
      <c r="R5306" s="255" t="s">
        <v>4081</v>
      </c>
      <c r="S5306" s="255" t="s">
        <v>10186</v>
      </c>
    </row>
    <row r="5307" spans="1:19" x14ac:dyDescent="0.3">
      <c r="A5307" s="255"/>
      <c r="B5307" s="255"/>
      <c r="C5307" s="255"/>
      <c r="D5307" s="255"/>
      <c r="F5307" s="255" t="s">
        <v>3619</v>
      </c>
      <c r="G5307" s="255" t="s">
        <v>641</v>
      </c>
      <c r="H5307" s="255" t="s">
        <v>863</v>
      </c>
      <c r="I5307" s="255" t="s">
        <v>1844</v>
      </c>
      <c r="K5307" s="255" t="s">
        <v>8619</v>
      </c>
      <c r="L5307" s="255" t="s">
        <v>714</v>
      </c>
      <c r="M5307" s="255" t="s">
        <v>565</v>
      </c>
      <c r="N5307" s="255" t="s">
        <v>624</v>
      </c>
      <c r="P5307" s="255" t="s">
        <v>3619</v>
      </c>
      <c r="Q5307" s="255" t="s">
        <v>756</v>
      </c>
      <c r="R5307" s="255" t="s">
        <v>624</v>
      </c>
      <c r="S5307" s="255" t="s">
        <v>757</v>
      </c>
    </row>
    <row r="5308" spans="1:19" x14ac:dyDescent="0.3">
      <c r="A5308" s="255"/>
      <c r="B5308" s="255"/>
      <c r="C5308" s="255"/>
      <c r="D5308" s="255"/>
      <c r="F5308" s="255" t="s">
        <v>3619</v>
      </c>
      <c r="G5308" s="255" t="s">
        <v>643</v>
      </c>
      <c r="H5308" s="255" t="s">
        <v>2887</v>
      </c>
      <c r="I5308" s="255" t="s">
        <v>8597</v>
      </c>
      <c r="K5308" s="255" t="s">
        <v>8619</v>
      </c>
      <c r="L5308" s="255" t="s">
        <v>1041</v>
      </c>
      <c r="M5308" s="255" t="s">
        <v>1307</v>
      </c>
      <c r="N5308" s="255" t="s">
        <v>9943</v>
      </c>
      <c r="P5308" s="255" t="s">
        <v>3619</v>
      </c>
      <c r="Q5308" s="255" t="s">
        <v>758</v>
      </c>
      <c r="R5308" s="255" t="s">
        <v>9291</v>
      </c>
      <c r="S5308" s="255" t="s">
        <v>8872</v>
      </c>
    </row>
    <row r="5309" spans="1:19" x14ac:dyDescent="0.3">
      <c r="A5309" s="255"/>
      <c r="B5309" s="255"/>
      <c r="C5309" s="255"/>
      <c r="D5309" s="255"/>
      <c r="F5309" s="255" t="s">
        <v>3619</v>
      </c>
      <c r="G5309" s="255" t="s">
        <v>586</v>
      </c>
      <c r="H5309" s="255" t="s">
        <v>4614</v>
      </c>
      <c r="I5309" s="255" t="s">
        <v>8713</v>
      </c>
      <c r="K5309" s="255" t="s">
        <v>8619</v>
      </c>
      <c r="L5309" s="255" t="s">
        <v>715</v>
      </c>
      <c r="M5309" s="255" t="s">
        <v>9942</v>
      </c>
      <c r="N5309" s="255" t="s">
        <v>9941</v>
      </c>
      <c r="P5309" s="255" t="s">
        <v>3619</v>
      </c>
      <c r="Q5309" s="255" t="s">
        <v>760</v>
      </c>
      <c r="R5309" s="255" t="s">
        <v>9292</v>
      </c>
      <c r="S5309" s="255" t="s">
        <v>10187</v>
      </c>
    </row>
    <row r="5310" spans="1:19" x14ac:dyDescent="0.3">
      <c r="A5310" s="255"/>
      <c r="B5310" s="255"/>
      <c r="C5310" s="255"/>
      <c r="D5310" s="255"/>
      <c r="F5310" s="255" t="s">
        <v>3619</v>
      </c>
      <c r="G5310" s="255" t="s">
        <v>547</v>
      </c>
      <c r="H5310" s="255" t="s">
        <v>1670</v>
      </c>
      <c r="I5310" s="255" t="s">
        <v>8576</v>
      </c>
      <c r="K5310" s="255" t="s">
        <v>8619</v>
      </c>
      <c r="L5310" s="255" t="s">
        <v>717</v>
      </c>
      <c r="M5310" s="255" t="s">
        <v>565</v>
      </c>
      <c r="N5310" s="255" t="s">
        <v>594</v>
      </c>
      <c r="P5310" s="255" t="s">
        <v>3619</v>
      </c>
      <c r="Q5310" s="255" t="s">
        <v>762</v>
      </c>
      <c r="R5310" s="255" t="s">
        <v>4407</v>
      </c>
      <c r="S5310" s="255" t="s">
        <v>8873</v>
      </c>
    </row>
    <row r="5311" spans="1:19" x14ac:dyDescent="0.3">
      <c r="A5311" s="255"/>
      <c r="B5311" s="255"/>
      <c r="C5311" s="255"/>
      <c r="D5311" s="255"/>
      <c r="F5311" s="255" t="s">
        <v>3619</v>
      </c>
      <c r="G5311" s="255" t="s">
        <v>647</v>
      </c>
      <c r="H5311" s="255" t="s">
        <v>2927</v>
      </c>
      <c r="I5311" s="255" t="s">
        <v>2358</v>
      </c>
      <c r="K5311" s="255" t="s">
        <v>8619</v>
      </c>
      <c r="L5311" s="255" t="s">
        <v>719</v>
      </c>
      <c r="M5311" s="255" t="s">
        <v>992</v>
      </c>
      <c r="N5311" s="255" t="s">
        <v>3888</v>
      </c>
      <c r="P5311" s="255" t="s">
        <v>3619</v>
      </c>
      <c r="Q5311" s="255" t="s">
        <v>764</v>
      </c>
      <c r="R5311" s="255" t="s">
        <v>1084</v>
      </c>
      <c r="S5311" s="255" t="s">
        <v>8874</v>
      </c>
    </row>
    <row r="5312" spans="1:19" x14ac:dyDescent="0.3">
      <c r="A5312" s="255"/>
      <c r="B5312" s="255"/>
      <c r="C5312" s="255"/>
      <c r="D5312" s="255"/>
      <c r="F5312" s="255" t="s">
        <v>3619</v>
      </c>
      <c r="G5312" s="255" t="s">
        <v>649</v>
      </c>
      <c r="H5312" s="255" t="s">
        <v>826</v>
      </c>
      <c r="I5312" s="255" t="s">
        <v>8714</v>
      </c>
      <c r="K5312" s="255" t="s">
        <v>8619</v>
      </c>
      <c r="L5312" s="255" t="s">
        <v>720</v>
      </c>
      <c r="M5312" s="255" t="s">
        <v>881</v>
      </c>
      <c r="N5312" s="255" t="s">
        <v>1140</v>
      </c>
      <c r="P5312" s="255" t="s">
        <v>3619</v>
      </c>
      <c r="Q5312" s="255" t="s">
        <v>766</v>
      </c>
      <c r="R5312" s="255" t="s">
        <v>594</v>
      </c>
      <c r="S5312" s="255" t="s">
        <v>1234</v>
      </c>
    </row>
    <row r="5313" spans="1:19" x14ac:dyDescent="0.3">
      <c r="A5313" s="255"/>
      <c r="B5313" s="255"/>
      <c r="C5313" s="255"/>
      <c r="D5313" s="255"/>
      <c r="F5313" s="255" t="s">
        <v>3619</v>
      </c>
      <c r="G5313" s="255" t="s">
        <v>651</v>
      </c>
      <c r="H5313" s="255" t="s">
        <v>875</v>
      </c>
      <c r="I5313" s="255" t="s">
        <v>624</v>
      </c>
      <c r="K5313" s="255" t="s">
        <v>8619</v>
      </c>
      <c r="L5313" s="255" t="s">
        <v>722</v>
      </c>
      <c r="M5313" s="255" t="s">
        <v>3673</v>
      </c>
      <c r="N5313" s="255" t="s">
        <v>9940</v>
      </c>
      <c r="P5313" s="255" t="s">
        <v>3619</v>
      </c>
      <c r="Q5313" s="255" t="s">
        <v>4672</v>
      </c>
      <c r="R5313" s="255" t="s">
        <v>1832</v>
      </c>
      <c r="S5313" s="255" t="s">
        <v>3422</v>
      </c>
    </row>
    <row r="5314" spans="1:19" x14ac:dyDescent="0.3">
      <c r="A5314" s="255"/>
      <c r="B5314" s="255"/>
      <c r="C5314" s="255"/>
      <c r="D5314" s="255"/>
      <c r="F5314" s="255" t="s">
        <v>3619</v>
      </c>
      <c r="G5314" s="255" t="s">
        <v>653</v>
      </c>
      <c r="H5314" s="255" t="s">
        <v>1010</v>
      </c>
      <c r="I5314" s="255" t="s">
        <v>1441</v>
      </c>
      <c r="K5314" s="255" t="s">
        <v>8619</v>
      </c>
      <c r="L5314" s="255" t="s">
        <v>724</v>
      </c>
      <c r="M5314" s="255" t="s">
        <v>1599</v>
      </c>
      <c r="N5314" s="255" t="s">
        <v>9195</v>
      </c>
      <c r="P5314" s="255" t="s">
        <v>3619</v>
      </c>
      <c r="Q5314" s="255" t="s">
        <v>767</v>
      </c>
      <c r="R5314" s="255" t="s">
        <v>863</v>
      </c>
      <c r="S5314" s="255" t="s">
        <v>1098</v>
      </c>
    </row>
    <row r="5315" spans="1:19" x14ac:dyDescent="0.3">
      <c r="A5315" s="255"/>
      <c r="B5315" s="255"/>
      <c r="C5315" s="255"/>
      <c r="D5315" s="255"/>
      <c r="F5315" s="255" t="s">
        <v>3619</v>
      </c>
      <c r="G5315" s="255" t="s">
        <v>655</v>
      </c>
      <c r="H5315" s="255" t="s">
        <v>900</v>
      </c>
      <c r="I5315" s="255" t="s">
        <v>4507</v>
      </c>
      <c r="K5315" s="255" t="s">
        <v>8619</v>
      </c>
      <c r="L5315" s="255" t="s">
        <v>726</v>
      </c>
      <c r="M5315" s="255" t="s">
        <v>9939</v>
      </c>
      <c r="N5315" s="255" t="s">
        <v>9938</v>
      </c>
      <c r="P5315" s="255" t="s">
        <v>3619</v>
      </c>
      <c r="Q5315" s="255" t="s">
        <v>769</v>
      </c>
      <c r="R5315" s="255" t="s">
        <v>885</v>
      </c>
      <c r="S5315" s="255" t="s">
        <v>4274</v>
      </c>
    </row>
    <row r="5316" spans="1:19" x14ac:dyDescent="0.3">
      <c r="A5316" s="255"/>
      <c r="B5316" s="255"/>
      <c r="C5316" s="255"/>
      <c r="D5316" s="255"/>
      <c r="F5316" s="255" t="s">
        <v>3619</v>
      </c>
      <c r="G5316" s="255" t="s">
        <v>657</v>
      </c>
      <c r="H5316" s="255" t="s">
        <v>2790</v>
      </c>
      <c r="I5316" s="255" t="s">
        <v>5991</v>
      </c>
      <c r="K5316" s="255" t="s">
        <v>8619</v>
      </c>
      <c r="L5316" s="255" t="s">
        <v>728</v>
      </c>
      <c r="M5316" s="255" t="s">
        <v>3138</v>
      </c>
      <c r="N5316" s="255" t="s">
        <v>9937</v>
      </c>
      <c r="P5316" s="255" t="s">
        <v>3619</v>
      </c>
      <c r="Q5316" s="255" t="s">
        <v>771</v>
      </c>
      <c r="R5316" s="255" t="s">
        <v>565</v>
      </c>
      <c r="S5316" s="255" t="s">
        <v>565</v>
      </c>
    </row>
    <row r="5317" spans="1:19" x14ac:dyDescent="0.3">
      <c r="A5317" s="255"/>
      <c r="B5317" s="255"/>
      <c r="C5317" s="255"/>
      <c r="D5317" s="255"/>
      <c r="F5317" s="255" t="s">
        <v>3619</v>
      </c>
      <c r="G5317" s="255" t="s">
        <v>546</v>
      </c>
      <c r="H5317" s="255" t="s">
        <v>1788</v>
      </c>
      <c r="I5317" s="255" t="s">
        <v>8715</v>
      </c>
      <c r="K5317" s="255" t="s">
        <v>8619</v>
      </c>
      <c r="L5317" s="255" t="s">
        <v>730</v>
      </c>
      <c r="M5317" s="255" t="s">
        <v>4302</v>
      </c>
      <c r="N5317" s="255" t="s">
        <v>9936</v>
      </c>
      <c r="P5317" s="255" t="s">
        <v>3619</v>
      </c>
      <c r="Q5317" s="255" t="s">
        <v>537</v>
      </c>
      <c r="R5317" s="255" t="s">
        <v>10188</v>
      </c>
      <c r="S5317" s="255" t="s">
        <v>10189</v>
      </c>
    </row>
    <row r="5318" spans="1:19" x14ac:dyDescent="0.3">
      <c r="A5318" s="255"/>
      <c r="B5318" s="255"/>
      <c r="C5318" s="255"/>
      <c r="D5318" s="255"/>
      <c r="F5318" s="255" t="s">
        <v>3619</v>
      </c>
      <c r="G5318" s="255" t="s">
        <v>660</v>
      </c>
      <c r="H5318" s="255" t="s">
        <v>565</v>
      </c>
      <c r="I5318" s="255" t="s">
        <v>565</v>
      </c>
      <c r="K5318" s="255" t="s">
        <v>8619</v>
      </c>
      <c r="L5318" s="255" t="s">
        <v>539</v>
      </c>
      <c r="M5318" s="255" t="s">
        <v>4306</v>
      </c>
      <c r="N5318" s="255" t="s">
        <v>9935</v>
      </c>
      <c r="P5318" s="255" t="s">
        <v>3619</v>
      </c>
      <c r="Q5318" s="255" t="s">
        <v>4673</v>
      </c>
      <c r="R5318" s="255" t="s">
        <v>2830</v>
      </c>
      <c r="S5318" s="255" t="s">
        <v>9293</v>
      </c>
    </row>
    <row r="5319" spans="1:19" x14ac:dyDescent="0.3">
      <c r="A5319" s="255"/>
      <c r="B5319" s="255"/>
      <c r="C5319" s="255"/>
      <c r="D5319" s="255"/>
      <c r="F5319" s="255" t="s">
        <v>3619</v>
      </c>
      <c r="G5319" s="255" t="s">
        <v>662</v>
      </c>
      <c r="H5319" s="255" t="s">
        <v>828</v>
      </c>
      <c r="I5319" s="255" t="s">
        <v>1825</v>
      </c>
      <c r="K5319" s="255" t="s">
        <v>8619</v>
      </c>
      <c r="L5319" s="255" t="s">
        <v>733</v>
      </c>
      <c r="M5319" s="255" t="s">
        <v>594</v>
      </c>
      <c r="N5319" s="255" t="s">
        <v>946</v>
      </c>
      <c r="P5319" s="255" t="s">
        <v>3619</v>
      </c>
      <c r="Q5319" s="255" t="s">
        <v>774</v>
      </c>
      <c r="R5319" s="255" t="s">
        <v>565</v>
      </c>
      <c r="S5319" s="255" t="s">
        <v>594</v>
      </c>
    </row>
    <row r="5320" spans="1:19" x14ac:dyDescent="0.3">
      <c r="A5320" s="255"/>
      <c r="B5320" s="255"/>
      <c r="C5320" s="255"/>
      <c r="D5320" s="255"/>
      <c r="F5320" s="255" t="s">
        <v>3619</v>
      </c>
      <c r="G5320" s="255" t="s">
        <v>664</v>
      </c>
      <c r="H5320" s="255" t="s">
        <v>4192</v>
      </c>
      <c r="I5320" s="255" t="s">
        <v>1149</v>
      </c>
      <c r="K5320" s="255" t="s">
        <v>8619</v>
      </c>
      <c r="L5320" s="255" t="s">
        <v>735</v>
      </c>
      <c r="M5320" s="255" t="s">
        <v>863</v>
      </c>
      <c r="N5320" s="255" t="s">
        <v>1870</v>
      </c>
      <c r="P5320" s="255" t="s">
        <v>3619</v>
      </c>
      <c r="Q5320" s="255" t="s">
        <v>776</v>
      </c>
      <c r="R5320" s="255" t="s">
        <v>594</v>
      </c>
      <c r="S5320" s="255" t="s">
        <v>3169</v>
      </c>
    </row>
    <row r="5321" spans="1:19" x14ac:dyDescent="0.3">
      <c r="A5321" s="255"/>
      <c r="B5321" s="255"/>
      <c r="C5321" s="255"/>
      <c r="D5321" s="255"/>
      <c r="F5321" s="255" t="s">
        <v>3619</v>
      </c>
      <c r="G5321" s="255" t="s">
        <v>545</v>
      </c>
      <c r="H5321" s="255" t="s">
        <v>6665</v>
      </c>
      <c r="I5321" s="255" t="s">
        <v>2012</v>
      </c>
      <c r="K5321" s="255" t="s">
        <v>8619</v>
      </c>
      <c r="L5321" s="255" t="s">
        <v>737</v>
      </c>
      <c r="M5321" s="255" t="s">
        <v>946</v>
      </c>
      <c r="N5321" s="255" t="s">
        <v>2431</v>
      </c>
      <c r="P5321" s="255" t="s">
        <v>3619</v>
      </c>
      <c r="Q5321" s="255" t="s">
        <v>778</v>
      </c>
      <c r="R5321" s="255" t="s">
        <v>4246</v>
      </c>
      <c r="S5321" s="255" t="s">
        <v>8875</v>
      </c>
    </row>
    <row r="5322" spans="1:19" x14ac:dyDescent="0.3">
      <c r="A5322" s="255"/>
      <c r="B5322" s="255"/>
      <c r="C5322" s="255"/>
      <c r="D5322" s="255"/>
      <c r="F5322" s="255" t="s">
        <v>3619</v>
      </c>
      <c r="G5322" s="255" t="s">
        <v>667</v>
      </c>
      <c r="H5322" s="255" t="s">
        <v>594</v>
      </c>
      <c r="I5322" s="255" t="s">
        <v>594</v>
      </c>
      <c r="K5322" s="255" t="s">
        <v>8619</v>
      </c>
      <c r="L5322" s="255" t="s">
        <v>739</v>
      </c>
      <c r="M5322" s="255" t="s">
        <v>624</v>
      </c>
      <c r="N5322" s="255" t="s">
        <v>2052</v>
      </c>
      <c r="P5322" s="255" t="s">
        <v>3619</v>
      </c>
      <c r="Q5322" s="255" t="s">
        <v>780</v>
      </c>
      <c r="R5322" s="255" t="s">
        <v>1599</v>
      </c>
      <c r="S5322" s="255" t="s">
        <v>3731</v>
      </c>
    </row>
    <row r="5323" spans="1:19" x14ac:dyDescent="0.3">
      <c r="A5323" s="255"/>
      <c r="B5323" s="255"/>
      <c r="C5323" s="255"/>
      <c r="D5323" s="255"/>
      <c r="F5323" s="255" t="s">
        <v>3619</v>
      </c>
      <c r="G5323" s="255" t="s">
        <v>668</v>
      </c>
      <c r="H5323" s="255" t="s">
        <v>861</v>
      </c>
      <c r="I5323" s="255" t="s">
        <v>1120</v>
      </c>
      <c r="K5323" s="255" t="s">
        <v>8619</v>
      </c>
      <c r="L5323" s="255" t="s">
        <v>743</v>
      </c>
      <c r="M5323" s="255" t="s">
        <v>1020</v>
      </c>
      <c r="N5323" s="255" t="s">
        <v>9934</v>
      </c>
      <c r="P5323" s="255" t="s">
        <v>3619</v>
      </c>
      <c r="Q5323" s="255" t="s">
        <v>782</v>
      </c>
      <c r="R5323" s="255" t="s">
        <v>565</v>
      </c>
      <c r="S5323" s="255" t="s">
        <v>565</v>
      </c>
    </row>
    <row r="5324" spans="1:19" x14ac:dyDescent="0.3">
      <c r="A5324" s="255"/>
      <c r="B5324" s="255"/>
      <c r="C5324" s="255"/>
      <c r="D5324" s="255"/>
      <c r="F5324" s="255" t="s">
        <v>3619</v>
      </c>
      <c r="G5324" s="255" t="s">
        <v>670</v>
      </c>
      <c r="H5324" s="255" t="s">
        <v>1882</v>
      </c>
      <c r="I5324" s="255" t="s">
        <v>8960</v>
      </c>
      <c r="K5324" s="255" t="s">
        <v>8619</v>
      </c>
      <c r="L5324" s="255" t="s">
        <v>745</v>
      </c>
      <c r="M5324" s="255" t="s">
        <v>757</v>
      </c>
      <c r="N5324" s="255" t="s">
        <v>723</v>
      </c>
      <c r="P5324" s="255" t="s">
        <v>3619</v>
      </c>
      <c r="Q5324" s="255" t="s">
        <v>783</v>
      </c>
      <c r="R5324" s="255" t="s">
        <v>1420</v>
      </c>
      <c r="S5324" s="255" t="s">
        <v>785</v>
      </c>
    </row>
    <row r="5325" spans="1:19" x14ac:dyDescent="0.3">
      <c r="A5325" s="255"/>
      <c r="B5325" s="255"/>
      <c r="C5325" s="255"/>
      <c r="D5325" s="255"/>
      <c r="F5325" s="255" t="s">
        <v>3619</v>
      </c>
      <c r="G5325" s="255" t="s">
        <v>672</v>
      </c>
      <c r="H5325" s="255" t="s">
        <v>4257</v>
      </c>
      <c r="I5325" s="255" t="s">
        <v>8716</v>
      </c>
      <c r="K5325" s="255" t="s">
        <v>8619</v>
      </c>
      <c r="L5325" s="255" t="s">
        <v>747</v>
      </c>
      <c r="M5325" s="255" t="s">
        <v>4775</v>
      </c>
      <c r="N5325" s="255" t="s">
        <v>9933</v>
      </c>
      <c r="P5325" s="255" t="s">
        <v>3619</v>
      </c>
      <c r="Q5325" s="255" t="s">
        <v>784</v>
      </c>
      <c r="R5325" s="255" t="s">
        <v>1802</v>
      </c>
      <c r="S5325" s="255" t="s">
        <v>4430</v>
      </c>
    </row>
    <row r="5326" spans="1:19" x14ac:dyDescent="0.3">
      <c r="A5326" s="255"/>
      <c r="B5326" s="255"/>
      <c r="C5326" s="255"/>
      <c r="D5326" s="255"/>
      <c r="F5326" s="255" t="s">
        <v>3619</v>
      </c>
      <c r="G5326" s="255" t="s">
        <v>544</v>
      </c>
      <c r="H5326" s="255" t="s">
        <v>863</v>
      </c>
      <c r="I5326" s="255" t="s">
        <v>1183</v>
      </c>
      <c r="K5326" s="255" t="s">
        <v>8619</v>
      </c>
      <c r="L5326" s="255" t="s">
        <v>749</v>
      </c>
      <c r="M5326" s="255" t="s">
        <v>2515</v>
      </c>
      <c r="N5326" s="255" t="s">
        <v>4328</v>
      </c>
      <c r="P5326" s="255" t="s">
        <v>3619</v>
      </c>
      <c r="Q5326" s="255" t="s">
        <v>786</v>
      </c>
      <c r="R5326" s="255" t="s">
        <v>10190</v>
      </c>
      <c r="S5326" s="255" t="s">
        <v>8876</v>
      </c>
    </row>
    <row r="5327" spans="1:19" x14ac:dyDescent="0.3">
      <c r="A5327" s="255"/>
      <c r="B5327" s="255"/>
      <c r="C5327" s="255"/>
      <c r="D5327" s="255"/>
      <c r="F5327" s="255" t="s">
        <v>3619</v>
      </c>
      <c r="G5327" s="255" t="s">
        <v>675</v>
      </c>
      <c r="H5327" s="255" t="s">
        <v>565</v>
      </c>
      <c r="I5327" s="255" t="s">
        <v>565</v>
      </c>
      <c r="K5327" s="255" t="s">
        <v>8619</v>
      </c>
      <c r="L5327" s="255" t="s">
        <v>751</v>
      </c>
      <c r="M5327" s="255" t="s">
        <v>2413</v>
      </c>
      <c r="N5327" s="255" t="s">
        <v>9196</v>
      </c>
      <c r="P5327" s="255" t="s">
        <v>3619</v>
      </c>
      <c r="Q5327" s="255" t="s">
        <v>4674</v>
      </c>
      <c r="R5327" s="255" t="s">
        <v>1700</v>
      </c>
      <c r="S5327" s="255" t="s">
        <v>5557</v>
      </c>
    </row>
    <row r="5328" spans="1:19" x14ac:dyDescent="0.3">
      <c r="A5328" s="255"/>
      <c r="B5328" s="255"/>
      <c r="C5328" s="255"/>
      <c r="D5328" s="255"/>
      <c r="F5328" s="255" t="s">
        <v>3619</v>
      </c>
      <c r="G5328" s="255" t="s">
        <v>676</v>
      </c>
      <c r="H5328" s="255" t="s">
        <v>863</v>
      </c>
      <c r="I5328" s="255" t="s">
        <v>1183</v>
      </c>
      <c r="K5328" s="255" t="s">
        <v>8619</v>
      </c>
      <c r="L5328" s="255" t="s">
        <v>753</v>
      </c>
      <c r="M5328" s="255" t="s">
        <v>1876</v>
      </c>
      <c r="N5328" s="255" t="s">
        <v>9932</v>
      </c>
      <c r="P5328" s="255" t="s">
        <v>3619</v>
      </c>
      <c r="Q5328" s="255" t="s">
        <v>788</v>
      </c>
      <c r="R5328" s="255" t="s">
        <v>821</v>
      </c>
      <c r="S5328" s="255" t="s">
        <v>1387</v>
      </c>
    </row>
    <row r="5329" spans="1:19" x14ac:dyDescent="0.3">
      <c r="A5329" s="255"/>
      <c r="B5329" s="255"/>
      <c r="C5329" s="255"/>
      <c r="D5329" s="255"/>
      <c r="F5329" s="255" t="s">
        <v>3619</v>
      </c>
      <c r="G5329" s="255" t="s">
        <v>893</v>
      </c>
      <c r="H5329" s="255" t="s">
        <v>565</v>
      </c>
      <c r="I5329" s="255" t="s">
        <v>565</v>
      </c>
      <c r="K5329" s="255" t="s">
        <v>8619</v>
      </c>
      <c r="L5329" s="255" t="s">
        <v>538</v>
      </c>
      <c r="M5329" s="255" t="s">
        <v>9931</v>
      </c>
      <c r="N5329" s="255" t="s">
        <v>9930</v>
      </c>
      <c r="P5329" s="255" t="s">
        <v>3619</v>
      </c>
      <c r="Q5329" s="255" t="s">
        <v>790</v>
      </c>
      <c r="R5329" s="255" t="s">
        <v>1420</v>
      </c>
      <c r="S5329" s="255" t="s">
        <v>1473</v>
      </c>
    </row>
    <row r="5330" spans="1:19" x14ac:dyDescent="0.3">
      <c r="A5330" s="255"/>
      <c r="B5330" s="255"/>
      <c r="C5330" s="255"/>
      <c r="D5330" s="255"/>
      <c r="F5330" s="255" t="s">
        <v>3619</v>
      </c>
      <c r="G5330" s="255" t="s">
        <v>677</v>
      </c>
      <c r="H5330" s="255" t="s">
        <v>565</v>
      </c>
      <c r="I5330" s="255" t="s">
        <v>565</v>
      </c>
      <c r="K5330" s="255" t="s">
        <v>8619</v>
      </c>
      <c r="L5330" s="255" t="s">
        <v>756</v>
      </c>
      <c r="M5330" s="255" t="s">
        <v>565</v>
      </c>
      <c r="N5330" s="255" t="s">
        <v>565</v>
      </c>
      <c r="P5330" s="255" t="s">
        <v>3619</v>
      </c>
      <c r="Q5330" s="255" t="s">
        <v>792</v>
      </c>
      <c r="R5330" s="255" t="s">
        <v>1013</v>
      </c>
      <c r="S5330" s="255" t="s">
        <v>577</v>
      </c>
    </row>
    <row r="5331" spans="1:19" x14ac:dyDescent="0.3">
      <c r="A5331" s="255"/>
      <c r="B5331" s="255"/>
      <c r="C5331" s="255"/>
      <c r="D5331" s="255"/>
      <c r="F5331" s="255" t="s">
        <v>3619</v>
      </c>
      <c r="G5331" s="255" t="s">
        <v>543</v>
      </c>
      <c r="H5331" s="255" t="s">
        <v>598</v>
      </c>
      <c r="I5331" s="255" t="s">
        <v>5067</v>
      </c>
      <c r="K5331" s="255" t="s">
        <v>8619</v>
      </c>
      <c r="L5331" s="255" t="s">
        <v>758</v>
      </c>
      <c r="M5331" s="255" t="s">
        <v>1808</v>
      </c>
      <c r="N5331" s="255" t="s">
        <v>9197</v>
      </c>
      <c r="P5331" s="255" t="s">
        <v>3619</v>
      </c>
      <c r="Q5331" s="255" t="s">
        <v>794</v>
      </c>
      <c r="R5331" s="255" t="s">
        <v>946</v>
      </c>
      <c r="S5331" s="255" t="s">
        <v>5454</v>
      </c>
    </row>
    <row r="5332" spans="1:19" x14ac:dyDescent="0.3">
      <c r="A5332" s="255"/>
      <c r="B5332" s="255"/>
      <c r="C5332" s="255"/>
      <c r="D5332" s="255"/>
      <c r="F5332" s="255" t="s">
        <v>3619</v>
      </c>
      <c r="G5332" s="255" t="s">
        <v>679</v>
      </c>
      <c r="H5332" s="255" t="s">
        <v>946</v>
      </c>
      <c r="I5332" s="255" t="s">
        <v>777</v>
      </c>
      <c r="K5332" s="255" t="s">
        <v>8619</v>
      </c>
      <c r="L5332" s="255" t="s">
        <v>760</v>
      </c>
      <c r="M5332" s="255" t="s">
        <v>9929</v>
      </c>
      <c r="N5332" s="255" t="s">
        <v>9928</v>
      </c>
      <c r="P5332" s="255" t="s">
        <v>3619</v>
      </c>
      <c r="Q5332" s="255" t="s">
        <v>796</v>
      </c>
      <c r="R5332" s="255" t="s">
        <v>1906</v>
      </c>
      <c r="S5332" s="255" t="s">
        <v>1598</v>
      </c>
    </row>
    <row r="5333" spans="1:19" x14ac:dyDescent="0.3">
      <c r="A5333" s="255"/>
      <c r="B5333" s="255"/>
      <c r="C5333" s="255"/>
      <c r="D5333" s="255"/>
      <c r="F5333" s="255" t="s">
        <v>3619</v>
      </c>
      <c r="G5333" s="255" t="s">
        <v>681</v>
      </c>
      <c r="H5333" s="255" t="s">
        <v>1851</v>
      </c>
      <c r="I5333" s="255" t="s">
        <v>4754</v>
      </c>
      <c r="K5333" s="255" t="s">
        <v>8619</v>
      </c>
      <c r="L5333" s="255" t="s">
        <v>762</v>
      </c>
      <c r="M5333" s="255" t="s">
        <v>1844</v>
      </c>
      <c r="N5333" s="255" t="s">
        <v>9927</v>
      </c>
      <c r="P5333" s="255" t="s">
        <v>3619</v>
      </c>
      <c r="Q5333" s="255" t="s">
        <v>4675</v>
      </c>
      <c r="R5333" s="255" t="s">
        <v>2105</v>
      </c>
      <c r="S5333" s="255" t="s">
        <v>9294</v>
      </c>
    </row>
    <row r="5334" spans="1:19" x14ac:dyDescent="0.3">
      <c r="A5334" s="255"/>
      <c r="B5334" s="255"/>
      <c r="C5334" s="255"/>
      <c r="D5334" s="255"/>
      <c r="F5334" s="255" t="s">
        <v>3619</v>
      </c>
      <c r="G5334" s="255" t="s">
        <v>683</v>
      </c>
      <c r="H5334" s="255" t="s">
        <v>680</v>
      </c>
      <c r="I5334" s="255" t="s">
        <v>4442</v>
      </c>
      <c r="K5334" s="255" t="s">
        <v>8619</v>
      </c>
      <c r="L5334" s="255" t="s">
        <v>764</v>
      </c>
      <c r="M5334" s="255" t="s">
        <v>1234</v>
      </c>
      <c r="N5334" s="255" t="s">
        <v>3262</v>
      </c>
      <c r="P5334" s="255" t="s">
        <v>3619</v>
      </c>
      <c r="Q5334" s="255" t="s">
        <v>798</v>
      </c>
      <c r="R5334" s="255" t="s">
        <v>952</v>
      </c>
      <c r="S5334" s="255" t="s">
        <v>4338</v>
      </c>
    </row>
    <row r="5335" spans="1:19" x14ac:dyDescent="0.3">
      <c r="A5335" s="255"/>
      <c r="B5335" s="255"/>
      <c r="C5335" s="255"/>
      <c r="D5335" s="255"/>
      <c r="F5335" s="255" t="s">
        <v>3619</v>
      </c>
      <c r="G5335" s="255" t="s">
        <v>542</v>
      </c>
      <c r="H5335" s="255" t="s">
        <v>4152</v>
      </c>
      <c r="I5335" s="255" t="s">
        <v>5090</v>
      </c>
      <c r="K5335" s="255" t="s">
        <v>8619</v>
      </c>
      <c r="L5335" s="255" t="s">
        <v>766</v>
      </c>
      <c r="M5335" s="255" t="s">
        <v>565</v>
      </c>
      <c r="N5335" s="255" t="s">
        <v>565</v>
      </c>
      <c r="P5335" s="255" t="s">
        <v>3619</v>
      </c>
      <c r="Q5335" s="255" t="s">
        <v>800</v>
      </c>
      <c r="R5335" s="255" t="s">
        <v>946</v>
      </c>
      <c r="S5335" s="255" t="s">
        <v>2642</v>
      </c>
    </row>
    <row r="5336" spans="1:19" x14ac:dyDescent="0.3">
      <c r="A5336" s="255"/>
      <c r="B5336" s="255"/>
      <c r="C5336" s="255"/>
      <c r="D5336" s="255"/>
      <c r="F5336" s="255" t="s">
        <v>3619</v>
      </c>
      <c r="G5336" s="255" t="s">
        <v>686</v>
      </c>
      <c r="H5336" s="255" t="s">
        <v>1826</v>
      </c>
      <c r="I5336" s="255" t="s">
        <v>3186</v>
      </c>
      <c r="K5336" s="255" t="s">
        <v>8619</v>
      </c>
      <c r="L5336" s="255" t="s">
        <v>4672</v>
      </c>
      <c r="M5336" s="255" t="s">
        <v>565</v>
      </c>
      <c r="N5336" s="255" t="s">
        <v>565</v>
      </c>
      <c r="P5336" s="255" t="s">
        <v>3619</v>
      </c>
      <c r="Q5336" s="255" t="s">
        <v>802</v>
      </c>
      <c r="R5336" s="255" t="s">
        <v>565</v>
      </c>
      <c r="S5336" s="255" t="s">
        <v>565</v>
      </c>
    </row>
    <row r="5337" spans="1:19" x14ac:dyDescent="0.3">
      <c r="A5337" s="255"/>
      <c r="B5337" s="255"/>
      <c r="C5337" s="255"/>
      <c r="D5337" s="255"/>
      <c r="F5337" s="255" t="s">
        <v>3619</v>
      </c>
      <c r="G5337" s="255" t="s">
        <v>688</v>
      </c>
      <c r="H5337" s="255" t="s">
        <v>1807</v>
      </c>
      <c r="I5337" s="255" t="s">
        <v>4249</v>
      </c>
      <c r="K5337" s="255" t="s">
        <v>8619</v>
      </c>
      <c r="L5337" s="255" t="s">
        <v>767</v>
      </c>
      <c r="M5337" s="255" t="s">
        <v>565</v>
      </c>
      <c r="N5337" s="255" t="s">
        <v>565</v>
      </c>
      <c r="P5337" s="255" t="s">
        <v>3619</v>
      </c>
      <c r="Q5337" s="255" t="s">
        <v>803</v>
      </c>
      <c r="R5337" s="255" t="s">
        <v>2998</v>
      </c>
      <c r="S5337" s="255" t="s">
        <v>8877</v>
      </c>
    </row>
    <row r="5338" spans="1:19" x14ac:dyDescent="0.3">
      <c r="A5338" s="255"/>
      <c r="B5338" s="255"/>
      <c r="C5338" s="255"/>
      <c r="D5338" s="255"/>
      <c r="F5338" s="255" t="s">
        <v>3619</v>
      </c>
      <c r="G5338" s="255" t="s">
        <v>690</v>
      </c>
      <c r="H5338" s="255" t="s">
        <v>949</v>
      </c>
      <c r="I5338" s="255" t="s">
        <v>3169</v>
      </c>
      <c r="K5338" s="255" t="s">
        <v>8619</v>
      </c>
      <c r="L5338" s="255" t="s">
        <v>769</v>
      </c>
      <c r="M5338" s="255" t="s">
        <v>565</v>
      </c>
      <c r="N5338" s="255" t="s">
        <v>565</v>
      </c>
      <c r="P5338" s="255" t="s">
        <v>3619</v>
      </c>
      <c r="Q5338" s="255" t="s">
        <v>805</v>
      </c>
      <c r="R5338" s="255" t="s">
        <v>594</v>
      </c>
      <c r="S5338" s="255" t="s">
        <v>2689</v>
      </c>
    </row>
    <row r="5339" spans="1:19" x14ac:dyDescent="0.3">
      <c r="A5339" s="255"/>
      <c r="B5339" s="255"/>
      <c r="C5339" s="255"/>
      <c r="D5339" s="255"/>
      <c r="F5339" s="255" t="s">
        <v>3619</v>
      </c>
      <c r="G5339" s="255" t="s">
        <v>541</v>
      </c>
      <c r="H5339" s="255" t="s">
        <v>4050</v>
      </c>
      <c r="I5339" s="255" t="s">
        <v>8717</v>
      </c>
      <c r="K5339" s="255" t="s">
        <v>8619</v>
      </c>
      <c r="L5339" s="255" t="s">
        <v>771</v>
      </c>
      <c r="M5339" s="255" t="s">
        <v>565</v>
      </c>
      <c r="N5339" s="255" t="s">
        <v>565</v>
      </c>
      <c r="P5339" s="255" t="s">
        <v>3619</v>
      </c>
      <c r="Q5339" s="255" t="s">
        <v>807</v>
      </c>
      <c r="R5339" s="255" t="s">
        <v>680</v>
      </c>
      <c r="S5339" s="255" t="s">
        <v>2996</v>
      </c>
    </row>
    <row r="5340" spans="1:19" x14ac:dyDescent="0.3">
      <c r="A5340" s="255"/>
      <c r="B5340" s="255"/>
      <c r="C5340" s="255"/>
      <c r="D5340" s="255"/>
      <c r="F5340" s="255" t="s">
        <v>3619</v>
      </c>
      <c r="G5340" s="255" t="s">
        <v>693</v>
      </c>
      <c r="H5340" s="255" t="s">
        <v>978</v>
      </c>
      <c r="I5340" s="255" t="s">
        <v>8718</v>
      </c>
      <c r="K5340" s="255" t="s">
        <v>8619</v>
      </c>
      <c r="L5340" s="255" t="s">
        <v>537</v>
      </c>
      <c r="M5340" s="255" t="s">
        <v>3945</v>
      </c>
      <c r="N5340" s="255" t="s">
        <v>9926</v>
      </c>
      <c r="P5340" s="255" t="s">
        <v>3619</v>
      </c>
      <c r="Q5340" s="255" t="s">
        <v>809</v>
      </c>
      <c r="R5340" s="255" t="s">
        <v>2090</v>
      </c>
      <c r="S5340" s="255" t="s">
        <v>8878</v>
      </c>
    </row>
    <row r="5341" spans="1:19" x14ac:dyDescent="0.3">
      <c r="A5341" s="255"/>
      <c r="B5341" s="255"/>
      <c r="C5341" s="255"/>
      <c r="D5341" s="255"/>
      <c r="F5341" s="255" t="s">
        <v>3619</v>
      </c>
      <c r="G5341" s="255" t="s">
        <v>695</v>
      </c>
      <c r="H5341" s="255" t="s">
        <v>4467</v>
      </c>
      <c r="I5341" s="255" t="s">
        <v>8719</v>
      </c>
      <c r="K5341" s="255" t="s">
        <v>8619</v>
      </c>
      <c r="L5341" s="255" t="s">
        <v>4673</v>
      </c>
      <c r="M5341" s="255" t="s">
        <v>812</v>
      </c>
      <c r="N5341" s="255" t="s">
        <v>9198</v>
      </c>
      <c r="P5341" s="255" t="s">
        <v>3619</v>
      </c>
      <c r="Q5341" s="255" t="s">
        <v>811</v>
      </c>
      <c r="R5341" s="255" t="s">
        <v>565</v>
      </c>
      <c r="S5341" s="255" t="s">
        <v>565</v>
      </c>
    </row>
    <row r="5342" spans="1:19" x14ac:dyDescent="0.3">
      <c r="A5342" s="255"/>
      <c r="B5342" s="255"/>
      <c r="C5342" s="255"/>
      <c r="D5342" s="255"/>
      <c r="F5342" s="255" t="s">
        <v>3619</v>
      </c>
      <c r="G5342" s="255" t="s">
        <v>697</v>
      </c>
      <c r="H5342" s="255" t="s">
        <v>4788</v>
      </c>
      <c r="I5342" s="255" t="s">
        <v>632</v>
      </c>
      <c r="K5342" s="255" t="s">
        <v>8619</v>
      </c>
      <c r="L5342" s="255" t="s">
        <v>774</v>
      </c>
      <c r="M5342" s="255" t="s">
        <v>565</v>
      </c>
      <c r="N5342" s="255" t="s">
        <v>565</v>
      </c>
      <c r="P5342" s="255" t="s">
        <v>3619</v>
      </c>
      <c r="Q5342" s="255" t="s">
        <v>4676</v>
      </c>
      <c r="R5342" s="255" t="s">
        <v>1768</v>
      </c>
      <c r="S5342" s="255" t="s">
        <v>9295</v>
      </c>
    </row>
    <row r="5343" spans="1:19" x14ac:dyDescent="0.3">
      <c r="A5343" s="255"/>
      <c r="B5343" s="255"/>
      <c r="C5343" s="255"/>
      <c r="D5343" s="255"/>
      <c r="F5343" s="255" t="s">
        <v>3619</v>
      </c>
      <c r="G5343" s="255" t="s">
        <v>699</v>
      </c>
      <c r="H5343" s="255" t="s">
        <v>1635</v>
      </c>
      <c r="I5343" s="255" t="s">
        <v>4318</v>
      </c>
      <c r="K5343" s="255" t="s">
        <v>8619</v>
      </c>
      <c r="L5343" s="255" t="s">
        <v>776</v>
      </c>
      <c r="M5343" s="255" t="s">
        <v>565</v>
      </c>
      <c r="N5343" s="255" t="s">
        <v>565</v>
      </c>
      <c r="P5343" s="255" t="s">
        <v>3619</v>
      </c>
      <c r="Q5343" s="255" t="s">
        <v>813</v>
      </c>
      <c r="R5343" s="255" t="s">
        <v>2516</v>
      </c>
      <c r="S5343" s="255" t="s">
        <v>8879</v>
      </c>
    </row>
    <row r="5344" spans="1:19" x14ac:dyDescent="0.3">
      <c r="A5344" s="255"/>
      <c r="B5344" s="255"/>
      <c r="C5344" s="255"/>
      <c r="D5344" s="255"/>
      <c r="F5344" s="255" t="s">
        <v>3619</v>
      </c>
      <c r="G5344" s="255" t="s">
        <v>701</v>
      </c>
      <c r="H5344" s="255" t="s">
        <v>624</v>
      </c>
      <c r="I5344" s="255" t="s">
        <v>594</v>
      </c>
      <c r="K5344" s="255" t="s">
        <v>8619</v>
      </c>
      <c r="L5344" s="255" t="s">
        <v>778</v>
      </c>
      <c r="M5344" s="255" t="s">
        <v>565</v>
      </c>
      <c r="N5344" s="255" t="s">
        <v>565</v>
      </c>
      <c r="P5344" s="255" t="s">
        <v>3619</v>
      </c>
      <c r="Q5344" s="255" t="s">
        <v>815</v>
      </c>
      <c r="R5344" s="255" t="s">
        <v>565</v>
      </c>
      <c r="S5344" s="255" t="s">
        <v>821</v>
      </c>
    </row>
    <row r="5345" spans="1:19" x14ac:dyDescent="0.3">
      <c r="A5345" s="255"/>
      <c r="B5345" s="255"/>
      <c r="C5345" s="255"/>
      <c r="D5345" s="255"/>
      <c r="F5345" s="255" t="s">
        <v>3619</v>
      </c>
      <c r="G5345" s="255" t="s">
        <v>702</v>
      </c>
      <c r="H5345" s="255" t="s">
        <v>863</v>
      </c>
      <c r="I5345" s="255" t="s">
        <v>896</v>
      </c>
      <c r="K5345" s="255" t="s">
        <v>8619</v>
      </c>
      <c r="L5345" s="255" t="s">
        <v>780</v>
      </c>
      <c r="M5345" s="255" t="s">
        <v>565</v>
      </c>
      <c r="N5345" s="255" t="s">
        <v>565</v>
      </c>
      <c r="P5345" s="255" t="s">
        <v>3619</v>
      </c>
      <c r="Q5345" s="255" t="s">
        <v>816</v>
      </c>
      <c r="R5345" s="255" t="s">
        <v>3144</v>
      </c>
      <c r="S5345" s="255" t="s">
        <v>8880</v>
      </c>
    </row>
    <row r="5346" spans="1:19" x14ac:dyDescent="0.3">
      <c r="A5346" s="255"/>
      <c r="B5346" s="255"/>
      <c r="C5346" s="255"/>
      <c r="D5346" s="255"/>
      <c r="F5346" s="255" t="s">
        <v>3619</v>
      </c>
      <c r="G5346" s="255" t="s">
        <v>703</v>
      </c>
      <c r="H5346" s="255" t="s">
        <v>565</v>
      </c>
      <c r="I5346" s="255" t="s">
        <v>565</v>
      </c>
      <c r="K5346" s="255" t="s">
        <v>8619</v>
      </c>
      <c r="L5346" s="255" t="s">
        <v>782</v>
      </c>
      <c r="M5346" s="255" t="s">
        <v>565</v>
      </c>
      <c r="N5346" s="255" t="s">
        <v>565</v>
      </c>
      <c r="P5346" s="255" t="s">
        <v>3619</v>
      </c>
      <c r="Q5346" s="255" t="s">
        <v>818</v>
      </c>
      <c r="R5346" s="255" t="s">
        <v>4583</v>
      </c>
      <c r="S5346" s="255" t="s">
        <v>4044</v>
      </c>
    </row>
    <row r="5347" spans="1:19" x14ac:dyDescent="0.3">
      <c r="A5347" s="255"/>
      <c r="B5347" s="255"/>
      <c r="C5347" s="255"/>
      <c r="D5347" s="255"/>
      <c r="F5347" s="255" t="s">
        <v>3619</v>
      </c>
      <c r="G5347" s="255" t="s">
        <v>704</v>
      </c>
      <c r="H5347" s="255" t="s">
        <v>1863</v>
      </c>
      <c r="I5347" s="255" t="s">
        <v>2693</v>
      </c>
      <c r="K5347" s="255" t="s">
        <v>8619</v>
      </c>
      <c r="L5347" s="255" t="s">
        <v>784</v>
      </c>
      <c r="M5347" s="255" t="s">
        <v>863</v>
      </c>
      <c r="N5347" s="255" t="s">
        <v>3300</v>
      </c>
      <c r="P5347" s="255" t="s">
        <v>3619</v>
      </c>
      <c r="Q5347" s="255" t="s">
        <v>4677</v>
      </c>
      <c r="R5347" s="255" t="s">
        <v>565</v>
      </c>
      <c r="S5347" s="255" t="s">
        <v>565</v>
      </c>
    </row>
    <row r="5348" spans="1:19" x14ac:dyDescent="0.3">
      <c r="A5348" s="255"/>
      <c r="B5348" s="255"/>
      <c r="C5348" s="255"/>
      <c r="D5348" s="255"/>
      <c r="F5348" s="255" t="s">
        <v>3619</v>
      </c>
      <c r="G5348" s="255" t="s">
        <v>705</v>
      </c>
      <c r="H5348" s="255" t="s">
        <v>2284</v>
      </c>
      <c r="I5348" s="255" t="s">
        <v>4257</v>
      </c>
      <c r="K5348" s="255" t="s">
        <v>8619</v>
      </c>
      <c r="L5348" s="255" t="s">
        <v>786</v>
      </c>
      <c r="M5348" s="255" t="s">
        <v>881</v>
      </c>
      <c r="N5348" s="255" t="s">
        <v>9199</v>
      </c>
      <c r="P5348" s="255" t="s">
        <v>3619</v>
      </c>
      <c r="Q5348" s="255" t="s">
        <v>820</v>
      </c>
      <c r="R5348" s="255" t="s">
        <v>565</v>
      </c>
      <c r="S5348" s="255" t="s">
        <v>565</v>
      </c>
    </row>
    <row r="5349" spans="1:19" x14ac:dyDescent="0.3">
      <c r="A5349" s="255"/>
      <c r="B5349" s="255"/>
      <c r="C5349" s="255"/>
      <c r="D5349" s="255"/>
      <c r="F5349" s="255" t="s">
        <v>3619</v>
      </c>
      <c r="G5349" s="255" t="s">
        <v>707</v>
      </c>
      <c r="H5349" s="255" t="s">
        <v>1939</v>
      </c>
      <c r="I5349" s="255" t="s">
        <v>7338</v>
      </c>
      <c r="K5349" s="255" t="s">
        <v>8619</v>
      </c>
      <c r="L5349" s="255" t="s">
        <v>4674</v>
      </c>
      <c r="M5349" s="255" t="s">
        <v>1966</v>
      </c>
      <c r="N5349" s="255" t="s">
        <v>1421</v>
      </c>
      <c r="P5349" s="255" t="s">
        <v>3619</v>
      </c>
      <c r="Q5349" s="255" t="s">
        <v>961</v>
      </c>
      <c r="R5349" s="255" t="s">
        <v>565</v>
      </c>
      <c r="S5349" s="255" t="s">
        <v>565</v>
      </c>
    </row>
    <row r="5350" spans="1:19" x14ac:dyDescent="0.3">
      <c r="A5350" s="255"/>
      <c r="B5350" s="255"/>
      <c r="C5350" s="255"/>
      <c r="D5350" s="255"/>
      <c r="F5350" s="255" t="s">
        <v>3619</v>
      </c>
      <c r="G5350" s="255" t="s">
        <v>709</v>
      </c>
      <c r="H5350" s="255" t="s">
        <v>992</v>
      </c>
      <c r="I5350" s="255" t="s">
        <v>1232</v>
      </c>
      <c r="K5350" s="255" t="s">
        <v>8619</v>
      </c>
      <c r="L5350" s="255" t="s">
        <v>788</v>
      </c>
      <c r="M5350" s="255" t="s">
        <v>565</v>
      </c>
      <c r="N5350" s="255" t="s">
        <v>565</v>
      </c>
      <c r="P5350" s="255" t="s">
        <v>3619</v>
      </c>
      <c r="Q5350" s="255" t="s">
        <v>822</v>
      </c>
      <c r="R5350" s="255" t="s">
        <v>1835</v>
      </c>
      <c r="S5350" s="255" t="s">
        <v>10191</v>
      </c>
    </row>
    <row r="5351" spans="1:19" x14ac:dyDescent="0.3">
      <c r="A5351" s="255"/>
      <c r="B5351" s="255"/>
      <c r="C5351" s="255"/>
      <c r="D5351" s="255"/>
      <c r="F5351" s="255" t="s">
        <v>3619</v>
      </c>
      <c r="G5351" s="255" t="s">
        <v>586</v>
      </c>
      <c r="H5351" s="255" t="s">
        <v>976</v>
      </c>
      <c r="I5351" s="255" t="s">
        <v>2478</v>
      </c>
      <c r="K5351" s="255" t="s">
        <v>8619</v>
      </c>
      <c r="L5351" s="255" t="s">
        <v>790</v>
      </c>
      <c r="M5351" s="255" t="s">
        <v>3062</v>
      </c>
      <c r="N5351" s="255" t="s">
        <v>2285</v>
      </c>
      <c r="P5351" s="255" t="s">
        <v>3619</v>
      </c>
      <c r="Q5351" s="255" t="s">
        <v>332</v>
      </c>
      <c r="R5351" s="255" t="s">
        <v>10192</v>
      </c>
      <c r="S5351" s="255" t="s">
        <v>10193</v>
      </c>
    </row>
    <row r="5352" spans="1:19" x14ac:dyDescent="0.3">
      <c r="A5352" s="255"/>
      <c r="B5352" s="255"/>
      <c r="C5352" s="255"/>
      <c r="D5352" s="255"/>
      <c r="F5352" s="255" t="s">
        <v>3619</v>
      </c>
      <c r="G5352" s="255" t="s">
        <v>540</v>
      </c>
      <c r="H5352" s="255" t="s">
        <v>9714</v>
      </c>
      <c r="I5352" s="255" t="s">
        <v>9715</v>
      </c>
      <c r="K5352" s="255" t="s">
        <v>8619</v>
      </c>
      <c r="L5352" s="255" t="s">
        <v>792</v>
      </c>
      <c r="M5352" s="255" t="s">
        <v>624</v>
      </c>
      <c r="N5352" s="255" t="s">
        <v>1700</v>
      </c>
      <c r="P5352" s="255" t="s">
        <v>3619</v>
      </c>
      <c r="Q5352" s="255" t="s">
        <v>331</v>
      </c>
      <c r="R5352" s="255" t="s">
        <v>4507</v>
      </c>
      <c r="S5352" s="255" t="s">
        <v>10194</v>
      </c>
    </row>
    <row r="5353" spans="1:19" x14ac:dyDescent="0.3">
      <c r="A5353" s="255"/>
      <c r="B5353" s="255"/>
      <c r="C5353" s="255"/>
      <c r="D5353" s="255"/>
      <c r="F5353" s="255" t="s">
        <v>3619</v>
      </c>
      <c r="G5353" s="255" t="s">
        <v>371</v>
      </c>
      <c r="H5353" s="255" t="s">
        <v>5287</v>
      </c>
      <c r="I5353" s="255" t="s">
        <v>9716</v>
      </c>
      <c r="K5353" s="255" t="s">
        <v>8619</v>
      </c>
      <c r="L5353" s="255" t="s">
        <v>794</v>
      </c>
      <c r="M5353" s="255" t="s">
        <v>821</v>
      </c>
      <c r="N5353" s="255" t="s">
        <v>2028</v>
      </c>
      <c r="P5353" s="255" t="s">
        <v>3619</v>
      </c>
      <c r="Q5353" s="255" t="s">
        <v>330</v>
      </c>
      <c r="R5353" s="255" t="s">
        <v>997</v>
      </c>
      <c r="S5353" s="255" t="s">
        <v>1425</v>
      </c>
    </row>
    <row r="5354" spans="1:19" x14ac:dyDescent="0.3">
      <c r="A5354" s="255"/>
      <c r="B5354" s="255"/>
      <c r="C5354" s="255"/>
      <c r="D5354" s="255"/>
      <c r="F5354" s="255" t="s">
        <v>3619</v>
      </c>
      <c r="G5354" s="255" t="s">
        <v>715</v>
      </c>
      <c r="H5354" s="255" t="s">
        <v>991</v>
      </c>
      <c r="I5354" s="255" t="s">
        <v>6808</v>
      </c>
      <c r="K5354" s="255" t="s">
        <v>8619</v>
      </c>
      <c r="L5354" s="255" t="s">
        <v>796</v>
      </c>
      <c r="M5354" s="255" t="s">
        <v>661</v>
      </c>
      <c r="N5354" s="255" t="s">
        <v>2060</v>
      </c>
      <c r="P5354" s="255" t="s">
        <v>3619</v>
      </c>
      <c r="Q5354" s="255" t="s">
        <v>329</v>
      </c>
      <c r="R5354" s="255" t="s">
        <v>7986</v>
      </c>
      <c r="S5354" s="255" t="s">
        <v>8882</v>
      </c>
    </row>
    <row r="5355" spans="1:19" x14ac:dyDescent="0.3">
      <c r="A5355" s="255"/>
      <c r="B5355" s="255"/>
      <c r="C5355" s="255"/>
      <c r="D5355" s="255"/>
      <c r="F5355" s="255" t="s">
        <v>3619</v>
      </c>
      <c r="G5355" s="255" t="s">
        <v>717</v>
      </c>
      <c r="H5355" s="255" t="s">
        <v>1350</v>
      </c>
      <c r="I5355" s="255" t="s">
        <v>5751</v>
      </c>
      <c r="K5355" s="255" t="s">
        <v>8619</v>
      </c>
      <c r="L5355" s="255" t="s">
        <v>4675</v>
      </c>
      <c r="M5355" s="255" t="s">
        <v>565</v>
      </c>
      <c r="N5355" s="255" t="s">
        <v>1375</v>
      </c>
      <c r="P5355" s="255" t="s">
        <v>3619</v>
      </c>
      <c r="Q5355" s="255" t="s">
        <v>328</v>
      </c>
      <c r="R5355" s="255" t="s">
        <v>621</v>
      </c>
      <c r="S5355" s="255" t="s">
        <v>8883</v>
      </c>
    </row>
    <row r="5356" spans="1:19" x14ac:dyDescent="0.3">
      <c r="A5356" s="255"/>
      <c r="B5356" s="255"/>
      <c r="C5356" s="255"/>
      <c r="D5356" s="255"/>
      <c r="F5356" s="255" t="s">
        <v>3619</v>
      </c>
      <c r="G5356" s="255" t="s">
        <v>719</v>
      </c>
      <c r="H5356" s="255" t="s">
        <v>565</v>
      </c>
      <c r="I5356" s="255" t="s">
        <v>594</v>
      </c>
      <c r="K5356" s="255" t="s">
        <v>8619</v>
      </c>
      <c r="L5356" s="255" t="s">
        <v>798</v>
      </c>
      <c r="M5356" s="255" t="s">
        <v>565</v>
      </c>
      <c r="N5356" s="255" t="s">
        <v>994</v>
      </c>
      <c r="P5356" s="255" t="s">
        <v>3619</v>
      </c>
      <c r="Q5356" s="255" t="s">
        <v>324</v>
      </c>
      <c r="R5356" s="255" t="s">
        <v>1888</v>
      </c>
      <c r="S5356" s="255" t="s">
        <v>8884</v>
      </c>
    </row>
    <row r="5357" spans="1:19" x14ac:dyDescent="0.3">
      <c r="A5357" s="255"/>
      <c r="B5357" s="255"/>
      <c r="C5357" s="255"/>
      <c r="D5357" s="255"/>
      <c r="F5357" s="255" t="s">
        <v>3619</v>
      </c>
      <c r="G5357" s="255" t="s">
        <v>720</v>
      </c>
      <c r="H5357" s="255" t="s">
        <v>1013</v>
      </c>
      <c r="I5357" s="255" t="s">
        <v>3105</v>
      </c>
      <c r="K5357" s="255" t="s">
        <v>8619</v>
      </c>
      <c r="L5357" s="255" t="s">
        <v>800</v>
      </c>
      <c r="M5357" s="255" t="s">
        <v>565</v>
      </c>
      <c r="N5357" s="255" t="s">
        <v>1074</v>
      </c>
      <c r="P5357" s="255" t="s">
        <v>3619</v>
      </c>
      <c r="Q5357" s="255" t="s">
        <v>4678</v>
      </c>
      <c r="R5357" s="255" t="s">
        <v>4326</v>
      </c>
      <c r="S5357" s="255" t="s">
        <v>9296</v>
      </c>
    </row>
    <row r="5358" spans="1:19" x14ac:dyDescent="0.3">
      <c r="A5358" s="255"/>
      <c r="B5358" s="255"/>
      <c r="C5358" s="255"/>
      <c r="D5358" s="255"/>
      <c r="F5358" s="255" t="s">
        <v>3619</v>
      </c>
      <c r="G5358" s="255" t="s">
        <v>722</v>
      </c>
      <c r="H5358" s="255" t="s">
        <v>952</v>
      </c>
      <c r="I5358" s="255" t="s">
        <v>1338</v>
      </c>
      <c r="K5358" s="255" t="s">
        <v>8619</v>
      </c>
      <c r="L5358" s="255" t="s">
        <v>803</v>
      </c>
      <c r="M5358" s="255" t="s">
        <v>565</v>
      </c>
      <c r="N5358" s="255" t="s">
        <v>661</v>
      </c>
      <c r="P5358" s="255" t="s">
        <v>3619</v>
      </c>
      <c r="Q5358" s="255" t="s">
        <v>830</v>
      </c>
      <c r="R5358" s="255" t="s">
        <v>1183</v>
      </c>
      <c r="S5358" s="255" t="s">
        <v>4570</v>
      </c>
    </row>
    <row r="5359" spans="1:19" x14ac:dyDescent="0.3">
      <c r="A5359" s="255"/>
      <c r="B5359" s="255"/>
      <c r="C5359" s="255"/>
      <c r="D5359" s="255"/>
      <c r="F5359" s="255" t="s">
        <v>3619</v>
      </c>
      <c r="G5359" s="255" t="s">
        <v>724</v>
      </c>
      <c r="H5359" s="255" t="s">
        <v>1183</v>
      </c>
      <c r="I5359" s="255" t="s">
        <v>4650</v>
      </c>
      <c r="K5359" s="255" t="s">
        <v>8619</v>
      </c>
      <c r="L5359" s="255" t="s">
        <v>805</v>
      </c>
      <c r="M5359" s="255" t="s">
        <v>565</v>
      </c>
      <c r="N5359" s="255" t="s">
        <v>565</v>
      </c>
      <c r="P5359" s="255" t="s">
        <v>3619</v>
      </c>
      <c r="Q5359" s="255" t="s">
        <v>831</v>
      </c>
      <c r="R5359" s="255" t="s">
        <v>565</v>
      </c>
      <c r="S5359" s="255" t="s">
        <v>565</v>
      </c>
    </row>
    <row r="5360" spans="1:19" x14ac:dyDescent="0.3">
      <c r="A5360" s="255"/>
      <c r="B5360" s="255"/>
      <c r="C5360" s="255"/>
      <c r="D5360" s="255"/>
      <c r="F5360" s="255" t="s">
        <v>3619</v>
      </c>
      <c r="G5360" s="255" t="s">
        <v>726</v>
      </c>
      <c r="H5360" s="255" t="s">
        <v>2932</v>
      </c>
      <c r="I5360" s="255" t="s">
        <v>8720</v>
      </c>
      <c r="K5360" s="255" t="s">
        <v>8619</v>
      </c>
      <c r="L5360" s="255" t="s">
        <v>807</v>
      </c>
      <c r="M5360" s="255" t="s">
        <v>565</v>
      </c>
      <c r="N5360" s="255" t="s">
        <v>565</v>
      </c>
      <c r="P5360" s="255" t="s">
        <v>3619</v>
      </c>
      <c r="Q5360" s="255" t="s">
        <v>832</v>
      </c>
      <c r="R5360" s="255" t="s">
        <v>8965</v>
      </c>
      <c r="S5360" s="255" t="s">
        <v>9297</v>
      </c>
    </row>
    <row r="5361" spans="1:19" x14ac:dyDescent="0.3">
      <c r="A5361" s="255"/>
      <c r="B5361" s="255"/>
      <c r="C5361" s="255"/>
      <c r="D5361" s="255"/>
      <c r="F5361" s="255" t="s">
        <v>3619</v>
      </c>
      <c r="G5361" s="255" t="s">
        <v>728</v>
      </c>
      <c r="H5361" s="255" t="s">
        <v>2605</v>
      </c>
      <c r="I5361" s="255" t="s">
        <v>9717</v>
      </c>
      <c r="K5361" s="255" t="s">
        <v>8619</v>
      </c>
      <c r="L5361" s="255" t="s">
        <v>809</v>
      </c>
      <c r="M5361" s="255" t="s">
        <v>565</v>
      </c>
      <c r="N5361" s="255" t="s">
        <v>621</v>
      </c>
      <c r="P5361" s="255" t="s">
        <v>3619</v>
      </c>
      <c r="Q5361" s="255" t="s">
        <v>536</v>
      </c>
      <c r="R5361" s="255" t="s">
        <v>4392</v>
      </c>
      <c r="S5361" s="255" t="s">
        <v>2148</v>
      </c>
    </row>
    <row r="5362" spans="1:19" x14ac:dyDescent="0.3">
      <c r="A5362" s="255"/>
      <c r="B5362" s="255"/>
      <c r="C5362" s="255"/>
      <c r="D5362" s="255"/>
      <c r="F5362" s="255" t="s">
        <v>3619</v>
      </c>
      <c r="G5362" s="255" t="s">
        <v>730</v>
      </c>
      <c r="H5362" s="255" t="s">
        <v>1679</v>
      </c>
      <c r="I5362" s="255" t="s">
        <v>8721</v>
      </c>
      <c r="K5362" s="255" t="s">
        <v>8619</v>
      </c>
      <c r="L5362" s="255" t="s">
        <v>811</v>
      </c>
      <c r="M5362" s="255" t="s">
        <v>565</v>
      </c>
      <c r="N5362" s="255" t="s">
        <v>565</v>
      </c>
      <c r="P5362" s="255" t="s">
        <v>3619</v>
      </c>
      <c r="Q5362" s="255" t="s">
        <v>586</v>
      </c>
      <c r="R5362" s="255" t="s">
        <v>4392</v>
      </c>
      <c r="S5362" s="255" t="s">
        <v>2148</v>
      </c>
    </row>
    <row r="5363" spans="1:19" x14ac:dyDescent="0.3">
      <c r="A5363" s="255"/>
      <c r="B5363" s="255"/>
      <c r="C5363" s="255"/>
      <c r="D5363" s="255"/>
      <c r="F5363" s="255" t="s">
        <v>3619</v>
      </c>
      <c r="G5363" s="255" t="s">
        <v>539</v>
      </c>
      <c r="H5363" s="255" t="s">
        <v>5114</v>
      </c>
      <c r="I5363" s="255" t="s">
        <v>9718</v>
      </c>
      <c r="K5363" s="255" t="s">
        <v>8619</v>
      </c>
      <c r="L5363" s="255" t="s">
        <v>4676</v>
      </c>
      <c r="M5363" s="255" t="s">
        <v>1366</v>
      </c>
      <c r="N5363" s="255" t="s">
        <v>9925</v>
      </c>
      <c r="P5363" s="255" t="s">
        <v>8566</v>
      </c>
      <c r="Q5363" s="255" t="s">
        <v>554</v>
      </c>
      <c r="R5363" s="255" t="s">
        <v>939</v>
      </c>
      <c r="S5363" s="255" t="s">
        <v>10195</v>
      </c>
    </row>
    <row r="5364" spans="1:19" x14ac:dyDescent="0.3">
      <c r="A5364" s="255"/>
      <c r="B5364" s="255"/>
      <c r="C5364" s="255"/>
      <c r="D5364" s="255"/>
      <c r="F5364" s="255" t="s">
        <v>3619</v>
      </c>
      <c r="G5364" s="255" t="s">
        <v>733</v>
      </c>
      <c r="H5364" s="255" t="s">
        <v>624</v>
      </c>
      <c r="I5364" s="255" t="s">
        <v>2154</v>
      </c>
      <c r="K5364" s="255" t="s">
        <v>8619</v>
      </c>
      <c r="L5364" s="255" t="s">
        <v>813</v>
      </c>
      <c r="M5364" s="255" t="s">
        <v>2310</v>
      </c>
      <c r="N5364" s="255" t="s">
        <v>9924</v>
      </c>
      <c r="P5364" s="255" t="s">
        <v>8566</v>
      </c>
      <c r="Q5364" s="255" t="s">
        <v>564</v>
      </c>
      <c r="R5364" s="255" t="s">
        <v>594</v>
      </c>
      <c r="S5364" s="255" t="s">
        <v>1420</v>
      </c>
    </row>
    <row r="5365" spans="1:19" x14ac:dyDescent="0.3">
      <c r="A5365" s="255"/>
      <c r="B5365" s="255"/>
      <c r="C5365" s="255"/>
      <c r="D5365" s="255"/>
      <c r="F5365" s="255" t="s">
        <v>3619</v>
      </c>
      <c r="G5365" s="255" t="s">
        <v>735</v>
      </c>
      <c r="H5365" s="255" t="s">
        <v>1844</v>
      </c>
      <c r="I5365" s="255" t="s">
        <v>1346</v>
      </c>
      <c r="K5365" s="255" t="s">
        <v>8619</v>
      </c>
      <c r="L5365" s="255" t="s">
        <v>815</v>
      </c>
      <c r="M5365" s="255" t="s">
        <v>565</v>
      </c>
      <c r="N5365" s="255" t="s">
        <v>565</v>
      </c>
      <c r="P5365" s="255" t="s">
        <v>8566</v>
      </c>
      <c r="Q5365" s="255" t="s">
        <v>566</v>
      </c>
      <c r="R5365" s="255" t="s">
        <v>1498</v>
      </c>
      <c r="S5365" s="255" t="s">
        <v>3017</v>
      </c>
    </row>
    <row r="5366" spans="1:19" x14ac:dyDescent="0.3">
      <c r="A5366" s="255"/>
      <c r="B5366" s="255"/>
      <c r="C5366" s="255"/>
      <c r="D5366" s="255"/>
      <c r="F5366" s="255" t="s">
        <v>3619</v>
      </c>
      <c r="G5366" s="255" t="s">
        <v>737</v>
      </c>
      <c r="H5366" s="255" t="s">
        <v>1539</v>
      </c>
      <c r="I5366" s="255" t="s">
        <v>4472</v>
      </c>
      <c r="K5366" s="255" t="s">
        <v>8619</v>
      </c>
      <c r="L5366" s="255" t="s">
        <v>816</v>
      </c>
      <c r="M5366" s="255" t="s">
        <v>1972</v>
      </c>
      <c r="N5366" s="255" t="s">
        <v>9200</v>
      </c>
      <c r="P5366" s="255" t="s">
        <v>8566</v>
      </c>
      <c r="Q5366" s="255" t="s">
        <v>4661</v>
      </c>
      <c r="R5366" s="255" t="s">
        <v>585</v>
      </c>
      <c r="S5366" s="255" t="s">
        <v>10196</v>
      </c>
    </row>
    <row r="5367" spans="1:19" x14ac:dyDescent="0.3">
      <c r="A5367" s="255"/>
      <c r="B5367" s="255"/>
      <c r="C5367" s="255"/>
      <c r="D5367" s="255"/>
      <c r="F5367" s="255" t="s">
        <v>3619</v>
      </c>
      <c r="G5367" s="255" t="s">
        <v>739</v>
      </c>
      <c r="H5367" s="255" t="s">
        <v>4252</v>
      </c>
      <c r="I5367" s="255" t="s">
        <v>8722</v>
      </c>
      <c r="K5367" s="255" t="s">
        <v>8619</v>
      </c>
      <c r="L5367" s="255" t="s">
        <v>818</v>
      </c>
      <c r="M5367" s="255" t="s">
        <v>594</v>
      </c>
      <c r="N5367" s="255" t="s">
        <v>968</v>
      </c>
      <c r="P5367" s="255" t="s">
        <v>8566</v>
      </c>
      <c r="Q5367" s="255" t="s">
        <v>570</v>
      </c>
      <c r="R5367" s="255" t="s">
        <v>590</v>
      </c>
      <c r="S5367" s="255" t="s">
        <v>9299</v>
      </c>
    </row>
    <row r="5368" spans="1:19" x14ac:dyDescent="0.3">
      <c r="A5368" s="255"/>
      <c r="B5368" s="255"/>
      <c r="C5368" s="255"/>
      <c r="D5368" s="255"/>
      <c r="F5368" s="255" t="s">
        <v>3619</v>
      </c>
      <c r="G5368" s="255" t="s">
        <v>741</v>
      </c>
      <c r="H5368" s="255" t="s">
        <v>1807</v>
      </c>
      <c r="I5368" s="255" t="s">
        <v>5982</v>
      </c>
      <c r="K5368" s="255" t="s">
        <v>8619</v>
      </c>
      <c r="L5368" s="255" t="s">
        <v>4677</v>
      </c>
      <c r="M5368" s="255" t="s">
        <v>565</v>
      </c>
      <c r="N5368" s="255" t="s">
        <v>565</v>
      </c>
      <c r="P5368" s="255" t="s">
        <v>8566</v>
      </c>
      <c r="Q5368" s="255" t="s">
        <v>572</v>
      </c>
      <c r="R5368" s="255" t="s">
        <v>1498</v>
      </c>
      <c r="S5368" s="255" t="s">
        <v>6036</v>
      </c>
    </row>
    <row r="5369" spans="1:19" x14ac:dyDescent="0.3">
      <c r="A5369" s="255"/>
      <c r="B5369" s="255"/>
      <c r="C5369" s="255"/>
      <c r="D5369" s="255"/>
      <c r="F5369" s="255" t="s">
        <v>3619</v>
      </c>
      <c r="G5369" s="255" t="s">
        <v>743</v>
      </c>
      <c r="H5369" s="255" t="s">
        <v>8959</v>
      </c>
      <c r="I5369" s="255" t="s">
        <v>9719</v>
      </c>
      <c r="K5369" s="255" t="s">
        <v>8619</v>
      </c>
      <c r="L5369" s="255" t="s">
        <v>820</v>
      </c>
      <c r="M5369" s="255" t="s">
        <v>565</v>
      </c>
      <c r="N5369" s="255" t="s">
        <v>565</v>
      </c>
      <c r="P5369" s="255" t="s">
        <v>8566</v>
      </c>
      <c r="Q5369" s="255" t="s">
        <v>574</v>
      </c>
      <c r="R5369" s="255" t="s">
        <v>2384</v>
      </c>
      <c r="S5369" s="255" t="s">
        <v>4593</v>
      </c>
    </row>
    <row r="5370" spans="1:19" x14ac:dyDescent="0.3">
      <c r="A5370" s="255"/>
      <c r="B5370" s="255"/>
      <c r="C5370" s="255"/>
      <c r="D5370" s="255"/>
      <c r="F5370" s="255" t="s">
        <v>3619</v>
      </c>
      <c r="G5370" s="255" t="s">
        <v>745</v>
      </c>
      <c r="H5370" s="255" t="s">
        <v>1193</v>
      </c>
      <c r="I5370" s="255" t="s">
        <v>4387</v>
      </c>
      <c r="K5370" s="255" t="s">
        <v>8619</v>
      </c>
      <c r="L5370" s="255" t="s">
        <v>961</v>
      </c>
      <c r="M5370" s="255" t="s">
        <v>565</v>
      </c>
      <c r="N5370" s="255" t="s">
        <v>565</v>
      </c>
      <c r="P5370" s="255" t="s">
        <v>8566</v>
      </c>
      <c r="Q5370" s="255" t="s">
        <v>576</v>
      </c>
      <c r="R5370" s="255" t="s">
        <v>1808</v>
      </c>
      <c r="S5370" s="255" t="s">
        <v>3024</v>
      </c>
    </row>
    <row r="5371" spans="1:19" x14ac:dyDescent="0.3">
      <c r="A5371" s="255"/>
      <c r="B5371" s="255"/>
      <c r="C5371" s="255"/>
      <c r="D5371" s="255"/>
      <c r="F5371" s="255" t="s">
        <v>3619</v>
      </c>
      <c r="G5371" s="255" t="s">
        <v>747</v>
      </c>
      <c r="H5371" s="255" t="s">
        <v>2887</v>
      </c>
      <c r="I5371" s="255" t="s">
        <v>8723</v>
      </c>
      <c r="K5371" s="255" t="s">
        <v>8619</v>
      </c>
      <c r="L5371" s="255" t="s">
        <v>822</v>
      </c>
      <c r="M5371" s="255" t="s">
        <v>1399</v>
      </c>
      <c r="N5371" s="255" t="s">
        <v>9923</v>
      </c>
      <c r="P5371" s="255" t="s">
        <v>8566</v>
      </c>
      <c r="Q5371" s="255" t="s">
        <v>578</v>
      </c>
      <c r="R5371" s="255" t="s">
        <v>642</v>
      </c>
      <c r="S5371" s="255" t="s">
        <v>9300</v>
      </c>
    </row>
    <row r="5372" spans="1:19" x14ac:dyDescent="0.3">
      <c r="A5372" s="255"/>
      <c r="B5372" s="255"/>
      <c r="C5372" s="255"/>
      <c r="D5372" s="255"/>
      <c r="F5372" s="255" t="s">
        <v>3619</v>
      </c>
      <c r="G5372" s="255" t="s">
        <v>749</v>
      </c>
      <c r="H5372" s="255" t="s">
        <v>2628</v>
      </c>
      <c r="I5372" s="255" t="s">
        <v>9720</v>
      </c>
      <c r="K5372" s="255" t="s">
        <v>8619</v>
      </c>
      <c r="L5372" s="255" t="s">
        <v>332</v>
      </c>
      <c r="M5372" s="255" t="s">
        <v>9201</v>
      </c>
      <c r="N5372" s="255" t="s">
        <v>9922</v>
      </c>
      <c r="P5372" s="255" t="s">
        <v>8566</v>
      </c>
      <c r="Q5372" s="255" t="s">
        <v>580</v>
      </c>
      <c r="R5372" s="255" t="s">
        <v>863</v>
      </c>
      <c r="S5372" s="255" t="s">
        <v>1167</v>
      </c>
    </row>
    <row r="5373" spans="1:19" x14ac:dyDescent="0.3">
      <c r="A5373" s="255"/>
      <c r="B5373" s="255"/>
      <c r="C5373" s="255"/>
      <c r="D5373" s="255"/>
      <c r="F5373" s="255" t="s">
        <v>3619</v>
      </c>
      <c r="G5373" s="255" t="s">
        <v>751</v>
      </c>
      <c r="H5373" s="255" t="s">
        <v>7164</v>
      </c>
      <c r="I5373" s="255" t="s">
        <v>1414</v>
      </c>
      <c r="K5373" s="255" t="s">
        <v>8619</v>
      </c>
      <c r="L5373" s="255" t="s">
        <v>331</v>
      </c>
      <c r="M5373" s="255" t="s">
        <v>9202</v>
      </c>
      <c r="N5373" s="255" t="s">
        <v>9921</v>
      </c>
      <c r="P5373" s="255" t="s">
        <v>8566</v>
      </c>
      <c r="Q5373" s="255" t="s">
        <v>2829</v>
      </c>
      <c r="R5373" s="255" t="s">
        <v>565</v>
      </c>
      <c r="S5373" s="255" t="s">
        <v>565</v>
      </c>
    </row>
    <row r="5374" spans="1:19" x14ac:dyDescent="0.3">
      <c r="A5374" s="255"/>
      <c r="B5374" s="255"/>
      <c r="C5374" s="255"/>
      <c r="D5374" s="255"/>
      <c r="F5374" s="255" t="s">
        <v>3619</v>
      </c>
      <c r="G5374" s="255" t="s">
        <v>753</v>
      </c>
      <c r="H5374" s="255" t="s">
        <v>6422</v>
      </c>
      <c r="I5374" s="255" t="s">
        <v>9721</v>
      </c>
      <c r="K5374" s="255" t="s">
        <v>8619</v>
      </c>
      <c r="L5374" s="255" t="s">
        <v>330</v>
      </c>
      <c r="M5374" s="255" t="s">
        <v>3384</v>
      </c>
      <c r="N5374" s="255" t="s">
        <v>9203</v>
      </c>
      <c r="P5374" s="255" t="s">
        <v>8566</v>
      </c>
      <c r="Q5374" s="255" t="s">
        <v>4664</v>
      </c>
      <c r="R5374" s="255" t="s">
        <v>4438</v>
      </c>
      <c r="S5374" s="255" t="s">
        <v>6102</v>
      </c>
    </row>
    <row r="5375" spans="1:19" x14ac:dyDescent="0.3">
      <c r="A5375" s="255"/>
      <c r="B5375" s="255"/>
      <c r="C5375" s="255"/>
      <c r="D5375" s="255"/>
      <c r="F5375" s="255" t="s">
        <v>3619</v>
      </c>
      <c r="G5375" s="255" t="s">
        <v>538</v>
      </c>
      <c r="H5375" s="255" t="s">
        <v>8958</v>
      </c>
      <c r="I5375" s="255" t="s">
        <v>8957</v>
      </c>
      <c r="K5375" s="255" t="s">
        <v>8619</v>
      </c>
      <c r="L5375" s="255" t="s">
        <v>329</v>
      </c>
      <c r="M5375" s="255" t="s">
        <v>4702</v>
      </c>
      <c r="N5375" s="255" t="s">
        <v>9204</v>
      </c>
      <c r="P5375" s="255" t="s">
        <v>8566</v>
      </c>
      <c r="Q5375" s="255" t="s">
        <v>582</v>
      </c>
      <c r="R5375" s="255" t="s">
        <v>642</v>
      </c>
      <c r="S5375" s="255" t="s">
        <v>9301</v>
      </c>
    </row>
    <row r="5376" spans="1:19" x14ac:dyDescent="0.3">
      <c r="A5376" s="255"/>
      <c r="B5376" s="255"/>
      <c r="C5376" s="255"/>
      <c r="D5376" s="255"/>
      <c r="F5376" s="255" t="s">
        <v>3619</v>
      </c>
      <c r="G5376" s="255" t="s">
        <v>756</v>
      </c>
      <c r="H5376" s="255" t="s">
        <v>565</v>
      </c>
      <c r="I5376" s="255" t="s">
        <v>946</v>
      </c>
      <c r="K5376" s="255" t="s">
        <v>8619</v>
      </c>
      <c r="L5376" s="255" t="s">
        <v>324</v>
      </c>
      <c r="M5376" s="255" t="s">
        <v>1020</v>
      </c>
      <c r="N5376" s="255" t="s">
        <v>9205</v>
      </c>
      <c r="P5376" s="255" t="s">
        <v>8566</v>
      </c>
      <c r="Q5376" s="255" t="s">
        <v>584</v>
      </c>
      <c r="R5376" s="255" t="s">
        <v>4294</v>
      </c>
      <c r="S5376" s="255" t="s">
        <v>9302</v>
      </c>
    </row>
    <row r="5377" spans="1:19" x14ac:dyDescent="0.3">
      <c r="A5377" s="255"/>
      <c r="B5377" s="255"/>
      <c r="C5377" s="255"/>
      <c r="D5377" s="255"/>
      <c r="F5377" s="255" t="s">
        <v>3619</v>
      </c>
      <c r="G5377" s="255" t="s">
        <v>758</v>
      </c>
      <c r="H5377" s="255" t="s">
        <v>1700</v>
      </c>
      <c r="I5377" s="255" t="s">
        <v>2286</v>
      </c>
      <c r="K5377" s="255" t="s">
        <v>8619</v>
      </c>
      <c r="L5377" s="255" t="s">
        <v>4678</v>
      </c>
      <c r="M5377" s="255" t="s">
        <v>946</v>
      </c>
      <c r="N5377" s="255" t="s">
        <v>1891</v>
      </c>
      <c r="P5377" s="255" t="s">
        <v>8566</v>
      </c>
      <c r="Q5377" s="255" t="s">
        <v>586</v>
      </c>
      <c r="R5377" s="255" t="s">
        <v>791</v>
      </c>
      <c r="S5377" s="255" t="s">
        <v>9303</v>
      </c>
    </row>
    <row r="5378" spans="1:19" x14ac:dyDescent="0.3">
      <c r="A5378" s="255"/>
      <c r="B5378" s="255"/>
      <c r="C5378" s="255"/>
      <c r="D5378" s="255"/>
      <c r="F5378" s="255" t="s">
        <v>3619</v>
      </c>
      <c r="G5378" s="255" t="s">
        <v>760</v>
      </c>
      <c r="H5378" s="255" t="s">
        <v>8956</v>
      </c>
      <c r="I5378" s="255" t="s">
        <v>9722</v>
      </c>
      <c r="K5378" s="255" t="s">
        <v>8619</v>
      </c>
      <c r="L5378" s="255" t="s">
        <v>830</v>
      </c>
      <c r="M5378" s="255" t="s">
        <v>624</v>
      </c>
      <c r="N5378" s="255" t="s">
        <v>5033</v>
      </c>
      <c r="P5378" s="255" t="s">
        <v>8566</v>
      </c>
      <c r="Q5378" s="255" t="s">
        <v>553</v>
      </c>
      <c r="R5378" s="255" t="s">
        <v>1704</v>
      </c>
      <c r="S5378" s="255" t="s">
        <v>10197</v>
      </c>
    </row>
    <row r="5379" spans="1:19" x14ac:dyDescent="0.3">
      <c r="A5379" s="255"/>
      <c r="B5379" s="255"/>
      <c r="C5379" s="255"/>
      <c r="D5379" s="255"/>
      <c r="F5379" s="255" t="s">
        <v>3619</v>
      </c>
      <c r="G5379" s="255" t="s">
        <v>762</v>
      </c>
      <c r="H5379" s="255" t="s">
        <v>2716</v>
      </c>
      <c r="I5379" s="255" t="s">
        <v>8724</v>
      </c>
      <c r="K5379" s="255" t="s">
        <v>8619</v>
      </c>
      <c r="L5379" s="255" t="s">
        <v>831</v>
      </c>
      <c r="M5379" s="255" t="s">
        <v>594</v>
      </c>
      <c r="N5379" s="255" t="s">
        <v>565</v>
      </c>
      <c r="P5379" s="255" t="s">
        <v>8566</v>
      </c>
      <c r="Q5379" s="255" t="s">
        <v>589</v>
      </c>
      <c r="R5379" s="255" t="s">
        <v>2029</v>
      </c>
      <c r="S5379" s="255" t="s">
        <v>4445</v>
      </c>
    </row>
    <row r="5380" spans="1:19" x14ac:dyDescent="0.3">
      <c r="A5380" s="255"/>
      <c r="B5380" s="255"/>
      <c r="C5380" s="255"/>
      <c r="D5380" s="255"/>
      <c r="F5380" s="255" t="s">
        <v>3619</v>
      </c>
      <c r="G5380" s="255" t="s">
        <v>764</v>
      </c>
      <c r="H5380" s="255" t="s">
        <v>7049</v>
      </c>
      <c r="I5380" s="255" t="s">
        <v>5727</v>
      </c>
      <c r="K5380" s="255" t="s">
        <v>8619</v>
      </c>
      <c r="L5380" s="255" t="s">
        <v>832</v>
      </c>
      <c r="M5380" s="255" t="s">
        <v>594</v>
      </c>
      <c r="N5380" s="255" t="s">
        <v>1718</v>
      </c>
      <c r="P5380" s="255" t="s">
        <v>8566</v>
      </c>
      <c r="Q5380" s="255" t="s">
        <v>591</v>
      </c>
      <c r="R5380" s="255" t="s">
        <v>941</v>
      </c>
      <c r="S5380" s="255" t="s">
        <v>10198</v>
      </c>
    </row>
    <row r="5381" spans="1:19" x14ac:dyDescent="0.3">
      <c r="A5381" s="255"/>
      <c r="B5381" s="255"/>
      <c r="C5381" s="255"/>
      <c r="D5381" s="255"/>
      <c r="F5381" s="255" t="s">
        <v>3619</v>
      </c>
      <c r="G5381" s="255" t="s">
        <v>766</v>
      </c>
      <c r="H5381" s="255" t="s">
        <v>892</v>
      </c>
      <c r="I5381" s="255" t="s">
        <v>691</v>
      </c>
      <c r="K5381" s="255" t="s">
        <v>8619</v>
      </c>
      <c r="L5381" s="255" t="s">
        <v>536</v>
      </c>
      <c r="M5381" s="255" t="s">
        <v>1893</v>
      </c>
      <c r="N5381" s="255" t="s">
        <v>6700</v>
      </c>
      <c r="P5381" s="255" t="s">
        <v>8566</v>
      </c>
      <c r="Q5381" s="255" t="s">
        <v>593</v>
      </c>
      <c r="R5381" s="255" t="s">
        <v>594</v>
      </c>
      <c r="S5381" s="255" t="s">
        <v>1832</v>
      </c>
    </row>
    <row r="5382" spans="1:19" x14ac:dyDescent="0.3">
      <c r="A5382" s="255"/>
      <c r="B5382" s="255"/>
      <c r="C5382" s="255"/>
      <c r="D5382" s="255"/>
      <c r="F5382" s="255" t="s">
        <v>3619</v>
      </c>
      <c r="G5382" s="255" t="s">
        <v>4672</v>
      </c>
      <c r="H5382" s="255" t="s">
        <v>1851</v>
      </c>
      <c r="I5382" s="255" t="s">
        <v>3407</v>
      </c>
      <c r="K5382" s="255" t="s">
        <v>8619</v>
      </c>
      <c r="L5382" s="255" t="s">
        <v>586</v>
      </c>
      <c r="M5382" s="255" t="s">
        <v>1893</v>
      </c>
      <c r="N5382" s="255" t="s">
        <v>6700</v>
      </c>
      <c r="P5382" s="255" t="s">
        <v>8566</v>
      </c>
      <c r="Q5382" s="255" t="s">
        <v>4665</v>
      </c>
      <c r="R5382" s="255" t="s">
        <v>1844</v>
      </c>
      <c r="S5382" s="255" t="s">
        <v>4344</v>
      </c>
    </row>
    <row r="5383" spans="1:19" x14ac:dyDescent="0.3">
      <c r="A5383" s="255"/>
      <c r="B5383" s="255"/>
      <c r="C5383" s="255"/>
      <c r="D5383" s="255"/>
      <c r="F5383" s="255" t="s">
        <v>3619</v>
      </c>
      <c r="G5383" s="255" t="s">
        <v>767</v>
      </c>
      <c r="H5383" s="255" t="s">
        <v>1992</v>
      </c>
      <c r="I5383" s="255" t="s">
        <v>5119</v>
      </c>
      <c r="K5383" s="255" t="s">
        <v>8890</v>
      </c>
      <c r="L5383" s="255" t="s">
        <v>554</v>
      </c>
      <c r="M5383" s="255" t="s">
        <v>1155</v>
      </c>
      <c r="N5383" s="255" t="s">
        <v>9920</v>
      </c>
      <c r="P5383" s="255" t="s">
        <v>8566</v>
      </c>
      <c r="Q5383" s="255" t="s">
        <v>595</v>
      </c>
      <c r="R5383" s="255" t="s">
        <v>863</v>
      </c>
      <c r="S5383" s="255" t="s">
        <v>845</v>
      </c>
    </row>
    <row r="5384" spans="1:19" x14ac:dyDescent="0.3">
      <c r="A5384" s="255"/>
      <c r="B5384" s="255"/>
      <c r="C5384" s="255"/>
      <c r="D5384" s="255"/>
      <c r="F5384" s="255" t="s">
        <v>3619</v>
      </c>
      <c r="G5384" s="255" t="s">
        <v>769</v>
      </c>
      <c r="H5384" s="255" t="s">
        <v>652</v>
      </c>
      <c r="I5384" s="255" t="s">
        <v>4902</v>
      </c>
      <c r="K5384" s="255" t="s">
        <v>8890</v>
      </c>
      <c r="L5384" s="255" t="s">
        <v>566</v>
      </c>
      <c r="M5384" s="255" t="s">
        <v>565</v>
      </c>
      <c r="N5384" s="255" t="s">
        <v>565</v>
      </c>
      <c r="P5384" s="255" t="s">
        <v>8566</v>
      </c>
      <c r="Q5384" s="255" t="s">
        <v>597</v>
      </c>
      <c r="R5384" s="255" t="s">
        <v>1808</v>
      </c>
      <c r="S5384" s="255" t="s">
        <v>585</v>
      </c>
    </row>
    <row r="5385" spans="1:19" x14ac:dyDescent="0.3">
      <c r="A5385" s="255"/>
      <c r="B5385" s="255"/>
      <c r="C5385" s="255"/>
      <c r="D5385" s="255"/>
      <c r="F5385" s="255" t="s">
        <v>3619</v>
      </c>
      <c r="G5385" s="255" t="s">
        <v>771</v>
      </c>
      <c r="H5385" s="255" t="s">
        <v>821</v>
      </c>
      <c r="I5385" s="255" t="s">
        <v>1892</v>
      </c>
      <c r="K5385" s="255" t="s">
        <v>8890</v>
      </c>
      <c r="L5385" s="255" t="s">
        <v>4661</v>
      </c>
      <c r="M5385" s="255" t="s">
        <v>594</v>
      </c>
      <c r="N5385" s="255" t="s">
        <v>624</v>
      </c>
      <c r="P5385" s="255" t="s">
        <v>8566</v>
      </c>
      <c r="Q5385" s="255" t="s">
        <v>599</v>
      </c>
      <c r="R5385" s="255" t="s">
        <v>2083</v>
      </c>
      <c r="S5385" s="255" t="s">
        <v>4478</v>
      </c>
    </row>
    <row r="5386" spans="1:19" x14ac:dyDescent="0.3">
      <c r="A5386" s="255"/>
      <c r="B5386" s="255"/>
      <c r="C5386" s="255"/>
      <c r="D5386" s="255"/>
      <c r="F5386" s="255" t="s">
        <v>3619</v>
      </c>
      <c r="G5386" s="255" t="s">
        <v>537</v>
      </c>
      <c r="H5386" s="255" t="s">
        <v>4797</v>
      </c>
      <c r="I5386" s="255" t="s">
        <v>8955</v>
      </c>
      <c r="K5386" s="255" t="s">
        <v>8890</v>
      </c>
      <c r="L5386" s="255" t="s">
        <v>570</v>
      </c>
      <c r="M5386" s="255" t="s">
        <v>565</v>
      </c>
      <c r="N5386" s="255" t="s">
        <v>565</v>
      </c>
      <c r="P5386" s="255" t="s">
        <v>8566</v>
      </c>
      <c r="Q5386" s="255" t="s">
        <v>4666</v>
      </c>
      <c r="R5386" s="255" t="s">
        <v>4126</v>
      </c>
      <c r="S5386" s="255" t="s">
        <v>9304</v>
      </c>
    </row>
    <row r="5387" spans="1:19" x14ac:dyDescent="0.3">
      <c r="A5387" s="255"/>
      <c r="B5387" s="255"/>
      <c r="C5387" s="255"/>
      <c r="D5387" s="255"/>
      <c r="F5387" s="255" t="s">
        <v>3619</v>
      </c>
      <c r="G5387" s="255" t="s">
        <v>4673</v>
      </c>
      <c r="H5387" s="255" t="s">
        <v>4138</v>
      </c>
      <c r="I5387" s="255" t="s">
        <v>5705</v>
      </c>
      <c r="K5387" s="255" t="s">
        <v>8890</v>
      </c>
      <c r="L5387" s="255" t="s">
        <v>572</v>
      </c>
      <c r="M5387" s="255" t="s">
        <v>565</v>
      </c>
      <c r="N5387" s="255" t="s">
        <v>565</v>
      </c>
      <c r="P5387" s="255" t="s">
        <v>8566</v>
      </c>
      <c r="Q5387" s="255" t="s">
        <v>601</v>
      </c>
      <c r="R5387" s="255" t="s">
        <v>565</v>
      </c>
      <c r="S5387" s="255" t="s">
        <v>565</v>
      </c>
    </row>
    <row r="5388" spans="1:19" x14ac:dyDescent="0.3">
      <c r="A5388" s="255"/>
      <c r="B5388" s="255"/>
      <c r="C5388" s="255"/>
      <c r="D5388" s="255"/>
      <c r="F5388" s="255" t="s">
        <v>3619</v>
      </c>
      <c r="G5388" s="255" t="s">
        <v>774</v>
      </c>
      <c r="H5388" s="255" t="s">
        <v>1420</v>
      </c>
      <c r="I5388" s="255" t="s">
        <v>7198</v>
      </c>
      <c r="K5388" s="255" t="s">
        <v>8890</v>
      </c>
      <c r="L5388" s="255" t="s">
        <v>574</v>
      </c>
      <c r="M5388" s="255" t="s">
        <v>594</v>
      </c>
      <c r="N5388" s="255" t="s">
        <v>624</v>
      </c>
      <c r="P5388" s="255" t="s">
        <v>8566</v>
      </c>
      <c r="Q5388" s="255" t="s">
        <v>603</v>
      </c>
      <c r="R5388" s="255" t="s">
        <v>4126</v>
      </c>
      <c r="S5388" s="255" t="s">
        <v>9304</v>
      </c>
    </row>
    <row r="5389" spans="1:19" x14ac:dyDescent="0.3">
      <c r="A5389" s="255"/>
      <c r="B5389" s="255"/>
      <c r="C5389" s="255"/>
      <c r="D5389" s="255"/>
      <c r="F5389" s="255" t="s">
        <v>3619</v>
      </c>
      <c r="G5389" s="255" t="s">
        <v>776</v>
      </c>
      <c r="H5389" s="255" t="s">
        <v>881</v>
      </c>
      <c r="I5389" s="255" t="s">
        <v>680</v>
      </c>
      <c r="K5389" s="255" t="s">
        <v>8890</v>
      </c>
      <c r="L5389" s="255" t="s">
        <v>576</v>
      </c>
      <c r="M5389" s="255" t="s">
        <v>565</v>
      </c>
      <c r="N5389" s="255" t="s">
        <v>565</v>
      </c>
      <c r="P5389" s="255" t="s">
        <v>8566</v>
      </c>
      <c r="Q5389" s="255" t="s">
        <v>586</v>
      </c>
      <c r="R5389" s="255" t="s">
        <v>2193</v>
      </c>
      <c r="S5389" s="255" t="s">
        <v>5919</v>
      </c>
    </row>
    <row r="5390" spans="1:19" x14ac:dyDescent="0.3">
      <c r="A5390" s="255"/>
      <c r="B5390" s="255"/>
      <c r="C5390" s="255"/>
      <c r="D5390" s="255"/>
      <c r="F5390" s="255" t="s">
        <v>3619</v>
      </c>
      <c r="G5390" s="255" t="s">
        <v>778</v>
      </c>
      <c r="H5390" s="255" t="s">
        <v>892</v>
      </c>
      <c r="I5390" s="255" t="s">
        <v>678</v>
      </c>
      <c r="K5390" s="255" t="s">
        <v>8890</v>
      </c>
      <c r="L5390" s="255" t="s">
        <v>578</v>
      </c>
      <c r="M5390" s="255" t="s">
        <v>565</v>
      </c>
      <c r="N5390" s="255" t="s">
        <v>565</v>
      </c>
      <c r="P5390" s="255" t="s">
        <v>8566</v>
      </c>
      <c r="Q5390" s="255" t="s">
        <v>552</v>
      </c>
      <c r="R5390" s="255" t="s">
        <v>10199</v>
      </c>
      <c r="S5390" s="255" t="s">
        <v>10200</v>
      </c>
    </row>
    <row r="5391" spans="1:19" x14ac:dyDescent="0.3">
      <c r="A5391" s="255"/>
      <c r="B5391" s="255"/>
      <c r="C5391" s="255"/>
      <c r="D5391" s="255"/>
      <c r="F5391" s="255" t="s">
        <v>3619</v>
      </c>
      <c r="G5391" s="255" t="s">
        <v>780</v>
      </c>
      <c r="H5391" s="255" t="s">
        <v>946</v>
      </c>
      <c r="I5391" s="255" t="s">
        <v>922</v>
      </c>
      <c r="K5391" s="255" t="s">
        <v>8890</v>
      </c>
      <c r="L5391" s="255" t="s">
        <v>580</v>
      </c>
      <c r="M5391" s="255" t="s">
        <v>4245</v>
      </c>
      <c r="N5391" s="255" t="s">
        <v>9919</v>
      </c>
      <c r="P5391" s="255" t="s">
        <v>8566</v>
      </c>
      <c r="Q5391" s="255" t="s">
        <v>551</v>
      </c>
      <c r="R5391" s="255" t="s">
        <v>642</v>
      </c>
      <c r="S5391" s="255" t="s">
        <v>9305</v>
      </c>
    </row>
    <row r="5392" spans="1:19" x14ac:dyDescent="0.3">
      <c r="A5392" s="255"/>
      <c r="B5392" s="255"/>
      <c r="C5392" s="255"/>
      <c r="D5392" s="255"/>
      <c r="F5392" s="255" t="s">
        <v>3619</v>
      </c>
      <c r="G5392" s="255" t="s">
        <v>782</v>
      </c>
      <c r="H5392" s="255" t="s">
        <v>594</v>
      </c>
      <c r="I5392" s="255" t="s">
        <v>594</v>
      </c>
      <c r="K5392" s="255" t="s">
        <v>8890</v>
      </c>
      <c r="L5392" s="255" t="s">
        <v>4664</v>
      </c>
      <c r="M5392" s="255" t="s">
        <v>680</v>
      </c>
      <c r="N5392" s="255" t="s">
        <v>4430</v>
      </c>
      <c r="P5392" s="255" t="s">
        <v>8566</v>
      </c>
      <c r="Q5392" s="255" t="s">
        <v>609</v>
      </c>
      <c r="R5392" s="255" t="s">
        <v>565</v>
      </c>
      <c r="S5392" s="255" t="s">
        <v>565</v>
      </c>
    </row>
    <row r="5393" spans="1:19" x14ac:dyDescent="0.3">
      <c r="A5393" s="255"/>
      <c r="B5393" s="255"/>
      <c r="C5393" s="255"/>
      <c r="D5393" s="255"/>
      <c r="F5393" s="255" t="s">
        <v>3619</v>
      </c>
      <c r="G5393" s="255" t="s">
        <v>783</v>
      </c>
      <c r="H5393" s="255" t="s">
        <v>594</v>
      </c>
      <c r="I5393" s="255" t="s">
        <v>594</v>
      </c>
      <c r="K5393" s="255" t="s">
        <v>8890</v>
      </c>
      <c r="L5393" s="255" t="s">
        <v>582</v>
      </c>
      <c r="M5393" s="255" t="s">
        <v>565</v>
      </c>
      <c r="N5393" s="255" t="s">
        <v>565</v>
      </c>
      <c r="P5393" s="255" t="s">
        <v>8566</v>
      </c>
      <c r="Q5393" s="255" t="s">
        <v>611</v>
      </c>
      <c r="R5393" s="255" t="s">
        <v>642</v>
      </c>
      <c r="S5393" s="255" t="s">
        <v>9305</v>
      </c>
    </row>
    <row r="5394" spans="1:19" x14ac:dyDescent="0.3">
      <c r="A5394" s="255"/>
      <c r="B5394" s="255"/>
      <c r="C5394" s="255"/>
      <c r="D5394" s="255"/>
      <c r="F5394" s="255" t="s">
        <v>3619</v>
      </c>
      <c r="G5394" s="255" t="s">
        <v>784</v>
      </c>
      <c r="H5394" s="255" t="s">
        <v>1893</v>
      </c>
      <c r="I5394" s="255" t="s">
        <v>734</v>
      </c>
      <c r="K5394" s="255" t="s">
        <v>8890</v>
      </c>
      <c r="L5394" s="255" t="s">
        <v>584</v>
      </c>
      <c r="M5394" s="255" t="s">
        <v>680</v>
      </c>
      <c r="N5394" s="255" t="s">
        <v>4430</v>
      </c>
      <c r="P5394" s="255" t="s">
        <v>8566</v>
      </c>
      <c r="Q5394" s="255" t="s">
        <v>586</v>
      </c>
      <c r="R5394" s="255" t="s">
        <v>565</v>
      </c>
      <c r="S5394" s="255" t="s">
        <v>565</v>
      </c>
    </row>
    <row r="5395" spans="1:19" x14ac:dyDescent="0.3">
      <c r="A5395" s="255"/>
      <c r="B5395" s="255"/>
      <c r="C5395" s="255"/>
      <c r="D5395" s="255"/>
      <c r="F5395" s="255" t="s">
        <v>3619</v>
      </c>
      <c r="G5395" s="255" t="s">
        <v>786</v>
      </c>
      <c r="H5395" s="255" t="s">
        <v>4293</v>
      </c>
      <c r="I5395" s="255" t="s">
        <v>5242</v>
      </c>
      <c r="K5395" s="255" t="s">
        <v>8890</v>
      </c>
      <c r="L5395" s="255" t="s">
        <v>586</v>
      </c>
      <c r="M5395" s="255" t="s">
        <v>4367</v>
      </c>
      <c r="N5395" s="255" t="s">
        <v>4915</v>
      </c>
      <c r="P5395" s="255" t="s">
        <v>8566</v>
      </c>
      <c r="Q5395" s="255" t="s">
        <v>550</v>
      </c>
      <c r="R5395" s="255" t="s">
        <v>938</v>
      </c>
      <c r="S5395" s="255" t="s">
        <v>5044</v>
      </c>
    </row>
    <row r="5396" spans="1:19" x14ac:dyDescent="0.3">
      <c r="A5396" s="255"/>
      <c r="B5396" s="255"/>
      <c r="C5396" s="255"/>
      <c r="D5396" s="255"/>
      <c r="F5396" s="255" t="s">
        <v>3619</v>
      </c>
      <c r="G5396" s="255" t="s">
        <v>4674</v>
      </c>
      <c r="H5396" s="255" t="s">
        <v>1140</v>
      </c>
      <c r="I5396" s="255" t="s">
        <v>8954</v>
      </c>
      <c r="K5396" s="255" t="s">
        <v>8890</v>
      </c>
      <c r="L5396" s="255" t="s">
        <v>553</v>
      </c>
      <c r="M5396" s="255" t="s">
        <v>9918</v>
      </c>
      <c r="N5396" s="255" t="s">
        <v>9917</v>
      </c>
      <c r="P5396" s="255" t="s">
        <v>8566</v>
      </c>
      <c r="Q5396" s="255" t="s">
        <v>614</v>
      </c>
      <c r="R5396" s="255" t="s">
        <v>565</v>
      </c>
      <c r="S5396" s="255" t="s">
        <v>565</v>
      </c>
    </row>
    <row r="5397" spans="1:19" x14ac:dyDescent="0.3">
      <c r="A5397" s="255"/>
      <c r="B5397" s="255"/>
      <c r="C5397" s="255"/>
      <c r="D5397" s="255"/>
      <c r="F5397" s="255" t="s">
        <v>3619</v>
      </c>
      <c r="G5397" s="255" t="s">
        <v>788</v>
      </c>
      <c r="H5397" s="255" t="s">
        <v>621</v>
      </c>
      <c r="I5397" s="255" t="s">
        <v>1860</v>
      </c>
      <c r="K5397" s="255" t="s">
        <v>8890</v>
      </c>
      <c r="L5397" s="255" t="s">
        <v>589</v>
      </c>
      <c r="M5397" s="255" t="s">
        <v>789</v>
      </c>
      <c r="N5397" s="255" t="s">
        <v>9916</v>
      </c>
      <c r="P5397" s="255" t="s">
        <v>8566</v>
      </c>
      <c r="Q5397" s="255" t="s">
        <v>615</v>
      </c>
      <c r="R5397" s="255" t="s">
        <v>1020</v>
      </c>
      <c r="S5397" s="255" t="s">
        <v>7861</v>
      </c>
    </row>
    <row r="5398" spans="1:19" x14ac:dyDescent="0.3">
      <c r="A5398" s="255"/>
      <c r="B5398" s="255"/>
      <c r="C5398" s="255"/>
      <c r="D5398" s="255"/>
      <c r="F5398" s="255" t="s">
        <v>3619</v>
      </c>
      <c r="G5398" s="255" t="s">
        <v>790</v>
      </c>
      <c r="H5398" s="255" t="s">
        <v>2348</v>
      </c>
      <c r="I5398" s="255" t="s">
        <v>1816</v>
      </c>
      <c r="K5398" s="255" t="s">
        <v>8890</v>
      </c>
      <c r="L5398" s="255" t="s">
        <v>591</v>
      </c>
      <c r="M5398" s="255" t="s">
        <v>1238</v>
      </c>
      <c r="N5398" s="255" t="s">
        <v>9915</v>
      </c>
      <c r="P5398" s="255" t="s">
        <v>8566</v>
      </c>
      <c r="Q5398" s="255" t="s">
        <v>616</v>
      </c>
      <c r="R5398" s="255" t="s">
        <v>565</v>
      </c>
      <c r="S5398" s="255" t="s">
        <v>565</v>
      </c>
    </row>
    <row r="5399" spans="1:19" x14ac:dyDescent="0.3">
      <c r="A5399" s="255"/>
      <c r="B5399" s="255"/>
      <c r="C5399" s="255"/>
      <c r="D5399" s="255"/>
      <c r="F5399" s="255" t="s">
        <v>3619</v>
      </c>
      <c r="G5399" s="255" t="s">
        <v>792</v>
      </c>
      <c r="H5399" s="255" t="s">
        <v>1420</v>
      </c>
      <c r="I5399" s="255" t="s">
        <v>1478</v>
      </c>
      <c r="K5399" s="255" t="s">
        <v>8890</v>
      </c>
      <c r="L5399" s="255" t="s">
        <v>599</v>
      </c>
      <c r="M5399" s="255" t="s">
        <v>565</v>
      </c>
      <c r="N5399" s="255" t="s">
        <v>565</v>
      </c>
      <c r="P5399" s="255" t="s">
        <v>8566</v>
      </c>
      <c r="Q5399" s="255" t="s">
        <v>617</v>
      </c>
      <c r="R5399" s="255" t="s">
        <v>863</v>
      </c>
      <c r="S5399" s="255" t="s">
        <v>1119</v>
      </c>
    </row>
    <row r="5400" spans="1:19" x14ac:dyDescent="0.3">
      <c r="A5400" s="255"/>
      <c r="B5400" s="255"/>
      <c r="C5400" s="255"/>
      <c r="D5400" s="255"/>
      <c r="F5400" s="255" t="s">
        <v>3619</v>
      </c>
      <c r="G5400" s="255" t="s">
        <v>794</v>
      </c>
      <c r="H5400" s="255" t="s">
        <v>2840</v>
      </c>
      <c r="I5400" s="255" t="s">
        <v>4324</v>
      </c>
      <c r="K5400" s="255" t="s">
        <v>8890</v>
      </c>
      <c r="L5400" s="255" t="s">
        <v>4666</v>
      </c>
      <c r="M5400" s="255" t="s">
        <v>4394</v>
      </c>
      <c r="N5400" s="255" t="s">
        <v>9914</v>
      </c>
      <c r="P5400" s="255" t="s">
        <v>8566</v>
      </c>
      <c r="Q5400" s="255" t="s">
        <v>618</v>
      </c>
      <c r="R5400" s="255" t="s">
        <v>885</v>
      </c>
      <c r="S5400" s="255" t="s">
        <v>2716</v>
      </c>
    </row>
    <row r="5401" spans="1:19" x14ac:dyDescent="0.3">
      <c r="A5401" s="255"/>
      <c r="B5401" s="255"/>
      <c r="C5401" s="255"/>
      <c r="D5401" s="255"/>
      <c r="F5401" s="255" t="s">
        <v>3619</v>
      </c>
      <c r="G5401" s="255" t="s">
        <v>796</v>
      </c>
      <c r="H5401" s="255" t="s">
        <v>2413</v>
      </c>
      <c r="I5401" s="255" t="s">
        <v>3135</v>
      </c>
      <c r="K5401" s="255" t="s">
        <v>8890</v>
      </c>
      <c r="L5401" s="255" t="s">
        <v>601</v>
      </c>
      <c r="M5401" s="255" t="s">
        <v>875</v>
      </c>
      <c r="N5401" s="255" t="s">
        <v>9913</v>
      </c>
      <c r="P5401" s="255" t="s">
        <v>8566</v>
      </c>
      <c r="Q5401" s="255" t="s">
        <v>620</v>
      </c>
      <c r="R5401" s="255" t="s">
        <v>594</v>
      </c>
      <c r="S5401" s="255" t="s">
        <v>946</v>
      </c>
    </row>
    <row r="5402" spans="1:19" x14ac:dyDescent="0.3">
      <c r="A5402" s="255"/>
      <c r="B5402" s="255"/>
      <c r="C5402" s="255"/>
      <c r="D5402" s="255"/>
      <c r="F5402" s="255" t="s">
        <v>3619</v>
      </c>
      <c r="G5402" s="255" t="s">
        <v>4675</v>
      </c>
      <c r="H5402" s="255" t="s">
        <v>1798</v>
      </c>
      <c r="I5402" s="255" t="s">
        <v>4586</v>
      </c>
      <c r="K5402" s="255" t="s">
        <v>8890</v>
      </c>
      <c r="L5402" s="255" t="s">
        <v>2074</v>
      </c>
      <c r="M5402" s="255" t="s">
        <v>863</v>
      </c>
      <c r="N5402" s="255" t="s">
        <v>9912</v>
      </c>
      <c r="P5402" s="255" t="s">
        <v>8566</v>
      </c>
      <c r="Q5402" s="255" t="s">
        <v>8645</v>
      </c>
      <c r="R5402" s="255" t="s">
        <v>565</v>
      </c>
      <c r="S5402" s="255" t="s">
        <v>565</v>
      </c>
    </row>
    <row r="5403" spans="1:19" x14ac:dyDescent="0.3">
      <c r="A5403" s="255"/>
      <c r="B5403" s="255"/>
      <c r="C5403" s="255"/>
      <c r="D5403" s="255"/>
      <c r="F5403" s="255" t="s">
        <v>3619</v>
      </c>
      <c r="G5403" s="255" t="s">
        <v>798</v>
      </c>
      <c r="H5403" s="255" t="s">
        <v>565</v>
      </c>
      <c r="I5403" s="255" t="s">
        <v>565</v>
      </c>
      <c r="K5403" s="255" t="s">
        <v>8890</v>
      </c>
      <c r="L5403" s="255" t="s">
        <v>602</v>
      </c>
      <c r="M5403" s="255" t="s">
        <v>863</v>
      </c>
      <c r="N5403" s="255" t="s">
        <v>9911</v>
      </c>
      <c r="P5403" s="255" t="s">
        <v>8566</v>
      </c>
      <c r="Q5403" s="255" t="s">
        <v>8646</v>
      </c>
      <c r="R5403" s="255" t="s">
        <v>565</v>
      </c>
      <c r="S5403" s="255" t="s">
        <v>594</v>
      </c>
    </row>
    <row r="5404" spans="1:19" x14ac:dyDescent="0.3">
      <c r="A5404" s="255"/>
      <c r="B5404" s="255"/>
      <c r="C5404" s="255"/>
      <c r="D5404" s="255"/>
      <c r="F5404" s="255" t="s">
        <v>3619</v>
      </c>
      <c r="G5404" s="255" t="s">
        <v>800</v>
      </c>
      <c r="H5404" s="255" t="s">
        <v>1183</v>
      </c>
      <c r="I5404" s="255" t="s">
        <v>3292</v>
      </c>
      <c r="K5404" s="255" t="s">
        <v>8890</v>
      </c>
      <c r="L5404" s="255" t="s">
        <v>603</v>
      </c>
      <c r="M5404" s="255" t="s">
        <v>2577</v>
      </c>
      <c r="N5404" s="255" t="s">
        <v>9910</v>
      </c>
      <c r="P5404" s="255" t="s">
        <v>8566</v>
      </c>
      <c r="Q5404" s="255" t="s">
        <v>586</v>
      </c>
      <c r="R5404" s="255" t="s">
        <v>863</v>
      </c>
      <c r="S5404" s="255" t="s">
        <v>946</v>
      </c>
    </row>
    <row r="5405" spans="1:19" x14ac:dyDescent="0.3">
      <c r="A5405" s="255"/>
      <c r="B5405" s="255"/>
      <c r="C5405" s="255"/>
      <c r="D5405" s="255"/>
      <c r="F5405" s="255" t="s">
        <v>3619</v>
      </c>
      <c r="G5405" s="255" t="s">
        <v>802</v>
      </c>
      <c r="H5405" s="255" t="s">
        <v>863</v>
      </c>
      <c r="I5405" s="255" t="s">
        <v>946</v>
      </c>
      <c r="K5405" s="255" t="s">
        <v>8890</v>
      </c>
      <c r="L5405" s="255" t="s">
        <v>586</v>
      </c>
      <c r="M5405" s="255" t="s">
        <v>994</v>
      </c>
      <c r="N5405" s="255" t="s">
        <v>9909</v>
      </c>
      <c r="P5405" s="255" t="s">
        <v>8566</v>
      </c>
      <c r="Q5405" s="255" t="s">
        <v>549</v>
      </c>
      <c r="R5405" s="255" t="s">
        <v>2738</v>
      </c>
      <c r="S5405" s="255" t="s">
        <v>4891</v>
      </c>
    </row>
    <row r="5406" spans="1:19" x14ac:dyDescent="0.3">
      <c r="A5406" s="255"/>
      <c r="B5406" s="255"/>
      <c r="C5406" s="255"/>
      <c r="D5406" s="255"/>
      <c r="F5406" s="255" t="s">
        <v>3619</v>
      </c>
      <c r="G5406" s="255" t="s">
        <v>803</v>
      </c>
      <c r="H5406" s="255" t="s">
        <v>865</v>
      </c>
      <c r="I5406" s="255" t="s">
        <v>7805</v>
      </c>
      <c r="K5406" s="255" t="s">
        <v>8890</v>
      </c>
      <c r="L5406" s="255" t="s">
        <v>552</v>
      </c>
      <c r="M5406" s="255" t="s">
        <v>6547</v>
      </c>
      <c r="N5406" s="255" t="s">
        <v>9908</v>
      </c>
      <c r="P5406" s="255" t="s">
        <v>8566</v>
      </c>
      <c r="Q5406" s="255" t="s">
        <v>623</v>
      </c>
      <c r="R5406" s="255" t="s">
        <v>946</v>
      </c>
      <c r="S5406" s="255" t="s">
        <v>652</v>
      </c>
    </row>
    <row r="5407" spans="1:19" x14ac:dyDescent="0.3">
      <c r="A5407" s="255"/>
      <c r="B5407" s="255"/>
      <c r="C5407" s="255"/>
      <c r="D5407" s="255"/>
      <c r="F5407" s="255" t="s">
        <v>3619</v>
      </c>
      <c r="G5407" s="255" t="s">
        <v>805</v>
      </c>
      <c r="H5407" s="255" t="s">
        <v>821</v>
      </c>
      <c r="I5407" s="255" t="s">
        <v>1860</v>
      </c>
      <c r="K5407" s="255" t="s">
        <v>8890</v>
      </c>
      <c r="L5407" s="255" t="s">
        <v>551</v>
      </c>
      <c r="M5407" s="255" t="s">
        <v>2413</v>
      </c>
      <c r="N5407" s="255" t="s">
        <v>9907</v>
      </c>
      <c r="P5407" s="255" t="s">
        <v>8566</v>
      </c>
      <c r="Q5407" s="255" t="s">
        <v>625</v>
      </c>
      <c r="R5407" s="255" t="s">
        <v>565</v>
      </c>
      <c r="S5407" s="255" t="s">
        <v>881</v>
      </c>
    </row>
    <row r="5408" spans="1:19" x14ac:dyDescent="0.3">
      <c r="A5408" s="255"/>
      <c r="B5408" s="255"/>
      <c r="C5408" s="255"/>
      <c r="D5408" s="255"/>
      <c r="F5408" s="255" t="s">
        <v>3619</v>
      </c>
      <c r="G5408" s="255" t="s">
        <v>807</v>
      </c>
      <c r="H5408" s="255" t="s">
        <v>885</v>
      </c>
      <c r="I5408" s="255" t="s">
        <v>4042</v>
      </c>
      <c r="K5408" s="255" t="s">
        <v>8890</v>
      </c>
      <c r="L5408" s="255" t="s">
        <v>609</v>
      </c>
      <c r="M5408" s="255" t="s">
        <v>565</v>
      </c>
      <c r="N5408" s="255" t="s">
        <v>565</v>
      </c>
      <c r="P5408" s="255" t="s">
        <v>8566</v>
      </c>
      <c r="Q5408" s="255" t="s">
        <v>1237</v>
      </c>
      <c r="R5408" s="255" t="s">
        <v>594</v>
      </c>
      <c r="S5408" s="255" t="s">
        <v>594</v>
      </c>
    </row>
    <row r="5409" spans="1:19" x14ac:dyDescent="0.3">
      <c r="A5409" s="255"/>
      <c r="B5409" s="255"/>
      <c r="C5409" s="255"/>
      <c r="D5409" s="255"/>
      <c r="F5409" s="255" t="s">
        <v>3619</v>
      </c>
      <c r="G5409" s="255" t="s">
        <v>809</v>
      </c>
      <c r="H5409" s="255" t="s">
        <v>2193</v>
      </c>
      <c r="I5409" s="255" t="s">
        <v>6966</v>
      </c>
      <c r="K5409" s="255" t="s">
        <v>8890</v>
      </c>
      <c r="L5409" s="255" t="s">
        <v>611</v>
      </c>
      <c r="M5409" s="255" t="s">
        <v>2413</v>
      </c>
      <c r="N5409" s="255" t="s">
        <v>9907</v>
      </c>
      <c r="P5409" s="255" t="s">
        <v>8566</v>
      </c>
      <c r="Q5409" s="255" t="s">
        <v>627</v>
      </c>
      <c r="R5409" s="255" t="s">
        <v>757</v>
      </c>
      <c r="S5409" s="255" t="s">
        <v>600</v>
      </c>
    </row>
    <row r="5410" spans="1:19" x14ac:dyDescent="0.3">
      <c r="A5410" s="255"/>
      <c r="B5410" s="255"/>
      <c r="C5410" s="255"/>
      <c r="D5410" s="255"/>
      <c r="F5410" s="255" t="s">
        <v>3619</v>
      </c>
      <c r="G5410" s="255" t="s">
        <v>811</v>
      </c>
      <c r="H5410" s="255" t="s">
        <v>565</v>
      </c>
      <c r="I5410" s="255" t="s">
        <v>565</v>
      </c>
      <c r="K5410" s="255" t="s">
        <v>8890</v>
      </c>
      <c r="L5410" s="255" t="s">
        <v>586</v>
      </c>
      <c r="M5410" s="255" t="s">
        <v>565</v>
      </c>
      <c r="N5410" s="255" t="s">
        <v>565</v>
      </c>
      <c r="P5410" s="255" t="s">
        <v>8566</v>
      </c>
      <c r="Q5410" s="255" t="s">
        <v>629</v>
      </c>
      <c r="R5410" s="255" t="s">
        <v>1807</v>
      </c>
      <c r="S5410" s="255" t="s">
        <v>4156</v>
      </c>
    </row>
    <row r="5411" spans="1:19" x14ac:dyDescent="0.3">
      <c r="A5411" s="255"/>
      <c r="B5411" s="255"/>
      <c r="C5411" s="255"/>
      <c r="D5411" s="255"/>
      <c r="F5411" s="255" t="s">
        <v>3619</v>
      </c>
      <c r="G5411" s="255" t="s">
        <v>4676</v>
      </c>
      <c r="H5411" s="255" t="s">
        <v>2821</v>
      </c>
      <c r="I5411" s="255" t="s">
        <v>8953</v>
      </c>
      <c r="K5411" s="255" t="s">
        <v>8890</v>
      </c>
      <c r="L5411" s="255" t="s">
        <v>550</v>
      </c>
      <c r="M5411" s="255" t="s">
        <v>1232</v>
      </c>
      <c r="N5411" s="255" t="s">
        <v>9906</v>
      </c>
      <c r="P5411" s="255" t="s">
        <v>8566</v>
      </c>
      <c r="Q5411" s="255" t="s">
        <v>631</v>
      </c>
      <c r="R5411" s="255" t="s">
        <v>565</v>
      </c>
      <c r="S5411" s="255" t="s">
        <v>2455</v>
      </c>
    </row>
    <row r="5412" spans="1:19" x14ac:dyDescent="0.3">
      <c r="A5412" s="255"/>
      <c r="B5412" s="255"/>
      <c r="C5412" s="255"/>
      <c r="D5412" s="255"/>
      <c r="F5412" s="255" t="s">
        <v>3619</v>
      </c>
      <c r="G5412" s="255" t="s">
        <v>813</v>
      </c>
      <c r="H5412" s="255" t="s">
        <v>1561</v>
      </c>
      <c r="I5412" s="255" t="s">
        <v>8725</v>
      </c>
      <c r="K5412" s="255" t="s">
        <v>8890</v>
      </c>
      <c r="L5412" s="255" t="s">
        <v>615</v>
      </c>
      <c r="M5412" s="255" t="s">
        <v>565</v>
      </c>
      <c r="N5412" s="255" t="s">
        <v>565</v>
      </c>
      <c r="P5412" s="255" t="s">
        <v>8566</v>
      </c>
      <c r="Q5412" s="255" t="s">
        <v>633</v>
      </c>
      <c r="R5412" s="255" t="s">
        <v>992</v>
      </c>
      <c r="S5412" s="255" t="s">
        <v>2019</v>
      </c>
    </row>
    <row r="5413" spans="1:19" x14ac:dyDescent="0.3">
      <c r="A5413" s="255"/>
      <c r="B5413" s="255"/>
      <c r="C5413" s="255"/>
      <c r="D5413" s="255"/>
      <c r="F5413" s="255" t="s">
        <v>3619</v>
      </c>
      <c r="G5413" s="255" t="s">
        <v>815</v>
      </c>
      <c r="H5413" s="255" t="s">
        <v>565</v>
      </c>
      <c r="I5413" s="255" t="s">
        <v>652</v>
      </c>
      <c r="K5413" s="255" t="s">
        <v>8890</v>
      </c>
      <c r="L5413" s="255" t="s">
        <v>617</v>
      </c>
      <c r="M5413" s="255" t="s">
        <v>565</v>
      </c>
      <c r="N5413" s="255" t="s">
        <v>565</v>
      </c>
      <c r="P5413" s="255" t="s">
        <v>8566</v>
      </c>
      <c r="Q5413" s="255" t="s">
        <v>586</v>
      </c>
      <c r="R5413" s="255" t="s">
        <v>1193</v>
      </c>
      <c r="S5413" s="255" t="s">
        <v>4489</v>
      </c>
    </row>
    <row r="5414" spans="1:19" x14ac:dyDescent="0.3">
      <c r="A5414" s="255"/>
      <c r="B5414" s="255"/>
      <c r="C5414" s="255"/>
      <c r="D5414" s="255"/>
      <c r="F5414" s="255" t="s">
        <v>3619</v>
      </c>
      <c r="G5414" s="255" t="s">
        <v>816</v>
      </c>
      <c r="H5414" s="255" t="s">
        <v>2090</v>
      </c>
      <c r="I5414" s="255" t="s">
        <v>4596</v>
      </c>
      <c r="K5414" s="255" t="s">
        <v>8890</v>
      </c>
      <c r="L5414" s="255" t="s">
        <v>618</v>
      </c>
      <c r="M5414" s="255" t="s">
        <v>1232</v>
      </c>
      <c r="N5414" s="255" t="s">
        <v>9906</v>
      </c>
      <c r="P5414" s="255" t="s">
        <v>8566</v>
      </c>
      <c r="Q5414" s="255" t="s">
        <v>548</v>
      </c>
      <c r="R5414" s="255" t="s">
        <v>3661</v>
      </c>
      <c r="S5414" s="255" t="s">
        <v>9306</v>
      </c>
    </row>
    <row r="5415" spans="1:19" x14ac:dyDescent="0.3">
      <c r="A5415" s="255"/>
      <c r="B5415" s="255"/>
      <c r="C5415" s="255"/>
      <c r="D5415" s="255"/>
      <c r="F5415" s="255" t="s">
        <v>3619</v>
      </c>
      <c r="G5415" s="255" t="s">
        <v>818</v>
      </c>
      <c r="H5415" s="255" t="s">
        <v>949</v>
      </c>
      <c r="I5415" s="255" t="s">
        <v>3977</v>
      </c>
      <c r="K5415" s="255" t="s">
        <v>8890</v>
      </c>
      <c r="L5415" s="255" t="s">
        <v>8646</v>
      </c>
      <c r="M5415" s="255" t="s">
        <v>565</v>
      </c>
      <c r="N5415" s="255" t="s">
        <v>565</v>
      </c>
      <c r="P5415" s="255" t="s">
        <v>8566</v>
      </c>
      <c r="Q5415" s="255" t="s">
        <v>637</v>
      </c>
      <c r="R5415" s="255" t="s">
        <v>1098</v>
      </c>
      <c r="S5415" s="255" t="s">
        <v>1786</v>
      </c>
    </row>
    <row r="5416" spans="1:19" x14ac:dyDescent="0.3">
      <c r="A5416" s="255"/>
      <c r="B5416" s="255"/>
      <c r="C5416" s="255"/>
      <c r="D5416" s="255"/>
      <c r="F5416" s="255" t="s">
        <v>3619</v>
      </c>
      <c r="G5416" s="255" t="s">
        <v>4677</v>
      </c>
      <c r="H5416" s="255" t="s">
        <v>594</v>
      </c>
      <c r="I5416" s="255" t="s">
        <v>821</v>
      </c>
      <c r="K5416" s="255" t="s">
        <v>8890</v>
      </c>
      <c r="L5416" s="255" t="s">
        <v>586</v>
      </c>
      <c r="M5416" s="255" t="s">
        <v>565</v>
      </c>
      <c r="N5416" s="255" t="s">
        <v>565</v>
      </c>
      <c r="P5416" s="255" t="s">
        <v>8566</v>
      </c>
      <c r="Q5416" s="255" t="s">
        <v>639</v>
      </c>
      <c r="R5416" s="255" t="s">
        <v>2840</v>
      </c>
      <c r="S5416" s="255" t="s">
        <v>1697</v>
      </c>
    </row>
    <row r="5417" spans="1:19" x14ac:dyDescent="0.3">
      <c r="A5417" s="255"/>
      <c r="B5417" s="255"/>
      <c r="C5417" s="255"/>
      <c r="D5417" s="255"/>
      <c r="F5417" s="255" t="s">
        <v>3619</v>
      </c>
      <c r="G5417" s="255" t="s">
        <v>820</v>
      </c>
      <c r="H5417" s="255" t="s">
        <v>594</v>
      </c>
      <c r="I5417" s="255" t="s">
        <v>821</v>
      </c>
      <c r="K5417" s="255" t="s">
        <v>8890</v>
      </c>
      <c r="L5417" s="255" t="s">
        <v>549</v>
      </c>
      <c r="M5417" s="255" t="s">
        <v>3107</v>
      </c>
      <c r="N5417" s="255" t="s">
        <v>9905</v>
      </c>
      <c r="P5417" s="255" t="s">
        <v>8566</v>
      </c>
      <c r="Q5417" s="255" t="s">
        <v>641</v>
      </c>
      <c r="R5417" s="255" t="s">
        <v>565</v>
      </c>
      <c r="S5417" s="255" t="s">
        <v>565</v>
      </c>
    </row>
    <row r="5418" spans="1:19" x14ac:dyDescent="0.3">
      <c r="A5418" s="255"/>
      <c r="B5418" s="255"/>
      <c r="C5418" s="255"/>
      <c r="D5418" s="255"/>
      <c r="F5418" s="255" t="s">
        <v>3619</v>
      </c>
      <c r="G5418" s="255" t="s">
        <v>961</v>
      </c>
      <c r="H5418" s="255" t="s">
        <v>565</v>
      </c>
      <c r="I5418" s="255" t="s">
        <v>565</v>
      </c>
      <c r="K5418" s="255" t="s">
        <v>8890</v>
      </c>
      <c r="L5418" s="255" t="s">
        <v>625</v>
      </c>
      <c r="M5418" s="255" t="s">
        <v>565</v>
      </c>
      <c r="N5418" s="255" t="s">
        <v>565</v>
      </c>
      <c r="P5418" s="255" t="s">
        <v>8566</v>
      </c>
      <c r="Q5418" s="255" t="s">
        <v>643</v>
      </c>
      <c r="R5418" s="255" t="s">
        <v>952</v>
      </c>
      <c r="S5418" s="255" t="s">
        <v>2642</v>
      </c>
    </row>
    <row r="5419" spans="1:19" x14ac:dyDescent="0.3">
      <c r="A5419" s="255"/>
      <c r="B5419" s="255"/>
      <c r="C5419" s="255"/>
      <c r="D5419" s="255"/>
      <c r="F5419" s="255" t="s">
        <v>3619</v>
      </c>
      <c r="G5419" s="255" t="s">
        <v>822</v>
      </c>
      <c r="H5419" s="255" t="s">
        <v>2736</v>
      </c>
      <c r="I5419" s="255" t="s">
        <v>8952</v>
      </c>
      <c r="K5419" s="255" t="s">
        <v>8890</v>
      </c>
      <c r="L5419" s="255" t="s">
        <v>1237</v>
      </c>
      <c r="M5419" s="255" t="s">
        <v>565</v>
      </c>
      <c r="N5419" s="255" t="s">
        <v>565</v>
      </c>
      <c r="P5419" s="255" t="s">
        <v>8566</v>
      </c>
      <c r="Q5419" s="255" t="s">
        <v>586</v>
      </c>
      <c r="R5419" s="255" t="s">
        <v>3479</v>
      </c>
      <c r="S5419" s="255" t="s">
        <v>9307</v>
      </c>
    </row>
    <row r="5420" spans="1:19" x14ac:dyDescent="0.3">
      <c r="A5420" s="255"/>
      <c r="B5420" s="255"/>
      <c r="C5420" s="255"/>
      <c r="D5420" s="255"/>
      <c r="F5420" s="255" t="s">
        <v>3619</v>
      </c>
      <c r="G5420" s="255" t="s">
        <v>332</v>
      </c>
      <c r="H5420" s="255" t="s">
        <v>2312</v>
      </c>
      <c r="I5420" s="255" t="s">
        <v>8951</v>
      </c>
      <c r="K5420" s="255" t="s">
        <v>8890</v>
      </c>
      <c r="L5420" s="255" t="s">
        <v>629</v>
      </c>
      <c r="M5420" s="255" t="s">
        <v>661</v>
      </c>
      <c r="N5420" s="255" t="s">
        <v>5222</v>
      </c>
      <c r="P5420" s="255" t="s">
        <v>8566</v>
      </c>
      <c r="Q5420" s="255" t="s">
        <v>547</v>
      </c>
      <c r="R5420" s="255" t="s">
        <v>642</v>
      </c>
      <c r="S5420" s="255" t="s">
        <v>1896</v>
      </c>
    </row>
    <row r="5421" spans="1:19" x14ac:dyDescent="0.3">
      <c r="A5421" s="255"/>
      <c r="B5421" s="255"/>
      <c r="C5421" s="255"/>
      <c r="D5421" s="255"/>
      <c r="F5421" s="255" t="s">
        <v>3619</v>
      </c>
      <c r="G5421" s="255" t="s">
        <v>331</v>
      </c>
      <c r="H5421" s="255" t="s">
        <v>3918</v>
      </c>
      <c r="I5421" s="255" t="s">
        <v>8950</v>
      </c>
      <c r="K5421" s="255" t="s">
        <v>8890</v>
      </c>
      <c r="L5421" s="255" t="s">
        <v>631</v>
      </c>
      <c r="M5421" s="255" t="s">
        <v>565</v>
      </c>
      <c r="N5421" s="255" t="s">
        <v>565</v>
      </c>
      <c r="P5421" s="255" t="s">
        <v>8566</v>
      </c>
      <c r="Q5421" s="255" t="s">
        <v>647</v>
      </c>
      <c r="R5421" s="255" t="s">
        <v>1350</v>
      </c>
      <c r="S5421" s="255" t="s">
        <v>710</v>
      </c>
    </row>
    <row r="5422" spans="1:19" x14ac:dyDescent="0.3">
      <c r="A5422" s="255"/>
      <c r="B5422" s="255"/>
      <c r="C5422" s="255"/>
      <c r="D5422" s="255"/>
      <c r="F5422" s="255" t="s">
        <v>3619</v>
      </c>
      <c r="G5422" s="255" t="s">
        <v>330</v>
      </c>
      <c r="H5422" s="255" t="s">
        <v>3514</v>
      </c>
      <c r="I5422" s="255" t="s">
        <v>4058</v>
      </c>
      <c r="K5422" s="255" t="s">
        <v>8890</v>
      </c>
      <c r="L5422" s="255" t="s">
        <v>633</v>
      </c>
      <c r="M5422" s="255" t="s">
        <v>565</v>
      </c>
      <c r="N5422" s="255" t="s">
        <v>1013</v>
      </c>
      <c r="P5422" s="255" t="s">
        <v>8566</v>
      </c>
      <c r="Q5422" s="255" t="s">
        <v>649</v>
      </c>
      <c r="R5422" s="255" t="s">
        <v>1183</v>
      </c>
      <c r="S5422" s="255" t="s">
        <v>3169</v>
      </c>
    </row>
    <row r="5423" spans="1:19" x14ac:dyDescent="0.3">
      <c r="A5423" s="255"/>
      <c r="B5423" s="255"/>
      <c r="C5423" s="255"/>
      <c r="D5423" s="255"/>
      <c r="F5423" s="255" t="s">
        <v>3619</v>
      </c>
      <c r="G5423" s="255" t="s">
        <v>329</v>
      </c>
      <c r="H5423" s="255" t="s">
        <v>4516</v>
      </c>
      <c r="I5423" s="255" t="s">
        <v>8727</v>
      </c>
      <c r="K5423" s="255" t="s">
        <v>8890</v>
      </c>
      <c r="L5423" s="255" t="s">
        <v>586</v>
      </c>
      <c r="M5423" s="255" t="s">
        <v>2603</v>
      </c>
      <c r="N5423" s="255" t="s">
        <v>6756</v>
      </c>
      <c r="P5423" s="255" t="s">
        <v>8566</v>
      </c>
      <c r="Q5423" s="255" t="s">
        <v>651</v>
      </c>
      <c r="R5423" s="255" t="s">
        <v>565</v>
      </c>
      <c r="S5423" s="255" t="s">
        <v>757</v>
      </c>
    </row>
    <row r="5424" spans="1:19" x14ac:dyDescent="0.3">
      <c r="A5424" s="255"/>
      <c r="B5424" s="255"/>
      <c r="C5424" s="255"/>
      <c r="D5424" s="255"/>
      <c r="F5424" s="255" t="s">
        <v>3619</v>
      </c>
      <c r="G5424" s="255" t="s">
        <v>328</v>
      </c>
      <c r="H5424" s="255" t="s">
        <v>863</v>
      </c>
      <c r="I5424" s="255" t="s">
        <v>1077</v>
      </c>
      <c r="K5424" s="255" t="s">
        <v>8890</v>
      </c>
      <c r="L5424" s="255" t="s">
        <v>548</v>
      </c>
      <c r="M5424" s="255" t="s">
        <v>865</v>
      </c>
      <c r="N5424" s="255" t="s">
        <v>7445</v>
      </c>
      <c r="P5424" s="255" t="s">
        <v>8566</v>
      </c>
      <c r="Q5424" s="255" t="s">
        <v>653</v>
      </c>
      <c r="R5424" s="255" t="s">
        <v>624</v>
      </c>
      <c r="S5424" s="255" t="s">
        <v>1661</v>
      </c>
    </row>
    <row r="5425" spans="1:19" x14ac:dyDescent="0.3">
      <c r="A5425" s="255"/>
      <c r="B5425" s="255"/>
      <c r="C5425" s="255"/>
      <c r="D5425" s="255"/>
      <c r="F5425" s="255" t="s">
        <v>3619</v>
      </c>
      <c r="G5425" s="255" t="s">
        <v>324</v>
      </c>
      <c r="H5425" s="255" t="s">
        <v>1199</v>
      </c>
      <c r="I5425" s="255" t="s">
        <v>8728</v>
      </c>
      <c r="K5425" s="255" t="s">
        <v>8890</v>
      </c>
      <c r="L5425" s="255" t="s">
        <v>637</v>
      </c>
      <c r="M5425" s="255" t="s">
        <v>594</v>
      </c>
      <c r="N5425" s="255" t="s">
        <v>757</v>
      </c>
      <c r="P5425" s="255" t="s">
        <v>8566</v>
      </c>
      <c r="Q5425" s="255" t="s">
        <v>655</v>
      </c>
      <c r="R5425" s="255" t="s">
        <v>777</v>
      </c>
      <c r="S5425" s="255" t="s">
        <v>1452</v>
      </c>
    </row>
    <row r="5426" spans="1:19" x14ac:dyDescent="0.3">
      <c r="A5426" s="255"/>
      <c r="B5426" s="255"/>
      <c r="C5426" s="255"/>
      <c r="D5426" s="255"/>
      <c r="F5426" s="255" t="s">
        <v>3619</v>
      </c>
      <c r="G5426" s="255" t="s">
        <v>4678</v>
      </c>
      <c r="H5426" s="255" t="s">
        <v>1270</v>
      </c>
      <c r="I5426" s="255" t="s">
        <v>8949</v>
      </c>
      <c r="K5426" s="255" t="s">
        <v>8890</v>
      </c>
      <c r="L5426" s="255" t="s">
        <v>639</v>
      </c>
      <c r="M5426" s="255" t="s">
        <v>946</v>
      </c>
      <c r="N5426" s="255" t="s">
        <v>2749</v>
      </c>
      <c r="P5426" s="255" t="s">
        <v>8566</v>
      </c>
      <c r="Q5426" s="255" t="s">
        <v>657</v>
      </c>
      <c r="R5426" s="255" t="s">
        <v>1121</v>
      </c>
      <c r="S5426" s="255" t="s">
        <v>2029</v>
      </c>
    </row>
    <row r="5427" spans="1:19" x14ac:dyDescent="0.3">
      <c r="A5427" s="255"/>
      <c r="B5427" s="255"/>
      <c r="C5427" s="255"/>
      <c r="D5427" s="255"/>
      <c r="F5427" s="255" t="s">
        <v>3619</v>
      </c>
      <c r="G5427" s="255" t="s">
        <v>830</v>
      </c>
      <c r="H5427" s="255" t="s">
        <v>863</v>
      </c>
      <c r="I5427" s="255" t="s">
        <v>3300</v>
      </c>
      <c r="K5427" s="255" t="s">
        <v>8890</v>
      </c>
      <c r="L5427" s="255" t="s">
        <v>641</v>
      </c>
      <c r="M5427" s="255" t="s">
        <v>565</v>
      </c>
      <c r="N5427" s="255" t="s">
        <v>624</v>
      </c>
      <c r="P5427" s="255" t="s">
        <v>8566</v>
      </c>
      <c r="Q5427" s="255" t="s">
        <v>546</v>
      </c>
      <c r="R5427" s="255" t="s">
        <v>1795</v>
      </c>
      <c r="S5427" s="255" t="s">
        <v>2055</v>
      </c>
    </row>
    <row r="5428" spans="1:19" x14ac:dyDescent="0.3">
      <c r="A5428" s="255"/>
      <c r="B5428" s="255"/>
      <c r="C5428" s="255"/>
      <c r="D5428" s="255"/>
      <c r="F5428" s="255" t="s">
        <v>3619</v>
      </c>
      <c r="G5428" s="255" t="s">
        <v>831</v>
      </c>
      <c r="H5428" s="255" t="s">
        <v>565</v>
      </c>
      <c r="I5428" s="255" t="s">
        <v>565</v>
      </c>
      <c r="K5428" s="255" t="s">
        <v>8890</v>
      </c>
      <c r="L5428" s="255" t="s">
        <v>643</v>
      </c>
      <c r="M5428" s="255" t="s">
        <v>594</v>
      </c>
      <c r="N5428" s="255" t="s">
        <v>3214</v>
      </c>
      <c r="P5428" s="255" t="s">
        <v>8566</v>
      </c>
      <c r="Q5428" s="255" t="s">
        <v>660</v>
      </c>
      <c r="R5428" s="255" t="s">
        <v>594</v>
      </c>
      <c r="S5428" s="255" t="s">
        <v>946</v>
      </c>
    </row>
    <row r="5429" spans="1:19" x14ac:dyDescent="0.3">
      <c r="A5429" s="255"/>
      <c r="B5429" s="255"/>
      <c r="C5429" s="255"/>
      <c r="D5429" s="255"/>
      <c r="F5429" s="255" t="s">
        <v>3619</v>
      </c>
      <c r="G5429" s="255" t="s">
        <v>832</v>
      </c>
      <c r="H5429" s="255" t="s">
        <v>4301</v>
      </c>
      <c r="I5429" s="255" t="s">
        <v>8729</v>
      </c>
      <c r="K5429" s="255" t="s">
        <v>8890</v>
      </c>
      <c r="L5429" s="255" t="s">
        <v>586</v>
      </c>
      <c r="M5429" s="255" t="s">
        <v>1498</v>
      </c>
      <c r="N5429" s="255" t="s">
        <v>2099</v>
      </c>
      <c r="P5429" s="255" t="s">
        <v>8566</v>
      </c>
      <c r="Q5429" s="255" t="s">
        <v>662</v>
      </c>
      <c r="R5429" s="255" t="s">
        <v>1832</v>
      </c>
      <c r="S5429" s="255" t="s">
        <v>1698</v>
      </c>
    </row>
    <row r="5430" spans="1:19" x14ac:dyDescent="0.3">
      <c r="A5430" s="255"/>
      <c r="B5430" s="255"/>
      <c r="C5430" s="255"/>
      <c r="D5430" s="255"/>
      <c r="F5430" s="255" t="s">
        <v>3619</v>
      </c>
      <c r="G5430" s="255" t="s">
        <v>536</v>
      </c>
      <c r="H5430" s="255" t="s">
        <v>1941</v>
      </c>
      <c r="I5430" s="255" t="s">
        <v>9723</v>
      </c>
      <c r="K5430" s="255" t="s">
        <v>8890</v>
      </c>
      <c r="L5430" s="255" t="s">
        <v>547</v>
      </c>
      <c r="M5430" s="255" t="s">
        <v>1539</v>
      </c>
      <c r="N5430" s="255" t="s">
        <v>881</v>
      </c>
      <c r="P5430" s="255" t="s">
        <v>8566</v>
      </c>
      <c r="Q5430" s="255" t="s">
        <v>664</v>
      </c>
      <c r="R5430" s="255" t="s">
        <v>1856</v>
      </c>
      <c r="S5430" s="255" t="s">
        <v>10201</v>
      </c>
    </row>
    <row r="5431" spans="1:19" x14ac:dyDescent="0.3">
      <c r="A5431" s="255"/>
      <c r="B5431" s="255"/>
      <c r="C5431" s="255"/>
      <c r="D5431" s="255"/>
      <c r="F5431" s="255" t="s">
        <v>3619</v>
      </c>
      <c r="G5431" s="255" t="s">
        <v>586</v>
      </c>
      <c r="H5431" s="255" t="s">
        <v>1941</v>
      </c>
      <c r="I5431" s="255" t="s">
        <v>9723</v>
      </c>
      <c r="K5431" s="255" t="s">
        <v>8890</v>
      </c>
      <c r="L5431" s="255" t="s">
        <v>647</v>
      </c>
      <c r="M5431" s="255" t="s">
        <v>1832</v>
      </c>
      <c r="N5431" s="255" t="s">
        <v>757</v>
      </c>
      <c r="P5431" s="255" t="s">
        <v>8566</v>
      </c>
      <c r="Q5431" s="255" t="s">
        <v>545</v>
      </c>
      <c r="R5431" s="255" t="s">
        <v>3262</v>
      </c>
      <c r="S5431" s="255" t="s">
        <v>10202</v>
      </c>
    </row>
    <row r="5432" spans="1:19" x14ac:dyDescent="0.3">
      <c r="A5432" s="255"/>
      <c r="B5432" s="255"/>
      <c r="C5432" s="255"/>
      <c r="D5432" s="255"/>
      <c r="F5432" s="255" t="s">
        <v>8566</v>
      </c>
      <c r="G5432" s="255" t="s">
        <v>554</v>
      </c>
      <c r="H5432" s="255" t="s">
        <v>3873</v>
      </c>
      <c r="I5432" s="255" t="s">
        <v>9724</v>
      </c>
      <c r="K5432" s="255" t="s">
        <v>8890</v>
      </c>
      <c r="L5432" s="255" t="s">
        <v>649</v>
      </c>
      <c r="M5432" s="255" t="s">
        <v>661</v>
      </c>
      <c r="N5432" s="255" t="s">
        <v>863</v>
      </c>
      <c r="P5432" s="255" t="s">
        <v>8566</v>
      </c>
      <c r="Q5432" s="255" t="s">
        <v>667</v>
      </c>
      <c r="R5432" s="255" t="s">
        <v>863</v>
      </c>
      <c r="S5432" s="255" t="s">
        <v>624</v>
      </c>
    </row>
    <row r="5433" spans="1:19" x14ac:dyDescent="0.3">
      <c r="A5433" s="255"/>
      <c r="B5433" s="255"/>
      <c r="C5433" s="255"/>
      <c r="D5433" s="255"/>
      <c r="F5433" s="255" t="s">
        <v>8566</v>
      </c>
      <c r="G5433" s="255" t="s">
        <v>564</v>
      </c>
      <c r="H5433" s="255" t="s">
        <v>565</v>
      </c>
      <c r="I5433" s="255" t="s">
        <v>565</v>
      </c>
      <c r="K5433" s="255" t="s">
        <v>8890</v>
      </c>
      <c r="L5433" s="255" t="s">
        <v>651</v>
      </c>
      <c r="M5433" s="255" t="s">
        <v>594</v>
      </c>
      <c r="N5433" s="255" t="s">
        <v>565</v>
      </c>
      <c r="P5433" s="255" t="s">
        <v>8566</v>
      </c>
      <c r="Q5433" s="255" t="s">
        <v>668</v>
      </c>
      <c r="R5433" s="255" t="s">
        <v>4067</v>
      </c>
      <c r="S5433" s="255" t="s">
        <v>10203</v>
      </c>
    </row>
    <row r="5434" spans="1:19" x14ac:dyDescent="0.3">
      <c r="A5434" s="255"/>
      <c r="B5434" s="255"/>
      <c r="C5434" s="255"/>
      <c r="D5434" s="255"/>
      <c r="F5434" s="255" t="s">
        <v>8566</v>
      </c>
      <c r="G5434" s="255" t="s">
        <v>566</v>
      </c>
      <c r="H5434" s="255" t="s">
        <v>881</v>
      </c>
      <c r="I5434" s="255" t="s">
        <v>1052</v>
      </c>
      <c r="K5434" s="255" t="s">
        <v>8890</v>
      </c>
      <c r="L5434" s="255" t="s">
        <v>653</v>
      </c>
      <c r="M5434" s="255" t="s">
        <v>594</v>
      </c>
      <c r="N5434" s="255" t="s">
        <v>863</v>
      </c>
      <c r="P5434" s="255" t="s">
        <v>8566</v>
      </c>
      <c r="Q5434" s="255" t="s">
        <v>670</v>
      </c>
      <c r="R5434" s="255" t="s">
        <v>4368</v>
      </c>
      <c r="S5434" s="255" t="s">
        <v>9308</v>
      </c>
    </row>
    <row r="5435" spans="1:19" x14ac:dyDescent="0.3">
      <c r="A5435" s="255"/>
      <c r="B5435" s="255"/>
      <c r="C5435" s="255"/>
      <c r="D5435" s="255"/>
      <c r="F5435" s="255" t="s">
        <v>8566</v>
      </c>
      <c r="G5435" s="255" t="s">
        <v>4661</v>
      </c>
      <c r="H5435" s="255" t="s">
        <v>3428</v>
      </c>
      <c r="I5435" s="255" t="s">
        <v>8948</v>
      </c>
      <c r="K5435" s="255" t="s">
        <v>8890</v>
      </c>
      <c r="L5435" s="255" t="s">
        <v>655</v>
      </c>
      <c r="M5435" s="255" t="s">
        <v>594</v>
      </c>
      <c r="N5435" s="255" t="s">
        <v>565</v>
      </c>
      <c r="P5435" s="255" t="s">
        <v>8566</v>
      </c>
      <c r="Q5435" s="255" t="s">
        <v>672</v>
      </c>
      <c r="R5435" s="255" t="s">
        <v>1393</v>
      </c>
      <c r="S5435" s="255" t="s">
        <v>6816</v>
      </c>
    </row>
    <row r="5436" spans="1:19" x14ac:dyDescent="0.3">
      <c r="A5436" s="255"/>
      <c r="B5436" s="255"/>
      <c r="C5436" s="255"/>
      <c r="D5436" s="255"/>
      <c r="F5436" s="255" t="s">
        <v>8566</v>
      </c>
      <c r="G5436" s="255" t="s">
        <v>568</v>
      </c>
      <c r="H5436" s="255" t="s">
        <v>680</v>
      </c>
      <c r="I5436" s="255" t="s">
        <v>4286</v>
      </c>
      <c r="K5436" s="255" t="s">
        <v>8890</v>
      </c>
      <c r="L5436" s="255" t="s">
        <v>657</v>
      </c>
      <c r="M5436" s="255" t="s">
        <v>565</v>
      </c>
      <c r="N5436" s="255" t="s">
        <v>565</v>
      </c>
      <c r="P5436" s="255" t="s">
        <v>8566</v>
      </c>
      <c r="Q5436" s="255" t="s">
        <v>544</v>
      </c>
      <c r="R5436" s="255" t="s">
        <v>863</v>
      </c>
      <c r="S5436" s="255" t="s">
        <v>1332</v>
      </c>
    </row>
    <row r="5437" spans="1:19" x14ac:dyDescent="0.3">
      <c r="A5437" s="255"/>
      <c r="B5437" s="255"/>
      <c r="C5437" s="255"/>
      <c r="D5437" s="255"/>
      <c r="F5437" s="255" t="s">
        <v>8566</v>
      </c>
      <c r="G5437" s="255" t="s">
        <v>570</v>
      </c>
      <c r="H5437" s="255" t="s">
        <v>4304</v>
      </c>
      <c r="I5437" s="255" t="s">
        <v>8947</v>
      </c>
      <c r="K5437" s="255" t="s">
        <v>8890</v>
      </c>
      <c r="L5437" s="255" t="s">
        <v>546</v>
      </c>
      <c r="M5437" s="255" t="s">
        <v>2163</v>
      </c>
      <c r="N5437" s="255" t="s">
        <v>3035</v>
      </c>
      <c r="P5437" s="255" t="s">
        <v>8566</v>
      </c>
      <c r="Q5437" s="255" t="s">
        <v>676</v>
      </c>
      <c r="R5437" s="255" t="s">
        <v>863</v>
      </c>
      <c r="S5437" s="255" t="s">
        <v>1332</v>
      </c>
    </row>
    <row r="5438" spans="1:19" x14ac:dyDescent="0.3">
      <c r="F5438" s="255" t="s">
        <v>8566</v>
      </c>
      <c r="G5438" s="255" t="s">
        <v>572</v>
      </c>
      <c r="H5438" s="255" t="s">
        <v>1802</v>
      </c>
      <c r="I5438" s="255" t="s">
        <v>1228</v>
      </c>
      <c r="K5438" s="255" t="s">
        <v>8890</v>
      </c>
      <c r="L5438" s="255" t="s">
        <v>660</v>
      </c>
      <c r="M5438" s="255" t="s">
        <v>565</v>
      </c>
      <c r="N5438" s="255" t="s">
        <v>565</v>
      </c>
      <c r="P5438" s="255" t="s">
        <v>8566</v>
      </c>
      <c r="Q5438" s="255" t="s">
        <v>677</v>
      </c>
      <c r="R5438" s="255" t="s">
        <v>565</v>
      </c>
      <c r="S5438" s="255" t="s">
        <v>565</v>
      </c>
    </row>
    <row r="5439" spans="1:19" x14ac:dyDescent="0.3">
      <c r="F5439" s="255" t="s">
        <v>8566</v>
      </c>
      <c r="G5439" s="255" t="s">
        <v>574</v>
      </c>
      <c r="H5439" s="255" t="s">
        <v>1281</v>
      </c>
      <c r="I5439" s="255" t="s">
        <v>4259</v>
      </c>
      <c r="K5439" s="255" t="s">
        <v>8890</v>
      </c>
      <c r="L5439" s="255" t="s">
        <v>662</v>
      </c>
      <c r="M5439" s="255" t="s">
        <v>594</v>
      </c>
      <c r="N5439" s="255" t="s">
        <v>863</v>
      </c>
      <c r="P5439" s="255" t="s">
        <v>8566</v>
      </c>
      <c r="Q5439" s="255" t="s">
        <v>543</v>
      </c>
      <c r="R5439" s="255" t="s">
        <v>900</v>
      </c>
      <c r="S5439" s="255" t="s">
        <v>2411</v>
      </c>
    </row>
    <row r="5440" spans="1:19" x14ac:dyDescent="0.3">
      <c r="F5440" s="255" t="s">
        <v>8566</v>
      </c>
      <c r="G5440" s="255" t="s">
        <v>576</v>
      </c>
      <c r="H5440" s="255" t="s">
        <v>828</v>
      </c>
      <c r="I5440" s="255" t="s">
        <v>4584</v>
      </c>
      <c r="K5440" s="255" t="s">
        <v>8890</v>
      </c>
      <c r="L5440" s="255" t="s">
        <v>664</v>
      </c>
      <c r="M5440" s="255" t="s">
        <v>1183</v>
      </c>
      <c r="N5440" s="255" t="s">
        <v>9904</v>
      </c>
      <c r="P5440" s="255" t="s">
        <v>8566</v>
      </c>
      <c r="Q5440" s="255" t="s">
        <v>679</v>
      </c>
      <c r="R5440" s="255" t="s">
        <v>594</v>
      </c>
      <c r="S5440" s="255" t="s">
        <v>680</v>
      </c>
    </row>
    <row r="5441" spans="6:19" x14ac:dyDescent="0.3">
      <c r="F5441" s="255" t="s">
        <v>8566</v>
      </c>
      <c r="G5441" s="255" t="s">
        <v>578</v>
      </c>
      <c r="H5441" s="255" t="s">
        <v>1234</v>
      </c>
      <c r="I5441" s="255" t="s">
        <v>1886</v>
      </c>
      <c r="K5441" s="255" t="s">
        <v>8890</v>
      </c>
      <c r="L5441" s="255" t="s">
        <v>545</v>
      </c>
      <c r="M5441" s="255" t="s">
        <v>1238</v>
      </c>
      <c r="N5441" s="255" t="s">
        <v>8909</v>
      </c>
      <c r="P5441" s="255" t="s">
        <v>8566</v>
      </c>
      <c r="Q5441" s="255" t="s">
        <v>681</v>
      </c>
      <c r="R5441" s="255" t="s">
        <v>1234</v>
      </c>
      <c r="S5441" s="255" t="s">
        <v>990</v>
      </c>
    </row>
    <row r="5442" spans="6:19" x14ac:dyDescent="0.3">
      <c r="F5442" s="255" t="s">
        <v>8566</v>
      </c>
      <c r="G5442" s="255" t="s">
        <v>580</v>
      </c>
      <c r="H5442" s="255" t="s">
        <v>812</v>
      </c>
      <c r="I5442" s="255" t="s">
        <v>1332</v>
      </c>
      <c r="K5442" s="255" t="s">
        <v>8890</v>
      </c>
      <c r="L5442" s="255" t="s">
        <v>667</v>
      </c>
      <c r="M5442" s="255" t="s">
        <v>565</v>
      </c>
      <c r="N5442" s="255" t="s">
        <v>652</v>
      </c>
      <c r="P5442" s="255" t="s">
        <v>8566</v>
      </c>
      <c r="Q5442" s="255" t="s">
        <v>683</v>
      </c>
      <c r="R5442" s="255" t="s">
        <v>2455</v>
      </c>
      <c r="S5442" s="255" t="s">
        <v>1650</v>
      </c>
    </row>
    <row r="5443" spans="6:19" x14ac:dyDescent="0.3">
      <c r="F5443" s="255" t="s">
        <v>8566</v>
      </c>
      <c r="G5443" s="255" t="s">
        <v>4664</v>
      </c>
      <c r="H5443" s="255" t="s">
        <v>3514</v>
      </c>
      <c r="I5443" s="255" t="s">
        <v>1122</v>
      </c>
      <c r="K5443" s="255" t="s">
        <v>8890</v>
      </c>
      <c r="L5443" s="255" t="s">
        <v>668</v>
      </c>
      <c r="M5443" s="255" t="s">
        <v>565</v>
      </c>
      <c r="N5443" s="255" t="s">
        <v>4063</v>
      </c>
      <c r="P5443" s="255" t="s">
        <v>8566</v>
      </c>
      <c r="Q5443" s="255" t="s">
        <v>542</v>
      </c>
      <c r="R5443" s="255" t="s">
        <v>2806</v>
      </c>
      <c r="S5443" s="255" t="s">
        <v>1908</v>
      </c>
    </row>
    <row r="5444" spans="6:19" x14ac:dyDescent="0.3">
      <c r="F5444" s="255" t="s">
        <v>8566</v>
      </c>
      <c r="G5444" s="255" t="s">
        <v>582</v>
      </c>
      <c r="H5444" s="255" t="s">
        <v>2840</v>
      </c>
      <c r="I5444" s="255" t="s">
        <v>3083</v>
      </c>
      <c r="K5444" s="255" t="s">
        <v>8890</v>
      </c>
      <c r="L5444" s="255" t="s">
        <v>670</v>
      </c>
      <c r="M5444" s="255" t="s">
        <v>4192</v>
      </c>
      <c r="N5444" s="255" t="s">
        <v>9903</v>
      </c>
      <c r="P5444" s="255" t="s">
        <v>8566</v>
      </c>
      <c r="Q5444" s="255" t="s">
        <v>686</v>
      </c>
      <c r="R5444" s="255" t="s">
        <v>2154</v>
      </c>
      <c r="S5444" s="255" t="s">
        <v>2025</v>
      </c>
    </row>
    <row r="5445" spans="6:19" x14ac:dyDescent="0.3">
      <c r="F5445" s="255" t="s">
        <v>8566</v>
      </c>
      <c r="G5445" s="255" t="s">
        <v>584</v>
      </c>
      <c r="H5445" s="255" t="s">
        <v>2790</v>
      </c>
      <c r="I5445" s="255" t="s">
        <v>2525</v>
      </c>
      <c r="K5445" s="255" t="s">
        <v>8890</v>
      </c>
      <c r="L5445" s="255" t="s">
        <v>672</v>
      </c>
      <c r="M5445" s="255" t="s">
        <v>594</v>
      </c>
      <c r="N5445" s="255" t="s">
        <v>1975</v>
      </c>
      <c r="P5445" s="255" t="s">
        <v>8566</v>
      </c>
      <c r="Q5445" s="255" t="s">
        <v>688</v>
      </c>
      <c r="R5445" s="255" t="s">
        <v>852</v>
      </c>
      <c r="S5445" s="255" t="s">
        <v>1924</v>
      </c>
    </row>
    <row r="5446" spans="6:19" x14ac:dyDescent="0.3">
      <c r="F5446" s="255" t="s">
        <v>8566</v>
      </c>
      <c r="G5446" s="255" t="s">
        <v>586</v>
      </c>
      <c r="H5446" s="255" t="s">
        <v>4359</v>
      </c>
      <c r="I5446" s="255" t="s">
        <v>9725</v>
      </c>
      <c r="K5446" s="255" t="s">
        <v>8890</v>
      </c>
      <c r="L5446" s="255" t="s">
        <v>544</v>
      </c>
      <c r="M5446" s="255" t="s">
        <v>1798</v>
      </c>
      <c r="N5446" s="255" t="s">
        <v>9902</v>
      </c>
      <c r="P5446" s="255" t="s">
        <v>8566</v>
      </c>
      <c r="Q5446" s="255" t="s">
        <v>690</v>
      </c>
      <c r="R5446" s="255" t="s">
        <v>565</v>
      </c>
      <c r="S5446" s="255" t="s">
        <v>565</v>
      </c>
    </row>
    <row r="5447" spans="6:19" x14ac:dyDescent="0.3">
      <c r="F5447" s="255" t="s">
        <v>8566</v>
      </c>
      <c r="G5447" s="255" t="s">
        <v>553</v>
      </c>
      <c r="H5447" s="255" t="s">
        <v>1772</v>
      </c>
      <c r="I5447" s="255" t="s">
        <v>9726</v>
      </c>
      <c r="K5447" s="255" t="s">
        <v>8890</v>
      </c>
      <c r="L5447" s="255" t="s">
        <v>675</v>
      </c>
      <c r="M5447" s="255" t="s">
        <v>863</v>
      </c>
      <c r="N5447" s="255" t="s">
        <v>9901</v>
      </c>
      <c r="P5447" s="255" t="s">
        <v>8566</v>
      </c>
      <c r="Q5447" s="255" t="s">
        <v>541</v>
      </c>
      <c r="R5447" s="255" t="s">
        <v>3756</v>
      </c>
      <c r="S5447" s="255" t="s">
        <v>4929</v>
      </c>
    </row>
    <row r="5448" spans="6:19" x14ac:dyDescent="0.3">
      <c r="F5448" s="255" t="s">
        <v>8566</v>
      </c>
      <c r="G5448" s="255" t="s">
        <v>589</v>
      </c>
      <c r="H5448" s="255" t="s">
        <v>652</v>
      </c>
      <c r="I5448" s="255" t="s">
        <v>1833</v>
      </c>
      <c r="K5448" s="255" t="s">
        <v>8890</v>
      </c>
      <c r="L5448" s="255" t="s">
        <v>676</v>
      </c>
      <c r="M5448" s="255" t="s">
        <v>2689</v>
      </c>
      <c r="N5448" s="255" t="s">
        <v>9900</v>
      </c>
      <c r="P5448" s="255" t="s">
        <v>8566</v>
      </c>
      <c r="Q5448" s="255" t="s">
        <v>693</v>
      </c>
      <c r="R5448" s="255" t="s">
        <v>4160</v>
      </c>
      <c r="S5448" s="255" t="s">
        <v>9309</v>
      </c>
    </row>
    <row r="5449" spans="6:19" x14ac:dyDescent="0.3">
      <c r="F5449" s="255" t="s">
        <v>8566</v>
      </c>
      <c r="G5449" s="255" t="s">
        <v>591</v>
      </c>
      <c r="H5449" s="255" t="s">
        <v>1193</v>
      </c>
      <c r="I5449" s="255" t="s">
        <v>8946</v>
      </c>
      <c r="K5449" s="255" t="s">
        <v>8890</v>
      </c>
      <c r="L5449" s="255" t="s">
        <v>677</v>
      </c>
      <c r="M5449" s="255" t="s">
        <v>565</v>
      </c>
      <c r="N5449" s="255" t="s">
        <v>565</v>
      </c>
      <c r="P5449" s="255" t="s">
        <v>8566</v>
      </c>
      <c r="Q5449" s="255" t="s">
        <v>695</v>
      </c>
      <c r="R5449" s="255" t="s">
        <v>1249</v>
      </c>
      <c r="S5449" s="255" t="s">
        <v>10204</v>
      </c>
    </row>
    <row r="5450" spans="6:19" x14ac:dyDescent="0.3">
      <c r="F5450" s="255" t="s">
        <v>8566</v>
      </c>
      <c r="G5450" s="255" t="s">
        <v>593</v>
      </c>
      <c r="H5450" s="255" t="s">
        <v>594</v>
      </c>
      <c r="I5450" s="255" t="s">
        <v>594</v>
      </c>
      <c r="K5450" s="255" t="s">
        <v>8890</v>
      </c>
      <c r="L5450" s="255" t="s">
        <v>543</v>
      </c>
      <c r="M5450" s="255" t="s">
        <v>812</v>
      </c>
      <c r="N5450" s="255" t="s">
        <v>4614</v>
      </c>
      <c r="P5450" s="255" t="s">
        <v>8566</v>
      </c>
      <c r="Q5450" s="255" t="s">
        <v>697</v>
      </c>
      <c r="R5450" s="255" t="s">
        <v>621</v>
      </c>
      <c r="S5450" s="255" t="s">
        <v>2887</v>
      </c>
    </row>
    <row r="5451" spans="6:19" x14ac:dyDescent="0.3">
      <c r="F5451" s="255" t="s">
        <v>8566</v>
      </c>
      <c r="G5451" s="255" t="s">
        <v>4665</v>
      </c>
      <c r="H5451" s="255" t="s">
        <v>1808</v>
      </c>
      <c r="I5451" s="255" t="s">
        <v>6603</v>
      </c>
      <c r="K5451" s="255" t="s">
        <v>8890</v>
      </c>
      <c r="L5451" s="255" t="s">
        <v>681</v>
      </c>
      <c r="M5451" s="255" t="s">
        <v>812</v>
      </c>
      <c r="N5451" s="255" t="s">
        <v>4614</v>
      </c>
      <c r="P5451" s="255" t="s">
        <v>8566</v>
      </c>
      <c r="Q5451" s="255" t="s">
        <v>699</v>
      </c>
      <c r="R5451" s="255" t="s">
        <v>1832</v>
      </c>
      <c r="S5451" s="255" t="s">
        <v>624</v>
      </c>
    </row>
    <row r="5452" spans="6:19" x14ac:dyDescent="0.3">
      <c r="F5452" s="255" t="s">
        <v>8566</v>
      </c>
      <c r="G5452" s="255" t="s">
        <v>595</v>
      </c>
      <c r="H5452" s="255" t="s">
        <v>2163</v>
      </c>
      <c r="I5452" s="255" t="s">
        <v>4617</v>
      </c>
      <c r="K5452" s="255" t="s">
        <v>8890</v>
      </c>
      <c r="L5452" s="255" t="s">
        <v>683</v>
      </c>
      <c r="M5452" s="255" t="s">
        <v>565</v>
      </c>
      <c r="N5452" s="255" t="s">
        <v>565</v>
      </c>
      <c r="P5452" s="255" t="s">
        <v>8566</v>
      </c>
      <c r="Q5452" s="255" t="s">
        <v>701</v>
      </c>
      <c r="R5452" s="255" t="s">
        <v>863</v>
      </c>
      <c r="S5452" s="255" t="s">
        <v>565</v>
      </c>
    </row>
    <row r="5453" spans="6:19" x14ac:dyDescent="0.3">
      <c r="F5453" s="255" t="s">
        <v>8566</v>
      </c>
      <c r="G5453" s="255" t="s">
        <v>597</v>
      </c>
      <c r="H5453" s="255" t="s">
        <v>757</v>
      </c>
      <c r="I5453" s="255" t="s">
        <v>1193</v>
      </c>
      <c r="K5453" s="255" t="s">
        <v>8890</v>
      </c>
      <c r="L5453" s="255" t="s">
        <v>542</v>
      </c>
      <c r="M5453" s="255" t="s">
        <v>952</v>
      </c>
      <c r="N5453" s="255" t="s">
        <v>1121</v>
      </c>
      <c r="P5453" s="255" t="s">
        <v>8566</v>
      </c>
      <c r="Q5453" s="255" t="s">
        <v>702</v>
      </c>
      <c r="R5453" s="255" t="s">
        <v>565</v>
      </c>
      <c r="S5453" s="255" t="s">
        <v>565</v>
      </c>
    </row>
    <row r="5454" spans="6:19" x14ac:dyDescent="0.3">
      <c r="F5454" s="255" t="s">
        <v>8566</v>
      </c>
      <c r="G5454" s="255" t="s">
        <v>599</v>
      </c>
      <c r="H5454" s="255" t="s">
        <v>1387</v>
      </c>
      <c r="I5454" s="255" t="s">
        <v>8945</v>
      </c>
      <c r="K5454" s="255" t="s">
        <v>8890</v>
      </c>
      <c r="L5454" s="255" t="s">
        <v>686</v>
      </c>
      <c r="M5454" s="255" t="s">
        <v>821</v>
      </c>
      <c r="N5454" s="255" t="s">
        <v>757</v>
      </c>
      <c r="P5454" s="255" t="s">
        <v>8566</v>
      </c>
      <c r="Q5454" s="255" t="s">
        <v>703</v>
      </c>
      <c r="R5454" s="255" t="s">
        <v>565</v>
      </c>
      <c r="S5454" s="255" t="s">
        <v>565</v>
      </c>
    </row>
    <row r="5455" spans="6:19" x14ac:dyDescent="0.3">
      <c r="F5455" s="255" t="s">
        <v>8566</v>
      </c>
      <c r="G5455" s="255" t="s">
        <v>4666</v>
      </c>
      <c r="H5455" s="255" t="s">
        <v>1590</v>
      </c>
      <c r="I5455" s="255" t="s">
        <v>1569</v>
      </c>
      <c r="K5455" s="255" t="s">
        <v>8890</v>
      </c>
      <c r="L5455" s="255" t="s">
        <v>688</v>
      </c>
      <c r="M5455" s="255" t="s">
        <v>594</v>
      </c>
      <c r="N5455" s="255" t="s">
        <v>881</v>
      </c>
      <c r="P5455" s="255" t="s">
        <v>8566</v>
      </c>
      <c r="Q5455" s="255" t="s">
        <v>704</v>
      </c>
      <c r="R5455" s="255" t="s">
        <v>594</v>
      </c>
      <c r="S5455" s="255" t="s">
        <v>863</v>
      </c>
    </row>
    <row r="5456" spans="6:19" x14ac:dyDescent="0.3">
      <c r="F5456" s="255" t="s">
        <v>8566</v>
      </c>
      <c r="G5456" s="255" t="s">
        <v>601</v>
      </c>
      <c r="H5456" s="255" t="s">
        <v>565</v>
      </c>
      <c r="I5456" s="255" t="s">
        <v>565</v>
      </c>
      <c r="K5456" s="255" t="s">
        <v>8890</v>
      </c>
      <c r="L5456" s="255" t="s">
        <v>690</v>
      </c>
      <c r="M5456" s="255" t="s">
        <v>565</v>
      </c>
      <c r="N5456" s="255" t="s">
        <v>565</v>
      </c>
      <c r="P5456" s="255" t="s">
        <v>8566</v>
      </c>
      <c r="Q5456" s="255" t="s">
        <v>705</v>
      </c>
      <c r="R5456" s="255" t="s">
        <v>1915</v>
      </c>
      <c r="S5456" s="255" t="s">
        <v>1262</v>
      </c>
    </row>
    <row r="5457" spans="6:19" x14ac:dyDescent="0.3">
      <c r="F5457" s="255" t="s">
        <v>8566</v>
      </c>
      <c r="G5457" s="255" t="s">
        <v>602</v>
      </c>
      <c r="H5457" s="255" t="s">
        <v>565</v>
      </c>
      <c r="I5457" s="255" t="s">
        <v>565</v>
      </c>
      <c r="K5457" s="255" t="s">
        <v>8890</v>
      </c>
      <c r="L5457" s="255" t="s">
        <v>541</v>
      </c>
      <c r="M5457" s="255" t="s">
        <v>4342</v>
      </c>
      <c r="N5457" s="255" t="s">
        <v>9899</v>
      </c>
      <c r="P5457" s="255" t="s">
        <v>8566</v>
      </c>
      <c r="Q5457" s="255" t="s">
        <v>707</v>
      </c>
      <c r="R5457" s="255" t="s">
        <v>812</v>
      </c>
      <c r="S5457" s="255" t="s">
        <v>1227</v>
      </c>
    </row>
    <row r="5458" spans="6:19" x14ac:dyDescent="0.3">
      <c r="F5458" s="255" t="s">
        <v>8566</v>
      </c>
      <c r="G5458" s="255" t="s">
        <v>603</v>
      </c>
      <c r="H5458" s="255" t="s">
        <v>1590</v>
      </c>
      <c r="I5458" s="255" t="s">
        <v>1569</v>
      </c>
      <c r="K5458" s="255" t="s">
        <v>8890</v>
      </c>
      <c r="L5458" s="255" t="s">
        <v>693</v>
      </c>
      <c r="M5458" s="255" t="s">
        <v>1302</v>
      </c>
      <c r="N5458" s="255" t="s">
        <v>9898</v>
      </c>
      <c r="P5458" s="255" t="s">
        <v>8566</v>
      </c>
      <c r="Q5458" s="255" t="s">
        <v>709</v>
      </c>
      <c r="R5458" s="255" t="s">
        <v>624</v>
      </c>
      <c r="S5458" s="255" t="s">
        <v>885</v>
      </c>
    </row>
    <row r="5459" spans="6:19" x14ac:dyDescent="0.3">
      <c r="F5459" s="255" t="s">
        <v>8566</v>
      </c>
      <c r="G5459" s="255" t="s">
        <v>586</v>
      </c>
      <c r="H5459" s="255" t="s">
        <v>1807</v>
      </c>
      <c r="I5459" s="255" t="s">
        <v>3429</v>
      </c>
      <c r="K5459" s="255" t="s">
        <v>8890</v>
      </c>
      <c r="L5459" s="255" t="s">
        <v>695</v>
      </c>
      <c r="M5459" s="255" t="s">
        <v>1476</v>
      </c>
      <c r="N5459" s="255" t="s">
        <v>9897</v>
      </c>
      <c r="P5459" s="255" t="s">
        <v>8566</v>
      </c>
      <c r="Q5459" s="255" t="s">
        <v>586</v>
      </c>
      <c r="R5459" s="255" t="s">
        <v>1834</v>
      </c>
      <c r="S5459" s="255" t="s">
        <v>4730</v>
      </c>
    </row>
    <row r="5460" spans="6:19" x14ac:dyDescent="0.3">
      <c r="F5460" s="255" t="s">
        <v>8566</v>
      </c>
      <c r="G5460" s="255" t="s">
        <v>552</v>
      </c>
      <c r="H5460" s="255" t="s">
        <v>9727</v>
      </c>
      <c r="I5460" s="255" t="s">
        <v>9728</v>
      </c>
      <c r="K5460" s="255" t="s">
        <v>8890</v>
      </c>
      <c r="L5460" s="255" t="s">
        <v>697</v>
      </c>
      <c r="M5460" s="255" t="s">
        <v>812</v>
      </c>
      <c r="N5460" s="255" t="s">
        <v>565</v>
      </c>
      <c r="P5460" s="255" t="s">
        <v>8566</v>
      </c>
      <c r="Q5460" s="255" t="s">
        <v>540</v>
      </c>
      <c r="R5460" s="255" t="s">
        <v>10205</v>
      </c>
      <c r="S5460" s="255" t="s">
        <v>10206</v>
      </c>
    </row>
    <row r="5461" spans="6:19" x14ac:dyDescent="0.3">
      <c r="F5461" s="255" t="s">
        <v>8566</v>
      </c>
      <c r="G5461" s="255" t="s">
        <v>551</v>
      </c>
      <c r="H5461" s="255" t="s">
        <v>1234</v>
      </c>
      <c r="I5461" s="255" t="s">
        <v>793</v>
      </c>
      <c r="K5461" s="255" t="s">
        <v>8890</v>
      </c>
      <c r="L5461" s="255" t="s">
        <v>699</v>
      </c>
      <c r="M5461" s="255" t="s">
        <v>1832</v>
      </c>
      <c r="N5461" s="255" t="s">
        <v>821</v>
      </c>
      <c r="P5461" s="255" t="s">
        <v>8566</v>
      </c>
      <c r="Q5461" s="255" t="s">
        <v>371</v>
      </c>
      <c r="R5461" s="255" t="s">
        <v>3123</v>
      </c>
      <c r="S5461" s="255" t="s">
        <v>9310</v>
      </c>
    </row>
    <row r="5462" spans="6:19" x14ac:dyDescent="0.3">
      <c r="F5462" s="255" t="s">
        <v>8566</v>
      </c>
      <c r="G5462" s="255" t="s">
        <v>609</v>
      </c>
      <c r="H5462" s="255" t="s">
        <v>565</v>
      </c>
      <c r="I5462" s="255" t="s">
        <v>565</v>
      </c>
      <c r="K5462" s="255" t="s">
        <v>8890</v>
      </c>
      <c r="L5462" s="255" t="s">
        <v>701</v>
      </c>
      <c r="M5462" s="255" t="s">
        <v>565</v>
      </c>
      <c r="N5462" s="255" t="s">
        <v>565</v>
      </c>
      <c r="P5462" s="255" t="s">
        <v>8566</v>
      </c>
      <c r="Q5462" s="255" t="s">
        <v>715</v>
      </c>
      <c r="R5462" s="255" t="s">
        <v>1798</v>
      </c>
      <c r="S5462" s="255" t="s">
        <v>7525</v>
      </c>
    </row>
    <row r="5463" spans="6:19" x14ac:dyDescent="0.3">
      <c r="F5463" s="255" t="s">
        <v>8566</v>
      </c>
      <c r="G5463" s="255" t="s">
        <v>611</v>
      </c>
      <c r="H5463" s="255" t="s">
        <v>1234</v>
      </c>
      <c r="I5463" s="255" t="s">
        <v>793</v>
      </c>
      <c r="K5463" s="255" t="s">
        <v>8890</v>
      </c>
      <c r="L5463" s="255" t="s">
        <v>702</v>
      </c>
      <c r="M5463" s="255" t="s">
        <v>565</v>
      </c>
      <c r="N5463" s="255" t="s">
        <v>565</v>
      </c>
      <c r="P5463" s="255" t="s">
        <v>8566</v>
      </c>
      <c r="Q5463" s="255" t="s">
        <v>717</v>
      </c>
      <c r="R5463" s="255" t="s">
        <v>1893</v>
      </c>
      <c r="S5463" s="255" t="s">
        <v>975</v>
      </c>
    </row>
    <row r="5464" spans="6:19" x14ac:dyDescent="0.3">
      <c r="F5464" s="255" t="s">
        <v>8566</v>
      </c>
      <c r="G5464" s="255" t="s">
        <v>586</v>
      </c>
      <c r="H5464" s="255" t="s">
        <v>565</v>
      </c>
      <c r="I5464" s="255" t="s">
        <v>565</v>
      </c>
      <c r="K5464" s="255" t="s">
        <v>8890</v>
      </c>
      <c r="L5464" s="255" t="s">
        <v>703</v>
      </c>
      <c r="M5464" s="255" t="s">
        <v>565</v>
      </c>
      <c r="N5464" s="255" t="s">
        <v>565</v>
      </c>
      <c r="P5464" s="255" t="s">
        <v>8566</v>
      </c>
      <c r="Q5464" s="255" t="s">
        <v>719</v>
      </c>
      <c r="R5464" s="255" t="s">
        <v>565</v>
      </c>
      <c r="S5464" s="255" t="s">
        <v>565</v>
      </c>
    </row>
    <row r="5465" spans="6:19" x14ac:dyDescent="0.3">
      <c r="F5465" s="255" t="s">
        <v>8566</v>
      </c>
      <c r="G5465" s="255" t="s">
        <v>550</v>
      </c>
      <c r="H5465" s="255" t="s">
        <v>1718</v>
      </c>
      <c r="I5465" s="255" t="s">
        <v>3466</v>
      </c>
      <c r="K5465" s="255" t="s">
        <v>8890</v>
      </c>
      <c r="L5465" s="255" t="s">
        <v>704</v>
      </c>
      <c r="M5465" s="255" t="s">
        <v>565</v>
      </c>
      <c r="N5465" s="255" t="s">
        <v>565</v>
      </c>
      <c r="P5465" s="255" t="s">
        <v>8566</v>
      </c>
      <c r="Q5465" s="255" t="s">
        <v>720</v>
      </c>
      <c r="R5465" s="255" t="s">
        <v>1121</v>
      </c>
      <c r="S5465" s="255" t="s">
        <v>2028</v>
      </c>
    </row>
    <row r="5466" spans="6:19" x14ac:dyDescent="0.3">
      <c r="F5466" s="255" t="s">
        <v>8566</v>
      </c>
      <c r="G5466" s="255" t="s">
        <v>615</v>
      </c>
      <c r="H5466" s="255" t="s">
        <v>624</v>
      </c>
      <c r="I5466" s="255" t="s">
        <v>997</v>
      </c>
      <c r="K5466" s="255" t="s">
        <v>8890</v>
      </c>
      <c r="L5466" s="255" t="s">
        <v>705</v>
      </c>
      <c r="M5466" s="255" t="s">
        <v>594</v>
      </c>
      <c r="N5466" s="255" t="s">
        <v>1539</v>
      </c>
      <c r="P5466" s="255" t="s">
        <v>8566</v>
      </c>
      <c r="Q5466" s="255" t="s">
        <v>722</v>
      </c>
      <c r="R5466" s="255" t="s">
        <v>1844</v>
      </c>
      <c r="S5466" s="255" t="s">
        <v>4427</v>
      </c>
    </row>
    <row r="5467" spans="6:19" x14ac:dyDescent="0.3">
      <c r="F5467" s="255" t="s">
        <v>8566</v>
      </c>
      <c r="G5467" s="255" t="s">
        <v>616</v>
      </c>
      <c r="H5467" s="255" t="s">
        <v>863</v>
      </c>
      <c r="I5467" s="255" t="s">
        <v>861</v>
      </c>
      <c r="K5467" s="255" t="s">
        <v>8890</v>
      </c>
      <c r="L5467" s="255" t="s">
        <v>707</v>
      </c>
      <c r="M5467" s="255" t="s">
        <v>680</v>
      </c>
      <c r="N5467" s="255" t="s">
        <v>4178</v>
      </c>
      <c r="P5467" s="255" t="s">
        <v>8566</v>
      </c>
      <c r="Q5467" s="255" t="s">
        <v>724</v>
      </c>
      <c r="R5467" s="255" t="s">
        <v>2413</v>
      </c>
      <c r="S5467" s="255" t="s">
        <v>9311</v>
      </c>
    </row>
    <row r="5468" spans="6:19" x14ac:dyDescent="0.3">
      <c r="F5468" s="255" t="s">
        <v>8566</v>
      </c>
      <c r="G5468" s="255" t="s">
        <v>617</v>
      </c>
      <c r="H5468" s="255" t="s">
        <v>565</v>
      </c>
      <c r="I5468" s="255" t="s">
        <v>885</v>
      </c>
      <c r="K5468" s="255" t="s">
        <v>8890</v>
      </c>
      <c r="L5468" s="255" t="s">
        <v>709</v>
      </c>
      <c r="M5468" s="255" t="s">
        <v>565</v>
      </c>
      <c r="N5468" s="255" t="s">
        <v>565</v>
      </c>
      <c r="P5468" s="255" t="s">
        <v>8566</v>
      </c>
      <c r="Q5468" s="255" t="s">
        <v>726</v>
      </c>
      <c r="R5468" s="255" t="s">
        <v>1775</v>
      </c>
      <c r="S5468" s="255" t="s">
        <v>9312</v>
      </c>
    </row>
    <row r="5469" spans="6:19" x14ac:dyDescent="0.3">
      <c r="F5469" s="255" t="s">
        <v>8566</v>
      </c>
      <c r="G5469" s="255" t="s">
        <v>618</v>
      </c>
      <c r="H5469" s="255" t="s">
        <v>600</v>
      </c>
      <c r="I5469" s="255" t="s">
        <v>4582</v>
      </c>
      <c r="K5469" s="255" t="s">
        <v>8890</v>
      </c>
      <c r="L5469" s="255" t="s">
        <v>586</v>
      </c>
      <c r="M5469" s="255" t="s">
        <v>968</v>
      </c>
      <c r="N5469" s="255" t="s">
        <v>7871</v>
      </c>
      <c r="P5469" s="255" t="s">
        <v>8566</v>
      </c>
      <c r="Q5469" s="255" t="s">
        <v>728</v>
      </c>
      <c r="R5469" s="255" t="s">
        <v>1265</v>
      </c>
      <c r="S5469" s="255" t="s">
        <v>7706</v>
      </c>
    </row>
    <row r="5470" spans="6:19" x14ac:dyDescent="0.3">
      <c r="F5470" s="255" t="s">
        <v>8566</v>
      </c>
      <c r="G5470" s="255" t="s">
        <v>620</v>
      </c>
      <c r="H5470" s="255" t="s">
        <v>594</v>
      </c>
      <c r="I5470" s="255" t="s">
        <v>952</v>
      </c>
      <c r="K5470" s="255" t="s">
        <v>8890</v>
      </c>
      <c r="L5470" s="255" t="s">
        <v>540</v>
      </c>
      <c r="M5470" s="255" t="s">
        <v>9896</v>
      </c>
      <c r="N5470" s="255" t="s">
        <v>9895</v>
      </c>
      <c r="P5470" s="255" t="s">
        <v>8566</v>
      </c>
      <c r="Q5470" s="255" t="s">
        <v>730</v>
      </c>
      <c r="R5470" s="255" t="s">
        <v>3645</v>
      </c>
      <c r="S5470" s="255" t="s">
        <v>9313</v>
      </c>
    </row>
    <row r="5471" spans="6:19" x14ac:dyDescent="0.3">
      <c r="F5471" s="255" t="s">
        <v>8566</v>
      </c>
      <c r="G5471" s="255" t="s">
        <v>8645</v>
      </c>
      <c r="H5471" s="255" t="s">
        <v>565</v>
      </c>
      <c r="I5471" s="255" t="s">
        <v>565</v>
      </c>
      <c r="K5471" s="255" t="s">
        <v>8890</v>
      </c>
      <c r="L5471" s="255" t="s">
        <v>371</v>
      </c>
      <c r="M5471" s="255" t="s">
        <v>9894</v>
      </c>
      <c r="N5471" s="255" t="s">
        <v>9893</v>
      </c>
      <c r="P5471" s="255" t="s">
        <v>8566</v>
      </c>
      <c r="Q5471" s="255" t="s">
        <v>539</v>
      </c>
      <c r="R5471" s="255" t="s">
        <v>1955</v>
      </c>
      <c r="S5471" s="255" t="s">
        <v>10207</v>
      </c>
    </row>
    <row r="5472" spans="6:19" x14ac:dyDescent="0.3">
      <c r="F5472" s="255" t="s">
        <v>8566</v>
      </c>
      <c r="G5472" s="255" t="s">
        <v>8646</v>
      </c>
      <c r="H5472" s="255" t="s">
        <v>565</v>
      </c>
      <c r="I5472" s="255" t="s">
        <v>565</v>
      </c>
      <c r="K5472" s="255" t="s">
        <v>8890</v>
      </c>
      <c r="L5472" s="255" t="s">
        <v>714</v>
      </c>
      <c r="M5472" s="255" t="s">
        <v>565</v>
      </c>
      <c r="N5472" s="255" t="s">
        <v>565</v>
      </c>
      <c r="P5472" s="255" t="s">
        <v>8566</v>
      </c>
      <c r="Q5472" s="255" t="s">
        <v>733</v>
      </c>
      <c r="R5472" s="255" t="s">
        <v>1121</v>
      </c>
      <c r="S5472" s="255" t="s">
        <v>1884</v>
      </c>
    </row>
    <row r="5473" spans="6:19" x14ac:dyDescent="0.3">
      <c r="F5473" s="255" t="s">
        <v>8566</v>
      </c>
      <c r="G5473" s="255" t="s">
        <v>586</v>
      </c>
      <c r="H5473" s="255" t="s">
        <v>952</v>
      </c>
      <c r="I5473" s="255" t="s">
        <v>821</v>
      </c>
      <c r="K5473" s="255" t="s">
        <v>8890</v>
      </c>
      <c r="L5473" s="255" t="s">
        <v>1041</v>
      </c>
      <c r="M5473" s="255" t="s">
        <v>1975</v>
      </c>
      <c r="N5473" s="255" t="s">
        <v>9892</v>
      </c>
      <c r="P5473" s="255" t="s">
        <v>8566</v>
      </c>
      <c r="Q5473" s="255" t="s">
        <v>735</v>
      </c>
      <c r="R5473" s="255" t="s">
        <v>1863</v>
      </c>
      <c r="S5473" s="255" t="s">
        <v>9314</v>
      </c>
    </row>
    <row r="5474" spans="6:19" x14ac:dyDescent="0.3">
      <c r="F5474" s="255" t="s">
        <v>8566</v>
      </c>
      <c r="G5474" s="255" t="s">
        <v>549</v>
      </c>
      <c r="H5474" s="255" t="s">
        <v>8944</v>
      </c>
      <c r="I5474" s="255" t="s">
        <v>9729</v>
      </c>
      <c r="K5474" s="255" t="s">
        <v>8890</v>
      </c>
      <c r="L5474" s="255" t="s">
        <v>715</v>
      </c>
      <c r="M5474" s="255" t="s">
        <v>5406</v>
      </c>
      <c r="N5474" s="255" t="s">
        <v>9891</v>
      </c>
      <c r="P5474" s="255" t="s">
        <v>8566</v>
      </c>
      <c r="Q5474" s="255" t="s">
        <v>737</v>
      </c>
      <c r="R5474" s="255" t="s">
        <v>2790</v>
      </c>
      <c r="S5474" s="255" t="s">
        <v>9315</v>
      </c>
    </row>
    <row r="5475" spans="6:19" x14ac:dyDescent="0.3">
      <c r="F5475" s="255" t="s">
        <v>8566</v>
      </c>
      <c r="G5475" s="255" t="s">
        <v>623</v>
      </c>
      <c r="H5475" s="255" t="s">
        <v>565</v>
      </c>
      <c r="I5475" s="255" t="s">
        <v>1167</v>
      </c>
      <c r="K5475" s="255" t="s">
        <v>8890</v>
      </c>
      <c r="L5475" s="255" t="s">
        <v>717</v>
      </c>
      <c r="M5475" s="255" t="s">
        <v>863</v>
      </c>
      <c r="N5475" s="255" t="s">
        <v>1718</v>
      </c>
      <c r="P5475" s="255" t="s">
        <v>8566</v>
      </c>
      <c r="Q5475" s="255" t="s">
        <v>739</v>
      </c>
      <c r="R5475" s="255" t="s">
        <v>3970</v>
      </c>
      <c r="S5475" s="255" t="s">
        <v>10208</v>
      </c>
    </row>
    <row r="5476" spans="6:19" x14ac:dyDescent="0.3">
      <c r="F5476" s="255" t="s">
        <v>8566</v>
      </c>
      <c r="G5476" s="255" t="s">
        <v>625</v>
      </c>
      <c r="H5476" s="255" t="s">
        <v>1798</v>
      </c>
      <c r="I5476" s="255" t="s">
        <v>4527</v>
      </c>
      <c r="K5476" s="255" t="s">
        <v>8890</v>
      </c>
      <c r="L5476" s="255" t="s">
        <v>719</v>
      </c>
      <c r="M5476" s="255" t="s">
        <v>1348</v>
      </c>
      <c r="N5476" s="255" t="s">
        <v>8923</v>
      </c>
      <c r="P5476" s="255" t="s">
        <v>8566</v>
      </c>
      <c r="Q5476" s="255" t="s">
        <v>741</v>
      </c>
      <c r="R5476" s="255" t="s">
        <v>1303</v>
      </c>
      <c r="S5476" s="255" t="s">
        <v>3064</v>
      </c>
    </row>
    <row r="5477" spans="6:19" x14ac:dyDescent="0.3">
      <c r="F5477" s="255" t="s">
        <v>8566</v>
      </c>
      <c r="G5477" s="255" t="s">
        <v>1237</v>
      </c>
      <c r="H5477" s="255" t="s">
        <v>565</v>
      </c>
      <c r="I5477" s="255" t="s">
        <v>565</v>
      </c>
      <c r="K5477" s="255" t="s">
        <v>8890</v>
      </c>
      <c r="L5477" s="255" t="s">
        <v>720</v>
      </c>
      <c r="M5477" s="255" t="s">
        <v>680</v>
      </c>
      <c r="N5477" s="255" t="s">
        <v>9006</v>
      </c>
      <c r="P5477" s="255" t="s">
        <v>8566</v>
      </c>
      <c r="Q5477" s="255" t="s">
        <v>743</v>
      </c>
      <c r="R5477" s="255" t="s">
        <v>3897</v>
      </c>
      <c r="S5477" s="255" t="s">
        <v>6325</v>
      </c>
    </row>
    <row r="5478" spans="6:19" x14ac:dyDescent="0.3">
      <c r="F5478" s="255" t="s">
        <v>8566</v>
      </c>
      <c r="G5478" s="255" t="s">
        <v>627</v>
      </c>
      <c r="H5478" s="255" t="s">
        <v>594</v>
      </c>
      <c r="I5478" s="255" t="s">
        <v>938</v>
      </c>
      <c r="K5478" s="255" t="s">
        <v>8890</v>
      </c>
      <c r="L5478" s="255" t="s">
        <v>722</v>
      </c>
      <c r="M5478" s="255" t="s">
        <v>4609</v>
      </c>
      <c r="N5478" s="255" t="s">
        <v>9890</v>
      </c>
      <c r="P5478" s="255" t="s">
        <v>8566</v>
      </c>
      <c r="Q5478" s="255" t="s">
        <v>745</v>
      </c>
      <c r="R5478" s="255" t="s">
        <v>1863</v>
      </c>
      <c r="S5478" s="255" t="s">
        <v>9091</v>
      </c>
    </row>
    <row r="5479" spans="6:19" x14ac:dyDescent="0.3">
      <c r="F5479" s="255" t="s">
        <v>8566</v>
      </c>
      <c r="G5479" s="255" t="s">
        <v>629</v>
      </c>
      <c r="H5479" s="255" t="s">
        <v>916</v>
      </c>
      <c r="I5479" s="255" t="s">
        <v>2910</v>
      </c>
      <c r="K5479" s="255" t="s">
        <v>8890</v>
      </c>
      <c r="L5479" s="255" t="s">
        <v>724</v>
      </c>
      <c r="M5479" s="255" t="s">
        <v>1975</v>
      </c>
      <c r="N5479" s="255" t="s">
        <v>9889</v>
      </c>
      <c r="P5479" s="255" t="s">
        <v>8566</v>
      </c>
      <c r="Q5479" s="255" t="s">
        <v>747</v>
      </c>
      <c r="R5479" s="255" t="s">
        <v>4295</v>
      </c>
      <c r="S5479" s="255" t="s">
        <v>10209</v>
      </c>
    </row>
    <row r="5480" spans="6:19" x14ac:dyDescent="0.3">
      <c r="F5480" s="255" t="s">
        <v>8566</v>
      </c>
      <c r="G5480" s="255" t="s">
        <v>631</v>
      </c>
      <c r="H5480" s="255" t="s">
        <v>2790</v>
      </c>
      <c r="I5480" s="255" t="s">
        <v>3902</v>
      </c>
      <c r="K5480" s="255" t="s">
        <v>8890</v>
      </c>
      <c r="L5480" s="255" t="s">
        <v>726</v>
      </c>
      <c r="M5480" s="255" t="s">
        <v>5653</v>
      </c>
      <c r="N5480" s="255" t="s">
        <v>9888</v>
      </c>
      <c r="P5480" s="255" t="s">
        <v>8566</v>
      </c>
      <c r="Q5480" s="255" t="s">
        <v>749</v>
      </c>
      <c r="R5480" s="255" t="s">
        <v>1447</v>
      </c>
      <c r="S5480" s="255" t="s">
        <v>10210</v>
      </c>
    </row>
    <row r="5481" spans="6:19" x14ac:dyDescent="0.3">
      <c r="F5481" s="255" t="s">
        <v>8566</v>
      </c>
      <c r="G5481" s="255" t="s">
        <v>633</v>
      </c>
      <c r="H5481" s="255" t="s">
        <v>2922</v>
      </c>
      <c r="I5481" s="255" t="s">
        <v>8943</v>
      </c>
      <c r="K5481" s="255" t="s">
        <v>8890</v>
      </c>
      <c r="L5481" s="255" t="s">
        <v>728</v>
      </c>
      <c r="M5481" s="255" t="s">
        <v>1230</v>
      </c>
      <c r="N5481" s="255" t="s">
        <v>9887</v>
      </c>
      <c r="P5481" s="255" t="s">
        <v>8566</v>
      </c>
      <c r="Q5481" s="255" t="s">
        <v>751</v>
      </c>
      <c r="R5481" s="255" t="s">
        <v>3074</v>
      </c>
      <c r="S5481" s="255" t="s">
        <v>9316</v>
      </c>
    </row>
    <row r="5482" spans="6:19" x14ac:dyDescent="0.3">
      <c r="F5482" s="255" t="s">
        <v>8566</v>
      </c>
      <c r="G5482" s="255" t="s">
        <v>586</v>
      </c>
      <c r="H5482" s="255" t="s">
        <v>2996</v>
      </c>
      <c r="I5482" s="255" t="s">
        <v>8942</v>
      </c>
      <c r="K5482" s="255" t="s">
        <v>8890</v>
      </c>
      <c r="L5482" s="255" t="s">
        <v>730</v>
      </c>
      <c r="M5482" s="255" t="s">
        <v>844</v>
      </c>
      <c r="N5482" s="255" t="s">
        <v>9886</v>
      </c>
      <c r="P5482" s="255" t="s">
        <v>8566</v>
      </c>
      <c r="Q5482" s="255" t="s">
        <v>753</v>
      </c>
      <c r="R5482" s="255" t="s">
        <v>10211</v>
      </c>
      <c r="S5482" s="255" t="s">
        <v>10212</v>
      </c>
    </row>
    <row r="5483" spans="6:19" x14ac:dyDescent="0.3">
      <c r="F5483" s="255" t="s">
        <v>8566</v>
      </c>
      <c r="G5483" s="255" t="s">
        <v>548</v>
      </c>
      <c r="H5483" s="255" t="s">
        <v>4303</v>
      </c>
      <c r="I5483" s="255" t="s">
        <v>9730</v>
      </c>
      <c r="K5483" s="255" t="s">
        <v>8890</v>
      </c>
      <c r="L5483" s="255" t="s">
        <v>539</v>
      </c>
      <c r="M5483" s="255" t="s">
        <v>8935</v>
      </c>
      <c r="N5483" s="255" t="s">
        <v>9885</v>
      </c>
      <c r="P5483" s="255" t="s">
        <v>8566</v>
      </c>
      <c r="Q5483" s="255" t="s">
        <v>538</v>
      </c>
      <c r="R5483" s="255" t="s">
        <v>10213</v>
      </c>
      <c r="S5483" s="255" t="s">
        <v>10214</v>
      </c>
    </row>
    <row r="5484" spans="6:19" x14ac:dyDescent="0.3">
      <c r="F5484" s="255" t="s">
        <v>8566</v>
      </c>
      <c r="G5484" s="255" t="s">
        <v>637</v>
      </c>
      <c r="H5484" s="255" t="s">
        <v>2256</v>
      </c>
      <c r="I5484" s="255" t="s">
        <v>1930</v>
      </c>
      <c r="K5484" s="255" t="s">
        <v>8890</v>
      </c>
      <c r="L5484" s="255" t="s">
        <v>735</v>
      </c>
      <c r="M5484" s="255" t="s">
        <v>757</v>
      </c>
      <c r="N5484" s="255" t="s">
        <v>1912</v>
      </c>
      <c r="P5484" s="255" t="s">
        <v>8566</v>
      </c>
      <c r="Q5484" s="255" t="s">
        <v>756</v>
      </c>
      <c r="R5484" s="255" t="s">
        <v>624</v>
      </c>
      <c r="S5484" s="255" t="s">
        <v>1521</v>
      </c>
    </row>
    <row r="5485" spans="6:19" x14ac:dyDescent="0.3">
      <c r="F5485" s="255" t="s">
        <v>8566</v>
      </c>
      <c r="G5485" s="255" t="s">
        <v>639</v>
      </c>
      <c r="H5485" s="255" t="s">
        <v>799</v>
      </c>
      <c r="I5485" s="255" t="s">
        <v>8941</v>
      </c>
      <c r="K5485" s="255" t="s">
        <v>8890</v>
      </c>
      <c r="L5485" s="255" t="s">
        <v>737</v>
      </c>
      <c r="M5485" s="255" t="s">
        <v>821</v>
      </c>
      <c r="N5485" s="255" t="s">
        <v>1159</v>
      </c>
      <c r="P5485" s="255" t="s">
        <v>8566</v>
      </c>
      <c r="Q5485" s="255" t="s">
        <v>758</v>
      </c>
      <c r="R5485" s="255" t="s">
        <v>9317</v>
      </c>
      <c r="S5485" s="255" t="s">
        <v>9318</v>
      </c>
    </row>
    <row r="5486" spans="6:19" x14ac:dyDescent="0.3">
      <c r="F5486" s="255" t="s">
        <v>8566</v>
      </c>
      <c r="G5486" s="255" t="s">
        <v>641</v>
      </c>
      <c r="H5486" s="255" t="s">
        <v>863</v>
      </c>
      <c r="I5486" s="255" t="s">
        <v>1539</v>
      </c>
      <c r="K5486" s="255" t="s">
        <v>8890</v>
      </c>
      <c r="L5486" s="255" t="s">
        <v>739</v>
      </c>
      <c r="M5486" s="255" t="s">
        <v>565</v>
      </c>
      <c r="N5486" s="255" t="s">
        <v>1420</v>
      </c>
      <c r="P5486" s="255" t="s">
        <v>8566</v>
      </c>
      <c r="Q5486" s="255" t="s">
        <v>760</v>
      </c>
      <c r="R5486" s="255" t="s">
        <v>4643</v>
      </c>
      <c r="S5486" s="255" t="s">
        <v>10215</v>
      </c>
    </row>
    <row r="5487" spans="6:19" x14ac:dyDescent="0.3">
      <c r="F5487" s="255" t="s">
        <v>8566</v>
      </c>
      <c r="G5487" s="255" t="s">
        <v>643</v>
      </c>
      <c r="H5487" s="255" t="s">
        <v>2017</v>
      </c>
      <c r="I5487" s="255" t="s">
        <v>4464</v>
      </c>
      <c r="K5487" s="255" t="s">
        <v>8890</v>
      </c>
      <c r="L5487" s="255" t="s">
        <v>743</v>
      </c>
      <c r="M5487" s="255" t="s">
        <v>1521</v>
      </c>
      <c r="N5487" s="255" t="s">
        <v>1658</v>
      </c>
      <c r="P5487" s="255" t="s">
        <v>8566</v>
      </c>
      <c r="Q5487" s="255" t="s">
        <v>762</v>
      </c>
      <c r="R5487" s="255" t="s">
        <v>2033</v>
      </c>
      <c r="S5487" s="255" t="s">
        <v>9319</v>
      </c>
    </row>
    <row r="5488" spans="6:19" x14ac:dyDescent="0.3">
      <c r="F5488" s="255" t="s">
        <v>8566</v>
      </c>
      <c r="G5488" s="255" t="s">
        <v>586</v>
      </c>
      <c r="H5488" s="255" t="s">
        <v>4340</v>
      </c>
      <c r="I5488" s="255" t="s">
        <v>9731</v>
      </c>
      <c r="K5488" s="255" t="s">
        <v>8890</v>
      </c>
      <c r="L5488" s="255" t="s">
        <v>745</v>
      </c>
      <c r="M5488" s="255" t="s">
        <v>946</v>
      </c>
      <c r="N5488" s="255" t="s">
        <v>2640</v>
      </c>
      <c r="P5488" s="255" t="s">
        <v>8566</v>
      </c>
      <c r="Q5488" s="255" t="s">
        <v>764</v>
      </c>
      <c r="R5488" s="255" t="s">
        <v>4523</v>
      </c>
      <c r="S5488" s="255" t="s">
        <v>9320</v>
      </c>
    </row>
    <row r="5489" spans="6:19" x14ac:dyDescent="0.3">
      <c r="F5489" s="255" t="s">
        <v>8566</v>
      </c>
      <c r="G5489" s="255" t="s">
        <v>547</v>
      </c>
      <c r="H5489" s="255" t="s">
        <v>5843</v>
      </c>
      <c r="I5489" s="255" t="s">
        <v>9732</v>
      </c>
      <c r="K5489" s="255" t="s">
        <v>8890</v>
      </c>
      <c r="L5489" s="255" t="s">
        <v>747</v>
      </c>
      <c r="M5489" s="255" t="s">
        <v>6274</v>
      </c>
      <c r="N5489" s="255" t="s">
        <v>9884</v>
      </c>
      <c r="P5489" s="255" t="s">
        <v>8566</v>
      </c>
      <c r="Q5489" s="255" t="s">
        <v>766</v>
      </c>
      <c r="R5489" s="255" t="s">
        <v>594</v>
      </c>
      <c r="S5489" s="255" t="s">
        <v>1539</v>
      </c>
    </row>
    <row r="5490" spans="6:19" x14ac:dyDescent="0.3">
      <c r="F5490" s="255" t="s">
        <v>8566</v>
      </c>
      <c r="G5490" s="255" t="s">
        <v>647</v>
      </c>
      <c r="H5490" s="255" t="s">
        <v>1640</v>
      </c>
      <c r="I5490" s="255" t="s">
        <v>1240</v>
      </c>
      <c r="K5490" s="255" t="s">
        <v>8890</v>
      </c>
      <c r="L5490" s="255" t="s">
        <v>749</v>
      </c>
      <c r="M5490" s="255" t="s">
        <v>892</v>
      </c>
      <c r="N5490" s="255" t="s">
        <v>3902</v>
      </c>
      <c r="P5490" s="255" t="s">
        <v>8566</v>
      </c>
      <c r="Q5490" s="255" t="s">
        <v>4672</v>
      </c>
      <c r="R5490" s="255" t="s">
        <v>661</v>
      </c>
      <c r="S5490" s="255" t="s">
        <v>7510</v>
      </c>
    </row>
    <row r="5491" spans="6:19" x14ac:dyDescent="0.3">
      <c r="F5491" s="255" t="s">
        <v>8566</v>
      </c>
      <c r="G5491" s="255" t="s">
        <v>649</v>
      </c>
      <c r="H5491" s="255" t="s">
        <v>6875</v>
      </c>
      <c r="I5491" s="255" t="s">
        <v>9733</v>
      </c>
      <c r="K5491" s="255" t="s">
        <v>8890</v>
      </c>
      <c r="L5491" s="255" t="s">
        <v>751</v>
      </c>
      <c r="M5491" s="255" t="s">
        <v>1238</v>
      </c>
      <c r="N5491" s="255" t="s">
        <v>9066</v>
      </c>
      <c r="P5491" s="255" t="s">
        <v>8566</v>
      </c>
      <c r="Q5491" s="255" t="s">
        <v>767</v>
      </c>
      <c r="R5491" s="255" t="s">
        <v>624</v>
      </c>
      <c r="S5491" s="255" t="s">
        <v>2057</v>
      </c>
    </row>
    <row r="5492" spans="6:19" x14ac:dyDescent="0.3">
      <c r="F5492" s="255" t="s">
        <v>8566</v>
      </c>
      <c r="G5492" s="255" t="s">
        <v>651</v>
      </c>
      <c r="H5492" s="255" t="s">
        <v>777</v>
      </c>
      <c r="I5492" s="255" t="s">
        <v>863</v>
      </c>
      <c r="K5492" s="255" t="s">
        <v>8890</v>
      </c>
      <c r="L5492" s="255" t="s">
        <v>753</v>
      </c>
      <c r="M5492" s="255" t="s">
        <v>1959</v>
      </c>
      <c r="N5492" s="255" t="s">
        <v>9883</v>
      </c>
      <c r="P5492" s="255" t="s">
        <v>8566</v>
      </c>
      <c r="Q5492" s="255" t="s">
        <v>769</v>
      </c>
      <c r="R5492" s="255" t="s">
        <v>812</v>
      </c>
      <c r="S5492" s="255" t="s">
        <v>1337</v>
      </c>
    </row>
    <row r="5493" spans="6:19" x14ac:dyDescent="0.3">
      <c r="F5493" s="255" t="s">
        <v>8566</v>
      </c>
      <c r="G5493" s="255" t="s">
        <v>653</v>
      </c>
      <c r="H5493" s="255" t="s">
        <v>2384</v>
      </c>
      <c r="I5493" s="255" t="s">
        <v>1227</v>
      </c>
      <c r="K5493" s="255" t="s">
        <v>8890</v>
      </c>
      <c r="L5493" s="255" t="s">
        <v>538</v>
      </c>
      <c r="M5493" s="255" t="s">
        <v>4256</v>
      </c>
      <c r="N5493" s="255" t="s">
        <v>9882</v>
      </c>
      <c r="P5493" s="255" t="s">
        <v>8566</v>
      </c>
      <c r="Q5493" s="255" t="s">
        <v>771</v>
      </c>
      <c r="R5493" s="255" t="s">
        <v>565</v>
      </c>
      <c r="S5493" s="255" t="s">
        <v>565</v>
      </c>
    </row>
    <row r="5494" spans="6:19" x14ac:dyDescent="0.3">
      <c r="F5494" s="255" t="s">
        <v>8566</v>
      </c>
      <c r="G5494" s="255" t="s">
        <v>655</v>
      </c>
      <c r="H5494" s="255" t="s">
        <v>2603</v>
      </c>
      <c r="I5494" s="255" t="s">
        <v>1968</v>
      </c>
      <c r="K5494" s="255" t="s">
        <v>8890</v>
      </c>
      <c r="L5494" s="255" t="s">
        <v>756</v>
      </c>
      <c r="M5494" s="255" t="s">
        <v>565</v>
      </c>
      <c r="N5494" s="255" t="s">
        <v>565</v>
      </c>
      <c r="P5494" s="255" t="s">
        <v>8566</v>
      </c>
      <c r="Q5494" s="255" t="s">
        <v>537</v>
      </c>
      <c r="R5494" s="255" t="s">
        <v>9321</v>
      </c>
      <c r="S5494" s="255" t="s">
        <v>9322</v>
      </c>
    </row>
    <row r="5495" spans="6:19" x14ac:dyDescent="0.3">
      <c r="F5495" s="255" t="s">
        <v>8566</v>
      </c>
      <c r="G5495" s="255" t="s">
        <v>657</v>
      </c>
      <c r="H5495" s="255" t="s">
        <v>1808</v>
      </c>
      <c r="I5495" s="255" t="s">
        <v>842</v>
      </c>
      <c r="K5495" s="255" t="s">
        <v>8890</v>
      </c>
      <c r="L5495" s="255" t="s">
        <v>758</v>
      </c>
      <c r="M5495" s="255" t="s">
        <v>1808</v>
      </c>
      <c r="N5495" s="255" t="s">
        <v>5103</v>
      </c>
      <c r="P5495" s="255" t="s">
        <v>8566</v>
      </c>
      <c r="Q5495" s="255" t="s">
        <v>4673</v>
      </c>
      <c r="R5495" s="255" t="s">
        <v>9323</v>
      </c>
      <c r="S5495" s="255" t="s">
        <v>9324</v>
      </c>
    </row>
    <row r="5496" spans="6:19" x14ac:dyDescent="0.3">
      <c r="F5496" s="255" t="s">
        <v>8566</v>
      </c>
      <c r="G5496" s="255" t="s">
        <v>546</v>
      </c>
      <c r="H5496" s="255" t="s">
        <v>2113</v>
      </c>
      <c r="I5496" s="255" t="s">
        <v>5505</v>
      </c>
      <c r="K5496" s="255" t="s">
        <v>8890</v>
      </c>
      <c r="L5496" s="255" t="s">
        <v>760</v>
      </c>
      <c r="M5496" s="255" t="s">
        <v>8603</v>
      </c>
      <c r="N5496" s="255" t="s">
        <v>9881</v>
      </c>
      <c r="P5496" s="255" t="s">
        <v>8566</v>
      </c>
      <c r="Q5496" s="255" t="s">
        <v>774</v>
      </c>
      <c r="R5496" s="255" t="s">
        <v>565</v>
      </c>
      <c r="S5496" s="255" t="s">
        <v>565</v>
      </c>
    </row>
    <row r="5497" spans="6:19" x14ac:dyDescent="0.3">
      <c r="F5497" s="255" t="s">
        <v>8566</v>
      </c>
      <c r="G5497" s="255" t="s">
        <v>660</v>
      </c>
      <c r="H5497" s="255" t="s">
        <v>565</v>
      </c>
      <c r="I5497" s="255" t="s">
        <v>565</v>
      </c>
      <c r="K5497" s="255" t="s">
        <v>8890</v>
      </c>
      <c r="L5497" s="255" t="s">
        <v>762</v>
      </c>
      <c r="M5497" s="255" t="s">
        <v>2163</v>
      </c>
      <c r="N5497" s="255" t="s">
        <v>9880</v>
      </c>
      <c r="P5497" s="255" t="s">
        <v>8566</v>
      </c>
      <c r="Q5497" s="255" t="s">
        <v>776</v>
      </c>
      <c r="R5497" s="255" t="s">
        <v>565</v>
      </c>
      <c r="S5497" s="255" t="s">
        <v>565</v>
      </c>
    </row>
    <row r="5498" spans="6:19" x14ac:dyDescent="0.3">
      <c r="F5498" s="255" t="s">
        <v>8566</v>
      </c>
      <c r="G5498" s="255" t="s">
        <v>662</v>
      </c>
      <c r="H5498" s="255" t="s">
        <v>875</v>
      </c>
      <c r="I5498" s="255" t="s">
        <v>2853</v>
      </c>
      <c r="K5498" s="255" t="s">
        <v>8890</v>
      </c>
      <c r="L5498" s="255" t="s">
        <v>764</v>
      </c>
      <c r="M5498" s="255" t="s">
        <v>1481</v>
      </c>
      <c r="N5498" s="255" t="s">
        <v>7415</v>
      </c>
      <c r="P5498" s="255" t="s">
        <v>8566</v>
      </c>
      <c r="Q5498" s="255" t="s">
        <v>778</v>
      </c>
      <c r="R5498" s="255" t="s">
        <v>6112</v>
      </c>
      <c r="S5498" s="255" t="s">
        <v>9325</v>
      </c>
    </row>
    <row r="5499" spans="6:19" x14ac:dyDescent="0.3">
      <c r="F5499" s="255" t="s">
        <v>8566</v>
      </c>
      <c r="G5499" s="255" t="s">
        <v>664</v>
      </c>
      <c r="H5499" s="255" t="s">
        <v>2651</v>
      </c>
      <c r="I5499" s="255" t="s">
        <v>8940</v>
      </c>
      <c r="K5499" s="255" t="s">
        <v>8890</v>
      </c>
      <c r="L5499" s="255" t="s">
        <v>766</v>
      </c>
      <c r="M5499" s="255" t="s">
        <v>863</v>
      </c>
      <c r="N5499" s="255" t="s">
        <v>594</v>
      </c>
      <c r="P5499" s="255" t="s">
        <v>8566</v>
      </c>
      <c r="Q5499" s="255" t="s">
        <v>780</v>
      </c>
      <c r="R5499" s="255" t="s">
        <v>1605</v>
      </c>
      <c r="S5499" s="255" t="s">
        <v>9272</v>
      </c>
    </row>
    <row r="5500" spans="6:19" x14ac:dyDescent="0.3">
      <c r="F5500" s="255" t="s">
        <v>8566</v>
      </c>
      <c r="G5500" s="255" t="s">
        <v>545</v>
      </c>
      <c r="H5500" s="255" t="s">
        <v>1837</v>
      </c>
      <c r="I5500" s="255" t="s">
        <v>9734</v>
      </c>
      <c r="K5500" s="255" t="s">
        <v>8890</v>
      </c>
      <c r="L5500" s="255" t="s">
        <v>4672</v>
      </c>
      <c r="M5500" s="255" t="s">
        <v>565</v>
      </c>
      <c r="N5500" s="255" t="s">
        <v>565</v>
      </c>
      <c r="P5500" s="255" t="s">
        <v>8566</v>
      </c>
      <c r="Q5500" s="255" t="s">
        <v>782</v>
      </c>
      <c r="R5500" s="255" t="s">
        <v>565</v>
      </c>
      <c r="S5500" s="255" t="s">
        <v>565</v>
      </c>
    </row>
    <row r="5501" spans="6:19" x14ac:dyDescent="0.3">
      <c r="F5501" s="255" t="s">
        <v>8566</v>
      </c>
      <c r="G5501" s="255" t="s">
        <v>667</v>
      </c>
      <c r="H5501" s="255" t="s">
        <v>946</v>
      </c>
      <c r="I5501" s="255" t="s">
        <v>2384</v>
      </c>
      <c r="K5501" s="255" t="s">
        <v>8890</v>
      </c>
      <c r="L5501" s="255" t="s">
        <v>767</v>
      </c>
      <c r="M5501" s="255" t="s">
        <v>565</v>
      </c>
      <c r="N5501" s="255" t="s">
        <v>565</v>
      </c>
      <c r="P5501" s="255" t="s">
        <v>8566</v>
      </c>
      <c r="Q5501" s="255" t="s">
        <v>783</v>
      </c>
      <c r="R5501" s="255" t="s">
        <v>861</v>
      </c>
      <c r="S5501" s="255" t="s">
        <v>1892</v>
      </c>
    </row>
    <row r="5502" spans="6:19" x14ac:dyDescent="0.3">
      <c r="F5502" s="255" t="s">
        <v>8566</v>
      </c>
      <c r="G5502" s="255" t="s">
        <v>668</v>
      </c>
      <c r="H5502" s="255" t="s">
        <v>1420</v>
      </c>
      <c r="I5502" s="255" t="s">
        <v>1475</v>
      </c>
      <c r="K5502" s="255" t="s">
        <v>8890</v>
      </c>
      <c r="L5502" s="255" t="s">
        <v>769</v>
      </c>
      <c r="M5502" s="255" t="s">
        <v>565</v>
      </c>
      <c r="N5502" s="255" t="s">
        <v>565</v>
      </c>
      <c r="P5502" s="255" t="s">
        <v>8566</v>
      </c>
      <c r="Q5502" s="255" t="s">
        <v>784</v>
      </c>
      <c r="R5502" s="255" t="s">
        <v>938</v>
      </c>
      <c r="S5502" s="255" t="s">
        <v>1926</v>
      </c>
    </row>
    <row r="5503" spans="6:19" x14ac:dyDescent="0.3">
      <c r="F5503" s="255" t="s">
        <v>8566</v>
      </c>
      <c r="G5503" s="255" t="s">
        <v>670</v>
      </c>
      <c r="H5503" s="255" t="s">
        <v>4057</v>
      </c>
      <c r="I5503" s="255" t="s">
        <v>8939</v>
      </c>
      <c r="K5503" s="255" t="s">
        <v>8890</v>
      </c>
      <c r="L5503" s="255" t="s">
        <v>771</v>
      </c>
      <c r="M5503" s="255" t="s">
        <v>565</v>
      </c>
      <c r="N5503" s="255" t="s">
        <v>565</v>
      </c>
      <c r="P5503" s="255" t="s">
        <v>8566</v>
      </c>
      <c r="Q5503" s="255" t="s">
        <v>786</v>
      </c>
      <c r="R5503" s="255" t="s">
        <v>9326</v>
      </c>
      <c r="S5503" s="255" t="s">
        <v>9327</v>
      </c>
    </row>
    <row r="5504" spans="6:19" x14ac:dyDescent="0.3">
      <c r="F5504" s="255" t="s">
        <v>8566</v>
      </c>
      <c r="G5504" s="255" t="s">
        <v>672</v>
      </c>
      <c r="H5504" s="255" t="s">
        <v>3948</v>
      </c>
      <c r="I5504" s="255" t="s">
        <v>9735</v>
      </c>
      <c r="K5504" s="255" t="s">
        <v>8890</v>
      </c>
      <c r="L5504" s="255" t="s">
        <v>537</v>
      </c>
      <c r="M5504" s="255" t="s">
        <v>1455</v>
      </c>
      <c r="N5504" s="255" t="s">
        <v>9879</v>
      </c>
      <c r="P5504" s="255" t="s">
        <v>8566</v>
      </c>
      <c r="Q5504" s="255" t="s">
        <v>4674</v>
      </c>
      <c r="R5504" s="255" t="s">
        <v>1763</v>
      </c>
      <c r="S5504" s="255" t="s">
        <v>4173</v>
      </c>
    </row>
    <row r="5505" spans="6:19" x14ac:dyDescent="0.3">
      <c r="F5505" s="255" t="s">
        <v>8566</v>
      </c>
      <c r="G5505" s="255" t="s">
        <v>544</v>
      </c>
      <c r="H5505" s="255" t="s">
        <v>594</v>
      </c>
      <c r="I5505" s="255" t="s">
        <v>2515</v>
      </c>
      <c r="K5505" s="255" t="s">
        <v>8890</v>
      </c>
      <c r="L5505" s="255" t="s">
        <v>4673</v>
      </c>
      <c r="M5505" s="255" t="s">
        <v>952</v>
      </c>
      <c r="N5505" s="255" t="s">
        <v>819</v>
      </c>
      <c r="P5505" s="255" t="s">
        <v>8566</v>
      </c>
      <c r="Q5505" s="255" t="s">
        <v>788</v>
      </c>
      <c r="R5505" s="255" t="s">
        <v>594</v>
      </c>
      <c r="S5505" s="255" t="s">
        <v>1183</v>
      </c>
    </row>
    <row r="5506" spans="6:19" x14ac:dyDescent="0.3">
      <c r="F5506" s="255" t="s">
        <v>8566</v>
      </c>
      <c r="G5506" s="255" t="s">
        <v>675</v>
      </c>
      <c r="H5506" s="255" t="s">
        <v>565</v>
      </c>
      <c r="I5506" s="255" t="s">
        <v>565</v>
      </c>
      <c r="K5506" s="255" t="s">
        <v>8890</v>
      </c>
      <c r="L5506" s="255" t="s">
        <v>774</v>
      </c>
      <c r="M5506" s="255" t="s">
        <v>565</v>
      </c>
      <c r="N5506" s="255" t="s">
        <v>565</v>
      </c>
      <c r="P5506" s="255" t="s">
        <v>8566</v>
      </c>
      <c r="Q5506" s="255" t="s">
        <v>790</v>
      </c>
      <c r="R5506" s="255" t="s">
        <v>691</v>
      </c>
      <c r="S5506" s="255" t="s">
        <v>2662</v>
      </c>
    </row>
    <row r="5507" spans="6:19" x14ac:dyDescent="0.3">
      <c r="F5507" s="255" t="s">
        <v>8566</v>
      </c>
      <c r="G5507" s="255" t="s">
        <v>676</v>
      </c>
      <c r="H5507" s="255" t="s">
        <v>594</v>
      </c>
      <c r="I5507" s="255" t="s">
        <v>2515</v>
      </c>
      <c r="K5507" s="255" t="s">
        <v>8890</v>
      </c>
      <c r="L5507" s="255" t="s">
        <v>776</v>
      </c>
      <c r="M5507" s="255" t="s">
        <v>565</v>
      </c>
      <c r="N5507" s="255" t="s">
        <v>565</v>
      </c>
      <c r="P5507" s="255" t="s">
        <v>8566</v>
      </c>
      <c r="Q5507" s="255" t="s">
        <v>792</v>
      </c>
      <c r="R5507" s="255" t="s">
        <v>777</v>
      </c>
      <c r="S5507" s="255" t="s">
        <v>1743</v>
      </c>
    </row>
    <row r="5508" spans="6:19" x14ac:dyDescent="0.3">
      <c r="F5508" s="255" t="s">
        <v>8566</v>
      </c>
      <c r="G5508" s="255" t="s">
        <v>893</v>
      </c>
      <c r="H5508" s="255" t="s">
        <v>565</v>
      </c>
      <c r="I5508" s="255" t="s">
        <v>565</v>
      </c>
      <c r="K5508" s="255" t="s">
        <v>8890</v>
      </c>
      <c r="L5508" s="255" t="s">
        <v>778</v>
      </c>
      <c r="M5508" s="255" t="s">
        <v>565</v>
      </c>
      <c r="N5508" s="255" t="s">
        <v>594</v>
      </c>
      <c r="P5508" s="255" t="s">
        <v>8566</v>
      </c>
      <c r="Q5508" s="255" t="s">
        <v>794</v>
      </c>
      <c r="R5508" s="255" t="s">
        <v>624</v>
      </c>
      <c r="S5508" s="255" t="s">
        <v>1933</v>
      </c>
    </row>
    <row r="5509" spans="6:19" x14ac:dyDescent="0.3">
      <c r="F5509" s="255" t="s">
        <v>8566</v>
      </c>
      <c r="G5509" s="255" t="s">
        <v>677</v>
      </c>
      <c r="H5509" s="255" t="s">
        <v>565</v>
      </c>
      <c r="I5509" s="255" t="s">
        <v>565</v>
      </c>
      <c r="K5509" s="255" t="s">
        <v>8890</v>
      </c>
      <c r="L5509" s="255" t="s">
        <v>780</v>
      </c>
      <c r="M5509" s="255" t="s">
        <v>565</v>
      </c>
      <c r="N5509" s="255" t="s">
        <v>565</v>
      </c>
      <c r="P5509" s="255" t="s">
        <v>8566</v>
      </c>
      <c r="Q5509" s="255" t="s">
        <v>796</v>
      </c>
      <c r="R5509" s="255" t="s">
        <v>2086</v>
      </c>
      <c r="S5509" s="255" t="s">
        <v>5188</v>
      </c>
    </row>
    <row r="5510" spans="6:19" x14ac:dyDescent="0.3">
      <c r="F5510" s="255" t="s">
        <v>8566</v>
      </c>
      <c r="G5510" s="255" t="s">
        <v>543</v>
      </c>
      <c r="H5510" s="255" t="s">
        <v>1718</v>
      </c>
      <c r="I5510" s="255" t="s">
        <v>5530</v>
      </c>
      <c r="K5510" s="255" t="s">
        <v>8890</v>
      </c>
      <c r="L5510" s="255" t="s">
        <v>782</v>
      </c>
      <c r="M5510" s="255" t="s">
        <v>565</v>
      </c>
      <c r="N5510" s="255" t="s">
        <v>565</v>
      </c>
      <c r="P5510" s="255" t="s">
        <v>8566</v>
      </c>
      <c r="Q5510" s="255" t="s">
        <v>4675</v>
      </c>
      <c r="R5510" s="255" t="s">
        <v>6747</v>
      </c>
      <c r="S5510" s="255" t="s">
        <v>9328</v>
      </c>
    </row>
    <row r="5511" spans="6:19" x14ac:dyDescent="0.3">
      <c r="F5511" s="255" t="s">
        <v>8566</v>
      </c>
      <c r="G5511" s="255" t="s">
        <v>679</v>
      </c>
      <c r="H5511" s="255" t="s">
        <v>863</v>
      </c>
      <c r="I5511" s="255" t="s">
        <v>1121</v>
      </c>
      <c r="K5511" s="255" t="s">
        <v>8890</v>
      </c>
      <c r="L5511" s="255" t="s">
        <v>784</v>
      </c>
      <c r="M5511" s="255" t="s">
        <v>594</v>
      </c>
      <c r="N5511" s="255" t="s">
        <v>2384</v>
      </c>
      <c r="P5511" s="255" t="s">
        <v>8566</v>
      </c>
      <c r="Q5511" s="255" t="s">
        <v>798</v>
      </c>
      <c r="R5511" s="255" t="s">
        <v>952</v>
      </c>
      <c r="S5511" s="255" t="s">
        <v>1446</v>
      </c>
    </row>
    <row r="5512" spans="6:19" x14ac:dyDescent="0.3">
      <c r="F5512" s="255" t="s">
        <v>8566</v>
      </c>
      <c r="G5512" s="255" t="s">
        <v>681</v>
      </c>
      <c r="H5512" s="255" t="s">
        <v>1851</v>
      </c>
      <c r="I5512" s="255" t="s">
        <v>2841</v>
      </c>
      <c r="K5512" s="255" t="s">
        <v>8890</v>
      </c>
      <c r="L5512" s="255" t="s">
        <v>786</v>
      </c>
      <c r="M5512" s="255" t="s">
        <v>821</v>
      </c>
      <c r="N5512" s="255" t="s">
        <v>5007</v>
      </c>
      <c r="P5512" s="255" t="s">
        <v>8566</v>
      </c>
      <c r="Q5512" s="255" t="s">
        <v>800</v>
      </c>
      <c r="R5512" s="255" t="s">
        <v>821</v>
      </c>
      <c r="S5512" s="255" t="s">
        <v>2693</v>
      </c>
    </row>
    <row r="5513" spans="6:19" x14ac:dyDescent="0.3">
      <c r="F5513" s="255" t="s">
        <v>8566</v>
      </c>
      <c r="G5513" s="255" t="s">
        <v>683</v>
      </c>
      <c r="H5513" s="255" t="s">
        <v>1121</v>
      </c>
      <c r="I5513" s="255" t="s">
        <v>4292</v>
      </c>
      <c r="K5513" s="255" t="s">
        <v>8890</v>
      </c>
      <c r="L5513" s="255" t="s">
        <v>4674</v>
      </c>
      <c r="M5513" s="255" t="s">
        <v>989</v>
      </c>
      <c r="N5513" s="255" t="s">
        <v>7409</v>
      </c>
      <c r="P5513" s="255" t="s">
        <v>8566</v>
      </c>
      <c r="Q5513" s="255" t="s">
        <v>802</v>
      </c>
      <c r="R5513" s="255" t="s">
        <v>565</v>
      </c>
      <c r="S5513" s="255" t="s">
        <v>565</v>
      </c>
    </row>
    <row r="5514" spans="6:19" x14ac:dyDescent="0.3">
      <c r="F5514" s="255" t="s">
        <v>8566</v>
      </c>
      <c r="G5514" s="255" t="s">
        <v>542</v>
      </c>
      <c r="H5514" s="255" t="s">
        <v>2988</v>
      </c>
      <c r="I5514" s="255" t="s">
        <v>3425</v>
      </c>
      <c r="K5514" s="255" t="s">
        <v>8890</v>
      </c>
      <c r="L5514" s="255" t="s">
        <v>788</v>
      </c>
      <c r="M5514" s="255" t="s">
        <v>863</v>
      </c>
      <c r="N5514" s="255" t="s">
        <v>1121</v>
      </c>
      <c r="P5514" s="255" t="s">
        <v>8566</v>
      </c>
      <c r="Q5514" s="255" t="s">
        <v>803</v>
      </c>
      <c r="R5514" s="255" t="s">
        <v>3689</v>
      </c>
      <c r="S5514" s="255" t="s">
        <v>9329</v>
      </c>
    </row>
    <row r="5515" spans="6:19" x14ac:dyDescent="0.3">
      <c r="F5515" s="255" t="s">
        <v>8566</v>
      </c>
      <c r="G5515" s="255" t="s">
        <v>686</v>
      </c>
      <c r="H5515" s="255" t="s">
        <v>1763</v>
      </c>
      <c r="I5515" s="255" t="s">
        <v>1962</v>
      </c>
      <c r="K5515" s="255" t="s">
        <v>8890</v>
      </c>
      <c r="L5515" s="255" t="s">
        <v>790</v>
      </c>
      <c r="M5515" s="255" t="s">
        <v>1023</v>
      </c>
      <c r="N5515" s="255" t="s">
        <v>1098</v>
      </c>
      <c r="P5515" s="255" t="s">
        <v>8566</v>
      </c>
      <c r="Q5515" s="255" t="s">
        <v>805</v>
      </c>
      <c r="R5515" s="255" t="s">
        <v>594</v>
      </c>
      <c r="S5515" s="255" t="s">
        <v>2413</v>
      </c>
    </row>
    <row r="5516" spans="6:19" x14ac:dyDescent="0.3">
      <c r="F5516" s="255" t="s">
        <v>8566</v>
      </c>
      <c r="G5516" s="255" t="s">
        <v>688</v>
      </c>
      <c r="H5516" s="255" t="s">
        <v>1348</v>
      </c>
      <c r="I5516" s="255" t="s">
        <v>4156</v>
      </c>
      <c r="K5516" s="255" t="s">
        <v>8890</v>
      </c>
      <c r="L5516" s="255" t="s">
        <v>792</v>
      </c>
      <c r="M5516" s="255" t="s">
        <v>757</v>
      </c>
      <c r="N5516" s="255" t="s">
        <v>2794</v>
      </c>
      <c r="P5516" s="255" t="s">
        <v>8566</v>
      </c>
      <c r="Q5516" s="255" t="s">
        <v>807</v>
      </c>
      <c r="R5516" s="255" t="s">
        <v>1145</v>
      </c>
      <c r="S5516" s="255" t="s">
        <v>2723</v>
      </c>
    </row>
    <row r="5517" spans="6:19" x14ac:dyDescent="0.3">
      <c r="F5517" s="255" t="s">
        <v>8566</v>
      </c>
      <c r="G5517" s="255" t="s">
        <v>690</v>
      </c>
      <c r="H5517" s="255" t="s">
        <v>1893</v>
      </c>
      <c r="I5517" s="255" t="s">
        <v>828</v>
      </c>
      <c r="K5517" s="255" t="s">
        <v>8890</v>
      </c>
      <c r="L5517" s="255" t="s">
        <v>794</v>
      </c>
      <c r="M5517" s="255" t="s">
        <v>946</v>
      </c>
      <c r="N5517" s="255" t="s">
        <v>2105</v>
      </c>
      <c r="P5517" s="255" t="s">
        <v>8566</v>
      </c>
      <c r="Q5517" s="255" t="s">
        <v>809</v>
      </c>
      <c r="R5517" s="255" t="s">
        <v>1671</v>
      </c>
      <c r="S5517" s="255" t="s">
        <v>4969</v>
      </c>
    </row>
    <row r="5518" spans="6:19" x14ac:dyDescent="0.3">
      <c r="F5518" s="255" t="s">
        <v>8566</v>
      </c>
      <c r="G5518" s="255" t="s">
        <v>541</v>
      </c>
      <c r="H5518" s="255" t="s">
        <v>8938</v>
      </c>
      <c r="I5518" s="255" t="s">
        <v>9736</v>
      </c>
      <c r="K5518" s="255" t="s">
        <v>8890</v>
      </c>
      <c r="L5518" s="255" t="s">
        <v>796</v>
      </c>
      <c r="M5518" s="255" t="s">
        <v>1832</v>
      </c>
      <c r="N5518" s="255" t="s">
        <v>2936</v>
      </c>
      <c r="P5518" s="255" t="s">
        <v>8566</v>
      </c>
      <c r="Q5518" s="255" t="s">
        <v>4676</v>
      </c>
      <c r="R5518" s="255" t="s">
        <v>5704</v>
      </c>
      <c r="S5518" s="255" t="s">
        <v>9330</v>
      </c>
    </row>
    <row r="5519" spans="6:19" x14ac:dyDescent="0.3">
      <c r="F5519" s="255" t="s">
        <v>8566</v>
      </c>
      <c r="G5519" s="255" t="s">
        <v>693</v>
      </c>
      <c r="H5519" s="255" t="s">
        <v>1158</v>
      </c>
      <c r="I5519" s="255" t="s">
        <v>8937</v>
      </c>
      <c r="K5519" s="255" t="s">
        <v>8890</v>
      </c>
      <c r="L5519" s="255" t="s">
        <v>4675</v>
      </c>
      <c r="M5519" s="255" t="s">
        <v>952</v>
      </c>
      <c r="N5519" s="255" t="s">
        <v>3301</v>
      </c>
      <c r="P5519" s="255" t="s">
        <v>8566</v>
      </c>
      <c r="Q5519" s="255" t="s">
        <v>813</v>
      </c>
      <c r="R5519" s="255" t="s">
        <v>1222</v>
      </c>
      <c r="S5519" s="255" t="s">
        <v>9331</v>
      </c>
    </row>
    <row r="5520" spans="6:19" x14ac:dyDescent="0.3">
      <c r="F5520" s="255" t="s">
        <v>8566</v>
      </c>
      <c r="G5520" s="255" t="s">
        <v>695</v>
      </c>
      <c r="H5520" s="255" t="s">
        <v>1908</v>
      </c>
      <c r="I5520" s="255" t="s">
        <v>8936</v>
      </c>
      <c r="K5520" s="255" t="s">
        <v>8890</v>
      </c>
      <c r="L5520" s="255" t="s">
        <v>798</v>
      </c>
      <c r="M5520" s="255" t="s">
        <v>565</v>
      </c>
      <c r="N5520" s="255" t="s">
        <v>565</v>
      </c>
      <c r="P5520" s="255" t="s">
        <v>8566</v>
      </c>
      <c r="Q5520" s="255" t="s">
        <v>815</v>
      </c>
      <c r="R5520" s="255" t="s">
        <v>565</v>
      </c>
      <c r="S5520" s="255" t="s">
        <v>1350</v>
      </c>
    </row>
    <row r="5521" spans="6:19" x14ac:dyDescent="0.3">
      <c r="F5521" s="255" t="s">
        <v>8566</v>
      </c>
      <c r="G5521" s="255" t="s">
        <v>697</v>
      </c>
      <c r="H5521" s="255" t="s">
        <v>2381</v>
      </c>
      <c r="I5521" s="255" t="s">
        <v>1762</v>
      </c>
      <c r="K5521" s="255" t="s">
        <v>8890</v>
      </c>
      <c r="L5521" s="255" t="s">
        <v>800</v>
      </c>
      <c r="M5521" s="255" t="s">
        <v>757</v>
      </c>
      <c r="N5521" s="255" t="s">
        <v>4211</v>
      </c>
      <c r="P5521" s="255" t="s">
        <v>8566</v>
      </c>
      <c r="Q5521" s="255" t="s">
        <v>816</v>
      </c>
      <c r="R5521" s="255" t="s">
        <v>1660</v>
      </c>
      <c r="S5521" s="255" t="s">
        <v>9332</v>
      </c>
    </row>
    <row r="5522" spans="6:19" x14ac:dyDescent="0.3">
      <c r="F5522" s="255" t="s">
        <v>8566</v>
      </c>
      <c r="G5522" s="255" t="s">
        <v>699</v>
      </c>
      <c r="H5522" s="255" t="s">
        <v>1661</v>
      </c>
      <c r="I5522" s="255" t="s">
        <v>1478</v>
      </c>
      <c r="K5522" s="255" t="s">
        <v>8890</v>
      </c>
      <c r="L5522" s="255" t="s">
        <v>802</v>
      </c>
      <c r="M5522" s="255" t="s">
        <v>565</v>
      </c>
      <c r="N5522" s="255" t="s">
        <v>565</v>
      </c>
      <c r="P5522" s="255" t="s">
        <v>8566</v>
      </c>
      <c r="Q5522" s="255" t="s">
        <v>818</v>
      </c>
      <c r="R5522" s="255" t="s">
        <v>1033</v>
      </c>
      <c r="S5522" s="255" t="s">
        <v>9333</v>
      </c>
    </row>
    <row r="5523" spans="6:19" x14ac:dyDescent="0.3">
      <c r="F5523" s="255" t="s">
        <v>8566</v>
      </c>
      <c r="G5523" s="255" t="s">
        <v>701</v>
      </c>
      <c r="H5523" s="255" t="s">
        <v>881</v>
      </c>
      <c r="I5523" s="255" t="s">
        <v>757</v>
      </c>
      <c r="K5523" s="255" t="s">
        <v>8890</v>
      </c>
      <c r="L5523" s="255" t="s">
        <v>803</v>
      </c>
      <c r="M5523" s="255" t="s">
        <v>594</v>
      </c>
      <c r="N5523" s="255" t="s">
        <v>992</v>
      </c>
      <c r="P5523" s="255" t="s">
        <v>8566</v>
      </c>
      <c r="Q5523" s="255" t="s">
        <v>4677</v>
      </c>
      <c r="R5523" s="255" t="s">
        <v>565</v>
      </c>
      <c r="S5523" s="255" t="s">
        <v>565</v>
      </c>
    </row>
    <row r="5524" spans="6:19" x14ac:dyDescent="0.3">
      <c r="F5524" s="255" t="s">
        <v>8566</v>
      </c>
      <c r="G5524" s="255" t="s">
        <v>702</v>
      </c>
      <c r="H5524" s="255" t="s">
        <v>594</v>
      </c>
      <c r="I5524" s="255" t="s">
        <v>565</v>
      </c>
      <c r="K5524" s="255" t="s">
        <v>8890</v>
      </c>
      <c r="L5524" s="255" t="s">
        <v>805</v>
      </c>
      <c r="M5524" s="255" t="s">
        <v>565</v>
      </c>
      <c r="N5524" s="255" t="s">
        <v>885</v>
      </c>
      <c r="P5524" s="255" t="s">
        <v>8566</v>
      </c>
      <c r="Q5524" s="255" t="s">
        <v>820</v>
      </c>
      <c r="R5524" s="255" t="s">
        <v>565</v>
      </c>
      <c r="S5524" s="255" t="s">
        <v>565</v>
      </c>
    </row>
    <row r="5525" spans="6:19" x14ac:dyDescent="0.3">
      <c r="F5525" s="255" t="s">
        <v>8566</v>
      </c>
      <c r="G5525" s="255" t="s">
        <v>703</v>
      </c>
      <c r="H5525" s="255" t="s">
        <v>565</v>
      </c>
      <c r="I5525" s="255" t="s">
        <v>594</v>
      </c>
      <c r="K5525" s="255" t="s">
        <v>8890</v>
      </c>
      <c r="L5525" s="255" t="s">
        <v>807</v>
      </c>
      <c r="M5525" s="255" t="s">
        <v>565</v>
      </c>
      <c r="N5525" s="255" t="s">
        <v>863</v>
      </c>
      <c r="P5525" s="255" t="s">
        <v>8566</v>
      </c>
      <c r="Q5525" s="255" t="s">
        <v>961</v>
      </c>
      <c r="R5525" s="255" t="s">
        <v>565</v>
      </c>
      <c r="S5525" s="255" t="s">
        <v>565</v>
      </c>
    </row>
    <row r="5526" spans="6:19" x14ac:dyDescent="0.3">
      <c r="F5526" s="255" t="s">
        <v>8566</v>
      </c>
      <c r="G5526" s="255" t="s">
        <v>704</v>
      </c>
      <c r="H5526" s="255" t="s">
        <v>1635</v>
      </c>
      <c r="I5526" s="255" t="s">
        <v>5868</v>
      </c>
      <c r="K5526" s="255" t="s">
        <v>8890</v>
      </c>
      <c r="L5526" s="255" t="s">
        <v>809</v>
      </c>
      <c r="M5526" s="255" t="s">
        <v>863</v>
      </c>
      <c r="N5526" s="255" t="s">
        <v>1119</v>
      </c>
      <c r="P5526" s="255" t="s">
        <v>8566</v>
      </c>
      <c r="Q5526" s="255" t="s">
        <v>822</v>
      </c>
      <c r="R5526" s="255" t="s">
        <v>3186</v>
      </c>
      <c r="S5526" s="255" t="s">
        <v>9334</v>
      </c>
    </row>
    <row r="5527" spans="6:19" x14ac:dyDescent="0.3">
      <c r="F5527" s="255" t="s">
        <v>8566</v>
      </c>
      <c r="G5527" s="255" t="s">
        <v>705</v>
      </c>
      <c r="H5527" s="255" t="s">
        <v>1312</v>
      </c>
      <c r="I5527" s="255" t="s">
        <v>4745</v>
      </c>
      <c r="K5527" s="255" t="s">
        <v>8890</v>
      </c>
      <c r="L5527" s="255" t="s">
        <v>811</v>
      </c>
      <c r="M5527" s="255" t="s">
        <v>565</v>
      </c>
      <c r="N5527" s="255" t="s">
        <v>565</v>
      </c>
      <c r="P5527" s="255" t="s">
        <v>8566</v>
      </c>
      <c r="Q5527" s="255" t="s">
        <v>332</v>
      </c>
      <c r="R5527" s="255" t="s">
        <v>10216</v>
      </c>
      <c r="S5527" s="255" t="s">
        <v>10217</v>
      </c>
    </row>
    <row r="5528" spans="6:19" x14ac:dyDescent="0.3">
      <c r="F5528" s="255" t="s">
        <v>8566</v>
      </c>
      <c r="G5528" s="255" t="s">
        <v>707</v>
      </c>
      <c r="H5528" s="255" t="s">
        <v>1798</v>
      </c>
      <c r="I5528" s="255" t="s">
        <v>8935</v>
      </c>
      <c r="K5528" s="255" t="s">
        <v>8890</v>
      </c>
      <c r="L5528" s="255" t="s">
        <v>4676</v>
      </c>
      <c r="M5528" s="255" t="s">
        <v>2438</v>
      </c>
      <c r="N5528" s="255" t="s">
        <v>9752</v>
      </c>
      <c r="P5528" s="255" t="s">
        <v>8566</v>
      </c>
      <c r="Q5528" s="255" t="s">
        <v>331</v>
      </c>
      <c r="R5528" s="255" t="s">
        <v>2639</v>
      </c>
      <c r="S5528" s="255" t="s">
        <v>10218</v>
      </c>
    </row>
    <row r="5529" spans="6:19" x14ac:dyDescent="0.3">
      <c r="F5529" s="255" t="s">
        <v>8566</v>
      </c>
      <c r="G5529" s="255" t="s">
        <v>709</v>
      </c>
      <c r="H5529" s="255" t="s">
        <v>2163</v>
      </c>
      <c r="I5529" s="255" t="s">
        <v>3169</v>
      </c>
      <c r="K5529" s="255" t="s">
        <v>8890</v>
      </c>
      <c r="L5529" s="255" t="s">
        <v>813</v>
      </c>
      <c r="M5529" s="255" t="s">
        <v>999</v>
      </c>
      <c r="N5529" s="255" t="s">
        <v>9878</v>
      </c>
      <c r="P5529" s="255" t="s">
        <v>8566</v>
      </c>
      <c r="Q5529" s="255" t="s">
        <v>330</v>
      </c>
      <c r="R5529" s="255" t="s">
        <v>4352</v>
      </c>
      <c r="S5529" s="255" t="s">
        <v>9788</v>
      </c>
    </row>
    <row r="5530" spans="6:19" x14ac:dyDescent="0.3">
      <c r="F5530" s="255" t="s">
        <v>8566</v>
      </c>
      <c r="G5530" s="255" t="s">
        <v>586</v>
      </c>
      <c r="H5530" s="255" t="s">
        <v>1092</v>
      </c>
      <c r="I5530" s="255" t="s">
        <v>9737</v>
      </c>
      <c r="K5530" s="255" t="s">
        <v>8890</v>
      </c>
      <c r="L5530" s="255" t="s">
        <v>815</v>
      </c>
      <c r="M5530" s="255" t="s">
        <v>565</v>
      </c>
      <c r="N5530" s="255" t="s">
        <v>594</v>
      </c>
      <c r="P5530" s="255" t="s">
        <v>8566</v>
      </c>
      <c r="Q5530" s="255" t="s">
        <v>329</v>
      </c>
      <c r="R5530" s="255" t="s">
        <v>9336</v>
      </c>
      <c r="S5530" s="255" t="s">
        <v>10219</v>
      </c>
    </row>
    <row r="5531" spans="6:19" x14ac:dyDescent="0.3">
      <c r="F5531" s="255" t="s">
        <v>8566</v>
      </c>
      <c r="G5531" s="255" t="s">
        <v>540</v>
      </c>
      <c r="H5531" s="255" t="s">
        <v>9738</v>
      </c>
      <c r="I5531" s="255" t="s">
        <v>9739</v>
      </c>
      <c r="K5531" s="255" t="s">
        <v>8890</v>
      </c>
      <c r="L5531" s="255" t="s">
        <v>816</v>
      </c>
      <c r="M5531" s="255" t="s">
        <v>1392</v>
      </c>
      <c r="N5531" s="255" t="s">
        <v>9877</v>
      </c>
      <c r="P5531" s="255" t="s">
        <v>8566</v>
      </c>
      <c r="Q5531" s="255" t="s">
        <v>328</v>
      </c>
      <c r="R5531" s="255" t="s">
        <v>680</v>
      </c>
      <c r="S5531" s="255" t="s">
        <v>9337</v>
      </c>
    </row>
    <row r="5532" spans="6:19" x14ac:dyDescent="0.3">
      <c r="F5532" s="255" t="s">
        <v>8566</v>
      </c>
      <c r="G5532" s="255" t="s">
        <v>371</v>
      </c>
      <c r="H5532" s="255" t="s">
        <v>3459</v>
      </c>
      <c r="I5532" s="255" t="s">
        <v>9740</v>
      </c>
      <c r="K5532" s="255" t="s">
        <v>8890</v>
      </c>
      <c r="L5532" s="255" t="s">
        <v>818</v>
      </c>
      <c r="M5532" s="255" t="s">
        <v>594</v>
      </c>
      <c r="N5532" s="255" t="s">
        <v>2348</v>
      </c>
      <c r="P5532" s="255" t="s">
        <v>8566</v>
      </c>
      <c r="Q5532" s="255" t="s">
        <v>324</v>
      </c>
      <c r="R5532" s="255" t="s">
        <v>1888</v>
      </c>
      <c r="S5532" s="255" t="s">
        <v>9338</v>
      </c>
    </row>
    <row r="5533" spans="6:19" x14ac:dyDescent="0.3">
      <c r="F5533" s="255" t="s">
        <v>8566</v>
      </c>
      <c r="G5533" s="255" t="s">
        <v>715</v>
      </c>
      <c r="H5533" s="255" t="s">
        <v>2738</v>
      </c>
      <c r="I5533" s="255" t="s">
        <v>8934</v>
      </c>
      <c r="K5533" s="255" t="s">
        <v>8890</v>
      </c>
      <c r="L5533" s="255" t="s">
        <v>822</v>
      </c>
      <c r="M5533" s="255" t="s">
        <v>1915</v>
      </c>
      <c r="N5533" s="255" t="s">
        <v>2464</v>
      </c>
      <c r="P5533" s="255" t="s">
        <v>8566</v>
      </c>
      <c r="Q5533" s="255" t="s">
        <v>4678</v>
      </c>
      <c r="R5533" s="255" t="s">
        <v>3232</v>
      </c>
      <c r="S5533" s="255" t="s">
        <v>9339</v>
      </c>
    </row>
    <row r="5534" spans="6:19" x14ac:dyDescent="0.3">
      <c r="F5534" s="255" t="s">
        <v>8566</v>
      </c>
      <c r="G5534" s="255" t="s">
        <v>717</v>
      </c>
      <c r="H5534" s="255" t="s">
        <v>875</v>
      </c>
      <c r="I5534" s="255" t="s">
        <v>3215</v>
      </c>
      <c r="K5534" s="255" t="s">
        <v>8890</v>
      </c>
      <c r="L5534" s="255" t="s">
        <v>332</v>
      </c>
      <c r="M5534" s="255" t="s">
        <v>9876</v>
      </c>
      <c r="N5534" s="255" t="s">
        <v>9875</v>
      </c>
      <c r="P5534" s="255" t="s">
        <v>8566</v>
      </c>
      <c r="Q5534" s="255" t="s">
        <v>830</v>
      </c>
      <c r="R5534" s="255" t="s">
        <v>661</v>
      </c>
      <c r="S5534" s="255" t="s">
        <v>4158</v>
      </c>
    </row>
    <row r="5535" spans="6:19" x14ac:dyDescent="0.3">
      <c r="F5535" s="255" t="s">
        <v>8566</v>
      </c>
      <c r="G5535" s="255" t="s">
        <v>719</v>
      </c>
      <c r="H5535" s="255" t="s">
        <v>565</v>
      </c>
      <c r="I5535" s="255" t="s">
        <v>952</v>
      </c>
      <c r="K5535" s="255" t="s">
        <v>8890</v>
      </c>
      <c r="L5535" s="255" t="s">
        <v>331</v>
      </c>
      <c r="M5535" s="255" t="s">
        <v>9874</v>
      </c>
      <c r="N5535" s="255" t="s">
        <v>9873</v>
      </c>
      <c r="P5535" s="255" t="s">
        <v>8566</v>
      </c>
      <c r="Q5535" s="255" t="s">
        <v>831</v>
      </c>
      <c r="R5535" s="255" t="s">
        <v>565</v>
      </c>
      <c r="S5535" s="255" t="s">
        <v>594</v>
      </c>
    </row>
    <row r="5536" spans="6:19" x14ac:dyDescent="0.3">
      <c r="F5536" s="255" t="s">
        <v>8566</v>
      </c>
      <c r="G5536" s="255" t="s">
        <v>720</v>
      </c>
      <c r="H5536" s="255" t="s">
        <v>861</v>
      </c>
      <c r="I5536" s="255" t="s">
        <v>4663</v>
      </c>
      <c r="K5536" s="255" t="s">
        <v>8890</v>
      </c>
      <c r="L5536" s="255" t="s">
        <v>330</v>
      </c>
      <c r="M5536" s="255" t="s">
        <v>2017</v>
      </c>
      <c r="N5536" s="255" t="s">
        <v>9872</v>
      </c>
      <c r="P5536" s="255" t="s">
        <v>8566</v>
      </c>
      <c r="Q5536" s="255" t="s">
        <v>832</v>
      </c>
      <c r="R5536" s="255" t="s">
        <v>4454</v>
      </c>
      <c r="S5536" s="255" t="s">
        <v>9340</v>
      </c>
    </row>
    <row r="5537" spans="6:19" x14ac:dyDescent="0.3">
      <c r="F5537" s="255" t="s">
        <v>8566</v>
      </c>
      <c r="G5537" s="255" t="s">
        <v>722</v>
      </c>
      <c r="H5537" s="255" t="s">
        <v>881</v>
      </c>
      <c r="I5537" s="255" t="s">
        <v>2229</v>
      </c>
      <c r="K5537" s="255" t="s">
        <v>8890</v>
      </c>
      <c r="L5537" s="255" t="s">
        <v>329</v>
      </c>
      <c r="M5537" s="255" t="s">
        <v>9871</v>
      </c>
      <c r="N5537" s="255" t="s">
        <v>9870</v>
      </c>
      <c r="P5537" s="255" t="s">
        <v>8566</v>
      </c>
      <c r="Q5537" s="255" t="s">
        <v>536</v>
      </c>
      <c r="R5537" s="255" t="s">
        <v>7164</v>
      </c>
      <c r="S5537" s="255" t="s">
        <v>10220</v>
      </c>
    </row>
    <row r="5538" spans="6:19" x14ac:dyDescent="0.3">
      <c r="F5538" s="255" t="s">
        <v>8566</v>
      </c>
      <c r="G5538" s="255" t="s">
        <v>724</v>
      </c>
      <c r="H5538" s="255" t="s">
        <v>1539</v>
      </c>
      <c r="I5538" s="255" t="s">
        <v>8933</v>
      </c>
      <c r="K5538" s="255" t="s">
        <v>8890</v>
      </c>
      <c r="L5538" s="255" t="s">
        <v>324</v>
      </c>
      <c r="M5538" s="255" t="s">
        <v>2384</v>
      </c>
      <c r="N5538" s="255" t="s">
        <v>9869</v>
      </c>
      <c r="P5538" s="255" t="s">
        <v>8566</v>
      </c>
      <c r="Q5538" s="255" t="s">
        <v>586</v>
      </c>
      <c r="R5538" s="255" t="s">
        <v>7164</v>
      </c>
      <c r="S5538" s="255" t="s">
        <v>10220</v>
      </c>
    </row>
    <row r="5539" spans="6:19" x14ac:dyDescent="0.3">
      <c r="F5539" s="255" t="s">
        <v>8566</v>
      </c>
      <c r="G5539" s="255" t="s">
        <v>726</v>
      </c>
      <c r="H5539" s="255" t="s">
        <v>975</v>
      </c>
      <c r="I5539" s="255" t="s">
        <v>9741</v>
      </c>
      <c r="K5539" s="255" t="s">
        <v>8890</v>
      </c>
      <c r="L5539" s="255" t="s">
        <v>4678</v>
      </c>
      <c r="M5539" s="255" t="s">
        <v>594</v>
      </c>
      <c r="N5539" s="255" t="s">
        <v>565</v>
      </c>
      <c r="P5539" s="255" t="s">
        <v>8619</v>
      </c>
      <c r="Q5539" s="255" t="s">
        <v>554</v>
      </c>
      <c r="R5539" s="255" t="s">
        <v>5328</v>
      </c>
      <c r="S5539" s="255" t="s">
        <v>10221</v>
      </c>
    </row>
    <row r="5540" spans="6:19" x14ac:dyDescent="0.3">
      <c r="F5540" s="255" t="s">
        <v>8566</v>
      </c>
      <c r="G5540" s="255" t="s">
        <v>728</v>
      </c>
      <c r="H5540" s="255" t="s">
        <v>1675</v>
      </c>
      <c r="I5540" s="255" t="s">
        <v>8932</v>
      </c>
      <c r="K5540" s="255" t="s">
        <v>8890</v>
      </c>
      <c r="L5540" s="255" t="s">
        <v>830</v>
      </c>
      <c r="M5540" s="255" t="s">
        <v>565</v>
      </c>
      <c r="N5540" s="255" t="s">
        <v>565</v>
      </c>
      <c r="P5540" s="255" t="s">
        <v>8619</v>
      </c>
      <c r="Q5540" s="255" t="s">
        <v>564</v>
      </c>
      <c r="R5540" s="255" t="s">
        <v>863</v>
      </c>
      <c r="S5540" s="255" t="s">
        <v>1481</v>
      </c>
    </row>
    <row r="5541" spans="6:19" x14ac:dyDescent="0.3">
      <c r="F5541" s="255" t="s">
        <v>8566</v>
      </c>
      <c r="G5541" s="255" t="s">
        <v>730</v>
      </c>
      <c r="H5541" s="255" t="s">
        <v>2996</v>
      </c>
      <c r="I5541" s="255" t="s">
        <v>8931</v>
      </c>
      <c r="K5541" s="255" t="s">
        <v>8890</v>
      </c>
      <c r="L5541" s="255" t="s">
        <v>831</v>
      </c>
      <c r="M5541" s="255" t="s">
        <v>594</v>
      </c>
      <c r="N5541" s="255" t="s">
        <v>565</v>
      </c>
      <c r="P5541" s="255" t="s">
        <v>8619</v>
      </c>
      <c r="Q5541" s="255" t="s">
        <v>566</v>
      </c>
      <c r="R5541" s="255" t="s">
        <v>2163</v>
      </c>
      <c r="S5541" s="255" t="s">
        <v>1908</v>
      </c>
    </row>
    <row r="5542" spans="6:19" x14ac:dyDescent="0.3">
      <c r="F5542" s="255" t="s">
        <v>8566</v>
      </c>
      <c r="G5542" s="255" t="s">
        <v>539</v>
      </c>
      <c r="H5542" s="255" t="s">
        <v>7963</v>
      </c>
      <c r="I5542" s="255" t="s">
        <v>9742</v>
      </c>
      <c r="K5542" s="255" t="s">
        <v>8890</v>
      </c>
      <c r="L5542" s="255" t="s">
        <v>832</v>
      </c>
      <c r="M5542" s="255" t="s">
        <v>565</v>
      </c>
      <c r="N5542" s="255" t="s">
        <v>565</v>
      </c>
      <c r="P5542" s="255" t="s">
        <v>8619</v>
      </c>
      <c r="Q5542" s="255" t="s">
        <v>4661</v>
      </c>
      <c r="R5542" s="255" t="s">
        <v>698</v>
      </c>
      <c r="S5542" s="255" t="s">
        <v>10222</v>
      </c>
    </row>
    <row r="5543" spans="6:19" x14ac:dyDescent="0.3">
      <c r="F5543" s="255" t="s">
        <v>8566</v>
      </c>
      <c r="G5543" s="255" t="s">
        <v>733</v>
      </c>
      <c r="H5543" s="255" t="s">
        <v>952</v>
      </c>
      <c r="I5543" s="255" t="s">
        <v>7805</v>
      </c>
      <c r="K5543" s="255" t="s">
        <v>8890</v>
      </c>
      <c r="L5543" s="255" t="s">
        <v>536</v>
      </c>
      <c r="M5543" s="255" t="s">
        <v>1074</v>
      </c>
      <c r="N5543" s="255" t="s">
        <v>9868</v>
      </c>
      <c r="P5543" s="255" t="s">
        <v>8619</v>
      </c>
      <c r="Q5543" s="255" t="s">
        <v>568</v>
      </c>
      <c r="R5543" s="255" t="s">
        <v>565</v>
      </c>
      <c r="S5543" s="255" t="s">
        <v>565</v>
      </c>
    </row>
    <row r="5544" spans="6:19" x14ac:dyDescent="0.3">
      <c r="F5544" s="255" t="s">
        <v>8566</v>
      </c>
      <c r="G5544" s="255" t="s">
        <v>735</v>
      </c>
      <c r="H5544" s="255" t="s">
        <v>1498</v>
      </c>
      <c r="I5544" s="255" t="s">
        <v>6290</v>
      </c>
      <c r="K5544" s="255" t="s">
        <v>8890</v>
      </c>
      <c r="L5544" s="255" t="s">
        <v>586</v>
      </c>
      <c r="M5544" s="255" t="s">
        <v>1074</v>
      </c>
      <c r="N5544" s="255" t="s">
        <v>9868</v>
      </c>
      <c r="P5544" s="255" t="s">
        <v>8619</v>
      </c>
      <c r="Q5544" s="255" t="s">
        <v>570</v>
      </c>
      <c r="R5544" s="255" t="s">
        <v>610</v>
      </c>
      <c r="S5544" s="255" t="s">
        <v>10223</v>
      </c>
    </row>
    <row r="5545" spans="6:19" x14ac:dyDescent="0.3">
      <c r="F5545" s="255" t="s">
        <v>8566</v>
      </c>
      <c r="G5545" s="255" t="s">
        <v>737</v>
      </c>
      <c r="H5545" s="255" t="s">
        <v>875</v>
      </c>
      <c r="I5545" s="255" t="s">
        <v>8930</v>
      </c>
      <c r="P5545" s="255" t="s">
        <v>8619</v>
      </c>
      <c r="Q5545" s="255" t="s">
        <v>572</v>
      </c>
      <c r="R5545" s="255" t="s">
        <v>1350</v>
      </c>
      <c r="S5545" s="255" t="s">
        <v>4887</v>
      </c>
    </row>
    <row r="5546" spans="6:19" x14ac:dyDescent="0.3">
      <c r="F5546" s="255" t="s">
        <v>8566</v>
      </c>
      <c r="G5546" s="255" t="s">
        <v>739</v>
      </c>
      <c r="H5546" s="255" t="s">
        <v>8929</v>
      </c>
      <c r="I5546" s="255" t="s">
        <v>8928</v>
      </c>
      <c r="P5546" s="255" t="s">
        <v>8619</v>
      </c>
      <c r="Q5546" s="255" t="s">
        <v>574</v>
      </c>
      <c r="R5546" s="255" t="s">
        <v>1387</v>
      </c>
      <c r="S5546" s="255" t="s">
        <v>4056</v>
      </c>
    </row>
    <row r="5547" spans="6:19" x14ac:dyDescent="0.3">
      <c r="F5547" s="255" t="s">
        <v>8566</v>
      </c>
      <c r="G5547" s="255" t="s">
        <v>741</v>
      </c>
      <c r="H5547" s="255" t="s">
        <v>2603</v>
      </c>
      <c r="I5547" s="255" t="s">
        <v>4317</v>
      </c>
      <c r="P5547" s="255" t="s">
        <v>8619</v>
      </c>
      <c r="Q5547" s="255" t="s">
        <v>576</v>
      </c>
      <c r="R5547" s="255" t="s">
        <v>852</v>
      </c>
      <c r="S5547" s="255" t="s">
        <v>6573</v>
      </c>
    </row>
    <row r="5548" spans="6:19" x14ac:dyDescent="0.3">
      <c r="F5548" s="255" t="s">
        <v>8566</v>
      </c>
      <c r="G5548" s="255" t="s">
        <v>743</v>
      </c>
      <c r="H5548" s="255" t="s">
        <v>2803</v>
      </c>
      <c r="I5548" s="255" t="s">
        <v>9743</v>
      </c>
      <c r="P5548" s="255" t="s">
        <v>8619</v>
      </c>
      <c r="Q5548" s="255" t="s">
        <v>578</v>
      </c>
      <c r="R5548" s="255" t="s">
        <v>1802</v>
      </c>
      <c r="S5548" s="255" t="s">
        <v>7445</v>
      </c>
    </row>
    <row r="5549" spans="6:19" x14ac:dyDescent="0.3">
      <c r="F5549" s="255" t="s">
        <v>8566</v>
      </c>
      <c r="G5549" s="255" t="s">
        <v>745</v>
      </c>
      <c r="H5549" s="255" t="s">
        <v>1807</v>
      </c>
      <c r="I5549" s="255" t="s">
        <v>8927</v>
      </c>
      <c r="P5549" s="255" t="s">
        <v>8619</v>
      </c>
      <c r="Q5549" s="255" t="s">
        <v>580</v>
      </c>
      <c r="R5549" s="255" t="s">
        <v>565</v>
      </c>
      <c r="S5549" s="255" t="s">
        <v>624</v>
      </c>
    </row>
    <row r="5550" spans="6:19" x14ac:dyDescent="0.3">
      <c r="F5550" s="255" t="s">
        <v>8566</v>
      </c>
      <c r="G5550" s="255" t="s">
        <v>747</v>
      </c>
      <c r="H5550" s="255" t="s">
        <v>1070</v>
      </c>
      <c r="I5550" s="255" t="s">
        <v>9744</v>
      </c>
      <c r="P5550" s="255" t="s">
        <v>8619</v>
      </c>
      <c r="Q5550" s="255" t="s">
        <v>2829</v>
      </c>
      <c r="R5550" s="255" t="s">
        <v>757</v>
      </c>
      <c r="S5550" s="255" t="s">
        <v>565</v>
      </c>
    </row>
    <row r="5551" spans="6:19" x14ac:dyDescent="0.3">
      <c r="F5551" s="255" t="s">
        <v>8566</v>
      </c>
      <c r="G5551" s="255" t="s">
        <v>749</v>
      </c>
      <c r="H5551" s="255" t="s">
        <v>3342</v>
      </c>
      <c r="I5551" s="255" t="s">
        <v>9745</v>
      </c>
      <c r="P5551" s="255" t="s">
        <v>8619</v>
      </c>
      <c r="Q5551" s="255" t="s">
        <v>4664</v>
      </c>
      <c r="R5551" s="255" t="s">
        <v>1155</v>
      </c>
      <c r="S5551" s="255" t="s">
        <v>5108</v>
      </c>
    </row>
    <row r="5552" spans="6:19" x14ac:dyDescent="0.3">
      <c r="F5552" s="255" t="s">
        <v>8566</v>
      </c>
      <c r="G5552" s="255" t="s">
        <v>751</v>
      </c>
      <c r="H5552" s="255" t="s">
        <v>3046</v>
      </c>
      <c r="I5552" s="255" t="s">
        <v>8926</v>
      </c>
      <c r="P5552" s="255" t="s">
        <v>8619</v>
      </c>
      <c r="Q5552" s="255" t="s">
        <v>582</v>
      </c>
      <c r="R5552" s="255" t="s">
        <v>1161</v>
      </c>
      <c r="S5552" s="255" t="s">
        <v>3568</v>
      </c>
    </row>
    <row r="5553" spans="6:19" x14ac:dyDescent="0.3">
      <c r="F5553" s="255" t="s">
        <v>8566</v>
      </c>
      <c r="G5553" s="255" t="s">
        <v>753</v>
      </c>
      <c r="H5553" s="255" t="s">
        <v>4492</v>
      </c>
      <c r="I5553" s="255" t="s">
        <v>9746</v>
      </c>
      <c r="P5553" s="255" t="s">
        <v>8619</v>
      </c>
      <c r="Q5553" s="255" t="s">
        <v>584</v>
      </c>
      <c r="R5553" s="255" t="s">
        <v>4352</v>
      </c>
      <c r="S5553" s="255" t="s">
        <v>10224</v>
      </c>
    </row>
    <row r="5554" spans="6:19" x14ac:dyDescent="0.3">
      <c r="F5554" s="255" t="s">
        <v>8566</v>
      </c>
      <c r="G5554" s="255" t="s">
        <v>538</v>
      </c>
      <c r="H5554" s="255" t="s">
        <v>9747</v>
      </c>
      <c r="I5554" s="255" t="s">
        <v>9748</v>
      </c>
      <c r="P5554" s="255" t="s">
        <v>8619</v>
      </c>
      <c r="Q5554" s="255" t="s">
        <v>586</v>
      </c>
      <c r="R5554" s="255" t="s">
        <v>4525</v>
      </c>
      <c r="S5554" s="255" t="s">
        <v>10225</v>
      </c>
    </row>
    <row r="5555" spans="6:19" x14ac:dyDescent="0.3">
      <c r="F5555" s="255" t="s">
        <v>8566</v>
      </c>
      <c r="G5555" s="255" t="s">
        <v>756</v>
      </c>
      <c r="H5555" s="255" t="s">
        <v>946</v>
      </c>
      <c r="I5555" s="255" t="s">
        <v>624</v>
      </c>
      <c r="P5555" s="255" t="s">
        <v>8619</v>
      </c>
      <c r="Q5555" s="255" t="s">
        <v>553</v>
      </c>
      <c r="R5555" s="255" t="s">
        <v>3260</v>
      </c>
      <c r="S5555" s="255" t="s">
        <v>10226</v>
      </c>
    </row>
    <row r="5556" spans="6:19" x14ac:dyDescent="0.3">
      <c r="F5556" s="255" t="s">
        <v>8566</v>
      </c>
      <c r="G5556" s="255" t="s">
        <v>758</v>
      </c>
      <c r="H5556" s="255" t="s">
        <v>1856</v>
      </c>
      <c r="I5556" s="255" t="s">
        <v>8925</v>
      </c>
      <c r="P5556" s="255" t="s">
        <v>8619</v>
      </c>
      <c r="Q5556" s="255" t="s">
        <v>589</v>
      </c>
      <c r="R5556" s="255" t="s">
        <v>598</v>
      </c>
      <c r="S5556" s="255" t="s">
        <v>2046</v>
      </c>
    </row>
    <row r="5557" spans="6:19" x14ac:dyDescent="0.3">
      <c r="F5557" s="255" t="s">
        <v>8566</v>
      </c>
      <c r="G5557" s="255" t="s">
        <v>760</v>
      </c>
      <c r="H5557" s="255" t="s">
        <v>9749</v>
      </c>
      <c r="I5557" s="255" t="s">
        <v>9750</v>
      </c>
      <c r="P5557" s="255" t="s">
        <v>8619</v>
      </c>
      <c r="Q5557" s="255" t="s">
        <v>591</v>
      </c>
      <c r="R5557" s="255" t="s">
        <v>1446</v>
      </c>
      <c r="S5557" s="255" t="s">
        <v>10227</v>
      </c>
    </row>
    <row r="5558" spans="6:19" x14ac:dyDescent="0.3">
      <c r="F5558" s="255" t="s">
        <v>8566</v>
      </c>
      <c r="G5558" s="255" t="s">
        <v>762</v>
      </c>
      <c r="H5558" s="255" t="s">
        <v>2310</v>
      </c>
      <c r="I5558" s="255" t="s">
        <v>8924</v>
      </c>
      <c r="P5558" s="255" t="s">
        <v>8619</v>
      </c>
      <c r="Q5558" s="255" t="s">
        <v>593</v>
      </c>
      <c r="R5558" s="255" t="s">
        <v>863</v>
      </c>
      <c r="S5558" s="255" t="s">
        <v>565</v>
      </c>
    </row>
    <row r="5559" spans="6:19" x14ac:dyDescent="0.3">
      <c r="F5559" s="255" t="s">
        <v>8566</v>
      </c>
      <c r="G5559" s="255" t="s">
        <v>764</v>
      </c>
      <c r="H5559" s="255" t="s">
        <v>4572</v>
      </c>
      <c r="I5559" s="255" t="s">
        <v>9751</v>
      </c>
      <c r="P5559" s="255" t="s">
        <v>8619</v>
      </c>
      <c r="Q5559" s="255" t="s">
        <v>4665</v>
      </c>
      <c r="R5559" s="255" t="s">
        <v>674</v>
      </c>
      <c r="S5559" s="255" t="s">
        <v>5171</v>
      </c>
    </row>
    <row r="5560" spans="6:19" x14ac:dyDescent="0.3">
      <c r="F5560" s="255" t="s">
        <v>8566</v>
      </c>
      <c r="G5560" s="255" t="s">
        <v>766</v>
      </c>
      <c r="H5560" s="255" t="s">
        <v>1145</v>
      </c>
      <c r="I5560" s="255" t="s">
        <v>2052</v>
      </c>
      <c r="P5560" s="255" t="s">
        <v>8619</v>
      </c>
      <c r="Q5560" s="255" t="s">
        <v>595</v>
      </c>
      <c r="R5560" s="255" t="s">
        <v>863</v>
      </c>
      <c r="S5560" s="255" t="s">
        <v>1422</v>
      </c>
    </row>
    <row r="5561" spans="6:19" x14ac:dyDescent="0.3">
      <c r="F5561" s="255" t="s">
        <v>8566</v>
      </c>
      <c r="G5561" s="255" t="s">
        <v>4672</v>
      </c>
      <c r="H5561" s="255" t="s">
        <v>900</v>
      </c>
      <c r="I5561" s="255" t="s">
        <v>3916</v>
      </c>
      <c r="P5561" s="255" t="s">
        <v>8619</v>
      </c>
      <c r="Q5561" s="255" t="s">
        <v>597</v>
      </c>
      <c r="R5561" s="255" t="s">
        <v>1481</v>
      </c>
      <c r="S5561" s="255" t="s">
        <v>1253</v>
      </c>
    </row>
    <row r="5562" spans="6:19" x14ac:dyDescent="0.3">
      <c r="F5562" s="255" t="s">
        <v>8566</v>
      </c>
      <c r="G5562" s="255" t="s">
        <v>767</v>
      </c>
      <c r="H5562" s="255" t="s">
        <v>1348</v>
      </c>
      <c r="I5562" s="255" t="s">
        <v>1464</v>
      </c>
      <c r="P5562" s="255" t="s">
        <v>8619</v>
      </c>
      <c r="Q5562" s="255" t="s">
        <v>599</v>
      </c>
      <c r="R5562" s="255" t="s">
        <v>1808</v>
      </c>
      <c r="S5562" s="255" t="s">
        <v>9341</v>
      </c>
    </row>
    <row r="5563" spans="6:19" x14ac:dyDescent="0.3">
      <c r="F5563" s="255" t="s">
        <v>8566</v>
      </c>
      <c r="G5563" s="255" t="s">
        <v>769</v>
      </c>
      <c r="H5563" s="255" t="s">
        <v>1183</v>
      </c>
      <c r="I5563" s="255" t="s">
        <v>4354</v>
      </c>
      <c r="P5563" s="255" t="s">
        <v>8619</v>
      </c>
      <c r="Q5563" s="255" t="s">
        <v>4666</v>
      </c>
      <c r="R5563" s="255" t="s">
        <v>916</v>
      </c>
      <c r="S5563" s="255" t="s">
        <v>10228</v>
      </c>
    </row>
    <row r="5564" spans="6:19" x14ac:dyDescent="0.3">
      <c r="F5564" s="255" t="s">
        <v>8566</v>
      </c>
      <c r="G5564" s="255" t="s">
        <v>771</v>
      </c>
      <c r="H5564" s="255" t="s">
        <v>952</v>
      </c>
      <c r="I5564" s="255" t="s">
        <v>1856</v>
      </c>
      <c r="P5564" s="255" t="s">
        <v>8619</v>
      </c>
      <c r="Q5564" s="255" t="s">
        <v>601</v>
      </c>
      <c r="R5564" s="255" t="s">
        <v>565</v>
      </c>
      <c r="S5564" s="255" t="s">
        <v>565</v>
      </c>
    </row>
    <row r="5565" spans="6:19" x14ac:dyDescent="0.3">
      <c r="F5565" s="255" t="s">
        <v>8566</v>
      </c>
      <c r="G5565" s="255" t="s">
        <v>537</v>
      </c>
      <c r="H5565" s="255" t="s">
        <v>4498</v>
      </c>
      <c r="I5565" s="255" t="s">
        <v>9752</v>
      </c>
      <c r="P5565" s="255" t="s">
        <v>8619</v>
      </c>
      <c r="Q5565" s="255" t="s">
        <v>603</v>
      </c>
      <c r="R5565" s="255" t="s">
        <v>916</v>
      </c>
      <c r="S5565" s="255" t="s">
        <v>10228</v>
      </c>
    </row>
    <row r="5566" spans="6:19" x14ac:dyDescent="0.3">
      <c r="F5566" s="255" t="s">
        <v>8566</v>
      </c>
      <c r="G5566" s="255" t="s">
        <v>4673</v>
      </c>
      <c r="H5566" s="255" t="s">
        <v>5144</v>
      </c>
      <c r="I5566" s="255" t="s">
        <v>9753</v>
      </c>
      <c r="P5566" s="255" t="s">
        <v>8619</v>
      </c>
      <c r="Q5566" s="255" t="s">
        <v>586</v>
      </c>
      <c r="R5566" s="255" t="s">
        <v>892</v>
      </c>
      <c r="S5566" s="255" t="s">
        <v>9342</v>
      </c>
    </row>
    <row r="5567" spans="6:19" x14ac:dyDescent="0.3">
      <c r="F5567" s="255" t="s">
        <v>8566</v>
      </c>
      <c r="G5567" s="255" t="s">
        <v>774</v>
      </c>
      <c r="H5567" s="255" t="s">
        <v>2163</v>
      </c>
      <c r="I5567" s="255" t="s">
        <v>4383</v>
      </c>
      <c r="P5567" s="255" t="s">
        <v>8619</v>
      </c>
      <c r="Q5567" s="255" t="s">
        <v>552</v>
      </c>
      <c r="R5567" s="255" t="s">
        <v>7089</v>
      </c>
      <c r="S5567" s="255" t="s">
        <v>10229</v>
      </c>
    </row>
    <row r="5568" spans="6:19" x14ac:dyDescent="0.3">
      <c r="F5568" s="255" t="s">
        <v>8566</v>
      </c>
      <c r="G5568" s="255" t="s">
        <v>776</v>
      </c>
      <c r="H5568" s="255" t="s">
        <v>757</v>
      </c>
      <c r="I5568" s="255" t="s">
        <v>661</v>
      </c>
      <c r="P5568" s="255" t="s">
        <v>8619</v>
      </c>
      <c r="Q5568" s="255" t="s">
        <v>551</v>
      </c>
      <c r="R5568" s="255" t="s">
        <v>1851</v>
      </c>
      <c r="S5568" s="255" t="s">
        <v>9343</v>
      </c>
    </row>
    <row r="5569" spans="6:19" x14ac:dyDescent="0.3">
      <c r="F5569" s="255" t="s">
        <v>8566</v>
      </c>
      <c r="G5569" s="255" t="s">
        <v>778</v>
      </c>
      <c r="H5569" s="255" t="s">
        <v>1183</v>
      </c>
      <c r="I5569" s="255" t="s">
        <v>3803</v>
      </c>
      <c r="P5569" s="255" t="s">
        <v>8619</v>
      </c>
      <c r="Q5569" s="255" t="s">
        <v>611</v>
      </c>
      <c r="R5569" s="255" t="s">
        <v>1851</v>
      </c>
      <c r="S5569" s="255" t="s">
        <v>9343</v>
      </c>
    </row>
    <row r="5570" spans="6:19" x14ac:dyDescent="0.3">
      <c r="F5570" s="255" t="s">
        <v>8566</v>
      </c>
      <c r="G5570" s="255" t="s">
        <v>780</v>
      </c>
      <c r="H5570" s="255" t="s">
        <v>757</v>
      </c>
      <c r="I5570" s="255" t="s">
        <v>8222</v>
      </c>
      <c r="P5570" s="255" t="s">
        <v>8619</v>
      </c>
      <c r="Q5570" s="255" t="s">
        <v>586</v>
      </c>
      <c r="R5570" s="255" t="s">
        <v>565</v>
      </c>
      <c r="S5570" s="255" t="s">
        <v>565</v>
      </c>
    </row>
    <row r="5571" spans="6:19" x14ac:dyDescent="0.3">
      <c r="F5571" s="255" t="s">
        <v>8566</v>
      </c>
      <c r="G5571" s="255" t="s">
        <v>782</v>
      </c>
      <c r="H5571" s="255" t="s">
        <v>565</v>
      </c>
      <c r="I5571" s="255" t="s">
        <v>565</v>
      </c>
      <c r="P5571" s="255" t="s">
        <v>8619</v>
      </c>
      <c r="Q5571" s="255" t="s">
        <v>550</v>
      </c>
      <c r="R5571" s="255" t="s">
        <v>949</v>
      </c>
      <c r="S5571" s="255" t="s">
        <v>5138</v>
      </c>
    </row>
    <row r="5572" spans="6:19" x14ac:dyDescent="0.3">
      <c r="F5572" s="255" t="s">
        <v>8566</v>
      </c>
      <c r="G5572" s="255" t="s">
        <v>783</v>
      </c>
      <c r="H5572" s="255" t="s">
        <v>565</v>
      </c>
      <c r="I5572" s="255" t="s">
        <v>624</v>
      </c>
      <c r="P5572" s="255" t="s">
        <v>8619</v>
      </c>
      <c r="Q5572" s="255" t="s">
        <v>614</v>
      </c>
      <c r="R5572" s="255" t="s">
        <v>565</v>
      </c>
      <c r="S5572" s="255" t="s">
        <v>565</v>
      </c>
    </row>
    <row r="5573" spans="6:19" x14ac:dyDescent="0.3">
      <c r="F5573" s="255" t="s">
        <v>8566</v>
      </c>
      <c r="G5573" s="255" t="s">
        <v>784</v>
      </c>
      <c r="H5573" s="255" t="s">
        <v>828</v>
      </c>
      <c r="I5573" s="255" t="s">
        <v>845</v>
      </c>
      <c r="P5573" s="255" t="s">
        <v>8619</v>
      </c>
      <c r="Q5573" s="255" t="s">
        <v>615</v>
      </c>
      <c r="R5573" s="255" t="s">
        <v>2154</v>
      </c>
      <c r="S5573" s="255" t="s">
        <v>3263</v>
      </c>
    </row>
    <row r="5574" spans="6:19" x14ac:dyDescent="0.3">
      <c r="F5574" s="255" t="s">
        <v>8566</v>
      </c>
      <c r="G5574" s="255" t="s">
        <v>786</v>
      </c>
      <c r="H5574" s="255" t="s">
        <v>4614</v>
      </c>
      <c r="I5574" s="255" t="s">
        <v>5124</v>
      </c>
      <c r="P5574" s="255" t="s">
        <v>8619</v>
      </c>
      <c r="Q5574" s="255" t="s">
        <v>616</v>
      </c>
      <c r="R5574" s="255" t="s">
        <v>594</v>
      </c>
      <c r="S5574" s="255" t="s">
        <v>565</v>
      </c>
    </row>
    <row r="5575" spans="6:19" x14ac:dyDescent="0.3">
      <c r="F5575" s="255" t="s">
        <v>8566</v>
      </c>
      <c r="G5575" s="255" t="s">
        <v>4674</v>
      </c>
      <c r="H5575" s="255" t="s">
        <v>2817</v>
      </c>
      <c r="I5575" s="255" t="s">
        <v>1005</v>
      </c>
      <c r="P5575" s="255" t="s">
        <v>8619</v>
      </c>
      <c r="Q5575" s="255" t="s">
        <v>617</v>
      </c>
      <c r="R5575" s="255" t="s">
        <v>594</v>
      </c>
      <c r="S5575" s="255" t="s">
        <v>1013</v>
      </c>
    </row>
    <row r="5576" spans="6:19" x14ac:dyDescent="0.3">
      <c r="F5576" s="255" t="s">
        <v>8566</v>
      </c>
      <c r="G5576" s="255" t="s">
        <v>788</v>
      </c>
      <c r="H5576" s="255" t="s">
        <v>1481</v>
      </c>
      <c r="I5576" s="255" t="s">
        <v>4333</v>
      </c>
      <c r="P5576" s="255" t="s">
        <v>8619</v>
      </c>
      <c r="Q5576" s="255" t="s">
        <v>618</v>
      </c>
      <c r="R5576" s="255" t="s">
        <v>952</v>
      </c>
      <c r="S5576" s="255" t="s">
        <v>1485</v>
      </c>
    </row>
    <row r="5577" spans="6:19" x14ac:dyDescent="0.3">
      <c r="F5577" s="255" t="s">
        <v>8566</v>
      </c>
      <c r="G5577" s="255" t="s">
        <v>790</v>
      </c>
      <c r="H5577" s="255" t="s">
        <v>869</v>
      </c>
      <c r="I5577" s="255" t="s">
        <v>5918</v>
      </c>
      <c r="P5577" s="255" t="s">
        <v>8619</v>
      </c>
      <c r="Q5577" s="255" t="s">
        <v>620</v>
      </c>
      <c r="R5577" s="255" t="s">
        <v>594</v>
      </c>
      <c r="S5577" s="255" t="s">
        <v>952</v>
      </c>
    </row>
    <row r="5578" spans="6:19" x14ac:dyDescent="0.3">
      <c r="F5578" s="255" t="s">
        <v>8566</v>
      </c>
      <c r="G5578" s="255" t="s">
        <v>792</v>
      </c>
      <c r="H5578" s="255" t="s">
        <v>1013</v>
      </c>
      <c r="I5578" s="255" t="s">
        <v>3986</v>
      </c>
      <c r="P5578" s="255" t="s">
        <v>8619</v>
      </c>
      <c r="Q5578" s="255" t="s">
        <v>8645</v>
      </c>
      <c r="R5578" s="255" t="s">
        <v>863</v>
      </c>
      <c r="S5578" s="255" t="s">
        <v>852</v>
      </c>
    </row>
    <row r="5579" spans="6:19" x14ac:dyDescent="0.3">
      <c r="F5579" s="255" t="s">
        <v>8566</v>
      </c>
      <c r="G5579" s="255" t="s">
        <v>794</v>
      </c>
      <c r="H5579" s="255" t="s">
        <v>4192</v>
      </c>
      <c r="I5579" s="255" t="s">
        <v>1337</v>
      </c>
      <c r="P5579" s="255" t="s">
        <v>8619</v>
      </c>
      <c r="Q5579" s="255" t="s">
        <v>8646</v>
      </c>
      <c r="R5579" s="255" t="s">
        <v>565</v>
      </c>
      <c r="S5579" s="255" t="s">
        <v>565</v>
      </c>
    </row>
    <row r="5580" spans="6:19" x14ac:dyDescent="0.3">
      <c r="F5580" s="255" t="s">
        <v>8566</v>
      </c>
      <c r="G5580" s="255" t="s">
        <v>796</v>
      </c>
      <c r="H5580" s="255" t="s">
        <v>2893</v>
      </c>
      <c r="I5580" s="255" t="s">
        <v>7556</v>
      </c>
      <c r="P5580" s="255" t="s">
        <v>8619</v>
      </c>
      <c r="Q5580" s="255" t="s">
        <v>586</v>
      </c>
      <c r="R5580" s="255" t="s">
        <v>565</v>
      </c>
      <c r="S5580" s="255" t="s">
        <v>624</v>
      </c>
    </row>
    <row r="5581" spans="6:19" x14ac:dyDescent="0.3">
      <c r="F5581" s="255" t="s">
        <v>8566</v>
      </c>
      <c r="G5581" s="255" t="s">
        <v>4675</v>
      </c>
      <c r="H5581" s="255" t="s">
        <v>2840</v>
      </c>
      <c r="I5581" s="255" t="s">
        <v>8923</v>
      </c>
      <c r="P5581" s="255" t="s">
        <v>8619</v>
      </c>
      <c r="Q5581" s="255" t="s">
        <v>549</v>
      </c>
      <c r="R5581" s="255" t="s">
        <v>1045</v>
      </c>
      <c r="S5581" s="255" t="s">
        <v>4243</v>
      </c>
    </row>
    <row r="5582" spans="6:19" x14ac:dyDescent="0.3">
      <c r="F5582" s="255" t="s">
        <v>8566</v>
      </c>
      <c r="G5582" s="255" t="s">
        <v>798</v>
      </c>
      <c r="H5582" s="255" t="s">
        <v>594</v>
      </c>
      <c r="I5582" s="255" t="s">
        <v>1832</v>
      </c>
      <c r="P5582" s="255" t="s">
        <v>8619</v>
      </c>
      <c r="Q5582" s="255" t="s">
        <v>623</v>
      </c>
      <c r="R5582" s="255" t="s">
        <v>952</v>
      </c>
      <c r="S5582" s="255" t="s">
        <v>2689</v>
      </c>
    </row>
    <row r="5583" spans="6:19" x14ac:dyDescent="0.3">
      <c r="F5583" s="255" t="s">
        <v>8566</v>
      </c>
      <c r="G5583" s="255" t="s">
        <v>800</v>
      </c>
      <c r="H5583" s="255" t="s">
        <v>1183</v>
      </c>
      <c r="I5583" s="255" t="s">
        <v>1322</v>
      </c>
      <c r="P5583" s="255" t="s">
        <v>8619</v>
      </c>
      <c r="Q5583" s="255" t="s">
        <v>625</v>
      </c>
      <c r="R5583" s="255" t="s">
        <v>624</v>
      </c>
      <c r="S5583" s="255" t="s">
        <v>1832</v>
      </c>
    </row>
    <row r="5584" spans="6:19" x14ac:dyDescent="0.3">
      <c r="F5584" s="255" t="s">
        <v>8566</v>
      </c>
      <c r="G5584" s="255" t="s">
        <v>802</v>
      </c>
      <c r="H5584" s="255" t="s">
        <v>863</v>
      </c>
      <c r="I5584" s="255" t="s">
        <v>821</v>
      </c>
      <c r="P5584" s="255" t="s">
        <v>8619</v>
      </c>
      <c r="Q5584" s="255" t="s">
        <v>1237</v>
      </c>
      <c r="R5584" s="255" t="s">
        <v>863</v>
      </c>
      <c r="S5584" s="255" t="s">
        <v>2515</v>
      </c>
    </row>
    <row r="5585" spans="6:19" x14ac:dyDescent="0.3">
      <c r="F5585" s="255" t="s">
        <v>8566</v>
      </c>
      <c r="G5585" s="255" t="s">
        <v>803</v>
      </c>
      <c r="H5585" s="255" t="s">
        <v>2193</v>
      </c>
      <c r="I5585" s="255" t="s">
        <v>2044</v>
      </c>
      <c r="P5585" s="255" t="s">
        <v>8619</v>
      </c>
      <c r="Q5585" s="255" t="s">
        <v>627</v>
      </c>
      <c r="R5585" s="255" t="s">
        <v>624</v>
      </c>
      <c r="S5585" s="255" t="s">
        <v>1010</v>
      </c>
    </row>
    <row r="5586" spans="6:19" x14ac:dyDescent="0.3">
      <c r="F5586" s="255" t="s">
        <v>8566</v>
      </c>
      <c r="G5586" s="255" t="s">
        <v>805</v>
      </c>
      <c r="H5586" s="255" t="s">
        <v>821</v>
      </c>
      <c r="I5586" s="255" t="s">
        <v>1119</v>
      </c>
      <c r="P5586" s="255" t="s">
        <v>8619</v>
      </c>
      <c r="Q5586" s="255" t="s">
        <v>629</v>
      </c>
      <c r="R5586" s="255" t="s">
        <v>1234</v>
      </c>
      <c r="S5586" s="255" t="s">
        <v>1302</v>
      </c>
    </row>
    <row r="5587" spans="6:19" x14ac:dyDescent="0.3">
      <c r="F5587" s="255" t="s">
        <v>8566</v>
      </c>
      <c r="G5587" s="255" t="s">
        <v>807</v>
      </c>
      <c r="H5587" s="255" t="s">
        <v>952</v>
      </c>
      <c r="I5587" s="255" t="s">
        <v>3085</v>
      </c>
      <c r="P5587" s="255" t="s">
        <v>8619</v>
      </c>
      <c r="Q5587" s="255" t="s">
        <v>631</v>
      </c>
      <c r="R5587" s="255" t="s">
        <v>565</v>
      </c>
      <c r="S5587" s="255" t="s">
        <v>2045</v>
      </c>
    </row>
    <row r="5588" spans="6:19" x14ac:dyDescent="0.3">
      <c r="F5588" s="255" t="s">
        <v>8566</v>
      </c>
      <c r="G5588" s="255" t="s">
        <v>809</v>
      </c>
      <c r="H5588" s="255" t="s">
        <v>861</v>
      </c>
      <c r="I5588" s="255" t="s">
        <v>2123</v>
      </c>
      <c r="P5588" s="255" t="s">
        <v>8619</v>
      </c>
      <c r="Q5588" s="255" t="s">
        <v>633</v>
      </c>
      <c r="R5588" s="255" t="s">
        <v>828</v>
      </c>
      <c r="S5588" s="255" t="s">
        <v>6592</v>
      </c>
    </row>
    <row r="5589" spans="6:19" x14ac:dyDescent="0.3">
      <c r="F5589" s="255" t="s">
        <v>8566</v>
      </c>
      <c r="G5589" s="255" t="s">
        <v>811</v>
      </c>
      <c r="H5589" s="255" t="s">
        <v>594</v>
      </c>
      <c r="I5589" s="255" t="s">
        <v>757</v>
      </c>
      <c r="P5589" s="255" t="s">
        <v>8619</v>
      </c>
      <c r="Q5589" s="255" t="s">
        <v>586</v>
      </c>
      <c r="R5589" s="255" t="s">
        <v>2384</v>
      </c>
      <c r="S5589" s="255" t="s">
        <v>8900</v>
      </c>
    </row>
    <row r="5590" spans="6:19" x14ac:dyDescent="0.3">
      <c r="F5590" s="255" t="s">
        <v>8566</v>
      </c>
      <c r="G5590" s="255" t="s">
        <v>4676</v>
      </c>
      <c r="H5590" s="255" t="s">
        <v>4024</v>
      </c>
      <c r="I5590" s="255" t="s">
        <v>8922</v>
      </c>
      <c r="P5590" s="255" t="s">
        <v>8619</v>
      </c>
      <c r="Q5590" s="255" t="s">
        <v>548</v>
      </c>
      <c r="R5590" s="255" t="s">
        <v>2587</v>
      </c>
      <c r="S5590" s="255" t="s">
        <v>1796</v>
      </c>
    </row>
    <row r="5591" spans="6:19" x14ac:dyDescent="0.3">
      <c r="F5591" s="255" t="s">
        <v>8566</v>
      </c>
      <c r="G5591" s="255" t="s">
        <v>813</v>
      </c>
      <c r="H5591" s="255" t="s">
        <v>1473</v>
      </c>
      <c r="I5591" s="255" t="s">
        <v>9754</v>
      </c>
      <c r="P5591" s="255" t="s">
        <v>8619</v>
      </c>
      <c r="Q5591" s="255" t="s">
        <v>637</v>
      </c>
      <c r="R5591" s="255" t="s">
        <v>4192</v>
      </c>
      <c r="S5591" s="255" t="s">
        <v>3213</v>
      </c>
    </row>
    <row r="5592" spans="6:19" x14ac:dyDescent="0.3">
      <c r="F5592" s="255" t="s">
        <v>8566</v>
      </c>
      <c r="G5592" s="255" t="s">
        <v>815</v>
      </c>
      <c r="H5592" s="255" t="s">
        <v>565</v>
      </c>
      <c r="I5592" s="255" t="s">
        <v>565</v>
      </c>
      <c r="P5592" s="255" t="s">
        <v>8619</v>
      </c>
      <c r="Q5592" s="255" t="s">
        <v>639</v>
      </c>
      <c r="R5592" s="255" t="s">
        <v>1992</v>
      </c>
      <c r="S5592" s="255" t="s">
        <v>9100</v>
      </c>
    </row>
    <row r="5593" spans="6:19" x14ac:dyDescent="0.3">
      <c r="F5593" s="255" t="s">
        <v>8566</v>
      </c>
      <c r="G5593" s="255" t="s">
        <v>816</v>
      </c>
      <c r="H5593" s="255" t="s">
        <v>2285</v>
      </c>
      <c r="I5593" s="255" t="s">
        <v>3638</v>
      </c>
      <c r="P5593" s="255" t="s">
        <v>8619</v>
      </c>
      <c r="Q5593" s="255" t="s">
        <v>641</v>
      </c>
      <c r="R5593" s="255" t="s">
        <v>565</v>
      </c>
      <c r="S5593" s="255" t="s">
        <v>892</v>
      </c>
    </row>
    <row r="5594" spans="6:19" x14ac:dyDescent="0.3">
      <c r="F5594" s="255" t="s">
        <v>8566</v>
      </c>
      <c r="G5594" s="255" t="s">
        <v>818</v>
      </c>
      <c r="H5594" s="255" t="s">
        <v>2790</v>
      </c>
      <c r="I5594" s="255" t="s">
        <v>5904</v>
      </c>
      <c r="P5594" s="255" t="s">
        <v>8619</v>
      </c>
      <c r="Q5594" s="255" t="s">
        <v>643</v>
      </c>
      <c r="R5594" s="255" t="s">
        <v>821</v>
      </c>
      <c r="S5594" s="255" t="s">
        <v>1564</v>
      </c>
    </row>
    <row r="5595" spans="6:19" x14ac:dyDescent="0.3">
      <c r="F5595" s="255" t="s">
        <v>8566</v>
      </c>
      <c r="G5595" s="255" t="s">
        <v>4677</v>
      </c>
      <c r="H5595" s="255" t="s">
        <v>624</v>
      </c>
      <c r="I5595" s="255" t="s">
        <v>881</v>
      </c>
      <c r="P5595" s="255" t="s">
        <v>8619</v>
      </c>
      <c r="Q5595" s="255" t="s">
        <v>586</v>
      </c>
      <c r="R5595" s="255" t="s">
        <v>1661</v>
      </c>
      <c r="S5595" s="255" t="s">
        <v>3459</v>
      </c>
    </row>
    <row r="5596" spans="6:19" x14ac:dyDescent="0.3">
      <c r="F5596" s="255" t="s">
        <v>8566</v>
      </c>
      <c r="G5596" s="255" t="s">
        <v>820</v>
      </c>
      <c r="H5596" s="255" t="s">
        <v>565</v>
      </c>
      <c r="I5596" s="255" t="s">
        <v>565</v>
      </c>
      <c r="P5596" s="255" t="s">
        <v>8619</v>
      </c>
      <c r="Q5596" s="255" t="s">
        <v>547</v>
      </c>
      <c r="R5596" s="255" t="s">
        <v>2840</v>
      </c>
      <c r="S5596" s="255" t="s">
        <v>2739</v>
      </c>
    </row>
    <row r="5597" spans="6:19" x14ac:dyDescent="0.3">
      <c r="F5597" s="255" t="s">
        <v>8566</v>
      </c>
      <c r="G5597" s="255" t="s">
        <v>961</v>
      </c>
      <c r="H5597" s="255" t="s">
        <v>624</v>
      </c>
      <c r="I5597" s="255" t="s">
        <v>881</v>
      </c>
      <c r="P5597" s="255" t="s">
        <v>8619</v>
      </c>
      <c r="Q5597" s="255" t="s">
        <v>647</v>
      </c>
      <c r="R5597" s="255" t="s">
        <v>680</v>
      </c>
      <c r="S5597" s="255" t="s">
        <v>1942</v>
      </c>
    </row>
    <row r="5598" spans="6:19" x14ac:dyDescent="0.3">
      <c r="F5598" s="255" t="s">
        <v>8566</v>
      </c>
      <c r="G5598" s="255" t="s">
        <v>822</v>
      </c>
      <c r="H5598" s="255" t="s">
        <v>2715</v>
      </c>
      <c r="I5598" s="255" t="s">
        <v>8921</v>
      </c>
      <c r="P5598" s="255" t="s">
        <v>8619</v>
      </c>
      <c r="Q5598" s="255" t="s">
        <v>649</v>
      </c>
      <c r="R5598" s="255" t="s">
        <v>1183</v>
      </c>
      <c r="S5598" s="255" t="s">
        <v>2348</v>
      </c>
    </row>
    <row r="5599" spans="6:19" x14ac:dyDescent="0.3">
      <c r="F5599" s="255" t="s">
        <v>8566</v>
      </c>
      <c r="G5599" s="255" t="s">
        <v>332</v>
      </c>
      <c r="H5599" s="255" t="s">
        <v>3596</v>
      </c>
      <c r="I5599" s="255" t="s">
        <v>9755</v>
      </c>
      <c r="P5599" s="255" t="s">
        <v>8619</v>
      </c>
      <c r="Q5599" s="255" t="s">
        <v>651</v>
      </c>
      <c r="R5599" s="255" t="s">
        <v>594</v>
      </c>
      <c r="S5599" s="255" t="s">
        <v>565</v>
      </c>
    </row>
    <row r="5600" spans="6:19" x14ac:dyDescent="0.3">
      <c r="F5600" s="255" t="s">
        <v>8566</v>
      </c>
      <c r="G5600" s="255" t="s">
        <v>331</v>
      </c>
      <c r="H5600" s="255" t="s">
        <v>883</v>
      </c>
      <c r="I5600" s="255" t="s">
        <v>8920</v>
      </c>
      <c r="P5600" s="255" t="s">
        <v>8619</v>
      </c>
      <c r="Q5600" s="255" t="s">
        <v>653</v>
      </c>
      <c r="R5600" s="255" t="s">
        <v>624</v>
      </c>
      <c r="S5600" s="255" t="s">
        <v>1635</v>
      </c>
    </row>
    <row r="5601" spans="6:19" x14ac:dyDescent="0.3">
      <c r="F5601" s="255" t="s">
        <v>8566</v>
      </c>
      <c r="G5601" s="255" t="s">
        <v>330</v>
      </c>
      <c r="H5601" s="255" t="s">
        <v>4261</v>
      </c>
      <c r="I5601" s="255" t="s">
        <v>9756</v>
      </c>
      <c r="P5601" s="255" t="s">
        <v>8619</v>
      </c>
      <c r="Q5601" s="255" t="s">
        <v>655</v>
      </c>
      <c r="R5601" s="255" t="s">
        <v>2163</v>
      </c>
      <c r="S5601" s="255" t="s">
        <v>1492</v>
      </c>
    </row>
    <row r="5602" spans="6:19" x14ac:dyDescent="0.3">
      <c r="F5602" s="255" t="s">
        <v>8566</v>
      </c>
      <c r="G5602" s="255" t="s">
        <v>329</v>
      </c>
      <c r="H5602" s="255" t="s">
        <v>4496</v>
      </c>
      <c r="I5602" s="255" t="s">
        <v>9757</v>
      </c>
      <c r="P5602" s="255" t="s">
        <v>8619</v>
      </c>
      <c r="Q5602" s="255" t="s">
        <v>657</v>
      </c>
      <c r="R5602" s="255" t="s">
        <v>812</v>
      </c>
      <c r="S5602" s="255" t="s">
        <v>2285</v>
      </c>
    </row>
    <row r="5603" spans="6:19" x14ac:dyDescent="0.3">
      <c r="F5603" s="255" t="s">
        <v>8566</v>
      </c>
      <c r="G5603" s="255" t="s">
        <v>328</v>
      </c>
      <c r="H5603" s="255" t="s">
        <v>565</v>
      </c>
      <c r="I5603" s="255" t="s">
        <v>565</v>
      </c>
      <c r="P5603" s="255" t="s">
        <v>8619</v>
      </c>
      <c r="Q5603" s="255" t="s">
        <v>546</v>
      </c>
      <c r="R5603" s="255" t="s">
        <v>1931</v>
      </c>
      <c r="S5603" s="255" t="s">
        <v>10230</v>
      </c>
    </row>
    <row r="5604" spans="6:19" x14ac:dyDescent="0.3">
      <c r="F5604" s="255" t="s">
        <v>8566</v>
      </c>
      <c r="G5604" s="255" t="s">
        <v>324</v>
      </c>
      <c r="H5604" s="255" t="s">
        <v>1455</v>
      </c>
      <c r="I5604" s="255" t="s">
        <v>9758</v>
      </c>
      <c r="P5604" s="255" t="s">
        <v>8619</v>
      </c>
      <c r="Q5604" s="255" t="s">
        <v>660</v>
      </c>
      <c r="R5604" s="255" t="s">
        <v>565</v>
      </c>
      <c r="S5604" s="255" t="s">
        <v>565</v>
      </c>
    </row>
    <row r="5605" spans="6:19" x14ac:dyDescent="0.3">
      <c r="F5605" s="255" t="s">
        <v>8566</v>
      </c>
      <c r="G5605" s="255" t="s">
        <v>4678</v>
      </c>
      <c r="H5605" s="255" t="s">
        <v>2046</v>
      </c>
      <c r="I5605" s="255" t="s">
        <v>8919</v>
      </c>
      <c r="P5605" s="255" t="s">
        <v>8619</v>
      </c>
      <c r="Q5605" s="255" t="s">
        <v>662</v>
      </c>
      <c r="R5605" s="255" t="s">
        <v>861</v>
      </c>
      <c r="S5605" s="255" t="s">
        <v>1596</v>
      </c>
    </row>
    <row r="5606" spans="6:19" x14ac:dyDescent="0.3">
      <c r="F5606" s="255" t="s">
        <v>8566</v>
      </c>
      <c r="G5606" s="255" t="s">
        <v>830</v>
      </c>
      <c r="H5606" s="255" t="s">
        <v>565</v>
      </c>
      <c r="I5606" s="255" t="s">
        <v>565</v>
      </c>
      <c r="P5606" s="255" t="s">
        <v>8619</v>
      </c>
      <c r="Q5606" s="255" t="s">
        <v>664</v>
      </c>
      <c r="R5606" s="255" t="s">
        <v>1611</v>
      </c>
      <c r="S5606" s="255" t="s">
        <v>9020</v>
      </c>
    </row>
    <row r="5607" spans="6:19" x14ac:dyDescent="0.3">
      <c r="F5607" s="255" t="s">
        <v>8566</v>
      </c>
      <c r="G5607" s="255" t="s">
        <v>831</v>
      </c>
      <c r="H5607" s="255" t="s">
        <v>565</v>
      </c>
      <c r="I5607" s="255" t="s">
        <v>565</v>
      </c>
      <c r="P5607" s="255" t="s">
        <v>8619</v>
      </c>
      <c r="Q5607" s="255" t="s">
        <v>545</v>
      </c>
      <c r="R5607" s="255" t="s">
        <v>9344</v>
      </c>
      <c r="S5607" s="255" t="s">
        <v>10231</v>
      </c>
    </row>
    <row r="5608" spans="6:19" x14ac:dyDescent="0.3">
      <c r="F5608" s="255" t="s">
        <v>8566</v>
      </c>
      <c r="G5608" s="255" t="s">
        <v>832</v>
      </c>
      <c r="H5608" s="255" t="s">
        <v>2046</v>
      </c>
      <c r="I5608" s="255" t="s">
        <v>8919</v>
      </c>
      <c r="P5608" s="255" t="s">
        <v>8619</v>
      </c>
      <c r="Q5608" s="255" t="s">
        <v>667</v>
      </c>
      <c r="R5608" s="255" t="s">
        <v>594</v>
      </c>
      <c r="S5608" s="255" t="s">
        <v>594</v>
      </c>
    </row>
    <row r="5609" spans="6:19" x14ac:dyDescent="0.3">
      <c r="F5609" s="255" t="s">
        <v>8566</v>
      </c>
      <c r="G5609" s="255" t="s">
        <v>536</v>
      </c>
      <c r="H5609" s="255" t="s">
        <v>8918</v>
      </c>
      <c r="I5609" s="255" t="s">
        <v>9759</v>
      </c>
      <c r="P5609" s="255" t="s">
        <v>8619</v>
      </c>
      <c r="Q5609" s="255" t="s">
        <v>668</v>
      </c>
      <c r="R5609" s="255" t="s">
        <v>4257</v>
      </c>
      <c r="S5609" s="255" t="s">
        <v>10232</v>
      </c>
    </row>
    <row r="5610" spans="6:19" x14ac:dyDescent="0.3">
      <c r="F5610" s="255" t="s">
        <v>8566</v>
      </c>
      <c r="G5610" s="255" t="s">
        <v>586</v>
      </c>
      <c r="H5610" s="255" t="s">
        <v>8918</v>
      </c>
      <c r="I5610" s="255" t="s">
        <v>9759</v>
      </c>
      <c r="P5610" s="255" t="s">
        <v>8619</v>
      </c>
      <c r="Q5610" s="255" t="s">
        <v>670</v>
      </c>
      <c r="R5610" s="255" t="s">
        <v>886</v>
      </c>
      <c r="S5610" s="255" t="s">
        <v>10233</v>
      </c>
    </row>
    <row r="5611" spans="6:19" x14ac:dyDescent="0.3">
      <c r="F5611" s="255" t="s">
        <v>8619</v>
      </c>
      <c r="G5611" s="255" t="s">
        <v>554</v>
      </c>
      <c r="H5611" s="255" t="s">
        <v>7632</v>
      </c>
      <c r="I5611" s="255" t="s">
        <v>9760</v>
      </c>
      <c r="P5611" s="255" t="s">
        <v>8619</v>
      </c>
      <c r="Q5611" s="255" t="s">
        <v>672</v>
      </c>
      <c r="R5611" s="255" t="s">
        <v>1860</v>
      </c>
      <c r="S5611" s="255" t="s">
        <v>4951</v>
      </c>
    </row>
    <row r="5612" spans="6:19" x14ac:dyDescent="0.3">
      <c r="F5612" s="255" t="s">
        <v>8619</v>
      </c>
      <c r="G5612" s="255" t="s">
        <v>564</v>
      </c>
      <c r="H5612" s="255" t="s">
        <v>565</v>
      </c>
      <c r="I5612" s="255" t="s">
        <v>565</v>
      </c>
      <c r="P5612" s="255" t="s">
        <v>8619</v>
      </c>
      <c r="Q5612" s="255" t="s">
        <v>544</v>
      </c>
      <c r="R5612" s="255" t="s">
        <v>594</v>
      </c>
      <c r="S5612" s="255" t="s">
        <v>598</v>
      </c>
    </row>
    <row r="5613" spans="6:19" x14ac:dyDescent="0.3">
      <c r="F5613" s="255" t="s">
        <v>8619</v>
      </c>
      <c r="G5613" s="255" t="s">
        <v>566</v>
      </c>
      <c r="H5613" s="255" t="s">
        <v>946</v>
      </c>
      <c r="I5613" s="255" t="s">
        <v>3630</v>
      </c>
      <c r="P5613" s="255" t="s">
        <v>8619</v>
      </c>
      <c r="Q5613" s="255" t="s">
        <v>676</v>
      </c>
      <c r="R5613" s="255" t="s">
        <v>594</v>
      </c>
      <c r="S5613" s="255" t="s">
        <v>598</v>
      </c>
    </row>
    <row r="5614" spans="6:19" x14ac:dyDescent="0.3">
      <c r="F5614" s="255" t="s">
        <v>8619</v>
      </c>
      <c r="G5614" s="255" t="s">
        <v>4661</v>
      </c>
      <c r="H5614" s="255" t="s">
        <v>1003</v>
      </c>
      <c r="I5614" s="255" t="s">
        <v>9761</v>
      </c>
      <c r="P5614" s="255" t="s">
        <v>8619</v>
      </c>
      <c r="Q5614" s="255" t="s">
        <v>677</v>
      </c>
      <c r="R5614" s="255" t="s">
        <v>565</v>
      </c>
      <c r="S5614" s="255" t="s">
        <v>565</v>
      </c>
    </row>
    <row r="5615" spans="6:19" x14ac:dyDescent="0.3">
      <c r="F5615" s="255" t="s">
        <v>8619</v>
      </c>
      <c r="G5615" s="255" t="s">
        <v>568</v>
      </c>
      <c r="H5615" s="255" t="s">
        <v>1539</v>
      </c>
      <c r="I5615" s="255" t="s">
        <v>8917</v>
      </c>
      <c r="P5615" s="255" t="s">
        <v>8619</v>
      </c>
      <c r="Q5615" s="255" t="s">
        <v>543</v>
      </c>
      <c r="R5615" s="255" t="s">
        <v>1823</v>
      </c>
      <c r="S5615" s="255" t="s">
        <v>10234</v>
      </c>
    </row>
    <row r="5616" spans="6:19" x14ac:dyDescent="0.3">
      <c r="F5616" s="255" t="s">
        <v>8619</v>
      </c>
      <c r="G5616" s="255" t="s">
        <v>570</v>
      </c>
      <c r="H5616" s="255" t="s">
        <v>889</v>
      </c>
      <c r="I5616" s="255" t="s">
        <v>9762</v>
      </c>
      <c r="P5616" s="255" t="s">
        <v>8619</v>
      </c>
      <c r="Q5616" s="255" t="s">
        <v>679</v>
      </c>
      <c r="R5616" s="255" t="s">
        <v>594</v>
      </c>
      <c r="S5616" s="255" t="s">
        <v>1145</v>
      </c>
    </row>
    <row r="5617" spans="6:19" x14ac:dyDescent="0.3">
      <c r="F5617" s="255" t="s">
        <v>8619</v>
      </c>
      <c r="G5617" s="255" t="s">
        <v>572</v>
      </c>
      <c r="H5617" s="255" t="s">
        <v>2806</v>
      </c>
      <c r="I5617" s="255" t="s">
        <v>7556</v>
      </c>
      <c r="P5617" s="255" t="s">
        <v>8619</v>
      </c>
      <c r="Q5617" s="255" t="s">
        <v>681</v>
      </c>
      <c r="R5617" s="255" t="s">
        <v>1193</v>
      </c>
      <c r="S5617" s="255" t="s">
        <v>4602</v>
      </c>
    </row>
    <row r="5618" spans="6:19" x14ac:dyDescent="0.3">
      <c r="F5618" s="255" t="s">
        <v>8619</v>
      </c>
      <c r="G5618" s="255" t="s">
        <v>574</v>
      </c>
      <c r="H5618" s="255" t="s">
        <v>1281</v>
      </c>
      <c r="I5618" s="255" t="s">
        <v>4615</v>
      </c>
      <c r="P5618" s="255" t="s">
        <v>8619</v>
      </c>
      <c r="Q5618" s="255" t="s">
        <v>683</v>
      </c>
      <c r="R5618" s="255" t="s">
        <v>2455</v>
      </c>
      <c r="S5618" s="255" t="s">
        <v>9347</v>
      </c>
    </row>
    <row r="5619" spans="6:19" x14ac:dyDescent="0.3">
      <c r="F5619" s="255" t="s">
        <v>8619</v>
      </c>
      <c r="G5619" s="255" t="s">
        <v>576</v>
      </c>
      <c r="H5619" s="255" t="s">
        <v>1074</v>
      </c>
      <c r="I5619" s="255" t="s">
        <v>4397</v>
      </c>
      <c r="P5619" s="255" t="s">
        <v>8619</v>
      </c>
      <c r="Q5619" s="255" t="s">
        <v>542</v>
      </c>
      <c r="R5619" s="255" t="s">
        <v>2086</v>
      </c>
      <c r="S5619" s="255" t="s">
        <v>9348</v>
      </c>
    </row>
    <row r="5620" spans="6:19" x14ac:dyDescent="0.3">
      <c r="F5620" s="255" t="s">
        <v>8619</v>
      </c>
      <c r="G5620" s="255" t="s">
        <v>578</v>
      </c>
      <c r="H5620" s="255" t="s">
        <v>865</v>
      </c>
      <c r="I5620" s="255" t="s">
        <v>2576</v>
      </c>
      <c r="P5620" s="255" t="s">
        <v>8619</v>
      </c>
      <c r="Q5620" s="255" t="s">
        <v>686</v>
      </c>
      <c r="R5620" s="255" t="s">
        <v>1498</v>
      </c>
      <c r="S5620" s="255" t="s">
        <v>2256</v>
      </c>
    </row>
    <row r="5621" spans="6:19" x14ac:dyDescent="0.3">
      <c r="F5621" s="255" t="s">
        <v>8619</v>
      </c>
      <c r="G5621" s="255" t="s">
        <v>580</v>
      </c>
      <c r="H5621" s="255" t="s">
        <v>881</v>
      </c>
      <c r="I5621" s="255" t="s">
        <v>3368</v>
      </c>
      <c r="P5621" s="255" t="s">
        <v>8619</v>
      </c>
      <c r="Q5621" s="255" t="s">
        <v>688</v>
      </c>
      <c r="R5621" s="255" t="s">
        <v>1010</v>
      </c>
      <c r="S5621" s="255" t="s">
        <v>5917</v>
      </c>
    </row>
    <row r="5622" spans="6:19" x14ac:dyDescent="0.3">
      <c r="F5622" s="255" t="s">
        <v>8619</v>
      </c>
      <c r="G5622" s="255" t="s">
        <v>4664</v>
      </c>
      <c r="H5622" s="255" t="s">
        <v>2254</v>
      </c>
      <c r="I5622" s="255" t="s">
        <v>1244</v>
      </c>
      <c r="P5622" s="255" t="s">
        <v>8619</v>
      </c>
      <c r="Q5622" s="255" t="s">
        <v>690</v>
      </c>
      <c r="R5622" s="255" t="s">
        <v>565</v>
      </c>
      <c r="S5622" s="255" t="s">
        <v>565</v>
      </c>
    </row>
    <row r="5623" spans="6:19" x14ac:dyDescent="0.3">
      <c r="F5623" s="255" t="s">
        <v>8619</v>
      </c>
      <c r="G5623" s="255" t="s">
        <v>582</v>
      </c>
      <c r="H5623" s="255" t="s">
        <v>1851</v>
      </c>
      <c r="I5623" s="255" t="s">
        <v>2125</v>
      </c>
      <c r="P5623" s="255" t="s">
        <v>8619</v>
      </c>
      <c r="Q5623" s="255" t="s">
        <v>541</v>
      </c>
      <c r="R5623" s="255" t="s">
        <v>5374</v>
      </c>
      <c r="S5623" s="255" t="s">
        <v>10235</v>
      </c>
    </row>
    <row r="5624" spans="6:19" x14ac:dyDescent="0.3">
      <c r="F5624" s="255" t="s">
        <v>8619</v>
      </c>
      <c r="G5624" s="255" t="s">
        <v>584</v>
      </c>
      <c r="H5624" s="255" t="s">
        <v>992</v>
      </c>
      <c r="I5624" s="255" t="s">
        <v>5301</v>
      </c>
      <c r="P5624" s="255" t="s">
        <v>8619</v>
      </c>
      <c r="Q5624" s="255" t="s">
        <v>693</v>
      </c>
      <c r="R5624" s="255" t="s">
        <v>1775</v>
      </c>
      <c r="S5624" s="255" t="s">
        <v>10236</v>
      </c>
    </row>
    <row r="5625" spans="6:19" x14ac:dyDescent="0.3">
      <c r="F5625" s="255" t="s">
        <v>8619</v>
      </c>
      <c r="G5625" s="255" t="s">
        <v>586</v>
      </c>
      <c r="H5625" s="255" t="s">
        <v>8234</v>
      </c>
      <c r="I5625" s="255" t="s">
        <v>9763</v>
      </c>
      <c r="P5625" s="255" t="s">
        <v>8619</v>
      </c>
      <c r="Q5625" s="255" t="s">
        <v>695</v>
      </c>
      <c r="R5625" s="255" t="s">
        <v>7049</v>
      </c>
      <c r="S5625" s="255" t="s">
        <v>10237</v>
      </c>
    </row>
    <row r="5626" spans="6:19" x14ac:dyDescent="0.3">
      <c r="F5626" s="255" t="s">
        <v>8619</v>
      </c>
      <c r="G5626" s="255" t="s">
        <v>553</v>
      </c>
      <c r="H5626" s="255" t="s">
        <v>2552</v>
      </c>
      <c r="I5626" s="255" t="s">
        <v>9764</v>
      </c>
      <c r="P5626" s="255" t="s">
        <v>8619</v>
      </c>
      <c r="Q5626" s="255" t="s">
        <v>697</v>
      </c>
      <c r="R5626" s="255" t="s">
        <v>777</v>
      </c>
      <c r="S5626" s="255" t="s">
        <v>3138</v>
      </c>
    </row>
    <row r="5627" spans="6:19" x14ac:dyDescent="0.3">
      <c r="F5627" s="255" t="s">
        <v>8619</v>
      </c>
      <c r="G5627" s="255" t="s">
        <v>589</v>
      </c>
      <c r="H5627" s="255" t="s">
        <v>2455</v>
      </c>
      <c r="I5627" s="255" t="s">
        <v>2041</v>
      </c>
      <c r="P5627" s="255" t="s">
        <v>8619</v>
      </c>
      <c r="Q5627" s="255" t="s">
        <v>699</v>
      </c>
      <c r="R5627" s="255" t="s">
        <v>863</v>
      </c>
      <c r="S5627" s="255" t="s">
        <v>594</v>
      </c>
    </row>
    <row r="5628" spans="6:19" x14ac:dyDescent="0.3">
      <c r="F5628" s="255" t="s">
        <v>8619</v>
      </c>
      <c r="G5628" s="255" t="s">
        <v>591</v>
      </c>
      <c r="H5628" s="255" t="s">
        <v>600</v>
      </c>
      <c r="I5628" s="255" t="s">
        <v>9765</v>
      </c>
      <c r="P5628" s="255" t="s">
        <v>8619</v>
      </c>
      <c r="Q5628" s="255" t="s">
        <v>701</v>
      </c>
      <c r="R5628" s="255" t="s">
        <v>565</v>
      </c>
      <c r="S5628" s="255" t="s">
        <v>565</v>
      </c>
    </row>
    <row r="5629" spans="6:19" x14ac:dyDescent="0.3">
      <c r="F5629" s="255" t="s">
        <v>8619</v>
      </c>
      <c r="G5629" s="255" t="s">
        <v>593</v>
      </c>
      <c r="H5629" s="255" t="s">
        <v>594</v>
      </c>
      <c r="I5629" s="255" t="s">
        <v>565</v>
      </c>
      <c r="P5629" s="255" t="s">
        <v>8619</v>
      </c>
      <c r="Q5629" s="255" t="s">
        <v>702</v>
      </c>
      <c r="R5629" s="255" t="s">
        <v>565</v>
      </c>
      <c r="S5629" s="255" t="s">
        <v>565</v>
      </c>
    </row>
    <row r="5630" spans="6:19" x14ac:dyDescent="0.3">
      <c r="F5630" s="255" t="s">
        <v>8619</v>
      </c>
      <c r="G5630" s="255" t="s">
        <v>4665</v>
      </c>
      <c r="H5630" s="255" t="s">
        <v>1807</v>
      </c>
      <c r="I5630" s="255" t="s">
        <v>682</v>
      </c>
      <c r="P5630" s="255" t="s">
        <v>8619</v>
      </c>
      <c r="Q5630" s="255" t="s">
        <v>703</v>
      </c>
      <c r="R5630" s="255" t="s">
        <v>565</v>
      </c>
      <c r="S5630" s="255" t="s">
        <v>565</v>
      </c>
    </row>
    <row r="5631" spans="6:19" x14ac:dyDescent="0.3">
      <c r="F5631" s="255" t="s">
        <v>8619</v>
      </c>
      <c r="G5631" s="255" t="s">
        <v>595</v>
      </c>
      <c r="H5631" s="255" t="s">
        <v>1481</v>
      </c>
      <c r="I5631" s="255" t="s">
        <v>5029</v>
      </c>
      <c r="P5631" s="255" t="s">
        <v>8619</v>
      </c>
      <c r="Q5631" s="255" t="s">
        <v>704</v>
      </c>
      <c r="R5631" s="255" t="s">
        <v>565</v>
      </c>
      <c r="S5631" s="255" t="s">
        <v>565</v>
      </c>
    </row>
    <row r="5632" spans="6:19" x14ac:dyDescent="0.3">
      <c r="F5632" s="255" t="s">
        <v>8619</v>
      </c>
      <c r="G5632" s="255" t="s">
        <v>597</v>
      </c>
      <c r="H5632" s="255" t="s">
        <v>2515</v>
      </c>
      <c r="I5632" s="255" t="s">
        <v>2604</v>
      </c>
      <c r="P5632" s="255" t="s">
        <v>8619</v>
      </c>
      <c r="Q5632" s="255" t="s">
        <v>705</v>
      </c>
      <c r="R5632" s="255" t="s">
        <v>2689</v>
      </c>
      <c r="S5632" s="255" t="s">
        <v>3544</v>
      </c>
    </row>
    <row r="5633" spans="6:19" x14ac:dyDescent="0.3">
      <c r="F5633" s="255" t="s">
        <v>8619</v>
      </c>
      <c r="G5633" s="255" t="s">
        <v>599</v>
      </c>
      <c r="H5633" s="255" t="s">
        <v>2157</v>
      </c>
      <c r="I5633" s="255" t="s">
        <v>652</v>
      </c>
      <c r="P5633" s="255" t="s">
        <v>8619</v>
      </c>
      <c r="Q5633" s="255" t="s">
        <v>707</v>
      </c>
      <c r="R5633" s="255" t="s">
        <v>1832</v>
      </c>
      <c r="S5633" s="255" t="s">
        <v>4068</v>
      </c>
    </row>
    <row r="5634" spans="6:19" x14ac:dyDescent="0.3">
      <c r="F5634" s="255" t="s">
        <v>8619</v>
      </c>
      <c r="G5634" s="255" t="s">
        <v>4666</v>
      </c>
      <c r="H5634" s="255" t="s">
        <v>567</v>
      </c>
      <c r="I5634" s="255" t="s">
        <v>9766</v>
      </c>
      <c r="P5634" s="255" t="s">
        <v>8619</v>
      </c>
      <c r="Q5634" s="255" t="s">
        <v>709</v>
      </c>
      <c r="R5634" s="255" t="s">
        <v>863</v>
      </c>
      <c r="S5634" s="255" t="s">
        <v>594</v>
      </c>
    </row>
    <row r="5635" spans="6:19" x14ac:dyDescent="0.3">
      <c r="F5635" s="255" t="s">
        <v>8619</v>
      </c>
      <c r="G5635" s="255" t="s">
        <v>601</v>
      </c>
      <c r="H5635" s="255" t="s">
        <v>565</v>
      </c>
      <c r="I5635" s="255" t="s">
        <v>1795</v>
      </c>
      <c r="P5635" s="255" t="s">
        <v>8619</v>
      </c>
      <c r="Q5635" s="255" t="s">
        <v>586</v>
      </c>
      <c r="R5635" s="255" t="s">
        <v>4552</v>
      </c>
      <c r="S5635" s="255" t="s">
        <v>10238</v>
      </c>
    </row>
    <row r="5636" spans="6:19" x14ac:dyDescent="0.3">
      <c r="F5636" s="255" t="s">
        <v>8619</v>
      </c>
      <c r="G5636" s="255" t="s">
        <v>602</v>
      </c>
      <c r="H5636" s="255" t="s">
        <v>565</v>
      </c>
      <c r="I5636" s="255" t="s">
        <v>565</v>
      </c>
      <c r="P5636" s="255" t="s">
        <v>8619</v>
      </c>
      <c r="Q5636" s="255" t="s">
        <v>540</v>
      </c>
      <c r="R5636" s="255" t="s">
        <v>10239</v>
      </c>
      <c r="S5636" s="255" t="s">
        <v>10240</v>
      </c>
    </row>
    <row r="5637" spans="6:19" x14ac:dyDescent="0.3">
      <c r="F5637" s="255" t="s">
        <v>8619</v>
      </c>
      <c r="G5637" s="255" t="s">
        <v>603</v>
      </c>
      <c r="H5637" s="255" t="s">
        <v>567</v>
      </c>
      <c r="I5637" s="255" t="s">
        <v>9767</v>
      </c>
      <c r="P5637" s="255" t="s">
        <v>8619</v>
      </c>
      <c r="Q5637" s="255" t="s">
        <v>371</v>
      </c>
      <c r="R5637" s="255" t="s">
        <v>3365</v>
      </c>
      <c r="S5637" s="255" t="s">
        <v>10241</v>
      </c>
    </row>
    <row r="5638" spans="6:19" x14ac:dyDescent="0.3">
      <c r="F5638" s="255" t="s">
        <v>8619</v>
      </c>
      <c r="G5638" s="255" t="s">
        <v>586</v>
      </c>
      <c r="H5638" s="255" t="s">
        <v>1807</v>
      </c>
      <c r="I5638" s="255" t="s">
        <v>2247</v>
      </c>
      <c r="P5638" s="255" t="s">
        <v>8619</v>
      </c>
      <c r="Q5638" s="255" t="s">
        <v>715</v>
      </c>
      <c r="R5638" s="255" t="s">
        <v>1635</v>
      </c>
      <c r="S5638" s="255" t="s">
        <v>9349</v>
      </c>
    </row>
    <row r="5639" spans="6:19" x14ac:dyDescent="0.3">
      <c r="F5639" s="255" t="s">
        <v>8619</v>
      </c>
      <c r="G5639" s="255" t="s">
        <v>552</v>
      </c>
      <c r="H5639" s="255" t="s">
        <v>9768</v>
      </c>
      <c r="I5639" s="255" t="s">
        <v>9769</v>
      </c>
      <c r="P5639" s="255" t="s">
        <v>8619</v>
      </c>
      <c r="Q5639" s="255" t="s">
        <v>717</v>
      </c>
      <c r="R5639" s="255" t="s">
        <v>1281</v>
      </c>
      <c r="S5639" s="255" t="s">
        <v>3610</v>
      </c>
    </row>
    <row r="5640" spans="6:19" x14ac:dyDescent="0.3">
      <c r="F5640" s="255" t="s">
        <v>8619</v>
      </c>
      <c r="G5640" s="255" t="s">
        <v>551</v>
      </c>
      <c r="H5640" s="255" t="s">
        <v>968</v>
      </c>
      <c r="I5640" s="255" t="s">
        <v>6680</v>
      </c>
      <c r="P5640" s="255" t="s">
        <v>8619</v>
      </c>
      <c r="Q5640" s="255" t="s">
        <v>719</v>
      </c>
      <c r="R5640" s="255" t="s">
        <v>565</v>
      </c>
      <c r="S5640" s="255" t="s">
        <v>565</v>
      </c>
    </row>
    <row r="5641" spans="6:19" x14ac:dyDescent="0.3">
      <c r="F5641" s="255" t="s">
        <v>8619</v>
      </c>
      <c r="G5641" s="255" t="s">
        <v>609</v>
      </c>
      <c r="H5641" s="255" t="s">
        <v>565</v>
      </c>
      <c r="I5641" s="255" t="s">
        <v>565</v>
      </c>
      <c r="P5641" s="255" t="s">
        <v>8619</v>
      </c>
      <c r="Q5641" s="255" t="s">
        <v>720</v>
      </c>
      <c r="R5641" s="255" t="s">
        <v>885</v>
      </c>
      <c r="S5641" s="255" t="s">
        <v>3970</v>
      </c>
    </row>
    <row r="5642" spans="6:19" x14ac:dyDescent="0.3">
      <c r="F5642" s="255" t="s">
        <v>8619</v>
      </c>
      <c r="G5642" s="255" t="s">
        <v>611</v>
      </c>
      <c r="H5642" s="255" t="s">
        <v>968</v>
      </c>
      <c r="I5642" s="255" t="s">
        <v>6680</v>
      </c>
      <c r="P5642" s="255" t="s">
        <v>8619</v>
      </c>
      <c r="Q5642" s="255" t="s">
        <v>722</v>
      </c>
      <c r="R5642" s="255" t="s">
        <v>1808</v>
      </c>
      <c r="S5642" s="255" t="s">
        <v>659</v>
      </c>
    </row>
    <row r="5643" spans="6:19" x14ac:dyDescent="0.3">
      <c r="F5643" s="255" t="s">
        <v>8619</v>
      </c>
      <c r="G5643" s="255" t="s">
        <v>586</v>
      </c>
      <c r="H5643" s="255" t="s">
        <v>565</v>
      </c>
      <c r="I5643" s="255" t="s">
        <v>565</v>
      </c>
      <c r="P5643" s="255" t="s">
        <v>8619</v>
      </c>
      <c r="Q5643" s="255" t="s">
        <v>724</v>
      </c>
      <c r="R5643" s="255" t="s">
        <v>1915</v>
      </c>
      <c r="S5643" s="255" t="s">
        <v>10242</v>
      </c>
    </row>
    <row r="5644" spans="6:19" x14ac:dyDescent="0.3">
      <c r="F5644" s="255" t="s">
        <v>8619</v>
      </c>
      <c r="G5644" s="255" t="s">
        <v>550</v>
      </c>
      <c r="H5644" s="255" t="s">
        <v>2689</v>
      </c>
      <c r="I5644" s="255" t="s">
        <v>3032</v>
      </c>
      <c r="P5644" s="255" t="s">
        <v>8619</v>
      </c>
      <c r="Q5644" s="255" t="s">
        <v>726</v>
      </c>
      <c r="R5644" s="255" t="s">
        <v>4557</v>
      </c>
      <c r="S5644" s="255" t="s">
        <v>10243</v>
      </c>
    </row>
    <row r="5645" spans="6:19" x14ac:dyDescent="0.3">
      <c r="F5645" s="255" t="s">
        <v>8619</v>
      </c>
      <c r="G5645" s="255" t="s">
        <v>615</v>
      </c>
      <c r="H5645" s="255" t="s">
        <v>624</v>
      </c>
      <c r="I5645" s="255" t="s">
        <v>972</v>
      </c>
      <c r="P5645" s="255" t="s">
        <v>8619</v>
      </c>
      <c r="Q5645" s="255" t="s">
        <v>728</v>
      </c>
      <c r="R5645" s="255" t="s">
        <v>1337</v>
      </c>
      <c r="S5645" s="255" t="s">
        <v>5040</v>
      </c>
    </row>
    <row r="5646" spans="6:19" x14ac:dyDescent="0.3">
      <c r="F5646" s="255" t="s">
        <v>8619</v>
      </c>
      <c r="G5646" s="255" t="s">
        <v>616</v>
      </c>
      <c r="H5646" s="255" t="s">
        <v>565</v>
      </c>
      <c r="I5646" s="255" t="s">
        <v>565</v>
      </c>
      <c r="P5646" s="255" t="s">
        <v>8619</v>
      </c>
      <c r="Q5646" s="255" t="s">
        <v>730</v>
      </c>
      <c r="R5646" s="255" t="s">
        <v>1505</v>
      </c>
      <c r="S5646" s="255" t="s">
        <v>8781</v>
      </c>
    </row>
    <row r="5647" spans="6:19" x14ac:dyDescent="0.3">
      <c r="F5647" s="255" t="s">
        <v>8619</v>
      </c>
      <c r="G5647" s="255" t="s">
        <v>617</v>
      </c>
      <c r="H5647" s="255" t="s">
        <v>594</v>
      </c>
      <c r="I5647" s="255" t="s">
        <v>946</v>
      </c>
      <c r="P5647" s="255" t="s">
        <v>8619</v>
      </c>
      <c r="Q5647" s="255" t="s">
        <v>539</v>
      </c>
      <c r="R5647" s="255" t="s">
        <v>10244</v>
      </c>
      <c r="S5647" s="255" t="s">
        <v>10245</v>
      </c>
    </row>
    <row r="5648" spans="6:19" x14ac:dyDescent="0.3">
      <c r="F5648" s="255" t="s">
        <v>8619</v>
      </c>
      <c r="G5648" s="255" t="s">
        <v>618</v>
      </c>
      <c r="H5648" s="255" t="s">
        <v>600</v>
      </c>
      <c r="I5648" s="255" t="s">
        <v>1335</v>
      </c>
      <c r="P5648" s="255" t="s">
        <v>8619</v>
      </c>
      <c r="Q5648" s="255" t="s">
        <v>733</v>
      </c>
      <c r="R5648" s="255" t="s">
        <v>1013</v>
      </c>
      <c r="S5648" s="255" t="s">
        <v>3902</v>
      </c>
    </row>
    <row r="5649" spans="6:19" x14ac:dyDescent="0.3">
      <c r="F5649" s="255" t="s">
        <v>8619</v>
      </c>
      <c r="G5649" s="255" t="s">
        <v>620</v>
      </c>
      <c r="H5649" s="255" t="s">
        <v>863</v>
      </c>
      <c r="I5649" s="255" t="s">
        <v>2163</v>
      </c>
      <c r="P5649" s="255" t="s">
        <v>8619</v>
      </c>
      <c r="Q5649" s="255" t="s">
        <v>735</v>
      </c>
      <c r="R5649" s="255" t="s">
        <v>1635</v>
      </c>
      <c r="S5649" s="255" t="s">
        <v>10246</v>
      </c>
    </row>
    <row r="5650" spans="6:19" x14ac:dyDescent="0.3">
      <c r="F5650" s="255" t="s">
        <v>8619</v>
      </c>
      <c r="G5650" s="255" t="s">
        <v>8645</v>
      </c>
      <c r="H5650" s="255" t="s">
        <v>565</v>
      </c>
      <c r="I5650" s="255" t="s">
        <v>565</v>
      </c>
      <c r="P5650" s="255" t="s">
        <v>8619</v>
      </c>
      <c r="Q5650" s="255" t="s">
        <v>737</v>
      </c>
      <c r="R5650" s="255" t="s">
        <v>1350</v>
      </c>
      <c r="S5650" s="255" t="s">
        <v>7252</v>
      </c>
    </row>
    <row r="5651" spans="6:19" x14ac:dyDescent="0.3">
      <c r="F5651" s="255" t="s">
        <v>8619</v>
      </c>
      <c r="G5651" s="255" t="s">
        <v>8646</v>
      </c>
      <c r="H5651" s="255" t="s">
        <v>565</v>
      </c>
      <c r="I5651" s="255" t="s">
        <v>565</v>
      </c>
      <c r="P5651" s="255" t="s">
        <v>8619</v>
      </c>
      <c r="Q5651" s="255" t="s">
        <v>739</v>
      </c>
      <c r="R5651" s="255" t="s">
        <v>1222</v>
      </c>
      <c r="S5651" s="255" t="s">
        <v>10247</v>
      </c>
    </row>
    <row r="5652" spans="6:19" x14ac:dyDescent="0.3">
      <c r="F5652" s="255" t="s">
        <v>8619</v>
      </c>
      <c r="G5652" s="255" t="s">
        <v>586</v>
      </c>
      <c r="H5652" s="255" t="s">
        <v>661</v>
      </c>
      <c r="I5652" s="255" t="s">
        <v>1498</v>
      </c>
      <c r="P5652" s="255" t="s">
        <v>8619</v>
      </c>
      <c r="Q5652" s="255" t="s">
        <v>741</v>
      </c>
      <c r="R5652" s="255" t="s">
        <v>1303</v>
      </c>
      <c r="S5652" s="255" t="s">
        <v>7544</v>
      </c>
    </row>
    <row r="5653" spans="6:19" x14ac:dyDescent="0.3">
      <c r="F5653" s="255" t="s">
        <v>8619</v>
      </c>
      <c r="G5653" s="255" t="s">
        <v>549</v>
      </c>
      <c r="H5653" s="255" t="s">
        <v>3929</v>
      </c>
      <c r="I5653" s="255" t="s">
        <v>9770</v>
      </c>
      <c r="P5653" s="255" t="s">
        <v>8619</v>
      </c>
      <c r="Q5653" s="255" t="s">
        <v>743</v>
      </c>
      <c r="R5653" s="255" t="s">
        <v>3260</v>
      </c>
      <c r="S5653" s="255" t="s">
        <v>10248</v>
      </c>
    </row>
    <row r="5654" spans="6:19" x14ac:dyDescent="0.3">
      <c r="F5654" s="255" t="s">
        <v>8619</v>
      </c>
      <c r="G5654" s="255" t="s">
        <v>623</v>
      </c>
      <c r="H5654" s="255" t="s">
        <v>565</v>
      </c>
      <c r="I5654" s="255" t="s">
        <v>594</v>
      </c>
      <c r="P5654" s="255" t="s">
        <v>8619</v>
      </c>
      <c r="Q5654" s="255" t="s">
        <v>745</v>
      </c>
      <c r="R5654" s="255" t="s">
        <v>642</v>
      </c>
      <c r="S5654" s="255" t="s">
        <v>6981</v>
      </c>
    </row>
    <row r="5655" spans="6:19" x14ac:dyDescent="0.3">
      <c r="F5655" s="255" t="s">
        <v>8619</v>
      </c>
      <c r="G5655" s="255" t="s">
        <v>625</v>
      </c>
      <c r="H5655" s="255" t="s">
        <v>3169</v>
      </c>
      <c r="I5655" s="255" t="s">
        <v>3375</v>
      </c>
      <c r="P5655" s="255" t="s">
        <v>8619</v>
      </c>
      <c r="Q5655" s="255" t="s">
        <v>747</v>
      </c>
      <c r="R5655" s="255" t="s">
        <v>1891</v>
      </c>
      <c r="S5655" s="255" t="s">
        <v>10249</v>
      </c>
    </row>
    <row r="5656" spans="6:19" x14ac:dyDescent="0.3">
      <c r="F5656" s="255" t="s">
        <v>8619</v>
      </c>
      <c r="G5656" s="255" t="s">
        <v>1237</v>
      </c>
      <c r="H5656" s="255" t="s">
        <v>565</v>
      </c>
      <c r="I5656" s="255" t="s">
        <v>565</v>
      </c>
      <c r="P5656" s="255" t="s">
        <v>8619</v>
      </c>
      <c r="Q5656" s="255" t="s">
        <v>749</v>
      </c>
      <c r="R5656" s="255" t="s">
        <v>1884</v>
      </c>
      <c r="S5656" s="255" t="s">
        <v>10250</v>
      </c>
    </row>
    <row r="5657" spans="6:19" x14ac:dyDescent="0.3">
      <c r="F5657" s="255" t="s">
        <v>8619</v>
      </c>
      <c r="G5657" s="255" t="s">
        <v>627</v>
      </c>
      <c r="H5657" s="255" t="s">
        <v>565</v>
      </c>
      <c r="I5657" s="255" t="s">
        <v>565</v>
      </c>
      <c r="P5657" s="255" t="s">
        <v>8619</v>
      </c>
      <c r="Q5657" s="255" t="s">
        <v>751</v>
      </c>
      <c r="R5657" s="255" t="s">
        <v>698</v>
      </c>
      <c r="S5657" s="255" t="s">
        <v>10251</v>
      </c>
    </row>
    <row r="5658" spans="6:19" x14ac:dyDescent="0.3">
      <c r="F5658" s="255" t="s">
        <v>8619</v>
      </c>
      <c r="G5658" s="255" t="s">
        <v>629</v>
      </c>
      <c r="H5658" s="255" t="s">
        <v>4552</v>
      </c>
      <c r="I5658" s="255" t="s">
        <v>3033</v>
      </c>
      <c r="P5658" s="255" t="s">
        <v>8619</v>
      </c>
      <c r="Q5658" s="255" t="s">
        <v>753</v>
      </c>
      <c r="R5658" s="255" t="s">
        <v>3044</v>
      </c>
      <c r="S5658" s="255" t="s">
        <v>10252</v>
      </c>
    </row>
    <row r="5659" spans="6:19" x14ac:dyDescent="0.3">
      <c r="F5659" s="255" t="s">
        <v>8619</v>
      </c>
      <c r="G5659" s="255" t="s">
        <v>631</v>
      </c>
      <c r="H5659" s="255" t="s">
        <v>1167</v>
      </c>
      <c r="I5659" s="255" t="s">
        <v>4295</v>
      </c>
      <c r="P5659" s="255" t="s">
        <v>8619</v>
      </c>
      <c r="Q5659" s="255" t="s">
        <v>538</v>
      </c>
      <c r="R5659" s="255" t="s">
        <v>10253</v>
      </c>
      <c r="S5659" s="255" t="s">
        <v>10254</v>
      </c>
    </row>
    <row r="5660" spans="6:19" x14ac:dyDescent="0.3">
      <c r="F5660" s="255" t="s">
        <v>8619</v>
      </c>
      <c r="G5660" s="255" t="s">
        <v>633</v>
      </c>
      <c r="H5660" s="255" t="s">
        <v>4457</v>
      </c>
      <c r="I5660" s="255" t="s">
        <v>9771</v>
      </c>
      <c r="P5660" s="255" t="s">
        <v>8619</v>
      </c>
      <c r="Q5660" s="255" t="s">
        <v>756</v>
      </c>
      <c r="R5660" s="255" t="s">
        <v>821</v>
      </c>
      <c r="S5660" s="255" t="s">
        <v>4631</v>
      </c>
    </row>
    <row r="5661" spans="6:19" x14ac:dyDescent="0.3">
      <c r="F5661" s="255" t="s">
        <v>8619</v>
      </c>
      <c r="G5661" s="255" t="s">
        <v>586</v>
      </c>
      <c r="H5661" s="255" t="s">
        <v>4619</v>
      </c>
      <c r="I5661" s="255" t="s">
        <v>9355</v>
      </c>
      <c r="P5661" s="255" t="s">
        <v>8619</v>
      </c>
      <c r="Q5661" s="255" t="s">
        <v>758</v>
      </c>
      <c r="R5661" s="255" t="s">
        <v>4961</v>
      </c>
      <c r="S5661" s="255" t="s">
        <v>9350</v>
      </c>
    </row>
    <row r="5662" spans="6:19" x14ac:dyDescent="0.3">
      <c r="F5662" s="255" t="s">
        <v>8619</v>
      </c>
      <c r="G5662" s="255" t="s">
        <v>548</v>
      </c>
      <c r="H5662" s="255" t="s">
        <v>1877</v>
      </c>
      <c r="I5662" s="255" t="s">
        <v>8915</v>
      </c>
      <c r="P5662" s="255" t="s">
        <v>8619</v>
      </c>
      <c r="Q5662" s="255" t="s">
        <v>760</v>
      </c>
      <c r="R5662" s="255" t="s">
        <v>10255</v>
      </c>
      <c r="S5662" s="255" t="s">
        <v>10256</v>
      </c>
    </row>
    <row r="5663" spans="6:19" x14ac:dyDescent="0.3">
      <c r="F5663" s="255" t="s">
        <v>8619</v>
      </c>
      <c r="G5663" s="255" t="s">
        <v>637</v>
      </c>
      <c r="H5663" s="255" t="s">
        <v>4192</v>
      </c>
      <c r="I5663" s="255" t="s">
        <v>1549</v>
      </c>
      <c r="P5663" s="255" t="s">
        <v>8619</v>
      </c>
      <c r="Q5663" s="255" t="s">
        <v>762</v>
      </c>
      <c r="R5663" s="255" t="s">
        <v>2485</v>
      </c>
      <c r="S5663" s="255" t="s">
        <v>10257</v>
      </c>
    </row>
    <row r="5664" spans="6:19" x14ac:dyDescent="0.3">
      <c r="F5664" s="255" t="s">
        <v>8619</v>
      </c>
      <c r="G5664" s="255" t="s">
        <v>639</v>
      </c>
      <c r="H5664" s="255" t="s">
        <v>799</v>
      </c>
      <c r="I5664" s="255" t="s">
        <v>8914</v>
      </c>
      <c r="P5664" s="255" t="s">
        <v>8619</v>
      </c>
      <c r="Q5664" s="255" t="s">
        <v>764</v>
      </c>
      <c r="R5664" s="255" t="s">
        <v>4176</v>
      </c>
      <c r="S5664" s="255" t="s">
        <v>10258</v>
      </c>
    </row>
    <row r="5665" spans="6:19" x14ac:dyDescent="0.3">
      <c r="F5665" s="255" t="s">
        <v>8619</v>
      </c>
      <c r="G5665" s="255" t="s">
        <v>641</v>
      </c>
      <c r="H5665" s="255" t="s">
        <v>821</v>
      </c>
      <c r="I5665" s="255" t="s">
        <v>1348</v>
      </c>
      <c r="P5665" s="255" t="s">
        <v>8619</v>
      </c>
      <c r="Q5665" s="255" t="s">
        <v>766</v>
      </c>
      <c r="R5665" s="255" t="s">
        <v>594</v>
      </c>
      <c r="S5665" s="255" t="s">
        <v>594</v>
      </c>
    </row>
    <row r="5666" spans="6:19" x14ac:dyDescent="0.3">
      <c r="F5666" s="255" t="s">
        <v>8619</v>
      </c>
      <c r="G5666" s="255" t="s">
        <v>643</v>
      </c>
      <c r="H5666" s="255" t="s">
        <v>1037</v>
      </c>
      <c r="I5666" s="255" t="s">
        <v>8913</v>
      </c>
      <c r="P5666" s="255" t="s">
        <v>8619</v>
      </c>
      <c r="Q5666" s="255" t="s">
        <v>4672</v>
      </c>
      <c r="R5666" s="255" t="s">
        <v>1832</v>
      </c>
      <c r="S5666" s="255" t="s">
        <v>1044</v>
      </c>
    </row>
    <row r="5667" spans="6:19" x14ac:dyDescent="0.3">
      <c r="F5667" s="255" t="s">
        <v>8619</v>
      </c>
      <c r="G5667" s="255" t="s">
        <v>586</v>
      </c>
      <c r="H5667" s="255" t="s">
        <v>4574</v>
      </c>
      <c r="I5667" s="255" t="s">
        <v>9772</v>
      </c>
      <c r="P5667" s="255" t="s">
        <v>8619</v>
      </c>
      <c r="Q5667" s="255" t="s">
        <v>767</v>
      </c>
      <c r="R5667" s="255" t="s">
        <v>863</v>
      </c>
      <c r="S5667" s="255" t="s">
        <v>1145</v>
      </c>
    </row>
    <row r="5668" spans="6:19" x14ac:dyDescent="0.3">
      <c r="F5668" s="255" t="s">
        <v>8619</v>
      </c>
      <c r="G5668" s="255" t="s">
        <v>547</v>
      </c>
      <c r="H5668" s="255" t="s">
        <v>1613</v>
      </c>
      <c r="I5668" s="255" t="s">
        <v>9773</v>
      </c>
      <c r="P5668" s="255" t="s">
        <v>8619</v>
      </c>
      <c r="Q5668" s="255" t="s">
        <v>769</v>
      </c>
      <c r="R5668" s="255" t="s">
        <v>885</v>
      </c>
      <c r="S5668" s="255" t="s">
        <v>4063</v>
      </c>
    </row>
    <row r="5669" spans="6:19" x14ac:dyDescent="0.3">
      <c r="F5669" s="255" t="s">
        <v>8619</v>
      </c>
      <c r="G5669" s="255" t="s">
        <v>647</v>
      </c>
      <c r="H5669" s="255" t="s">
        <v>989</v>
      </c>
      <c r="I5669" s="255" t="s">
        <v>3204</v>
      </c>
      <c r="P5669" s="255" t="s">
        <v>8619</v>
      </c>
      <c r="Q5669" s="255" t="s">
        <v>771</v>
      </c>
      <c r="R5669" s="255" t="s">
        <v>565</v>
      </c>
      <c r="S5669" s="255" t="s">
        <v>565</v>
      </c>
    </row>
    <row r="5670" spans="6:19" x14ac:dyDescent="0.3">
      <c r="F5670" s="255" t="s">
        <v>8619</v>
      </c>
      <c r="G5670" s="255" t="s">
        <v>649</v>
      </c>
      <c r="H5670" s="255" t="s">
        <v>6539</v>
      </c>
      <c r="I5670" s="255" t="s">
        <v>4748</v>
      </c>
      <c r="P5670" s="255" t="s">
        <v>8619</v>
      </c>
      <c r="Q5670" s="255" t="s">
        <v>537</v>
      </c>
      <c r="R5670" s="255" t="s">
        <v>10259</v>
      </c>
      <c r="S5670" s="255" t="s">
        <v>10260</v>
      </c>
    </row>
    <row r="5671" spans="6:19" x14ac:dyDescent="0.3">
      <c r="F5671" s="255" t="s">
        <v>8619</v>
      </c>
      <c r="G5671" s="255" t="s">
        <v>651</v>
      </c>
      <c r="H5671" s="255" t="s">
        <v>1183</v>
      </c>
      <c r="I5671" s="255" t="s">
        <v>757</v>
      </c>
      <c r="P5671" s="255" t="s">
        <v>8619</v>
      </c>
      <c r="Q5671" s="255" t="s">
        <v>4673</v>
      </c>
      <c r="R5671" s="255" t="s">
        <v>9351</v>
      </c>
      <c r="S5671" s="255" t="s">
        <v>10261</v>
      </c>
    </row>
    <row r="5672" spans="6:19" x14ac:dyDescent="0.3">
      <c r="F5672" s="255" t="s">
        <v>8619</v>
      </c>
      <c r="G5672" s="255" t="s">
        <v>653</v>
      </c>
      <c r="H5672" s="255" t="s">
        <v>1157</v>
      </c>
      <c r="I5672" s="255" t="s">
        <v>836</v>
      </c>
      <c r="P5672" s="255" t="s">
        <v>8619</v>
      </c>
      <c r="Q5672" s="255" t="s">
        <v>774</v>
      </c>
      <c r="R5672" s="255" t="s">
        <v>565</v>
      </c>
      <c r="S5672" s="255" t="s">
        <v>594</v>
      </c>
    </row>
    <row r="5673" spans="6:19" x14ac:dyDescent="0.3">
      <c r="F5673" s="255" t="s">
        <v>8619</v>
      </c>
      <c r="G5673" s="255" t="s">
        <v>655</v>
      </c>
      <c r="H5673" s="255" t="s">
        <v>1626</v>
      </c>
      <c r="I5673" s="255" t="s">
        <v>1914</v>
      </c>
      <c r="P5673" s="255" t="s">
        <v>8619</v>
      </c>
      <c r="Q5673" s="255" t="s">
        <v>776</v>
      </c>
      <c r="R5673" s="255" t="s">
        <v>565</v>
      </c>
      <c r="S5673" s="255" t="s">
        <v>565</v>
      </c>
    </row>
    <row r="5674" spans="6:19" x14ac:dyDescent="0.3">
      <c r="F5674" s="255" t="s">
        <v>8619</v>
      </c>
      <c r="G5674" s="255" t="s">
        <v>657</v>
      </c>
      <c r="H5674" s="255" t="s">
        <v>621</v>
      </c>
      <c r="I5674" s="255" t="s">
        <v>1655</v>
      </c>
      <c r="P5674" s="255" t="s">
        <v>8619</v>
      </c>
      <c r="Q5674" s="255" t="s">
        <v>778</v>
      </c>
      <c r="R5674" s="255" t="s">
        <v>9352</v>
      </c>
      <c r="S5674" s="255" t="s">
        <v>10262</v>
      </c>
    </row>
    <row r="5675" spans="6:19" x14ac:dyDescent="0.3">
      <c r="F5675" s="255" t="s">
        <v>8619</v>
      </c>
      <c r="G5675" s="255" t="s">
        <v>546</v>
      </c>
      <c r="H5675" s="255" t="s">
        <v>3384</v>
      </c>
      <c r="I5675" s="255" t="s">
        <v>5105</v>
      </c>
      <c r="P5675" s="255" t="s">
        <v>8619</v>
      </c>
      <c r="Q5675" s="255" t="s">
        <v>780</v>
      </c>
      <c r="R5675" s="255" t="s">
        <v>2017</v>
      </c>
      <c r="S5675" s="255" t="s">
        <v>8016</v>
      </c>
    </row>
    <row r="5676" spans="6:19" x14ac:dyDescent="0.3">
      <c r="F5676" s="255" t="s">
        <v>8619</v>
      </c>
      <c r="G5676" s="255" t="s">
        <v>660</v>
      </c>
      <c r="H5676" s="255" t="s">
        <v>594</v>
      </c>
      <c r="I5676" s="255" t="s">
        <v>621</v>
      </c>
      <c r="P5676" s="255" t="s">
        <v>8619</v>
      </c>
      <c r="Q5676" s="255" t="s">
        <v>782</v>
      </c>
      <c r="R5676" s="255" t="s">
        <v>863</v>
      </c>
      <c r="S5676" s="255" t="s">
        <v>565</v>
      </c>
    </row>
    <row r="5677" spans="6:19" x14ac:dyDescent="0.3">
      <c r="F5677" s="255" t="s">
        <v>8619</v>
      </c>
      <c r="G5677" s="255" t="s">
        <v>662</v>
      </c>
      <c r="H5677" s="255" t="s">
        <v>1010</v>
      </c>
      <c r="I5677" s="255" t="s">
        <v>1643</v>
      </c>
      <c r="P5677" s="255" t="s">
        <v>8619</v>
      </c>
      <c r="Q5677" s="255" t="s">
        <v>783</v>
      </c>
      <c r="R5677" s="255" t="s">
        <v>1121</v>
      </c>
      <c r="S5677" s="255" t="s">
        <v>3138</v>
      </c>
    </row>
    <row r="5678" spans="6:19" x14ac:dyDescent="0.3">
      <c r="F5678" s="255" t="s">
        <v>8619</v>
      </c>
      <c r="G5678" s="255" t="s">
        <v>664</v>
      </c>
      <c r="H5678" s="255" t="s">
        <v>1446</v>
      </c>
      <c r="I5678" s="255" t="s">
        <v>6749</v>
      </c>
      <c r="P5678" s="255" t="s">
        <v>8619</v>
      </c>
      <c r="Q5678" s="255" t="s">
        <v>784</v>
      </c>
      <c r="R5678" s="255" t="s">
        <v>4192</v>
      </c>
      <c r="S5678" s="255" t="s">
        <v>6464</v>
      </c>
    </row>
    <row r="5679" spans="6:19" x14ac:dyDescent="0.3">
      <c r="F5679" s="255" t="s">
        <v>8619</v>
      </c>
      <c r="G5679" s="255" t="s">
        <v>545</v>
      </c>
      <c r="H5679" s="255" t="s">
        <v>8912</v>
      </c>
      <c r="I5679" s="255" t="s">
        <v>8911</v>
      </c>
      <c r="P5679" s="255" t="s">
        <v>8619</v>
      </c>
      <c r="Q5679" s="255" t="s">
        <v>786</v>
      </c>
      <c r="R5679" s="255" t="s">
        <v>9353</v>
      </c>
      <c r="S5679" s="255" t="s">
        <v>9354</v>
      </c>
    </row>
    <row r="5680" spans="6:19" x14ac:dyDescent="0.3">
      <c r="F5680" s="255" t="s">
        <v>8619</v>
      </c>
      <c r="G5680" s="255" t="s">
        <v>667</v>
      </c>
      <c r="H5680" s="255" t="s">
        <v>1183</v>
      </c>
      <c r="I5680" s="255" t="s">
        <v>952</v>
      </c>
      <c r="P5680" s="255" t="s">
        <v>8619</v>
      </c>
      <c r="Q5680" s="255" t="s">
        <v>4674</v>
      </c>
      <c r="R5680" s="255" t="s">
        <v>1944</v>
      </c>
      <c r="S5680" s="255" t="s">
        <v>10263</v>
      </c>
    </row>
    <row r="5681" spans="6:19" x14ac:dyDescent="0.3">
      <c r="F5681" s="255" t="s">
        <v>8619</v>
      </c>
      <c r="G5681" s="255" t="s">
        <v>668</v>
      </c>
      <c r="H5681" s="255" t="s">
        <v>892</v>
      </c>
      <c r="I5681" s="255" t="s">
        <v>3889</v>
      </c>
      <c r="P5681" s="255" t="s">
        <v>8619</v>
      </c>
      <c r="Q5681" s="255" t="s">
        <v>788</v>
      </c>
      <c r="R5681" s="255" t="s">
        <v>946</v>
      </c>
      <c r="S5681" s="255" t="s">
        <v>1281</v>
      </c>
    </row>
    <row r="5682" spans="6:19" x14ac:dyDescent="0.3">
      <c r="F5682" s="255" t="s">
        <v>8619</v>
      </c>
      <c r="G5682" s="255" t="s">
        <v>670</v>
      </c>
      <c r="H5682" s="255" t="s">
        <v>1568</v>
      </c>
      <c r="I5682" s="255" t="s">
        <v>8910</v>
      </c>
      <c r="P5682" s="255" t="s">
        <v>8619</v>
      </c>
      <c r="Q5682" s="255" t="s">
        <v>790</v>
      </c>
      <c r="R5682" s="255" t="s">
        <v>865</v>
      </c>
      <c r="S5682" s="255" t="s">
        <v>8929</v>
      </c>
    </row>
    <row r="5683" spans="6:19" x14ac:dyDescent="0.3">
      <c r="F5683" s="255" t="s">
        <v>8619</v>
      </c>
      <c r="G5683" s="255" t="s">
        <v>672</v>
      </c>
      <c r="H5683" s="255" t="s">
        <v>1669</v>
      </c>
      <c r="I5683" s="255" t="s">
        <v>1468</v>
      </c>
      <c r="P5683" s="255" t="s">
        <v>8619</v>
      </c>
      <c r="Q5683" s="255" t="s">
        <v>792</v>
      </c>
      <c r="R5683" s="255" t="s">
        <v>661</v>
      </c>
      <c r="S5683" s="255" t="s">
        <v>4418</v>
      </c>
    </row>
    <row r="5684" spans="6:19" x14ac:dyDescent="0.3">
      <c r="F5684" s="255" t="s">
        <v>8619</v>
      </c>
      <c r="G5684" s="255" t="s">
        <v>544</v>
      </c>
      <c r="H5684" s="255" t="s">
        <v>594</v>
      </c>
      <c r="I5684" s="255" t="s">
        <v>757</v>
      </c>
      <c r="P5684" s="255" t="s">
        <v>8619</v>
      </c>
      <c r="Q5684" s="255" t="s">
        <v>794</v>
      </c>
      <c r="R5684" s="255" t="s">
        <v>757</v>
      </c>
      <c r="S5684" s="255" t="s">
        <v>1280</v>
      </c>
    </row>
    <row r="5685" spans="6:19" x14ac:dyDescent="0.3">
      <c r="F5685" s="255" t="s">
        <v>8619</v>
      </c>
      <c r="G5685" s="255" t="s">
        <v>675</v>
      </c>
      <c r="H5685" s="255" t="s">
        <v>565</v>
      </c>
      <c r="I5685" s="255" t="s">
        <v>565</v>
      </c>
      <c r="P5685" s="255" t="s">
        <v>8619</v>
      </c>
      <c r="Q5685" s="255" t="s">
        <v>796</v>
      </c>
      <c r="R5685" s="255" t="s">
        <v>1161</v>
      </c>
      <c r="S5685" s="255" t="s">
        <v>4276</v>
      </c>
    </row>
    <row r="5686" spans="6:19" x14ac:dyDescent="0.3">
      <c r="F5686" s="255" t="s">
        <v>8619</v>
      </c>
      <c r="G5686" s="255" t="s">
        <v>676</v>
      </c>
      <c r="H5686" s="255" t="s">
        <v>594</v>
      </c>
      <c r="I5686" s="255" t="s">
        <v>757</v>
      </c>
      <c r="P5686" s="255" t="s">
        <v>8619</v>
      </c>
      <c r="Q5686" s="255" t="s">
        <v>4675</v>
      </c>
      <c r="R5686" s="255" t="s">
        <v>4138</v>
      </c>
      <c r="S5686" s="255" t="s">
        <v>9356</v>
      </c>
    </row>
    <row r="5687" spans="6:19" x14ac:dyDescent="0.3">
      <c r="F5687" s="255" t="s">
        <v>8619</v>
      </c>
      <c r="G5687" s="255" t="s">
        <v>893</v>
      </c>
      <c r="H5687" s="255" t="s">
        <v>565</v>
      </c>
      <c r="I5687" s="255" t="s">
        <v>565</v>
      </c>
      <c r="P5687" s="255" t="s">
        <v>8619</v>
      </c>
      <c r="Q5687" s="255" t="s">
        <v>798</v>
      </c>
      <c r="R5687" s="255" t="s">
        <v>821</v>
      </c>
      <c r="S5687" s="255" t="s">
        <v>944</v>
      </c>
    </row>
    <row r="5688" spans="6:19" x14ac:dyDescent="0.3">
      <c r="F5688" s="255" t="s">
        <v>8619</v>
      </c>
      <c r="G5688" s="255" t="s">
        <v>677</v>
      </c>
      <c r="H5688" s="255" t="s">
        <v>565</v>
      </c>
      <c r="I5688" s="255" t="s">
        <v>565</v>
      </c>
      <c r="P5688" s="255" t="s">
        <v>8619</v>
      </c>
      <c r="Q5688" s="255" t="s">
        <v>800</v>
      </c>
      <c r="R5688" s="255" t="s">
        <v>881</v>
      </c>
      <c r="S5688" s="255" t="s">
        <v>5113</v>
      </c>
    </row>
    <row r="5689" spans="6:19" x14ac:dyDescent="0.3">
      <c r="F5689" s="255" t="s">
        <v>8619</v>
      </c>
      <c r="G5689" s="255" t="s">
        <v>543</v>
      </c>
      <c r="H5689" s="255" t="s">
        <v>691</v>
      </c>
      <c r="I5689" s="255" t="s">
        <v>8909</v>
      </c>
      <c r="P5689" s="255" t="s">
        <v>8619</v>
      </c>
      <c r="Q5689" s="255" t="s">
        <v>802</v>
      </c>
      <c r="R5689" s="255" t="s">
        <v>565</v>
      </c>
      <c r="S5689" s="255" t="s">
        <v>565</v>
      </c>
    </row>
    <row r="5690" spans="6:19" x14ac:dyDescent="0.3">
      <c r="F5690" s="255" t="s">
        <v>8619</v>
      </c>
      <c r="G5690" s="255" t="s">
        <v>679</v>
      </c>
      <c r="H5690" s="255" t="s">
        <v>594</v>
      </c>
      <c r="I5690" s="255" t="s">
        <v>861</v>
      </c>
      <c r="P5690" s="255" t="s">
        <v>8619</v>
      </c>
      <c r="Q5690" s="255" t="s">
        <v>803</v>
      </c>
      <c r="R5690" s="255" t="s">
        <v>2050</v>
      </c>
      <c r="S5690" s="255" t="s">
        <v>9357</v>
      </c>
    </row>
    <row r="5691" spans="6:19" x14ac:dyDescent="0.3">
      <c r="F5691" s="255" t="s">
        <v>8619</v>
      </c>
      <c r="G5691" s="255" t="s">
        <v>681</v>
      </c>
      <c r="H5691" s="255" t="s">
        <v>2603</v>
      </c>
      <c r="I5691" s="255" t="s">
        <v>8908</v>
      </c>
      <c r="P5691" s="255" t="s">
        <v>8619</v>
      </c>
      <c r="Q5691" s="255" t="s">
        <v>805</v>
      </c>
      <c r="R5691" s="255" t="s">
        <v>863</v>
      </c>
      <c r="S5691" s="255" t="s">
        <v>3107</v>
      </c>
    </row>
    <row r="5692" spans="6:19" x14ac:dyDescent="0.3">
      <c r="F5692" s="255" t="s">
        <v>8619</v>
      </c>
      <c r="G5692" s="255" t="s">
        <v>683</v>
      </c>
      <c r="H5692" s="255" t="s">
        <v>680</v>
      </c>
      <c r="I5692" s="255" t="s">
        <v>1825</v>
      </c>
      <c r="P5692" s="255" t="s">
        <v>8619</v>
      </c>
      <c r="Q5692" s="255" t="s">
        <v>807</v>
      </c>
      <c r="R5692" s="255" t="s">
        <v>952</v>
      </c>
      <c r="S5692" s="255" t="s">
        <v>4500</v>
      </c>
    </row>
    <row r="5693" spans="6:19" x14ac:dyDescent="0.3">
      <c r="F5693" s="255" t="s">
        <v>8619</v>
      </c>
      <c r="G5693" s="255" t="s">
        <v>542</v>
      </c>
      <c r="H5693" s="255" t="s">
        <v>2385</v>
      </c>
      <c r="I5693" s="255" t="s">
        <v>5265</v>
      </c>
      <c r="P5693" s="255" t="s">
        <v>8619</v>
      </c>
      <c r="Q5693" s="255" t="s">
        <v>809</v>
      </c>
      <c r="R5693" s="255" t="s">
        <v>1521</v>
      </c>
      <c r="S5693" s="255" t="s">
        <v>4379</v>
      </c>
    </row>
    <row r="5694" spans="6:19" x14ac:dyDescent="0.3">
      <c r="F5694" s="255" t="s">
        <v>8619</v>
      </c>
      <c r="G5694" s="255" t="s">
        <v>686</v>
      </c>
      <c r="H5694" s="255" t="s">
        <v>4338</v>
      </c>
      <c r="I5694" s="255" t="s">
        <v>2611</v>
      </c>
      <c r="P5694" s="255" t="s">
        <v>8619</v>
      </c>
      <c r="Q5694" s="255" t="s">
        <v>4676</v>
      </c>
      <c r="R5694" s="255" t="s">
        <v>3787</v>
      </c>
      <c r="S5694" s="255" t="s">
        <v>10264</v>
      </c>
    </row>
    <row r="5695" spans="6:19" x14ac:dyDescent="0.3">
      <c r="F5695" s="255" t="s">
        <v>8619</v>
      </c>
      <c r="G5695" s="255" t="s">
        <v>688</v>
      </c>
      <c r="H5695" s="255" t="s">
        <v>4192</v>
      </c>
      <c r="I5695" s="255" t="s">
        <v>2824</v>
      </c>
      <c r="P5695" s="255" t="s">
        <v>8619</v>
      </c>
      <c r="Q5695" s="255" t="s">
        <v>813</v>
      </c>
      <c r="R5695" s="255" t="s">
        <v>2642</v>
      </c>
      <c r="S5695" s="255" t="s">
        <v>10265</v>
      </c>
    </row>
    <row r="5696" spans="6:19" x14ac:dyDescent="0.3">
      <c r="F5696" s="255" t="s">
        <v>8619</v>
      </c>
      <c r="G5696" s="255" t="s">
        <v>690</v>
      </c>
      <c r="H5696" s="255" t="s">
        <v>2256</v>
      </c>
      <c r="I5696" s="255" t="s">
        <v>1626</v>
      </c>
      <c r="P5696" s="255" t="s">
        <v>8619</v>
      </c>
      <c r="Q5696" s="255" t="s">
        <v>815</v>
      </c>
      <c r="R5696" s="255" t="s">
        <v>565</v>
      </c>
      <c r="S5696" s="255" t="s">
        <v>2790</v>
      </c>
    </row>
    <row r="5697" spans="6:19" x14ac:dyDescent="0.3">
      <c r="F5697" s="255" t="s">
        <v>8619</v>
      </c>
      <c r="G5697" s="255" t="s">
        <v>541</v>
      </c>
      <c r="H5697" s="255" t="s">
        <v>8907</v>
      </c>
      <c r="I5697" s="255" t="s">
        <v>9774</v>
      </c>
      <c r="P5697" s="255" t="s">
        <v>8619</v>
      </c>
      <c r="Q5697" s="255" t="s">
        <v>816</v>
      </c>
      <c r="R5697" s="255" t="s">
        <v>1559</v>
      </c>
      <c r="S5697" s="255" t="s">
        <v>9358</v>
      </c>
    </row>
    <row r="5698" spans="6:19" x14ac:dyDescent="0.3">
      <c r="F5698" s="255" t="s">
        <v>8619</v>
      </c>
      <c r="G5698" s="255" t="s">
        <v>693</v>
      </c>
      <c r="H5698" s="255" t="s">
        <v>1705</v>
      </c>
      <c r="I5698" s="255" t="s">
        <v>8906</v>
      </c>
      <c r="P5698" s="255" t="s">
        <v>8619</v>
      </c>
      <c r="Q5698" s="255" t="s">
        <v>818</v>
      </c>
      <c r="R5698" s="255" t="s">
        <v>1525</v>
      </c>
      <c r="S5698" s="255" t="s">
        <v>7640</v>
      </c>
    </row>
    <row r="5699" spans="6:19" x14ac:dyDescent="0.3">
      <c r="F5699" s="255" t="s">
        <v>8619</v>
      </c>
      <c r="G5699" s="255" t="s">
        <v>695</v>
      </c>
      <c r="H5699" s="255" t="s">
        <v>9775</v>
      </c>
      <c r="I5699" s="255" t="s">
        <v>9776</v>
      </c>
      <c r="P5699" s="255" t="s">
        <v>8619</v>
      </c>
      <c r="Q5699" s="255" t="s">
        <v>4677</v>
      </c>
      <c r="R5699" s="255" t="s">
        <v>565</v>
      </c>
      <c r="S5699" s="255" t="s">
        <v>565</v>
      </c>
    </row>
    <row r="5700" spans="6:19" x14ac:dyDescent="0.3">
      <c r="F5700" s="255" t="s">
        <v>8619</v>
      </c>
      <c r="G5700" s="255" t="s">
        <v>697</v>
      </c>
      <c r="H5700" s="255" t="s">
        <v>5389</v>
      </c>
      <c r="I5700" s="255" t="s">
        <v>956</v>
      </c>
      <c r="P5700" s="255" t="s">
        <v>8619</v>
      </c>
      <c r="Q5700" s="255" t="s">
        <v>820</v>
      </c>
      <c r="R5700" s="255" t="s">
        <v>565</v>
      </c>
      <c r="S5700" s="255" t="s">
        <v>565</v>
      </c>
    </row>
    <row r="5701" spans="6:19" x14ac:dyDescent="0.3">
      <c r="F5701" s="255" t="s">
        <v>8619</v>
      </c>
      <c r="G5701" s="255" t="s">
        <v>699</v>
      </c>
      <c r="H5701" s="255" t="s">
        <v>1307</v>
      </c>
      <c r="I5701" s="255" t="s">
        <v>3734</v>
      </c>
      <c r="P5701" s="255" t="s">
        <v>8619</v>
      </c>
      <c r="Q5701" s="255" t="s">
        <v>961</v>
      </c>
      <c r="R5701" s="255" t="s">
        <v>565</v>
      </c>
      <c r="S5701" s="255" t="s">
        <v>565</v>
      </c>
    </row>
    <row r="5702" spans="6:19" x14ac:dyDescent="0.3">
      <c r="F5702" s="255" t="s">
        <v>8619</v>
      </c>
      <c r="G5702" s="255" t="s">
        <v>701</v>
      </c>
      <c r="H5702" s="255" t="s">
        <v>2284</v>
      </c>
      <c r="I5702" s="255" t="s">
        <v>2806</v>
      </c>
      <c r="P5702" s="255" t="s">
        <v>8619</v>
      </c>
      <c r="Q5702" s="255" t="s">
        <v>822</v>
      </c>
      <c r="R5702" s="255" t="s">
        <v>2354</v>
      </c>
      <c r="S5702" s="255" t="s">
        <v>10266</v>
      </c>
    </row>
    <row r="5703" spans="6:19" x14ac:dyDescent="0.3">
      <c r="F5703" s="255" t="s">
        <v>8619</v>
      </c>
      <c r="G5703" s="255" t="s">
        <v>702</v>
      </c>
      <c r="H5703" s="255" t="s">
        <v>821</v>
      </c>
      <c r="I5703" s="255" t="s">
        <v>594</v>
      </c>
      <c r="P5703" s="255" t="s">
        <v>8619</v>
      </c>
      <c r="Q5703" s="255" t="s">
        <v>332</v>
      </c>
      <c r="R5703" s="255" t="s">
        <v>10267</v>
      </c>
      <c r="S5703" s="255" t="s">
        <v>10268</v>
      </c>
    </row>
    <row r="5704" spans="6:19" x14ac:dyDescent="0.3">
      <c r="F5704" s="255" t="s">
        <v>8619</v>
      </c>
      <c r="G5704" s="255" t="s">
        <v>703</v>
      </c>
      <c r="H5704" s="255" t="s">
        <v>565</v>
      </c>
      <c r="I5704" s="255" t="s">
        <v>565</v>
      </c>
      <c r="P5704" s="255" t="s">
        <v>8619</v>
      </c>
      <c r="Q5704" s="255" t="s">
        <v>331</v>
      </c>
      <c r="R5704" s="255" t="s">
        <v>4635</v>
      </c>
      <c r="S5704" s="255" t="s">
        <v>10269</v>
      </c>
    </row>
    <row r="5705" spans="6:19" x14ac:dyDescent="0.3">
      <c r="F5705" s="255" t="s">
        <v>8619</v>
      </c>
      <c r="G5705" s="255" t="s">
        <v>704</v>
      </c>
      <c r="H5705" s="255" t="s">
        <v>1718</v>
      </c>
      <c r="I5705" s="255" t="s">
        <v>3902</v>
      </c>
      <c r="P5705" s="255" t="s">
        <v>8619</v>
      </c>
      <c r="Q5705" s="255" t="s">
        <v>330</v>
      </c>
      <c r="R5705" s="255" t="s">
        <v>4063</v>
      </c>
      <c r="S5705" s="255" t="s">
        <v>2602</v>
      </c>
    </row>
    <row r="5706" spans="6:19" x14ac:dyDescent="0.3">
      <c r="F5706" s="255" t="s">
        <v>8619</v>
      </c>
      <c r="G5706" s="255" t="s">
        <v>705</v>
      </c>
      <c r="H5706" s="255" t="s">
        <v>4245</v>
      </c>
      <c r="I5706" s="255" t="s">
        <v>3464</v>
      </c>
      <c r="P5706" s="255" t="s">
        <v>8619</v>
      </c>
      <c r="Q5706" s="255" t="s">
        <v>329</v>
      </c>
      <c r="R5706" s="255" t="s">
        <v>4962</v>
      </c>
      <c r="S5706" s="255" t="s">
        <v>10270</v>
      </c>
    </row>
    <row r="5707" spans="6:19" x14ac:dyDescent="0.3">
      <c r="F5707" s="255" t="s">
        <v>8619</v>
      </c>
      <c r="G5707" s="255" t="s">
        <v>707</v>
      </c>
      <c r="H5707" s="255" t="s">
        <v>3368</v>
      </c>
      <c r="I5707" s="255" t="s">
        <v>3558</v>
      </c>
      <c r="P5707" s="255" t="s">
        <v>8619</v>
      </c>
      <c r="Q5707" s="255" t="s">
        <v>328</v>
      </c>
      <c r="R5707" s="255" t="s">
        <v>1145</v>
      </c>
      <c r="S5707" s="255" t="s">
        <v>9359</v>
      </c>
    </row>
    <row r="5708" spans="6:19" x14ac:dyDescent="0.3">
      <c r="F5708" s="255" t="s">
        <v>8619</v>
      </c>
      <c r="G5708" s="255" t="s">
        <v>709</v>
      </c>
      <c r="H5708" s="255" t="s">
        <v>1348</v>
      </c>
      <c r="I5708" s="255" t="s">
        <v>2162</v>
      </c>
      <c r="P5708" s="255" t="s">
        <v>8619</v>
      </c>
      <c r="Q5708" s="255" t="s">
        <v>324</v>
      </c>
      <c r="R5708" s="255" t="s">
        <v>1202</v>
      </c>
      <c r="S5708" s="255" t="s">
        <v>10271</v>
      </c>
    </row>
    <row r="5709" spans="6:19" x14ac:dyDescent="0.3">
      <c r="F5709" s="255" t="s">
        <v>8619</v>
      </c>
      <c r="G5709" s="255" t="s">
        <v>586</v>
      </c>
      <c r="H5709" s="255" t="s">
        <v>1199</v>
      </c>
      <c r="I5709" s="255" t="s">
        <v>2607</v>
      </c>
      <c r="P5709" s="255" t="s">
        <v>8619</v>
      </c>
      <c r="Q5709" s="255" t="s">
        <v>4678</v>
      </c>
      <c r="R5709" s="255" t="s">
        <v>3210</v>
      </c>
      <c r="S5709" s="255" t="s">
        <v>10272</v>
      </c>
    </row>
    <row r="5710" spans="6:19" x14ac:dyDescent="0.3">
      <c r="F5710" s="255" t="s">
        <v>8619</v>
      </c>
      <c r="G5710" s="255" t="s">
        <v>540</v>
      </c>
      <c r="H5710" s="255" t="s">
        <v>9777</v>
      </c>
      <c r="I5710" s="255" t="s">
        <v>9778</v>
      </c>
      <c r="P5710" s="255" t="s">
        <v>8619</v>
      </c>
      <c r="Q5710" s="255" t="s">
        <v>830</v>
      </c>
      <c r="R5710" s="255" t="s">
        <v>1420</v>
      </c>
      <c r="S5710" s="255" t="s">
        <v>848</v>
      </c>
    </row>
    <row r="5711" spans="6:19" x14ac:dyDescent="0.3">
      <c r="F5711" s="255" t="s">
        <v>8619</v>
      </c>
      <c r="G5711" s="255" t="s">
        <v>371</v>
      </c>
      <c r="H5711" s="255" t="s">
        <v>8905</v>
      </c>
      <c r="I5711" s="255" t="s">
        <v>9779</v>
      </c>
      <c r="P5711" s="255" t="s">
        <v>8619</v>
      </c>
      <c r="Q5711" s="255" t="s">
        <v>831</v>
      </c>
      <c r="R5711" s="255" t="s">
        <v>565</v>
      </c>
      <c r="S5711" s="255" t="s">
        <v>565</v>
      </c>
    </row>
    <row r="5712" spans="6:19" x14ac:dyDescent="0.3">
      <c r="F5712" s="255" t="s">
        <v>8619</v>
      </c>
      <c r="G5712" s="255" t="s">
        <v>1041</v>
      </c>
      <c r="H5712" s="255" t="s">
        <v>565</v>
      </c>
      <c r="I5712" s="255" t="s">
        <v>594</v>
      </c>
      <c r="P5712" s="255" t="s">
        <v>8619</v>
      </c>
      <c r="Q5712" s="255" t="s">
        <v>832</v>
      </c>
      <c r="R5712" s="255" t="s">
        <v>2927</v>
      </c>
      <c r="S5712" s="255" t="s">
        <v>10273</v>
      </c>
    </row>
    <row r="5713" spans="6:19" x14ac:dyDescent="0.3">
      <c r="F5713" s="255" t="s">
        <v>8619</v>
      </c>
      <c r="G5713" s="255" t="s">
        <v>715</v>
      </c>
      <c r="H5713" s="255" t="s">
        <v>8904</v>
      </c>
      <c r="I5713" s="255" t="s">
        <v>3329</v>
      </c>
      <c r="P5713" s="255" t="s">
        <v>8619</v>
      </c>
      <c r="Q5713" s="255" t="s">
        <v>536</v>
      </c>
      <c r="R5713" s="255" t="s">
        <v>5526</v>
      </c>
      <c r="S5713" s="255" t="s">
        <v>10274</v>
      </c>
    </row>
    <row r="5714" spans="6:19" x14ac:dyDescent="0.3">
      <c r="F5714" s="255" t="s">
        <v>8619</v>
      </c>
      <c r="G5714" s="255" t="s">
        <v>717</v>
      </c>
      <c r="H5714" s="255" t="s">
        <v>2154</v>
      </c>
      <c r="I5714" s="255" t="s">
        <v>6306</v>
      </c>
      <c r="P5714" s="255" t="s">
        <v>8619</v>
      </c>
      <c r="Q5714" s="255" t="s">
        <v>586</v>
      </c>
      <c r="R5714" s="255" t="s">
        <v>5526</v>
      </c>
      <c r="S5714" s="255" t="s">
        <v>10274</v>
      </c>
    </row>
    <row r="5715" spans="6:19" x14ac:dyDescent="0.3">
      <c r="F5715" s="255" t="s">
        <v>8619</v>
      </c>
      <c r="G5715" s="255" t="s">
        <v>719</v>
      </c>
      <c r="H5715" s="255" t="s">
        <v>565</v>
      </c>
      <c r="I5715" s="255" t="s">
        <v>1121</v>
      </c>
      <c r="P5715" s="255" t="s">
        <v>8890</v>
      </c>
      <c r="Q5715" s="255" t="s">
        <v>554</v>
      </c>
      <c r="R5715" s="255" t="s">
        <v>4319</v>
      </c>
      <c r="S5715" s="255" t="s">
        <v>10275</v>
      </c>
    </row>
    <row r="5716" spans="6:19" x14ac:dyDescent="0.3">
      <c r="F5716" s="255" t="s">
        <v>8619</v>
      </c>
      <c r="G5716" s="255" t="s">
        <v>720</v>
      </c>
      <c r="H5716" s="255" t="s">
        <v>812</v>
      </c>
      <c r="I5716" s="255" t="s">
        <v>944</v>
      </c>
      <c r="P5716" s="255" t="s">
        <v>8890</v>
      </c>
      <c r="Q5716" s="255" t="s">
        <v>564</v>
      </c>
      <c r="R5716" s="255" t="s">
        <v>863</v>
      </c>
      <c r="S5716" s="255" t="s">
        <v>852</v>
      </c>
    </row>
    <row r="5717" spans="6:19" x14ac:dyDescent="0.3">
      <c r="F5717" s="255" t="s">
        <v>8619</v>
      </c>
      <c r="G5717" s="255" t="s">
        <v>722</v>
      </c>
      <c r="H5717" s="255" t="s">
        <v>821</v>
      </c>
      <c r="I5717" s="255" t="s">
        <v>869</v>
      </c>
      <c r="P5717" s="255" t="s">
        <v>8890</v>
      </c>
      <c r="Q5717" s="255" t="s">
        <v>566</v>
      </c>
      <c r="R5717" s="255" t="s">
        <v>892</v>
      </c>
      <c r="S5717" s="255" t="s">
        <v>1192</v>
      </c>
    </row>
    <row r="5718" spans="6:19" x14ac:dyDescent="0.3">
      <c r="F5718" s="255" t="s">
        <v>8619</v>
      </c>
      <c r="G5718" s="255" t="s">
        <v>724</v>
      </c>
      <c r="H5718" s="255" t="s">
        <v>2163</v>
      </c>
      <c r="I5718" s="255" t="s">
        <v>4493</v>
      </c>
      <c r="P5718" s="255" t="s">
        <v>8890</v>
      </c>
      <c r="Q5718" s="255" t="s">
        <v>4661</v>
      </c>
      <c r="R5718" s="255" t="s">
        <v>1367</v>
      </c>
      <c r="S5718" s="255" t="s">
        <v>10276</v>
      </c>
    </row>
    <row r="5719" spans="6:19" x14ac:dyDescent="0.3">
      <c r="F5719" s="255" t="s">
        <v>8619</v>
      </c>
      <c r="G5719" s="255" t="s">
        <v>726</v>
      </c>
      <c r="H5719" s="255" t="s">
        <v>2955</v>
      </c>
      <c r="I5719" s="255" t="s">
        <v>8902</v>
      </c>
      <c r="P5719" s="255" t="s">
        <v>8890</v>
      </c>
      <c r="Q5719" s="255" t="s">
        <v>568</v>
      </c>
      <c r="R5719" s="255" t="s">
        <v>565</v>
      </c>
      <c r="S5719" s="255" t="s">
        <v>565</v>
      </c>
    </row>
    <row r="5720" spans="6:19" x14ac:dyDescent="0.3">
      <c r="F5720" s="255" t="s">
        <v>8619</v>
      </c>
      <c r="G5720" s="255" t="s">
        <v>728</v>
      </c>
      <c r="H5720" s="255" t="s">
        <v>721</v>
      </c>
      <c r="I5720" s="255" t="s">
        <v>9780</v>
      </c>
      <c r="P5720" s="255" t="s">
        <v>8890</v>
      </c>
      <c r="Q5720" s="255" t="s">
        <v>570</v>
      </c>
      <c r="R5720" s="255" t="s">
        <v>4523</v>
      </c>
      <c r="S5720" s="255" t="s">
        <v>10277</v>
      </c>
    </row>
    <row r="5721" spans="6:19" x14ac:dyDescent="0.3">
      <c r="F5721" s="255" t="s">
        <v>8619</v>
      </c>
      <c r="G5721" s="255" t="s">
        <v>730</v>
      </c>
      <c r="H5721" s="255" t="s">
        <v>1698</v>
      </c>
      <c r="I5721" s="255" t="s">
        <v>8901</v>
      </c>
      <c r="P5721" s="255" t="s">
        <v>8890</v>
      </c>
      <c r="Q5721" s="255" t="s">
        <v>572</v>
      </c>
      <c r="R5721" s="255" t="s">
        <v>2154</v>
      </c>
      <c r="S5721" s="255" t="s">
        <v>9929</v>
      </c>
    </row>
    <row r="5722" spans="6:19" x14ac:dyDescent="0.3">
      <c r="F5722" s="255" t="s">
        <v>8619</v>
      </c>
      <c r="G5722" s="255" t="s">
        <v>539</v>
      </c>
      <c r="H5722" s="255" t="s">
        <v>9781</v>
      </c>
      <c r="I5722" s="255" t="s">
        <v>9782</v>
      </c>
      <c r="P5722" s="255" t="s">
        <v>8890</v>
      </c>
      <c r="Q5722" s="255" t="s">
        <v>574</v>
      </c>
      <c r="R5722" s="255" t="s">
        <v>1348</v>
      </c>
      <c r="S5722" s="255" t="s">
        <v>10072</v>
      </c>
    </row>
    <row r="5723" spans="6:19" x14ac:dyDescent="0.3">
      <c r="F5723" s="255" t="s">
        <v>8619</v>
      </c>
      <c r="G5723" s="255" t="s">
        <v>733</v>
      </c>
      <c r="H5723" s="255" t="s">
        <v>952</v>
      </c>
      <c r="I5723" s="255" t="s">
        <v>1595</v>
      </c>
      <c r="P5723" s="255" t="s">
        <v>8890</v>
      </c>
      <c r="Q5723" s="255" t="s">
        <v>576</v>
      </c>
      <c r="R5723" s="255" t="s">
        <v>1671</v>
      </c>
      <c r="S5723" s="255" t="s">
        <v>1660</v>
      </c>
    </row>
    <row r="5724" spans="6:19" x14ac:dyDescent="0.3">
      <c r="F5724" s="255" t="s">
        <v>8619</v>
      </c>
      <c r="G5724" s="255" t="s">
        <v>735</v>
      </c>
      <c r="H5724" s="255" t="s">
        <v>2154</v>
      </c>
      <c r="I5724" s="255" t="s">
        <v>5747</v>
      </c>
      <c r="P5724" s="255" t="s">
        <v>8890</v>
      </c>
      <c r="Q5724" s="255" t="s">
        <v>578</v>
      </c>
      <c r="R5724" s="255" t="s">
        <v>4192</v>
      </c>
      <c r="S5724" s="255" t="s">
        <v>1385</v>
      </c>
    </row>
    <row r="5725" spans="6:19" x14ac:dyDescent="0.3">
      <c r="F5725" s="255" t="s">
        <v>8619</v>
      </c>
      <c r="G5725" s="255" t="s">
        <v>737</v>
      </c>
      <c r="H5725" s="255" t="s">
        <v>674</v>
      </c>
      <c r="I5725" s="255" t="s">
        <v>4715</v>
      </c>
      <c r="P5725" s="255" t="s">
        <v>8890</v>
      </c>
      <c r="Q5725" s="255" t="s">
        <v>580</v>
      </c>
      <c r="R5725" s="255" t="s">
        <v>594</v>
      </c>
      <c r="S5725" s="255" t="s">
        <v>2515</v>
      </c>
    </row>
    <row r="5726" spans="6:19" x14ac:dyDescent="0.3">
      <c r="F5726" s="255" t="s">
        <v>8619</v>
      </c>
      <c r="G5726" s="255" t="s">
        <v>739</v>
      </c>
      <c r="H5726" s="255" t="s">
        <v>6461</v>
      </c>
      <c r="I5726" s="255" t="s">
        <v>9783</v>
      </c>
      <c r="P5726" s="255" t="s">
        <v>8890</v>
      </c>
      <c r="Q5726" s="255" t="s">
        <v>2829</v>
      </c>
      <c r="R5726" s="255" t="s">
        <v>594</v>
      </c>
      <c r="S5726" s="255" t="s">
        <v>1020</v>
      </c>
    </row>
    <row r="5727" spans="6:19" x14ac:dyDescent="0.3">
      <c r="F5727" s="255" t="s">
        <v>8619</v>
      </c>
      <c r="G5727" s="255" t="s">
        <v>741</v>
      </c>
      <c r="H5727" s="255" t="s">
        <v>1010</v>
      </c>
      <c r="I5727" s="255" t="s">
        <v>1894</v>
      </c>
      <c r="P5727" s="255" t="s">
        <v>8890</v>
      </c>
      <c r="Q5727" s="255" t="s">
        <v>4664</v>
      </c>
      <c r="R5727" s="255" t="s">
        <v>1227</v>
      </c>
      <c r="S5727" s="255" t="s">
        <v>10278</v>
      </c>
    </row>
    <row r="5728" spans="6:19" x14ac:dyDescent="0.3">
      <c r="F5728" s="255" t="s">
        <v>8619</v>
      </c>
      <c r="G5728" s="255" t="s">
        <v>743</v>
      </c>
      <c r="H5728" s="255" t="s">
        <v>1642</v>
      </c>
      <c r="I5728" s="255" t="s">
        <v>9784</v>
      </c>
      <c r="P5728" s="255" t="s">
        <v>8890</v>
      </c>
      <c r="Q5728" s="255" t="s">
        <v>582</v>
      </c>
      <c r="R5728" s="255" t="s">
        <v>2806</v>
      </c>
      <c r="S5728" s="255" t="s">
        <v>10279</v>
      </c>
    </row>
    <row r="5729" spans="6:19" x14ac:dyDescent="0.3">
      <c r="F5729" s="255" t="s">
        <v>8619</v>
      </c>
      <c r="G5729" s="255" t="s">
        <v>745</v>
      </c>
      <c r="H5729" s="255" t="s">
        <v>1119</v>
      </c>
      <c r="I5729" s="255" t="s">
        <v>8900</v>
      </c>
      <c r="P5729" s="255" t="s">
        <v>8890</v>
      </c>
      <c r="Q5729" s="255" t="s">
        <v>584</v>
      </c>
      <c r="R5729" s="255" t="s">
        <v>1525</v>
      </c>
      <c r="S5729" s="255" t="s">
        <v>10280</v>
      </c>
    </row>
    <row r="5730" spans="6:19" x14ac:dyDescent="0.3">
      <c r="F5730" s="255" t="s">
        <v>8619</v>
      </c>
      <c r="G5730" s="255" t="s">
        <v>747</v>
      </c>
      <c r="H5730" s="255" t="s">
        <v>1375</v>
      </c>
      <c r="I5730" s="255" t="s">
        <v>9785</v>
      </c>
      <c r="P5730" s="255" t="s">
        <v>8890</v>
      </c>
      <c r="Q5730" s="255" t="s">
        <v>586</v>
      </c>
      <c r="R5730" s="255" t="s">
        <v>4364</v>
      </c>
      <c r="S5730" s="255" t="s">
        <v>10281</v>
      </c>
    </row>
    <row r="5731" spans="6:19" x14ac:dyDescent="0.3">
      <c r="F5731" s="255" t="s">
        <v>8619</v>
      </c>
      <c r="G5731" s="255" t="s">
        <v>749</v>
      </c>
      <c r="H5731" s="255" t="s">
        <v>3057</v>
      </c>
      <c r="I5731" s="255" t="s">
        <v>9786</v>
      </c>
      <c r="P5731" s="255" t="s">
        <v>8890</v>
      </c>
      <c r="Q5731" s="255" t="s">
        <v>553</v>
      </c>
      <c r="R5731" s="255" t="s">
        <v>956</v>
      </c>
      <c r="S5731" s="255" t="s">
        <v>10282</v>
      </c>
    </row>
    <row r="5732" spans="6:19" x14ac:dyDescent="0.3">
      <c r="F5732" s="255" t="s">
        <v>8619</v>
      </c>
      <c r="G5732" s="255" t="s">
        <v>751</v>
      </c>
      <c r="H5732" s="255" t="s">
        <v>654</v>
      </c>
      <c r="I5732" s="255" t="s">
        <v>9787</v>
      </c>
      <c r="P5732" s="255" t="s">
        <v>8890</v>
      </c>
      <c r="Q5732" s="255" t="s">
        <v>589</v>
      </c>
      <c r="R5732" s="255" t="s">
        <v>1718</v>
      </c>
      <c r="S5732" s="255" t="s">
        <v>7861</v>
      </c>
    </row>
    <row r="5733" spans="6:19" x14ac:dyDescent="0.3">
      <c r="F5733" s="255" t="s">
        <v>8619</v>
      </c>
      <c r="G5733" s="255" t="s">
        <v>753</v>
      </c>
      <c r="H5733" s="255" t="s">
        <v>9788</v>
      </c>
      <c r="I5733" s="255" t="s">
        <v>9789</v>
      </c>
      <c r="P5733" s="255" t="s">
        <v>8890</v>
      </c>
      <c r="Q5733" s="255" t="s">
        <v>591</v>
      </c>
      <c r="R5733" s="255" t="s">
        <v>1863</v>
      </c>
      <c r="S5733" s="255" t="s">
        <v>10283</v>
      </c>
    </row>
    <row r="5734" spans="6:19" x14ac:dyDescent="0.3">
      <c r="F5734" s="255" t="s">
        <v>8619</v>
      </c>
      <c r="G5734" s="255" t="s">
        <v>538</v>
      </c>
      <c r="H5734" s="255" t="s">
        <v>9790</v>
      </c>
      <c r="I5734" s="255" t="s">
        <v>9791</v>
      </c>
      <c r="P5734" s="255" t="s">
        <v>8890</v>
      </c>
      <c r="Q5734" s="255" t="s">
        <v>593</v>
      </c>
      <c r="R5734" s="255" t="s">
        <v>863</v>
      </c>
      <c r="S5734" s="255" t="s">
        <v>565</v>
      </c>
    </row>
    <row r="5735" spans="6:19" x14ac:dyDescent="0.3">
      <c r="F5735" s="255" t="s">
        <v>8619</v>
      </c>
      <c r="G5735" s="255" t="s">
        <v>756</v>
      </c>
      <c r="H5735" s="255" t="s">
        <v>624</v>
      </c>
      <c r="I5735" s="255" t="s">
        <v>757</v>
      </c>
      <c r="P5735" s="255" t="s">
        <v>8890</v>
      </c>
      <c r="Q5735" s="255" t="s">
        <v>4665</v>
      </c>
      <c r="R5735" s="255" t="s">
        <v>621</v>
      </c>
      <c r="S5735" s="255" t="s">
        <v>4953</v>
      </c>
    </row>
    <row r="5736" spans="6:19" x14ac:dyDescent="0.3">
      <c r="F5736" s="255" t="s">
        <v>8619</v>
      </c>
      <c r="G5736" s="255" t="s">
        <v>758</v>
      </c>
      <c r="H5736" s="255" t="s">
        <v>985</v>
      </c>
      <c r="I5736" s="255" t="s">
        <v>4905</v>
      </c>
      <c r="P5736" s="255" t="s">
        <v>8890</v>
      </c>
      <c r="Q5736" s="255" t="s">
        <v>595</v>
      </c>
      <c r="R5736" s="255" t="s">
        <v>863</v>
      </c>
      <c r="S5736" s="255" t="s">
        <v>4245</v>
      </c>
    </row>
    <row r="5737" spans="6:19" x14ac:dyDescent="0.3">
      <c r="F5737" s="255" t="s">
        <v>8619</v>
      </c>
      <c r="G5737" s="255" t="s">
        <v>760</v>
      </c>
      <c r="H5737" s="255" t="s">
        <v>9792</v>
      </c>
      <c r="I5737" s="255" t="s">
        <v>9793</v>
      </c>
      <c r="P5737" s="255" t="s">
        <v>8890</v>
      </c>
      <c r="Q5737" s="255" t="s">
        <v>597</v>
      </c>
      <c r="R5737" s="255" t="s">
        <v>2163</v>
      </c>
      <c r="S5737" s="255" t="s">
        <v>3204</v>
      </c>
    </row>
    <row r="5738" spans="6:19" x14ac:dyDescent="0.3">
      <c r="F5738" s="255" t="s">
        <v>8619</v>
      </c>
      <c r="G5738" s="255" t="s">
        <v>762</v>
      </c>
      <c r="H5738" s="255" t="s">
        <v>4333</v>
      </c>
      <c r="I5738" s="255" t="s">
        <v>9794</v>
      </c>
      <c r="P5738" s="255" t="s">
        <v>8890</v>
      </c>
      <c r="Q5738" s="255" t="s">
        <v>599</v>
      </c>
      <c r="R5738" s="255" t="s">
        <v>992</v>
      </c>
      <c r="S5738" s="255" t="s">
        <v>10284</v>
      </c>
    </row>
    <row r="5739" spans="6:19" x14ac:dyDescent="0.3">
      <c r="F5739" s="255" t="s">
        <v>8619</v>
      </c>
      <c r="G5739" s="255" t="s">
        <v>764</v>
      </c>
      <c r="H5739" s="255" t="s">
        <v>4486</v>
      </c>
      <c r="I5739" s="255" t="s">
        <v>9795</v>
      </c>
      <c r="P5739" s="255" t="s">
        <v>8890</v>
      </c>
      <c r="Q5739" s="255" t="s">
        <v>4666</v>
      </c>
      <c r="R5739" s="255" t="s">
        <v>4523</v>
      </c>
      <c r="S5739" s="255" t="s">
        <v>6189</v>
      </c>
    </row>
    <row r="5740" spans="6:19" x14ac:dyDescent="0.3">
      <c r="F5740" s="255" t="s">
        <v>8619</v>
      </c>
      <c r="G5740" s="255" t="s">
        <v>766</v>
      </c>
      <c r="H5740" s="255" t="s">
        <v>1808</v>
      </c>
      <c r="I5740" s="255" t="s">
        <v>997</v>
      </c>
      <c r="P5740" s="255" t="s">
        <v>8890</v>
      </c>
      <c r="Q5740" s="255" t="s">
        <v>601</v>
      </c>
      <c r="R5740" s="255" t="s">
        <v>565</v>
      </c>
      <c r="S5740" s="255" t="s">
        <v>565</v>
      </c>
    </row>
    <row r="5741" spans="6:19" x14ac:dyDescent="0.3">
      <c r="F5741" s="255" t="s">
        <v>8619</v>
      </c>
      <c r="G5741" s="255" t="s">
        <v>4672</v>
      </c>
      <c r="H5741" s="255" t="s">
        <v>600</v>
      </c>
      <c r="I5741" s="255" t="s">
        <v>6540</v>
      </c>
      <c r="P5741" s="255" t="s">
        <v>8890</v>
      </c>
      <c r="Q5741" s="255" t="s">
        <v>603</v>
      </c>
      <c r="R5741" s="255" t="s">
        <v>4523</v>
      </c>
      <c r="S5741" s="255" t="s">
        <v>6189</v>
      </c>
    </row>
    <row r="5742" spans="6:19" x14ac:dyDescent="0.3">
      <c r="F5742" s="255" t="s">
        <v>8619</v>
      </c>
      <c r="G5742" s="255" t="s">
        <v>767</v>
      </c>
      <c r="H5742" s="255" t="s">
        <v>2384</v>
      </c>
      <c r="I5742" s="255" t="s">
        <v>5704</v>
      </c>
      <c r="P5742" s="255" t="s">
        <v>8890</v>
      </c>
      <c r="Q5742" s="255" t="s">
        <v>586</v>
      </c>
      <c r="R5742" s="255" t="s">
        <v>652</v>
      </c>
      <c r="S5742" s="255" t="s">
        <v>1829</v>
      </c>
    </row>
    <row r="5743" spans="6:19" x14ac:dyDescent="0.3">
      <c r="F5743" s="255" t="s">
        <v>8619</v>
      </c>
      <c r="G5743" s="255" t="s">
        <v>769</v>
      </c>
      <c r="H5743" s="255" t="s">
        <v>777</v>
      </c>
      <c r="I5743" s="255" t="s">
        <v>1739</v>
      </c>
      <c r="P5743" s="255" t="s">
        <v>8890</v>
      </c>
      <c r="Q5743" s="255" t="s">
        <v>552</v>
      </c>
      <c r="R5743" s="255" t="s">
        <v>10285</v>
      </c>
      <c r="S5743" s="255" t="s">
        <v>10286</v>
      </c>
    </row>
    <row r="5744" spans="6:19" x14ac:dyDescent="0.3">
      <c r="F5744" s="255" t="s">
        <v>8619</v>
      </c>
      <c r="G5744" s="255" t="s">
        <v>771</v>
      </c>
      <c r="H5744" s="255" t="s">
        <v>757</v>
      </c>
      <c r="I5744" s="255" t="s">
        <v>2193</v>
      </c>
      <c r="P5744" s="255" t="s">
        <v>8890</v>
      </c>
      <c r="Q5744" s="255" t="s">
        <v>551</v>
      </c>
      <c r="R5744" s="255" t="s">
        <v>1823</v>
      </c>
      <c r="S5744" s="255" t="s">
        <v>10287</v>
      </c>
    </row>
    <row r="5745" spans="6:19" x14ac:dyDescent="0.3">
      <c r="F5745" s="255" t="s">
        <v>8619</v>
      </c>
      <c r="G5745" s="255" t="s">
        <v>537</v>
      </c>
      <c r="H5745" s="255" t="s">
        <v>9796</v>
      </c>
      <c r="I5745" s="255" t="s">
        <v>9797</v>
      </c>
      <c r="P5745" s="255" t="s">
        <v>8890</v>
      </c>
      <c r="Q5745" s="255" t="s">
        <v>609</v>
      </c>
      <c r="R5745" s="255" t="s">
        <v>565</v>
      </c>
      <c r="S5745" s="255" t="s">
        <v>565</v>
      </c>
    </row>
    <row r="5746" spans="6:19" x14ac:dyDescent="0.3">
      <c r="F5746" s="255" t="s">
        <v>8619</v>
      </c>
      <c r="G5746" s="255" t="s">
        <v>4673</v>
      </c>
      <c r="H5746" s="255" t="s">
        <v>1085</v>
      </c>
      <c r="I5746" s="255" t="s">
        <v>9798</v>
      </c>
      <c r="P5746" s="255" t="s">
        <v>8890</v>
      </c>
      <c r="Q5746" s="255" t="s">
        <v>611</v>
      </c>
      <c r="R5746" s="255" t="s">
        <v>1823</v>
      </c>
      <c r="S5746" s="255" t="s">
        <v>10287</v>
      </c>
    </row>
    <row r="5747" spans="6:19" x14ac:dyDescent="0.3">
      <c r="F5747" s="255" t="s">
        <v>8619</v>
      </c>
      <c r="G5747" s="255" t="s">
        <v>774</v>
      </c>
      <c r="H5747" s="255" t="s">
        <v>652</v>
      </c>
      <c r="I5747" s="255" t="s">
        <v>4421</v>
      </c>
      <c r="P5747" s="255" t="s">
        <v>8890</v>
      </c>
      <c r="Q5747" s="255" t="s">
        <v>586</v>
      </c>
      <c r="R5747" s="255" t="s">
        <v>565</v>
      </c>
      <c r="S5747" s="255" t="s">
        <v>565</v>
      </c>
    </row>
    <row r="5748" spans="6:19" x14ac:dyDescent="0.3">
      <c r="F5748" s="255" t="s">
        <v>8619</v>
      </c>
      <c r="G5748" s="255" t="s">
        <v>776</v>
      </c>
      <c r="H5748" s="255" t="s">
        <v>565</v>
      </c>
      <c r="I5748" s="255" t="s">
        <v>812</v>
      </c>
      <c r="P5748" s="255" t="s">
        <v>8890</v>
      </c>
      <c r="Q5748" s="255" t="s">
        <v>550</v>
      </c>
      <c r="R5748" s="255" t="s">
        <v>1521</v>
      </c>
      <c r="S5748" s="255" t="s">
        <v>1784</v>
      </c>
    </row>
    <row r="5749" spans="6:19" x14ac:dyDescent="0.3">
      <c r="F5749" s="255" t="s">
        <v>8619</v>
      </c>
      <c r="G5749" s="255" t="s">
        <v>778</v>
      </c>
      <c r="H5749" s="255" t="s">
        <v>2193</v>
      </c>
      <c r="I5749" s="255" t="s">
        <v>5501</v>
      </c>
      <c r="P5749" s="255" t="s">
        <v>8890</v>
      </c>
      <c r="Q5749" s="255" t="s">
        <v>614</v>
      </c>
      <c r="R5749" s="255" t="s">
        <v>565</v>
      </c>
      <c r="S5749" s="255" t="s">
        <v>565</v>
      </c>
    </row>
    <row r="5750" spans="6:19" x14ac:dyDescent="0.3">
      <c r="F5750" s="255" t="s">
        <v>8619</v>
      </c>
      <c r="G5750" s="255" t="s">
        <v>780</v>
      </c>
      <c r="H5750" s="255" t="s">
        <v>812</v>
      </c>
      <c r="I5750" s="255" t="s">
        <v>8898</v>
      </c>
      <c r="P5750" s="255" t="s">
        <v>8890</v>
      </c>
      <c r="Q5750" s="255" t="s">
        <v>615</v>
      </c>
      <c r="R5750" s="255" t="s">
        <v>2154</v>
      </c>
      <c r="S5750" s="255" t="s">
        <v>1308</v>
      </c>
    </row>
    <row r="5751" spans="6:19" x14ac:dyDescent="0.3">
      <c r="F5751" s="255" t="s">
        <v>8619</v>
      </c>
      <c r="G5751" s="255" t="s">
        <v>782</v>
      </c>
      <c r="H5751" s="255" t="s">
        <v>565</v>
      </c>
      <c r="I5751" s="255" t="s">
        <v>565</v>
      </c>
      <c r="P5751" s="255" t="s">
        <v>8890</v>
      </c>
      <c r="Q5751" s="255" t="s">
        <v>616</v>
      </c>
      <c r="R5751" s="255" t="s">
        <v>565</v>
      </c>
      <c r="S5751" s="255" t="s">
        <v>565</v>
      </c>
    </row>
    <row r="5752" spans="6:19" x14ac:dyDescent="0.3">
      <c r="F5752" s="255" t="s">
        <v>8619</v>
      </c>
      <c r="G5752" s="255" t="s">
        <v>784</v>
      </c>
      <c r="H5752" s="255" t="s">
        <v>1348</v>
      </c>
      <c r="I5752" s="255" t="s">
        <v>2728</v>
      </c>
      <c r="P5752" s="255" t="s">
        <v>8890</v>
      </c>
      <c r="Q5752" s="255" t="s">
        <v>618</v>
      </c>
      <c r="R5752" s="255" t="s">
        <v>1420</v>
      </c>
      <c r="S5752" s="255" t="s">
        <v>1568</v>
      </c>
    </row>
    <row r="5753" spans="6:19" x14ac:dyDescent="0.3">
      <c r="F5753" s="255" t="s">
        <v>8619</v>
      </c>
      <c r="G5753" s="255" t="s">
        <v>786</v>
      </c>
      <c r="H5753" s="255" t="s">
        <v>2153</v>
      </c>
      <c r="I5753" s="255" t="s">
        <v>9799</v>
      </c>
      <c r="P5753" s="255" t="s">
        <v>8890</v>
      </c>
      <c r="Q5753" s="255" t="s">
        <v>620</v>
      </c>
      <c r="R5753" s="255" t="s">
        <v>594</v>
      </c>
      <c r="S5753" s="255" t="s">
        <v>1281</v>
      </c>
    </row>
    <row r="5754" spans="6:19" x14ac:dyDescent="0.3">
      <c r="F5754" s="255" t="s">
        <v>8619</v>
      </c>
      <c r="G5754" s="255" t="s">
        <v>4674</v>
      </c>
      <c r="H5754" s="255" t="s">
        <v>1698</v>
      </c>
      <c r="I5754" s="255" t="s">
        <v>9800</v>
      </c>
      <c r="P5754" s="255" t="s">
        <v>8890</v>
      </c>
      <c r="Q5754" s="255" t="s">
        <v>8645</v>
      </c>
      <c r="R5754" s="255" t="s">
        <v>594</v>
      </c>
      <c r="S5754" s="255" t="s">
        <v>1183</v>
      </c>
    </row>
    <row r="5755" spans="6:19" x14ac:dyDescent="0.3">
      <c r="F5755" s="255" t="s">
        <v>8619</v>
      </c>
      <c r="G5755" s="255" t="s">
        <v>788</v>
      </c>
      <c r="H5755" s="255" t="s">
        <v>2163</v>
      </c>
      <c r="I5755" s="255" t="s">
        <v>2728</v>
      </c>
      <c r="P5755" s="255" t="s">
        <v>8890</v>
      </c>
      <c r="Q5755" s="255" t="s">
        <v>8646</v>
      </c>
      <c r="R5755" s="255" t="s">
        <v>565</v>
      </c>
      <c r="S5755" s="255" t="s">
        <v>624</v>
      </c>
    </row>
    <row r="5756" spans="6:19" x14ac:dyDescent="0.3">
      <c r="F5756" s="255" t="s">
        <v>8619</v>
      </c>
      <c r="G5756" s="255" t="s">
        <v>790</v>
      </c>
      <c r="H5756" s="255" t="s">
        <v>632</v>
      </c>
      <c r="I5756" s="255" t="s">
        <v>9801</v>
      </c>
      <c r="P5756" s="255" t="s">
        <v>8890</v>
      </c>
      <c r="Q5756" s="255" t="s">
        <v>586</v>
      </c>
      <c r="R5756" s="255" t="s">
        <v>594</v>
      </c>
      <c r="S5756" s="255" t="s">
        <v>661</v>
      </c>
    </row>
    <row r="5757" spans="6:19" x14ac:dyDescent="0.3">
      <c r="F5757" s="255" t="s">
        <v>8619</v>
      </c>
      <c r="G5757" s="255" t="s">
        <v>792</v>
      </c>
      <c r="H5757" s="255" t="s">
        <v>2154</v>
      </c>
      <c r="I5757" s="255" t="s">
        <v>1216</v>
      </c>
      <c r="P5757" s="255" t="s">
        <v>8890</v>
      </c>
      <c r="Q5757" s="255" t="s">
        <v>549</v>
      </c>
      <c r="R5757" s="255" t="s">
        <v>1037</v>
      </c>
      <c r="S5757" s="255" t="s">
        <v>10288</v>
      </c>
    </row>
    <row r="5758" spans="6:19" x14ac:dyDescent="0.3">
      <c r="F5758" s="255" t="s">
        <v>8619</v>
      </c>
      <c r="G5758" s="255" t="s">
        <v>794</v>
      </c>
      <c r="H5758" s="255" t="s">
        <v>2812</v>
      </c>
      <c r="I5758" s="255" t="s">
        <v>3656</v>
      </c>
      <c r="P5758" s="255" t="s">
        <v>8890</v>
      </c>
      <c r="Q5758" s="255" t="s">
        <v>623</v>
      </c>
      <c r="R5758" s="255" t="s">
        <v>946</v>
      </c>
      <c r="S5758" s="255" t="s">
        <v>777</v>
      </c>
    </row>
    <row r="5759" spans="6:19" x14ac:dyDescent="0.3">
      <c r="F5759" s="255" t="s">
        <v>8619</v>
      </c>
      <c r="G5759" s="255" t="s">
        <v>796</v>
      </c>
      <c r="H5759" s="255" t="s">
        <v>1079</v>
      </c>
      <c r="I5759" s="255" t="s">
        <v>1484</v>
      </c>
      <c r="P5759" s="255" t="s">
        <v>8890</v>
      </c>
      <c r="Q5759" s="255" t="s">
        <v>625</v>
      </c>
      <c r="R5759" s="255" t="s">
        <v>594</v>
      </c>
      <c r="S5759" s="255" t="s">
        <v>821</v>
      </c>
    </row>
    <row r="5760" spans="6:19" x14ac:dyDescent="0.3">
      <c r="F5760" s="255" t="s">
        <v>8619</v>
      </c>
      <c r="G5760" s="255" t="s">
        <v>4675</v>
      </c>
      <c r="H5760" s="255" t="s">
        <v>1939</v>
      </c>
      <c r="I5760" s="255" t="s">
        <v>8897</v>
      </c>
      <c r="P5760" s="255" t="s">
        <v>8890</v>
      </c>
      <c r="Q5760" s="255" t="s">
        <v>1237</v>
      </c>
      <c r="R5760" s="255" t="s">
        <v>594</v>
      </c>
      <c r="S5760" s="255" t="s">
        <v>863</v>
      </c>
    </row>
    <row r="5761" spans="6:19" x14ac:dyDescent="0.3">
      <c r="F5761" s="255" t="s">
        <v>8619</v>
      </c>
      <c r="G5761" s="255" t="s">
        <v>798</v>
      </c>
      <c r="H5761" s="255" t="s">
        <v>594</v>
      </c>
      <c r="I5761" s="255" t="s">
        <v>946</v>
      </c>
      <c r="P5761" s="255" t="s">
        <v>8890</v>
      </c>
      <c r="Q5761" s="255" t="s">
        <v>627</v>
      </c>
      <c r="R5761" s="255" t="s">
        <v>594</v>
      </c>
      <c r="S5761" s="255" t="s">
        <v>2284</v>
      </c>
    </row>
    <row r="5762" spans="6:19" x14ac:dyDescent="0.3">
      <c r="F5762" s="255" t="s">
        <v>8619</v>
      </c>
      <c r="G5762" s="255" t="s">
        <v>800</v>
      </c>
      <c r="H5762" s="255" t="s">
        <v>2455</v>
      </c>
      <c r="I5762" s="255" t="s">
        <v>4408</v>
      </c>
      <c r="P5762" s="255" t="s">
        <v>8890</v>
      </c>
      <c r="Q5762" s="255" t="s">
        <v>629</v>
      </c>
      <c r="R5762" s="255" t="s">
        <v>828</v>
      </c>
      <c r="S5762" s="255" t="s">
        <v>4435</v>
      </c>
    </row>
    <row r="5763" spans="6:19" x14ac:dyDescent="0.3">
      <c r="F5763" s="255" t="s">
        <v>8619</v>
      </c>
      <c r="G5763" s="255" t="s">
        <v>802</v>
      </c>
      <c r="H5763" s="255" t="s">
        <v>946</v>
      </c>
      <c r="I5763" s="255" t="s">
        <v>661</v>
      </c>
      <c r="P5763" s="255" t="s">
        <v>8890</v>
      </c>
      <c r="Q5763" s="255" t="s">
        <v>631</v>
      </c>
      <c r="R5763" s="255" t="s">
        <v>565</v>
      </c>
      <c r="S5763" s="255" t="s">
        <v>2256</v>
      </c>
    </row>
    <row r="5764" spans="6:19" x14ac:dyDescent="0.3">
      <c r="F5764" s="255" t="s">
        <v>8619</v>
      </c>
      <c r="G5764" s="255" t="s">
        <v>803</v>
      </c>
      <c r="H5764" s="255" t="s">
        <v>875</v>
      </c>
      <c r="I5764" s="255" t="s">
        <v>1996</v>
      </c>
      <c r="P5764" s="255" t="s">
        <v>8890</v>
      </c>
      <c r="Q5764" s="255" t="s">
        <v>633</v>
      </c>
      <c r="R5764" s="255" t="s">
        <v>1844</v>
      </c>
      <c r="S5764" s="255" t="s">
        <v>4086</v>
      </c>
    </row>
    <row r="5765" spans="6:19" x14ac:dyDescent="0.3">
      <c r="F5765" s="255" t="s">
        <v>8619</v>
      </c>
      <c r="G5765" s="255" t="s">
        <v>805</v>
      </c>
      <c r="H5765" s="255" t="s">
        <v>821</v>
      </c>
      <c r="I5765" s="255" t="s">
        <v>994</v>
      </c>
      <c r="P5765" s="255" t="s">
        <v>8890</v>
      </c>
      <c r="Q5765" s="255" t="s">
        <v>586</v>
      </c>
      <c r="R5765" s="255" t="s">
        <v>1157</v>
      </c>
      <c r="S5765" s="255" t="s">
        <v>8916</v>
      </c>
    </row>
    <row r="5766" spans="6:19" x14ac:dyDescent="0.3">
      <c r="F5766" s="255" t="s">
        <v>8619</v>
      </c>
      <c r="G5766" s="255" t="s">
        <v>807</v>
      </c>
      <c r="H5766" s="255" t="s">
        <v>624</v>
      </c>
      <c r="I5766" s="255" t="s">
        <v>2191</v>
      </c>
      <c r="P5766" s="255" t="s">
        <v>8890</v>
      </c>
      <c r="Q5766" s="255" t="s">
        <v>548</v>
      </c>
      <c r="R5766" s="255" t="s">
        <v>3265</v>
      </c>
      <c r="S5766" s="255" t="s">
        <v>10289</v>
      </c>
    </row>
    <row r="5767" spans="6:19" x14ac:dyDescent="0.3">
      <c r="F5767" s="255" t="s">
        <v>8619</v>
      </c>
      <c r="G5767" s="255" t="s">
        <v>809</v>
      </c>
      <c r="H5767" s="255" t="s">
        <v>777</v>
      </c>
      <c r="I5767" s="255" t="s">
        <v>4555</v>
      </c>
      <c r="P5767" s="255" t="s">
        <v>8890</v>
      </c>
      <c r="Q5767" s="255" t="s">
        <v>637</v>
      </c>
      <c r="R5767" s="255" t="s">
        <v>1863</v>
      </c>
      <c r="S5767" s="255" t="s">
        <v>1659</v>
      </c>
    </row>
    <row r="5768" spans="6:19" x14ac:dyDescent="0.3">
      <c r="F5768" s="255" t="s">
        <v>8619</v>
      </c>
      <c r="G5768" s="255" t="s">
        <v>811</v>
      </c>
      <c r="H5768" s="255" t="s">
        <v>594</v>
      </c>
      <c r="I5768" s="255" t="s">
        <v>624</v>
      </c>
      <c r="P5768" s="255" t="s">
        <v>8890</v>
      </c>
      <c r="Q5768" s="255" t="s">
        <v>639</v>
      </c>
      <c r="R5768" s="255" t="s">
        <v>2256</v>
      </c>
      <c r="S5768" s="255" t="s">
        <v>4927</v>
      </c>
    </row>
    <row r="5769" spans="6:19" x14ac:dyDescent="0.3">
      <c r="F5769" s="255" t="s">
        <v>8619</v>
      </c>
      <c r="G5769" s="255" t="s">
        <v>4676</v>
      </c>
      <c r="H5769" s="255" t="s">
        <v>3647</v>
      </c>
      <c r="I5769" s="255" t="s">
        <v>9802</v>
      </c>
      <c r="P5769" s="255" t="s">
        <v>8890</v>
      </c>
      <c r="Q5769" s="255" t="s">
        <v>641</v>
      </c>
      <c r="R5769" s="255" t="s">
        <v>565</v>
      </c>
      <c r="S5769" s="255" t="s">
        <v>565</v>
      </c>
    </row>
    <row r="5770" spans="6:19" x14ac:dyDescent="0.3">
      <c r="F5770" s="255" t="s">
        <v>8619</v>
      </c>
      <c r="G5770" s="255" t="s">
        <v>813</v>
      </c>
      <c r="H5770" s="255" t="s">
        <v>1864</v>
      </c>
      <c r="I5770" s="255" t="s">
        <v>9803</v>
      </c>
      <c r="P5770" s="255" t="s">
        <v>8890</v>
      </c>
      <c r="Q5770" s="255" t="s">
        <v>643</v>
      </c>
      <c r="R5770" s="255" t="s">
        <v>952</v>
      </c>
      <c r="S5770" s="255" t="s">
        <v>4925</v>
      </c>
    </row>
    <row r="5771" spans="6:19" x14ac:dyDescent="0.3">
      <c r="F5771" s="255" t="s">
        <v>8619</v>
      </c>
      <c r="G5771" s="255" t="s">
        <v>815</v>
      </c>
      <c r="H5771" s="255" t="s">
        <v>565</v>
      </c>
      <c r="I5771" s="255" t="s">
        <v>565</v>
      </c>
      <c r="P5771" s="255" t="s">
        <v>8890</v>
      </c>
      <c r="Q5771" s="255" t="s">
        <v>586</v>
      </c>
      <c r="R5771" s="255" t="s">
        <v>1700</v>
      </c>
      <c r="S5771" s="255" t="s">
        <v>7216</v>
      </c>
    </row>
    <row r="5772" spans="6:19" x14ac:dyDescent="0.3">
      <c r="F5772" s="255" t="s">
        <v>8619</v>
      </c>
      <c r="G5772" s="255" t="s">
        <v>816</v>
      </c>
      <c r="H5772" s="255" t="s">
        <v>828</v>
      </c>
      <c r="I5772" s="255" t="s">
        <v>8896</v>
      </c>
      <c r="P5772" s="255" t="s">
        <v>8890</v>
      </c>
      <c r="Q5772" s="255" t="s">
        <v>547</v>
      </c>
      <c r="R5772" s="255" t="s">
        <v>972</v>
      </c>
      <c r="S5772" s="255" t="s">
        <v>2051</v>
      </c>
    </row>
    <row r="5773" spans="6:19" x14ac:dyDescent="0.3">
      <c r="F5773" s="255" t="s">
        <v>8619</v>
      </c>
      <c r="G5773" s="255" t="s">
        <v>818</v>
      </c>
      <c r="H5773" s="255" t="s">
        <v>1992</v>
      </c>
      <c r="I5773" s="255" t="s">
        <v>8903</v>
      </c>
      <c r="P5773" s="255" t="s">
        <v>8890</v>
      </c>
      <c r="Q5773" s="255" t="s">
        <v>647</v>
      </c>
      <c r="R5773" s="255" t="s">
        <v>1183</v>
      </c>
      <c r="S5773" s="255" t="s">
        <v>2086</v>
      </c>
    </row>
    <row r="5774" spans="6:19" x14ac:dyDescent="0.3">
      <c r="F5774" s="255" t="s">
        <v>8619</v>
      </c>
      <c r="G5774" s="255" t="s">
        <v>4677</v>
      </c>
      <c r="H5774" s="255" t="s">
        <v>757</v>
      </c>
      <c r="I5774" s="255" t="s">
        <v>594</v>
      </c>
      <c r="P5774" s="255" t="s">
        <v>8890</v>
      </c>
      <c r="Q5774" s="255" t="s">
        <v>649</v>
      </c>
      <c r="R5774" s="255" t="s">
        <v>992</v>
      </c>
      <c r="S5774" s="255" t="s">
        <v>4552</v>
      </c>
    </row>
    <row r="5775" spans="6:19" x14ac:dyDescent="0.3">
      <c r="F5775" s="255" t="s">
        <v>8619</v>
      </c>
      <c r="G5775" s="255" t="s">
        <v>820</v>
      </c>
      <c r="H5775" s="255" t="s">
        <v>624</v>
      </c>
      <c r="I5775" s="255" t="s">
        <v>594</v>
      </c>
      <c r="P5775" s="255" t="s">
        <v>8890</v>
      </c>
      <c r="Q5775" s="255" t="s">
        <v>651</v>
      </c>
      <c r="R5775" s="255" t="s">
        <v>594</v>
      </c>
      <c r="S5775" s="255" t="s">
        <v>594</v>
      </c>
    </row>
    <row r="5776" spans="6:19" x14ac:dyDescent="0.3">
      <c r="F5776" s="255" t="s">
        <v>8619</v>
      </c>
      <c r="G5776" s="255" t="s">
        <v>961</v>
      </c>
      <c r="H5776" s="255" t="s">
        <v>594</v>
      </c>
      <c r="I5776" s="255" t="s">
        <v>565</v>
      </c>
      <c r="P5776" s="255" t="s">
        <v>8890</v>
      </c>
      <c r="Q5776" s="255" t="s">
        <v>653</v>
      </c>
      <c r="R5776" s="255" t="s">
        <v>863</v>
      </c>
      <c r="S5776" s="255" t="s">
        <v>4192</v>
      </c>
    </row>
    <row r="5777" spans="6:19" x14ac:dyDescent="0.3">
      <c r="F5777" s="255" t="s">
        <v>8619</v>
      </c>
      <c r="G5777" s="255" t="s">
        <v>822</v>
      </c>
      <c r="H5777" s="255" t="s">
        <v>2946</v>
      </c>
      <c r="I5777" s="255" t="s">
        <v>9804</v>
      </c>
      <c r="P5777" s="255" t="s">
        <v>8890</v>
      </c>
      <c r="Q5777" s="255" t="s">
        <v>655</v>
      </c>
      <c r="R5777" s="255" t="s">
        <v>680</v>
      </c>
      <c r="S5777" s="255" t="s">
        <v>4353</v>
      </c>
    </row>
    <row r="5778" spans="6:19" x14ac:dyDescent="0.3">
      <c r="F5778" s="255" t="s">
        <v>8619</v>
      </c>
      <c r="G5778" s="255" t="s">
        <v>332</v>
      </c>
      <c r="H5778" s="255" t="s">
        <v>2440</v>
      </c>
      <c r="I5778" s="255" t="s">
        <v>9805</v>
      </c>
      <c r="P5778" s="255" t="s">
        <v>8890</v>
      </c>
      <c r="Q5778" s="255" t="s">
        <v>657</v>
      </c>
      <c r="R5778" s="255" t="s">
        <v>1121</v>
      </c>
      <c r="S5778" s="255" t="s">
        <v>1086</v>
      </c>
    </row>
    <row r="5779" spans="6:19" x14ac:dyDescent="0.3">
      <c r="F5779" s="255" t="s">
        <v>8619</v>
      </c>
      <c r="G5779" s="255" t="s">
        <v>331</v>
      </c>
      <c r="H5779" s="255" t="s">
        <v>1629</v>
      </c>
      <c r="I5779" s="255" t="s">
        <v>9806</v>
      </c>
      <c r="P5779" s="255" t="s">
        <v>8890</v>
      </c>
      <c r="Q5779" s="255" t="s">
        <v>546</v>
      </c>
      <c r="R5779" s="255" t="s">
        <v>4192</v>
      </c>
      <c r="S5779" s="255" t="s">
        <v>10290</v>
      </c>
    </row>
    <row r="5780" spans="6:19" x14ac:dyDescent="0.3">
      <c r="F5780" s="255" t="s">
        <v>8619</v>
      </c>
      <c r="G5780" s="255" t="s">
        <v>330</v>
      </c>
      <c r="H5780" s="255" t="s">
        <v>1067</v>
      </c>
      <c r="I5780" s="255" t="s">
        <v>6140</v>
      </c>
      <c r="P5780" s="255" t="s">
        <v>8890</v>
      </c>
      <c r="Q5780" s="255" t="s">
        <v>660</v>
      </c>
      <c r="R5780" s="255" t="s">
        <v>565</v>
      </c>
      <c r="S5780" s="255" t="s">
        <v>594</v>
      </c>
    </row>
    <row r="5781" spans="6:19" x14ac:dyDescent="0.3">
      <c r="F5781" s="255" t="s">
        <v>8619</v>
      </c>
      <c r="G5781" s="255" t="s">
        <v>329</v>
      </c>
      <c r="H5781" s="255" t="s">
        <v>4268</v>
      </c>
      <c r="I5781" s="255" t="s">
        <v>9807</v>
      </c>
      <c r="P5781" s="255" t="s">
        <v>8890</v>
      </c>
      <c r="Q5781" s="255" t="s">
        <v>662</v>
      </c>
      <c r="R5781" s="255" t="s">
        <v>1013</v>
      </c>
      <c r="S5781" s="255" t="s">
        <v>4385</v>
      </c>
    </row>
    <row r="5782" spans="6:19" x14ac:dyDescent="0.3">
      <c r="F5782" s="255" t="s">
        <v>8619</v>
      </c>
      <c r="G5782" s="255" t="s">
        <v>328</v>
      </c>
      <c r="H5782" s="255" t="s">
        <v>565</v>
      </c>
      <c r="I5782" s="255" t="s">
        <v>565</v>
      </c>
      <c r="P5782" s="255" t="s">
        <v>8890</v>
      </c>
      <c r="Q5782" s="255" t="s">
        <v>664</v>
      </c>
      <c r="R5782" s="255" t="s">
        <v>1415</v>
      </c>
      <c r="S5782" s="255" t="s">
        <v>6547</v>
      </c>
    </row>
    <row r="5783" spans="6:19" x14ac:dyDescent="0.3">
      <c r="F5783" s="255" t="s">
        <v>8619</v>
      </c>
      <c r="G5783" s="255" t="s">
        <v>324</v>
      </c>
      <c r="H5783" s="255" t="s">
        <v>4394</v>
      </c>
      <c r="I5783" s="255" t="s">
        <v>8895</v>
      </c>
      <c r="P5783" s="255" t="s">
        <v>8890</v>
      </c>
      <c r="Q5783" s="255" t="s">
        <v>545</v>
      </c>
      <c r="R5783" s="255" t="s">
        <v>5969</v>
      </c>
      <c r="S5783" s="255" t="s">
        <v>10291</v>
      </c>
    </row>
    <row r="5784" spans="6:19" x14ac:dyDescent="0.3">
      <c r="F5784" s="255" t="s">
        <v>8619</v>
      </c>
      <c r="G5784" s="255" t="s">
        <v>4678</v>
      </c>
      <c r="H5784" s="255" t="s">
        <v>663</v>
      </c>
      <c r="I5784" s="255" t="s">
        <v>8894</v>
      </c>
      <c r="P5784" s="255" t="s">
        <v>8890</v>
      </c>
      <c r="Q5784" s="255" t="s">
        <v>667</v>
      </c>
      <c r="R5784" s="255" t="s">
        <v>565</v>
      </c>
      <c r="S5784" s="255" t="s">
        <v>565</v>
      </c>
    </row>
    <row r="5785" spans="6:19" x14ac:dyDescent="0.3">
      <c r="F5785" s="255" t="s">
        <v>8619</v>
      </c>
      <c r="G5785" s="255" t="s">
        <v>830</v>
      </c>
      <c r="H5785" s="255" t="s">
        <v>946</v>
      </c>
      <c r="I5785" s="255" t="s">
        <v>4281</v>
      </c>
      <c r="P5785" s="255" t="s">
        <v>8890</v>
      </c>
      <c r="Q5785" s="255" t="s">
        <v>668</v>
      </c>
      <c r="R5785" s="255" t="s">
        <v>4195</v>
      </c>
      <c r="S5785" s="255" t="s">
        <v>10292</v>
      </c>
    </row>
    <row r="5786" spans="6:19" x14ac:dyDescent="0.3">
      <c r="F5786" s="255" t="s">
        <v>8619</v>
      </c>
      <c r="G5786" s="255" t="s">
        <v>831</v>
      </c>
      <c r="H5786" s="255" t="s">
        <v>565</v>
      </c>
      <c r="I5786" s="255" t="s">
        <v>594</v>
      </c>
      <c r="P5786" s="255" t="s">
        <v>8890</v>
      </c>
      <c r="Q5786" s="255" t="s">
        <v>670</v>
      </c>
      <c r="R5786" s="255" t="s">
        <v>1784</v>
      </c>
      <c r="S5786" s="255" t="s">
        <v>10293</v>
      </c>
    </row>
    <row r="5787" spans="6:19" x14ac:dyDescent="0.3">
      <c r="F5787" s="255" t="s">
        <v>8619</v>
      </c>
      <c r="G5787" s="255" t="s">
        <v>832</v>
      </c>
      <c r="H5787" s="255" t="s">
        <v>3204</v>
      </c>
      <c r="I5787" s="255" t="s">
        <v>8893</v>
      </c>
      <c r="P5787" s="255" t="s">
        <v>8890</v>
      </c>
      <c r="Q5787" s="255" t="s">
        <v>672</v>
      </c>
      <c r="R5787" s="255" t="s">
        <v>1906</v>
      </c>
      <c r="S5787" s="255" t="s">
        <v>10294</v>
      </c>
    </row>
    <row r="5788" spans="6:19" x14ac:dyDescent="0.3">
      <c r="F5788" s="255" t="s">
        <v>8619</v>
      </c>
      <c r="G5788" s="255" t="s">
        <v>536</v>
      </c>
      <c r="H5788" s="255" t="s">
        <v>8892</v>
      </c>
      <c r="I5788" s="255" t="s">
        <v>9808</v>
      </c>
      <c r="P5788" s="255" t="s">
        <v>8890</v>
      </c>
      <c r="Q5788" s="255" t="s">
        <v>544</v>
      </c>
      <c r="R5788" s="255" t="s">
        <v>863</v>
      </c>
      <c r="S5788" s="255" t="s">
        <v>2162</v>
      </c>
    </row>
    <row r="5789" spans="6:19" x14ac:dyDescent="0.3">
      <c r="F5789" s="255" t="s">
        <v>8619</v>
      </c>
      <c r="G5789" s="255" t="s">
        <v>586</v>
      </c>
      <c r="H5789" s="255" t="s">
        <v>8892</v>
      </c>
      <c r="I5789" s="255" t="s">
        <v>9808</v>
      </c>
      <c r="P5789" s="255" t="s">
        <v>8890</v>
      </c>
      <c r="Q5789" s="255" t="s">
        <v>675</v>
      </c>
      <c r="R5789" s="255" t="s">
        <v>565</v>
      </c>
      <c r="S5789" s="255" t="s">
        <v>565</v>
      </c>
    </row>
    <row r="5790" spans="6:19" x14ac:dyDescent="0.3">
      <c r="F5790" s="255" t="s">
        <v>8890</v>
      </c>
      <c r="G5790" s="255" t="s">
        <v>554</v>
      </c>
      <c r="H5790" s="255" t="s">
        <v>9809</v>
      </c>
      <c r="I5790" s="255" t="s">
        <v>9810</v>
      </c>
      <c r="P5790" s="255" t="s">
        <v>8890</v>
      </c>
      <c r="Q5790" s="255" t="s">
        <v>676</v>
      </c>
      <c r="R5790" s="255" t="s">
        <v>863</v>
      </c>
      <c r="S5790" s="255" t="s">
        <v>2162</v>
      </c>
    </row>
    <row r="5791" spans="6:19" x14ac:dyDescent="0.3">
      <c r="F5791" s="255" t="s">
        <v>8890</v>
      </c>
      <c r="G5791" s="255" t="s">
        <v>564</v>
      </c>
      <c r="H5791" s="255" t="s">
        <v>565</v>
      </c>
      <c r="I5791" s="255" t="s">
        <v>565</v>
      </c>
      <c r="P5791" s="255" t="s">
        <v>8890</v>
      </c>
      <c r="Q5791" s="255" t="s">
        <v>677</v>
      </c>
      <c r="R5791" s="255" t="s">
        <v>565</v>
      </c>
      <c r="S5791" s="255" t="s">
        <v>565</v>
      </c>
    </row>
    <row r="5792" spans="6:19" x14ac:dyDescent="0.3">
      <c r="F5792" s="255" t="s">
        <v>8890</v>
      </c>
      <c r="G5792" s="255" t="s">
        <v>566</v>
      </c>
      <c r="H5792" s="255" t="s">
        <v>952</v>
      </c>
      <c r="I5792" s="255" t="s">
        <v>8794</v>
      </c>
      <c r="P5792" s="255" t="s">
        <v>8890</v>
      </c>
      <c r="Q5792" s="255" t="s">
        <v>543</v>
      </c>
      <c r="R5792" s="255" t="s">
        <v>972</v>
      </c>
      <c r="S5792" s="255" t="s">
        <v>3568</v>
      </c>
    </row>
    <row r="5793" spans="6:19" x14ac:dyDescent="0.3">
      <c r="F5793" s="255" t="s">
        <v>8890</v>
      </c>
      <c r="G5793" s="255" t="s">
        <v>4661</v>
      </c>
      <c r="H5793" s="255" t="s">
        <v>879</v>
      </c>
      <c r="I5793" s="255" t="s">
        <v>9811</v>
      </c>
      <c r="P5793" s="255" t="s">
        <v>8890</v>
      </c>
      <c r="Q5793" s="255" t="s">
        <v>679</v>
      </c>
      <c r="R5793" s="255" t="s">
        <v>863</v>
      </c>
      <c r="S5793" s="255" t="s">
        <v>777</v>
      </c>
    </row>
    <row r="5794" spans="6:19" x14ac:dyDescent="0.3">
      <c r="F5794" s="255" t="s">
        <v>8890</v>
      </c>
      <c r="G5794" s="255" t="s">
        <v>568</v>
      </c>
      <c r="H5794" s="255" t="s">
        <v>1539</v>
      </c>
      <c r="I5794" s="255" t="s">
        <v>9812</v>
      </c>
      <c r="P5794" s="255" t="s">
        <v>8890</v>
      </c>
      <c r="Q5794" s="255" t="s">
        <v>681</v>
      </c>
      <c r="R5794" s="255" t="s">
        <v>2157</v>
      </c>
      <c r="S5794" s="255" t="s">
        <v>6773</v>
      </c>
    </row>
    <row r="5795" spans="6:19" x14ac:dyDescent="0.3">
      <c r="F5795" s="255" t="s">
        <v>8890</v>
      </c>
      <c r="G5795" s="255" t="s">
        <v>570</v>
      </c>
      <c r="H5795" s="255" t="s">
        <v>1368</v>
      </c>
      <c r="I5795" s="255" t="s">
        <v>9813</v>
      </c>
      <c r="P5795" s="255" t="s">
        <v>8890</v>
      </c>
      <c r="Q5795" s="255" t="s">
        <v>683</v>
      </c>
      <c r="R5795" s="255" t="s">
        <v>2083</v>
      </c>
      <c r="S5795" s="255" t="s">
        <v>3530</v>
      </c>
    </row>
    <row r="5796" spans="6:19" x14ac:dyDescent="0.3">
      <c r="F5796" s="255" t="s">
        <v>8890</v>
      </c>
      <c r="G5796" s="255" t="s">
        <v>572</v>
      </c>
      <c r="H5796" s="255" t="s">
        <v>1863</v>
      </c>
      <c r="I5796" s="255" t="s">
        <v>8788</v>
      </c>
      <c r="P5796" s="255" t="s">
        <v>8890</v>
      </c>
      <c r="Q5796" s="255" t="s">
        <v>542</v>
      </c>
      <c r="R5796" s="255" t="s">
        <v>938</v>
      </c>
      <c r="S5796" s="255" t="s">
        <v>4313</v>
      </c>
    </row>
    <row r="5797" spans="6:19" x14ac:dyDescent="0.3">
      <c r="F5797" s="255" t="s">
        <v>8890</v>
      </c>
      <c r="G5797" s="255" t="s">
        <v>574</v>
      </c>
      <c r="H5797" s="255" t="s">
        <v>994</v>
      </c>
      <c r="I5797" s="255" t="s">
        <v>1547</v>
      </c>
      <c r="P5797" s="255" t="s">
        <v>8890</v>
      </c>
      <c r="Q5797" s="255" t="s">
        <v>686</v>
      </c>
      <c r="R5797" s="255" t="s">
        <v>1808</v>
      </c>
      <c r="S5797" s="255" t="s">
        <v>885</v>
      </c>
    </row>
    <row r="5798" spans="6:19" x14ac:dyDescent="0.3">
      <c r="F5798" s="255" t="s">
        <v>8890</v>
      </c>
      <c r="G5798" s="255" t="s">
        <v>576</v>
      </c>
      <c r="H5798" s="255" t="s">
        <v>949</v>
      </c>
      <c r="I5798" s="255" t="s">
        <v>2627</v>
      </c>
      <c r="P5798" s="255" t="s">
        <v>8890</v>
      </c>
      <c r="Q5798" s="255" t="s">
        <v>688</v>
      </c>
      <c r="R5798" s="255" t="s">
        <v>1167</v>
      </c>
      <c r="S5798" s="255" t="s">
        <v>1349</v>
      </c>
    </row>
    <row r="5799" spans="6:19" x14ac:dyDescent="0.3">
      <c r="F5799" s="255" t="s">
        <v>8890</v>
      </c>
      <c r="G5799" s="255" t="s">
        <v>578</v>
      </c>
      <c r="H5799" s="255" t="s">
        <v>1234</v>
      </c>
      <c r="I5799" s="255" t="s">
        <v>3335</v>
      </c>
      <c r="P5799" s="255" t="s">
        <v>8890</v>
      </c>
      <c r="Q5799" s="255" t="s">
        <v>690</v>
      </c>
      <c r="R5799" s="255" t="s">
        <v>624</v>
      </c>
      <c r="S5799" s="255" t="s">
        <v>2515</v>
      </c>
    </row>
    <row r="5800" spans="6:19" x14ac:dyDescent="0.3">
      <c r="F5800" s="255" t="s">
        <v>8890</v>
      </c>
      <c r="G5800" s="255" t="s">
        <v>580</v>
      </c>
      <c r="H5800" s="255" t="s">
        <v>952</v>
      </c>
      <c r="I5800" s="255" t="s">
        <v>2525</v>
      </c>
      <c r="P5800" s="255" t="s">
        <v>8890</v>
      </c>
      <c r="Q5800" s="255" t="s">
        <v>541</v>
      </c>
      <c r="R5800" s="255" t="s">
        <v>4979</v>
      </c>
      <c r="S5800" s="255" t="s">
        <v>10295</v>
      </c>
    </row>
    <row r="5801" spans="6:19" x14ac:dyDescent="0.3">
      <c r="F5801" s="255" t="s">
        <v>8890</v>
      </c>
      <c r="G5801" s="255" t="s">
        <v>4664</v>
      </c>
      <c r="H5801" s="255" t="s">
        <v>2893</v>
      </c>
      <c r="I5801" s="255" t="s">
        <v>3466</v>
      </c>
      <c r="P5801" s="255" t="s">
        <v>8890</v>
      </c>
      <c r="Q5801" s="255" t="s">
        <v>693</v>
      </c>
      <c r="R5801" s="255" t="s">
        <v>2125</v>
      </c>
      <c r="S5801" s="255" t="s">
        <v>10296</v>
      </c>
    </row>
    <row r="5802" spans="6:19" x14ac:dyDescent="0.3">
      <c r="F5802" s="255" t="s">
        <v>8890</v>
      </c>
      <c r="G5802" s="255" t="s">
        <v>582</v>
      </c>
      <c r="H5802" s="255" t="s">
        <v>1238</v>
      </c>
      <c r="I5802" s="255" t="s">
        <v>4642</v>
      </c>
      <c r="P5802" s="255" t="s">
        <v>8890</v>
      </c>
      <c r="Q5802" s="255" t="s">
        <v>695</v>
      </c>
      <c r="R5802" s="255" t="s">
        <v>2748</v>
      </c>
      <c r="S5802" s="255" t="s">
        <v>9321</v>
      </c>
    </row>
    <row r="5803" spans="6:19" x14ac:dyDescent="0.3">
      <c r="F5803" s="255" t="s">
        <v>8890</v>
      </c>
      <c r="G5803" s="255" t="s">
        <v>584</v>
      </c>
      <c r="H5803" s="255" t="s">
        <v>2790</v>
      </c>
      <c r="I5803" s="255" t="s">
        <v>3062</v>
      </c>
      <c r="P5803" s="255" t="s">
        <v>8890</v>
      </c>
      <c r="Q5803" s="255" t="s">
        <v>697</v>
      </c>
      <c r="R5803" s="255" t="s">
        <v>1145</v>
      </c>
      <c r="S5803" s="255" t="s">
        <v>1446</v>
      </c>
    </row>
    <row r="5804" spans="6:19" x14ac:dyDescent="0.3">
      <c r="F5804" s="255" t="s">
        <v>8890</v>
      </c>
      <c r="G5804" s="255" t="s">
        <v>586</v>
      </c>
      <c r="H5804" s="255" t="s">
        <v>4567</v>
      </c>
      <c r="I5804" s="255" t="s">
        <v>9814</v>
      </c>
      <c r="P5804" s="255" t="s">
        <v>8890</v>
      </c>
      <c r="Q5804" s="255" t="s">
        <v>699</v>
      </c>
      <c r="R5804" s="255" t="s">
        <v>1832</v>
      </c>
      <c r="S5804" s="255" t="s">
        <v>863</v>
      </c>
    </row>
    <row r="5805" spans="6:19" x14ac:dyDescent="0.3">
      <c r="F5805" s="255" t="s">
        <v>8890</v>
      </c>
      <c r="G5805" s="255" t="s">
        <v>553</v>
      </c>
      <c r="H5805" s="255" t="s">
        <v>1339</v>
      </c>
      <c r="I5805" s="255" t="s">
        <v>9815</v>
      </c>
      <c r="P5805" s="255" t="s">
        <v>8890</v>
      </c>
      <c r="Q5805" s="255" t="s">
        <v>701</v>
      </c>
      <c r="R5805" s="255" t="s">
        <v>624</v>
      </c>
      <c r="S5805" s="255" t="s">
        <v>565</v>
      </c>
    </row>
    <row r="5806" spans="6:19" x14ac:dyDescent="0.3">
      <c r="F5806" s="255" t="s">
        <v>8890</v>
      </c>
      <c r="G5806" s="255" t="s">
        <v>589</v>
      </c>
      <c r="H5806" s="255" t="s">
        <v>2515</v>
      </c>
      <c r="I5806" s="255" t="s">
        <v>978</v>
      </c>
      <c r="P5806" s="255" t="s">
        <v>8890</v>
      </c>
      <c r="Q5806" s="255" t="s">
        <v>702</v>
      </c>
      <c r="R5806" s="255" t="s">
        <v>565</v>
      </c>
      <c r="S5806" s="255" t="s">
        <v>565</v>
      </c>
    </row>
    <row r="5807" spans="6:19" x14ac:dyDescent="0.3">
      <c r="F5807" s="255" t="s">
        <v>8890</v>
      </c>
      <c r="G5807" s="255" t="s">
        <v>591</v>
      </c>
      <c r="H5807" s="255" t="s">
        <v>691</v>
      </c>
      <c r="I5807" s="255" t="s">
        <v>9816</v>
      </c>
      <c r="P5807" s="255" t="s">
        <v>8890</v>
      </c>
      <c r="Q5807" s="255" t="s">
        <v>703</v>
      </c>
      <c r="R5807" s="255" t="s">
        <v>565</v>
      </c>
      <c r="S5807" s="255" t="s">
        <v>565</v>
      </c>
    </row>
    <row r="5808" spans="6:19" x14ac:dyDescent="0.3">
      <c r="F5808" s="255" t="s">
        <v>8890</v>
      </c>
      <c r="G5808" s="255" t="s">
        <v>593</v>
      </c>
      <c r="H5808" s="255" t="s">
        <v>594</v>
      </c>
      <c r="I5808" s="255" t="s">
        <v>594</v>
      </c>
      <c r="P5808" s="255" t="s">
        <v>8890</v>
      </c>
      <c r="Q5808" s="255" t="s">
        <v>704</v>
      </c>
      <c r="R5808" s="255" t="s">
        <v>565</v>
      </c>
      <c r="S5808" s="255" t="s">
        <v>565</v>
      </c>
    </row>
    <row r="5809" spans="6:19" x14ac:dyDescent="0.3">
      <c r="F5809" s="255" t="s">
        <v>8890</v>
      </c>
      <c r="G5809" s="255" t="s">
        <v>4665</v>
      </c>
      <c r="H5809" s="255" t="s">
        <v>2157</v>
      </c>
      <c r="I5809" s="255" t="s">
        <v>6156</v>
      </c>
      <c r="P5809" s="255" t="s">
        <v>8890</v>
      </c>
      <c r="Q5809" s="255" t="s">
        <v>705</v>
      </c>
      <c r="R5809" s="255" t="s">
        <v>4245</v>
      </c>
      <c r="S5809" s="255" t="s">
        <v>4460</v>
      </c>
    </row>
    <row r="5810" spans="6:19" x14ac:dyDescent="0.3">
      <c r="F5810" s="255" t="s">
        <v>8890</v>
      </c>
      <c r="G5810" s="255" t="s">
        <v>595</v>
      </c>
      <c r="H5810" s="255" t="s">
        <v>674</v>
      </c>
      <c r="I5810" s="255" t="s">
        <v>1885</v>
      </c>
      <c r="P5810" s="255" t="s">
        <v>8890</v>
      </c>
      <c r="Q5810" s="255" t="s">
        <v>707</v>
      </c>
      <c r="R5810" s="255" t="s">
        <v>1832</v>
      </c>
      <c r="S5810" s="255" t="s">
        <v>3335</v>
      </c>
    </row>
    <row r="5811" spans="6:19" x14ac:dyDescent="0.3">
      <c r="F5811" s="255" t="s">
        <v>8890</v>
      </c>
      <c r="G5811" s="255" t="s">
        <v>597</v>
      </c>
      <c r="H5811" s="255" t="s">
        <v>2163</v>
      </c>
      <c r="I5811" s="255" t="s">
        <v>3645</v>
      </c>
      <c r="P5811" s="255" t="s">
        <v>8890</v>
      </c>
      <c r="Q5811" s="255" t="s">
        <v>709</v>
      </c>
      <c r="R5811" s="255" t="s">
        <v>624</v>
      </c>
      <c r="S5811" s="255" t="s">
        <v>1121</v>
      </c>
    </row>
    <row r="5812" spans="6:19" x14ac:dyDescent="0.3">
      <c r="F5812" s="255" t="s">
        <v>8890</v>
      </c>
      <c r="G5812" s="255" t="s">
        <v>599</v>
      </c>
      <c r="H5812" s="255" t="s">
        <v>4245</v>
      </c>
      <c r="I5812" s="255" t="s">
        <v>3901</v>
      </c>
      <c r="P5812" s="255" t="s">
        <v>8890</v>
      </c>
      <c r="Q5812" s="255" t="s">
        <v>586</v>
      </c>
      <c r="R5812" s="255" t="s">
        <v>2900</v>
      </c>
      <c r="S5812" s="255" t="s">
        <v>10297</v>
      </c>
    </row>
    <row r="5813" spans="6:19" x14ac:dyDescent="0.3">
      <c r="F5813" s="255" t="s">
        <v>8890</v>
      </c>
      <c r="G5813" s="255" t="s">
        <v>4666</v>
      </c>
      <c r="H5813" s="255" t="s">
        <v>1661</v>
      </c>
      <c r="I5813" s="255" t="s">
        <v>1687</v>
      </c>
      <c r="P5813" s="255" t="s">
        <v>8890</v>
      </c>
      <c r="Q5813" s="255" t="s">
        <v>540</v>
      </c>
      <c r="R5813" s="255" t="s">
        <v>10298</v>
      </c>
      <c r="S5813" s="255" t="s">
        <v>10299</v>
      </c>
    </row>
    <row r="5814" spans="6:19" x14ac:dyDescent="0.3">
      <c r="F5814" s="255" t="s">
        <v>8890</v>
      </c>
      <c r="G5814" s="255" t="s">
        <v>601</v>
      </c>
      <c r="H5814" s="255" t="s">
        <v>565</v>
      </c>
      <c r="I5814" s="255" t="s">
        <v>565</v>
      </c>
      <c r="P5814" s="255" t="s">
        <v>8890</v>
      </c>
      <c r="Q5814" s="255" t="s">
        <v>371</v>
      </c>
      <c r="R5814" s="255" t="s">
        <v>4422</v>
      </c>
      <c r="S5814" s="255" t="s">
        <v>10300</v>
      </c>
    </row>
    <row r="5815" spans="6:19" x14ac:dyDescent="0.3">
      <c r="F5815" s="255" t="s">
        <v>8890</v>
      </c>
      <c r="G5815" s="255" t="s">
        <v>602</v>
      </c>
      <c r="H5815" s="255" t="s">
        <v>565</v>
      </c>
      <c r="I5815" s="255" t="s">
        <v>565</v>
      </c>
      <c r="P5815" s="255" t="s">
        <v>8890</v>
      </c>
      <c r="Q5815" s="255" t="s">
        <v>715</v>
      </c>
      <c r="R5815" s="255" t="s">
        <v>3514</v>
      </c>
      <c r="S5815" s="255" t="s">
        <v>8966</v>
      </c>
    </row>
    <row r="5816" spans="6:19" x14ac:dyDescent="0.3">
      <c r="F5816" s="255" t="s">
        <v>8890</v>
      </c>
      <c r="G5816" s="255" t="s">
        <v>603</v>
      </c>
      <c r="H5816" s="255" t="s">
        <v>1661</v>
      </c>
      <c r="I5816" s="255" t="s">
        <v>1687</v>
      </c>
      <c r="P5816" s="255" t="s">
        <v>8890</v>
      </c>
      <c r="Q5816" s="255" t="s">
        <v>717</v>
      </c>
      <c r="R5816" s="255" t="s">
        <v>2840</v>
      </c>
      <c r="S5816" s="255" t="s">
        <v>10082</v>
      </c>
    </row>
    <row r="5817" spans="6:19" x14ac:dyDescent="0.3">
      <c r="F5817" s="255" t="s">
        <v>8890</v>
      </c>
      <c r="G5817" s="255" t="s">
        <v>586</v>
      </c>
      <c r="H5817" s="255" t="s">
        <v>1234</v>
      </c>
      <c r="I5817" s="255" t="s">
        <v>5374</v>
      </c>
      <c r="P5817" s="255" t="s">
        <v>8890</v>
      </c>
      <c r="Q5817" s="255" t="s">
        <v>719</v>
      </c>
      <c r="R5817" s="255" t="s">
        <v>565</v>
      </c>
      <c r="S5817" s="255" t="s">
        <v>565</v>
      </c>
    </row>
    <row r="5818" spans="6:19" x14ac:dyDescent="0.3">
      <c r="F5818" s="255" t="s">
        <v>8890</v>
      </c>
      <c r="G5818" s="255" t="s">
        <v>552</v>
      </c>
      <c r="H5818" s="255" t="s">
        <v>9817</v>
      </c>
      <c r="I5818" s="255" t="s">
        <v>9818</v>
      </c>
      <c r="P5818" s="255" t="s">
        <v>8890</v>
      </c>
      <c r="Q5818" s="255" t="s">
        <v>720</v>
      </c>
      <c r="R5818" s="255" t="s">
        <v>885</v>
      </c>
      <c r="S5818" s="255" t="s">
        <v>3645</v>
      </c>
    </row>
    <row r="5819" spans="6:19" x14ac:dyDescent="0.3">
      <c r="F5819" s="255" t="s">
        <v>8890</v>
      </c>
      <c r="G5819" s="255" t="s">
        <v>551</v>
      </c>
      <c r="H5819" s="255" t="s">
        <v>852</v>
      </c>
      <c r="I5819" s="255" t="s">
        <v>607</v>
      </c>
      <c r="P5819" s="255" t="s">
        <v>8890</v>
      </c>
      <c r="Q5819" s="255" t="s">
        <v>722</v>
      </c>
      <c r="R5819" s="255" t="s">
        <v>674</v>
      </c>
      <c r="S5819" s="255" t="s">
        <v>5258</v>
      </c>
    </row>
    <row r="5820" spans="6:19" x14ac:dyDescent="0.3">
      <c r="F5820" s="255" t="s">
        <v>8890</v>
      </c>
      <c r="G5820" s="255" t="s">
        <v>609</v>
      </c>
      <c r="H5820" s="255" t="s">
        <v>565</v>
      </c>
      <c r="I5820" s="255" t="s">
        <v>565</v>
      </c>
      <c r="P5820" s="255" t="s">
        <v>8890</v>
      </c>
      <c r="Q5820" s="255" t="s">
        <v>724</v>
      </c>
      <c r="R5820" s="255" t="s">
        <v>4245</v>
      </c>
      <c r="S5820" s="255" t="s">
        <v>10301</v>
      </c>
    </row>
    <row r="5821" spans="6:19" x14ac:dyDescent="0.3">
      <c r="F5821" s="255" t="s">
        <v>8890</v>
      </c>
      <c r="G5821" s="255" t="s">
        <v>611</v>
      </c>
      <c r="H5821" s="255" t="s">
        <v>852</v>
      </c>
      <c r="I5821" s="255" t="s">
        <v>607</v>
      </c>
      <c r="P5821" s="255" t="s">
        <v>8890</v>
      </c>
      <c r="Q5821" s="255" t="s">
        <v>726</v>
      </c>
      <c r="R5821" s="255" t="s">
        <v>3260</v>
      </c>
      <c r="S5821" s="255" t="s">
        <v>10302</v>
      </c>
    </row>
    <row r="5822" spans="6:19" x14ac:dyDescent="0.3">
      <c r="F5822" s="255" t="s">
        <v>8890</v>
      </c>
      <c r="G5822" s="255" t="s">
        <v>586</v>
      </c>
      <c r="H5822" s="255" t="s">
        <v>565</v>
      </c>
      <c r="I5822" s="255" t="s">
        <v>565</v>
      </c>
      <c r="P5822" s="255" t="s">
        <v>8890</v>
      </c>
      <c r="Q5822" s="255" t="s">
        <v>728</v>
      </c>
      <c r="R5822" s="255" t="s">
        <v>1197</v>
      </c>
      <c r="S5822" s="255" t="s">
        <v>3971</v>
      </c>
    </row>
    <row r="5823" spans="6:19" x14ac:dyDescent="0.3">
      <c r="F5823" s="255" t="s">
        <v>8890</v>
      </c>
      <c r="G5823" s="255" t="s">
        <v>550</v>
      </c>
      <c r="H5823" s="255" t="s">
        <v>2691</v>
      </c>
      <c r="I5823" s="255" t="s">
        <v>3788</v>
      </c>
      <c r="P5823" s="255" t="s">
        <v>8890</v>
      </c>
      <c r="Q5823" s="255" t="s">
        <v>730</v>
      </c>
      <c r="R5823" s="255" t="s">
        <v>2015</v>
      </c>
      <c r="S5823" s="255" t="s">
        <v>9830</v>
      </c>
    </row>
    <row r="5824" spans="6:19" x14ac:dyDescent="0.3">
      <c r="F5824" s="255" t="s">
        <v>8890</v>
      </c>
      <c r="G5824" s="255" t="s">
        <v>614</v>
      </c>
      <c r="H5824" s="255" t="s">
        <v>565</v>
      </c>
      <c r="I5824" s="255" t="s">
        <v>565</v>
      </c>
      <c r="P5824" s="255" t="s">
        <v>8890</v>
      </c>
      <c r="Q5824" s="255" t="s">
        <v>539</v>
      </c>
      <c r="R5824" s="255" t="s">
        <v>10303</v>
      </c>
      <c r="S5824" s="255" t="s">
        <v>10304</v>
      </c>
    </row>
    <row r="5825" spans="6:19" x14ac:dyDescent="0.3">
      <c r="F5825" s="255" t="s">
        <v>8890</v>
      </c>
      <c r="G5825" s="255" t="s">
        <v>615</v>
      </c>
      <c r="H5825" s="255" t="s">
        <v>565</v>
      </c>
      <c r="I5825" s="255" t="s">
        <v>565</v>
      </c>
      <c r="P5825" s="255" t="s">
        <v>8890</v>
      </c>
      <c r="Q5825" s="255" t="s">
        <v>733</v>
      </c>
      <c r="R5825" s="255" t="s">
        <v>1121</v>
      </c>
      <c r="S5825" s="255" t="s">
        <v>1688</v>
      </c>
    </row>
    <row r="5826" spans="6:19" x14ac:dyDescent="0.3">
      <c r="F5826" s="255" t="s">
        <v>8890</v>
      </c>
      <c r="G5826" s="255" t="s">
        <v>616</v>
      </c>
      <c r="H5826" s="255" t="s">
        <v>565</v>
      </c>
      <c r="I5826" s="255" t="s">
        <v>594</v>
      </c>
      <c r="P5826" s="255" t="s">
        <v>8890</v>
      </c>
      <c r="Q5826" s="255" t="s">
        <v>735</v>
      </c>
      <c r="R5826" s="255" t="s">
        <v>2689</v>
      </c>
      <c r="S5826" s="255" t="s">
        <v>10305</v>
      </c>
    </row>
    <row r="5827" spans="6:19" x14ac:dyDescent="0.3">
      <c r="F5827" s="255" t="s">
        <v>8890</v>
      </c>
      <c r="G5827" s="255" t="s">
        <v>617</v>
      </c>
      <c r="H5827" s="255" t="s">
        <v>565</v>
      </c>
      <c r="I5827" s="255" t="s">
        <v>757</v>
      </c>
      <c r="P5827" s="255" t="s">
        <v>8890</v>
      </c>
      <c r="Q5827" s="255" t="s">
        <v>737</v>
      </c>
      <c r="R5827" s="255" t="s">
        <v>1481</v>
      </c>
      <c r="S5827" s="255" t="s">
        <v>1257</v>
      </c>
    </row>
    <row r="5828" spans="6:19" x14ac:dyDescent="0.3">
      <c r="F5828" s="255" t="s">
        <v>8890</v>
      </c>
      <c r="G5828" s="255" t="s">
        <v>618</v>
      </c>
      <c r="H5828" s="255" t="s">
        <v>2284</v>
      </c>
      <c r="I5828" s="255" t="s">
        <v>4293</v>
      </c>
      <c r="P5828" s="255" t="s">
        <v>8890</v>
      </c>
      <c r="Q5828" s="255" t="s">
        <v>739</v>
      </c>
      <c r="R5828" s="255" t="s">
        <v>1962</v>
      </c>
      <c r="S5828" s="255" t="s">
        <v>10306</v>
      </c>
    </row>
    <row r="5829" spans="6:19" x14ac:dyDescent="0.3">
      <c r="F5829" s="255" t="s">
        <v>8890</v>
      </c>
      <c r="G5829" s="255" t="s">
        <v>620</v>
      </c>
      <c r="H5829" s="255" t="s">
        <v>565</v>
      </c>
      <c r="I5829" s="255" t="s">
        <v>565</v>
      </c>
      <c r="P5829" s="255" t="s">
        <v>8890</v>
      </c>
      <c r="Q5829" s="255" t="s">
        <v>741</v>
      </c>
      <c r="R5829" s="255" t="s">
        <v>1312</v>
      </c>
      <c r="S5829" s="255" t="s">
        <v>10307</v>
      </c>
    </row>
    <row r="5830" spans="6:19" x14ac:dyDescent="0.3">
      <c r="F5830" s="255" t="s">
        <v>8890</v>
      </c>
      <c r="G5830" s="255" t="s">
        <v>8645</v>
      </c>
      <c r="H5830" s="255" t="s">
        <v>565</v>
      </c>
      <c r="I5830" s="255" t="s">
        <v>565</v>
      </c>
      <c r="P5830" s="255" t="s">
        <v>8890</v>
      </c>
      <c r="Q5830" s="255" t="s">
        <v>743</v>
      </c>
      <c r="R5830" s="255" t="s">
        <v>2191</v>
      </c>
      <c r="S5830" s="255" t="s">
        <v>10308</v>
      </c>
    </row>
    <row r="5831" spans="6:19" x14ac:dyDescent="0.3">
      <c r="F5831" s="255" t="s">
        <v>8890</v>
      </c>
      <c r="G5831" s="255" t="s">
        <v>8646</v>
      </c>
      <c r="H5831" s="255" t="s">
        <v>565</v>
      </c>
      <c r="I5831" s="255" t="s">
        <v>565</v>
      </c>
      <c r="P5831" s="255" t="s">
        <v>8890</v>
      </c>
      <c r="Q5831" s="255" t="s">
        <v>745</v>
      </c>
      <c r="R5831" s="255" t="s">
        <v>710</v>
      </c>
      <c r="S5831" s="255" t="s">
        <v>2378</v>
      </c>
    </row>
    <row r="5832" spans="6:19" x14ac:dyDescent="0.3">
      <c r="F5832" s="255" t="s">
        <v>8890</v>
      </c>
      <c r="G5832" s="255" t="s">
        <v>586</v>
      </c>
      <c r="H5832" s="255" t="s">
        <v>624</v>
      </c>
      <c r="I5832" s="255" t="s">
        <v>594</v>
      </c>
      <c r="P5832" s="255" t="s">
        <v>8890</v>
      </c>
      <c r="Q5832" s="255" t="s">
        <v>747</v>
      </c>
      <c r="R5832" s="255" t="s">
        <v>1202</v>
      </c>
      <c r="S5832" s="255" t="s">
        <v>10309</v>
      </c>
    </row>
    <row r="5833" spans="6:19" x14ac:dyDescent="0.3">
      <c r="F5833" s="255" t="s">
        <v>8890</v>
      </c>
      <c r="G5833" s="255" t="s">
        <v>549</v>
      </c>
      <c r="H5833" s="255" t="s">
        <v>8899</v>
      </c>
      <c r="I5833" s="255" t="s">
        <v>9819</v>
      </c>
      <c r="P5833" s="255" t="s">
        <v>8890</v>
      </c>
      <c r="Q5833" s="255" t="s">
        <v>749</v>
      </c>
      <c r="R5833" s="255" t="s">
        <v>1447</v>
      </c>
      <c r="S5833" s="255" t="s">
        <v>2079</v>
      </c>
    </row>
    <row r="5834" spans="6:19" x14ac:dyDescent="0.3">
      <c r="F5834" s="255" t="s">
        <v>8890</v>
      </c>
      <c r="G5834" s="255" t="s">
        <v>623</v>
      </c>
      <c r="H5834" s="255" t="s">
        <v>565</v>
      </c>
      <c r="I5834" s="255" t="s">
        <v>565</v>
      </c>
      <c r="P5834" s="255" t="s">
        <v>8890</v>
      </c>
      <c r="Q5834" s="255" t="s">
        <v>751</v>
      </c>
      <c r="R5834" s="255" t="s">
        <v>2615</v>
      </c>
      <c r="S5834" s="255" t="s">
        <v>10310</v>
      </c>
    </row>
    <row r="5835" spans="6:19" x14ac:dyDescent="0.3">
      <c r="F5835" s="255" t="s">
        <v>8890</v>
      </c>
      <c r="G5835" s="255" t="s">
        <v>625</v>
      </c>
      <c r="H5835" s="255" t="s">
        <v>1238</v>
      </c>
      <c r="I5835" s="255" t="s">
        <v>6387</v>
      </c>
      <c r="P5835" s="255" t="s">
        <v>8890</v>
      </c>
      <c r="Q5835" s="255" t="s">
        <v>753</v>
      </c>
      <c r="R5835" s="255" t="s">
        <v>4299</v>
      </c>
      <c r="S5835" s="255" t="s">
        <v>10311</v>
      </c>
    </row>
    <row r="5836" spans="6:19" x14ac:dyDescent="0.3">
      <c r="F5836" s="255" t="s">
        <v>8890</v>
      </c>
      <c r="G5836" s="255" t="s">
        <v>1237</v>
      </c>
      <c r="H5836" s="255" t="s">
        <v>565</v>
      </c>
      <c r="I5836" s="255" t="s">
        <v>565</v>
      </c>
      <c r="P5836" s="255" t="s">
        <v>8890</v>
      </c>
      <c r="Q5836" s="255" t="s">
        <v>538</v>
      </c>
      <c r="R5836" s="255" t="s">
        <v>5238</v>
      </c>
      <c r="S5836" s="255" t="s">
        <v>10312</v>
      </c>
    </row>
    <row r="5837" spans="6:19" x14ac:dyDescent="0.3">
      <c r="F5837" s="255" t="s">
        <v>8890</v>
      </c>
      <c r="G5837" s="255" t="s">
        <v>627</v>
      </c>
      <c r="H5837" s="255" t="s">
        <v>565</v>
      </c>
      <c r="I5837" s="255" t="s">
        <v>2515</v>
      </c>
      <c r="P5837" s="255" t="s">
        <v>8890</v>
      </c>
      <c r="Q5837" s="255" t="s">
        <v>756</v>
      </c>
      <c r="R5837" s="255" t="s">
        <v>863</v>
      </c>
      <c r="S5837" s="255" t="s">
        <v>1339</v>
      </c>
    </row>
    <row r="5838" spans="6:19" x14ac:dyDescent="0.3">
      <c r="F5838" s="255" t="s">
        <v>8890</v>
      </c>
      <c r="G5838" s="255" t="s">
        <v>629</v>
      </c>
      <c r="H5838" s="255" t="s">
        <v>1735</v>
      </c>
      <c r="I5838" s="255" t="s">
        <v>4566</v>
      </c>
      <c r="P5838" s="255" t="s">
        <v>8890</v>
      </c>
      <c r="Q5838" s="255" t="s">
        <v>758</v>
      </c>
      <c r="R5838" s="255" t="s">
        <v>6382</v>
      </c>
      <c r="S5838" s="255" t="s">
        <v>10313</v>
      </c>
    </row>
    <row r="5839" spans="6:19" x14ac:dyDescent="0.3">
      <c r="F5839" s="255" t="s">
        <v>8890</v>
      </c>
      <c r="G5839" s="255" t="s">
        <v>631</v>
      </c>
      <c r="H5839" s="255" t="s">
        <v>1145</v>
      </c>
      <c r="I5839" s="255" t="s">
        <v>3649</v>
      </c>
      <c r="P5839" s="255" t="s">
        <v>8890</v>
      </c>
      <c r="Q5839" s="255" t="s">
        <v>760</v>
      </c>
      <c r="R5839" s="255" t="s">
        <v>10314</v>
      </c>
      <c r="S5839" s="255" t="s">
        <v>10315</v>
      </c>
    </row>
    <row r="5840" spans="6:19" x14ac:dyDescent="0.3">
      <c r="F5840" s="255" t="s">
        <v>8890</v>
      </c>
      <c r="G5840" s="255" t="s">
        <v>633</v>
      </c>
      <c r="H5840" s="255" t="s">
        <v>4851</v>
      </c>
      <c r="I5840" s="255" t="s">
        <v>9820</v>
      </c>
      <c r="P5840" s="255" t="s">
        <v>8890</v>
      </c>
      <c r="Q5840" s="255" t="s">
        <v>762</v>
      </c>
      <c r="R5840" s="255" t="s">
        <v>2749</v>
      </c>
      <c r="S5840" s="255" t="s">
        <v>10316</v>
      </c>
    </row>
    <row r="5841" spans="6:19" x14ac:dyDescent="0.3">
      <c r="F5841" s="255" t="s">
        <v>8890</v>
      </c>
      <c r="G5841" s="255" t="s">
        <v>586</v>
      </c>
      <c r="H5841" s="255" t="s">
        <v>2748</v>
      </c>
      <c r="I5841" s="255" t="s">
        <v>9821</v>
      </c>
      <c r="P5841" s="255" t="s">
        <v>8890</v>
      </c>
      <c r="Q5841" s="255" t="s">
        <v>764</v>
      </c>
      <c r="R5841" s="255" t="s">
        <v>2000</v>
      </c>
      <c r="S5841" s="255" t="s">
        <v>10317</v>
      </c>
    </row>
    <row r="5842" spans="6:19" x14ac:dyDescent="0.3">
      <c r="F5842" s="255" t="s">
        <v>8890</v>
      </c>
      <c r="G5842" s="255" t="s">
        <v>548</v>
      </c>
      <c r="H5842" s="255" t="s">
        <v>841</v>
      </c>
      <c r="I5842" s="255" t="s">
        <v>9822</v>
      </c>
      <c r="P5842" s="255" t="s">
        <v>8890</v>
      </c>
      <c r="Q5842" s="255" t="s">
        <v>766</v>
      </c>
      <c r="R5842" s="255" t="s">
        <v>863</v>
      </c>
      <c r="S5842" s="255" t="s">
        <v>1420</v>
      </c>
    </row>
    <row r="5843" spans="6:19" x14ac:dyDescent="0.3">
      <c r="F5843" s="255" t="s">
        <v>8890</v>
      </c>
      <c r="G5843" s="255" t="s">
        <v>637</v>
      </c>
      <c r="H5843" s="255" t="s">
        <v>2045</v>
      </c>
      <c r="I5843" s="255" t="s">
        <v>1031</v>
      </c>
      <c r="P5843" s="255" t="s">
        <v>8890</v>
      </c>
      <c r="Q5843" s="255" t="s">
        <v>4672</v>
      </c>
      <c r="R5843" s="255" t="s">
        <v>952</v>
      </c>
      <c r="S5843" s="255" t="s">
        <v>4325</v>
      </c>
    </row>
    <row r="5844" spans="6:19" x14ac:dyDescent="0.3">
      <c r="F5844" s="255" t="s">
        <v>8890</v>
      </c>
      <c r="G5844" s="255" t="s">
        <v>639</v>
      </c>
      <c r="H5844" s="255" t="s">
        <v>1942</v>
      </c>
      <c r="I5844" s="255" t="s">
        <v>9823</v>
      </c>
      <c r="P5844" s="255" t="s">
        <v>8890</v>
      </c>
      <c r="Q5844" s="255" t="s">
        <v>767</v>
      </c>
      <c r="R5844" s="255" t="s">
        <v>624</v>
      </c>
      <c r="S5844" s="255" t="s">
        <v>4301</v>
      </c>
    </row>
    <row r="5845" spans="6:19" x14ac:dyDescent="0.3">
      <c r="F5845" s="255" t="s">
        <v>8890</v>
      </c>
      <c r="G5845" s="255" t="s">
        <v>641</v>
      </c>
      <c r="H5845" s="255" t="s">
        <v>863</v>
      </c>
      <c r="I5845" s="255" t="s">
        <v>852</v>
      </c>
      <c r="P5845" s="255" t="s">
        <v>8890</v>
      </c>
      <c r="Q5845" s="255" t="s">
        <v>769</v>
      </c>
      <c r="R5845" s="255" t="s">
        <v>757</v>
      </c>
      <c r="S5845" s="255" t="s">
        <v>853</v>
      </c>
    </row>
    <row r="5846" spans="6:19" x14ac:dyDescent="0.3">
      <c r="F5846" s="255" t="s">
        <v>8890</v>
      </c>
      <c r="G5846" s="255" t="s">
        <v>643</v>
      </c>
      <c r="H5846" s="255" t="s">
        <v>1599</v>
      </c>
      <c r="I5846" s="255" t="s">
        <v>6547</v>
      </c>
      <c r="P5846" s="255" t="s">
        <v>8890</v>
      </c>
      <c r="Q5846" s="255" t="s">
        <v>771</v>
      </c>
      <c r="R5846" s="255" t="s">
        <v>565</v>
      </c>
      <c r="S5846" s="255" t="s">
        <v>565</v>
      </c>
    </row>
    <row r="5847" spans="6:19" x14ac:dyDescent="0.3">
      <c r="F5847" s="255" t="s">
        <v>8890</v>
      </c>
      <c r="G5847" s="255" t="s">
        <v>586</v>
      </c>
      <c r="H5847" s="255" t="s">
        <v>1520</v>
      </c>
      <c r="I5847" s="255" t="s">
        <v>5275</v>
      </c>
      <c r="P5847" s="255" t="s">
        <v>8890</v>
      </c>
      <c r="Q5847" s="255" t="s">
        <v>537</v>
      </c>
      <c r="R5847" s="255" t="s">
        <v>10318</v>
      </c>
      <c r="S5847" s="255" t="s">
        <v>10319</v>
      </c>
    </row>
    <row r="5848" spans="6:19" x14ac:dyDescent="0.3">
      <c r="F5848" s="255" t="s">
        <v>8890</v>
      </c>
      <c r="G5848" s="255" t="s">
        <v>547</v>
      </c>
      <c r="H5848" s="255" t="s">
        <v>7218</v>
      </c>
      <c r="I5848" s="255" t="s">
        <v>3827</v>
      </c>
      <c r="P5848" s="255" t="s">
        <v>8890</v>
      </c>
      <c r="Q5848" s="255" t="s">
        <v>4673</v>
      </c>
      <c r="R5848" s="255" t="s">
        <v>4012</v>
      </c>
      <c r="S5848" s="255" t="s">
        <v>10320</v>
      </c>
    </row>
    <row r="5849" spans="6:19" x14ac:dyDescent="0.3">
      <c r="F5849" s="255" t="s">
        <v>8890</v>
      </c>
      <c r="G5849" s="255" t="s">
        <v>647</v>
      </c>
      <c r="H5849" s="255" t="s">
        <v>1975</v>
      </c>
      <c r="I5849" s="255" t="s">
        <v>2715</v>
      </c>
      <c r="P5849" s="255" t="s">
        <v>8890</v>
      </c>
      <c r="Q5849" s="255" t="s">
        <v>774</v>
      </c>
      <c r="R5849" s="255" t="s">
        <v>565</v>
      </c>
      <c r="S5849" s="255" t="s">
        <v>594</v>
      </c>
    </row>
    <row r="5850" spans="6:19" x14ac:dyDescent="0.3">
      <c r="F5850" s="255" t="s">
        <v>8890</v>
      </c>
      <c r="G5850" s="255" t="s">
        <v>649</v>
      </c>
      <c r="H5850" s="255" t="s">
        <v>2098</v>
      </c>
      <c r="I5850" s="255" t="s">
        <v>3450</v>
      </c>
      <c r="P5850" s="255" t="s">
        <v>8890</v>
      </c>
      <c r="Q5850" s="255" t="s">
        <v>776</v>
      </c>
      <c r="R5850" s="255" t="s">
        <v>565</v>
      </c>
      <c r="S5850" s="255" t="s">
        <v>565</v>
      </c>
    </row>
    <row r="5851" spans="6:19" x14ac:dyDescent="0.3">
      <c r="F5851" s="255" t="s">
        <v>8890</v>
      </c>
      <c r="G5851" s="255" t="s">
        <v>651</v>
      </c>
      <c r="H5851" s="255" t="s">
        <v>2515</v>
      </c>
      <c r="I5851" s="255" t="s">
        <v>624</v>
      </c>
      <c r="P5851" s="255" t="s">
        <v>8890</v>
      </c>
      <c r="Q5851" s="255" t="s">
        <v>778</v>
      </c>
      <c r="R5851" s="255" t="s">
        <v>10321</v>
      </c>
      <c r="S5851" s="255" t="s">
        <v>10322</v>
      </c>
    </row>
    <row r="5852" spans="6:19" x14ac:dyDescent="0.3">
      <c r="F5852" s="255" t="s">
        <v>8890</v>
      </c>
      <c r="G5852" s="255" t="s">
        <v>653</v>
      </c>
      <c r="H5852" s="255" t="s">
        <v>1234</v>
      </c>
      <c r="I5852" s="255" t="s">
        <v>845</v>
      </c>
      <c r="P5852" s="255" t="s">
        <v>8890</v>
      </c>
      <c r="Q5852" s="255" t="s">
        <v>780</v>
      </c>
      <c r="R5852" s="255" t="s">
        <v>1969</v>
      </c>
      <c r="S5852" s="255" t="s">
        <v>7713</v>
      </c>
    </row>
    <row r="5853" spans="6:19" x14ac:dyDescent="0.3">
      <c r="F5853" s="255" t="s">
        <v>8890</v>
      </c>
      <c r="G5853" s="255" t="s">
        <v>655</v>
      </c>
      <c r="H5853" s="255" t="s">
        <v>1844</v>
      </c>
      <c r="I5853" s="255" t="s">
        <v>4104</v>
      </c>
      <c r="P5853" s="255" t="s">
        <v>8890</v>
      </c>
      <c r="Q5853" s="255" t="s">
        <v>782</v>
      </c>
      <c r="R5853" s="255" t="s">
        <v>863</v>
      </c>
      <c r="S5853" s="255" t="s">
        <v>565</v>
      </c>
    </row>
    <row r="5854" spans="6:19" x14ac:dyDescent="0.3">
      <c r="F5854" s="255" t="s">
        <v>8890</v>
      </c>
      <c r="G5854" s="255" t="s">
        <v>657</v>
      </c>
      <c r="H5854" s="255" t="s">
        <v>2193</v>
      </c>
      <c r="I5854" s="255" t="s">
        <v>4265</v>
      </c>
      <c r="P5854" s="255" t="s">
        <v>8890</v>
      </c>
      <c r="Q5854" s="255" t="s">
        <v>783</v>
      </c>
      <c r="R5854" s="255" t="s">
        <v>952</v>
      </c>
      <c r="S5854" s="255" t="s">
        <v>4251</v>
      </c>
    </row>
    <row r="5855" spans="6:19" x14ac:dyDescent="0.3">
      <c r="F5855" s="255" t="s">
        <v>8890</v>
      </c>
      <c r="G5855" s="255" t="s">
        <v>546</v>
      </c>
      <c r="H5855" s="255" t="s">
        <v>1892</v>
      </c>
      <c r="I5855" s="255" t="s">
        <v>1546</v>
      </c>
      <c r="P5855" s="255" t="s">
        <v>8890</v>
      </c>
      <c r="Q5855" s="255" t="s">
        <v>784</v>
      </c>
      <c r="R5855" s="255" t="s">
        <v>642</v>
      </c>
      <c r="S5855" s="255" t="s">
        <v>5190</v>
      </c>
    </row>
    <row r="5856" spans="6:19" x14ac:dyDescent="0.3">
      <c r="F5856" s="255" t="s">
        <v>8890</v>
      </c>
      <c r="G5856" s="255" t="s">
        <v>660</v>
      </c>
      <c r="H5856" s="255" t="s">
        <v>594</v>
      </c>
      <c r="I5856" s="255" t="s">
        <v>881</v>
      </c>
      <c r="P5856" s="255" t="s">
        <v>8890</v>
      </c>
      <c r="Q5856" s="255" t="s">
        <v>786</v>
      </c>
      <c r="R5856" s="255" t="s">
        <v>10323</v>
      </c>
      <c r="S5856" s="255" t="s">
        <v>10324</v>
      </c>
    </row>
    <row r="5857" spans="6:19" x14ac:dyDescent="0.3">
      <c r="F5857" s="255" t="s">
        <v>8890</v>
      </c>
      <c r="G5857" s="255" t="s">
        <v>662</v>
      </c>
      <c r="H5857" s="255" t="s">
        <v>3107</v>
      </c>
      <c r="I5857" s="255" t="s">
        <v>6376</v>
      </c>
      <c r="P5857" s="255" t="s">
        <v>8890</v>
      </c>
      <c r="Q5857" s="255" t="s">
        <v>4674</v>
      </c>
      <c r="R5857" s="255" t="s">
        <v>3359</v>
      </c>
      <c r="S5857" s="255" t="s">
        <v>10325</v>
      </c>
    </row>
    <row r="5858" spans="6:19" x14ac:dyDescent="0.3">
      <c r="F5858" s="255" t="s">
        <v>8890</v>
      </c>
      <c r="G5858" s="255" t="s">
        <v>664</v>
      </c>
      <c r="H5858" s="255" t="s">
        <v>4192</v>
      </c>
      <c r="I5858" s="255" t="s">
        <v>4594</v>
      </c>
      <c r="P5858" s="255" t="s">
        <v>8890</v>
      </c>
      <c r="Q5858" s="255" t="s">
        <v>788</v>
      </c>
      <c r="R5858" s="255" t="s">
        <v>757</v>
      </c>
      <c r="S5858" s="255" t="s">
        <v>845</v>
      </c>
    </row>
    <row r="5859" spans="6:19" x14ac:dyDescent="0.3">
      <c r="F5859" s="255" t="s">
        <v>8890</v>
      </c>
      <c r="G5859" s="255" t="s">
        <v>545</v>
      </c>
      <c r="H5859" s="255" t="s">
        <v>4331</v>
      </c>
      <c r="I5859" s="255" t="s">
        <v>9824</v>
      </c>
      <c r="P5859" s="255" t="s">
        <v>8890</v>
      </c>
      <c r="Q5859" s="255" t="s">
        <v>790</v>
      </c>
      <c r="R5859" s="255" t="s">
        <v>1807</v>
      </c>
      <c r="S5859" s="255" t="s">
        <v>4925</v>
      </c>
    </row>
    <row r="5860" spans="6:19" x14ac:dyDescent="0.3">
      <c r="F5860" s="255" t="s">
        <v>8890</v>
      </c>
      <c r="G5860" s="255" t="s">
        <v>667</v>
      </c>
      <c r="H5860" s="255" t="s">
        <v>1420</v>
      </c>
      <c r="I5860" s="255" t="s">
        <v>863</v>
      </c>
      <c r="P5860" s="255" t="s">
        <v>8890</v>
      </c>
      <c r="Q5860" s="255" t="s">
        <v>792</v>
      </c>
      <c r="R5860" s="255" t="s">
        <v>1145</v>
      </c>
      <c r="S5860" s="255" t="s">
        <v>1553</v>
      </c>
    </row>
    <row r="5861" spans="6:19" x14ac:dyDescent="0.3">
      <c r="F5861" s="255" t="s">
        <v>8890</v>
      </c>
      <c r="G5861" s="255" t="s">
        <v>668</v>
      </c>
      <c r="H5861" s="255" t="s">
        <v>661</v>
      </c>
      <c r="I5861" s="255" t="s">
        <v>3430</v>
      </c>
      <c r="P5861" s="255" t="s">
        <v>8890</v>
      </c>
      <c r="Q5861" s="255" t="s">
        <v>794</v>
      </c>
      <c r="R5861" s="255" t="s">
        <v>885</v>
      </c>
      <c r="S5861" s="255" t="s">
        <v>4337</v>
      </c>
    </row>
    <row r="5862" spans="6:19" x14ac:dyDescent="0.3">
      <c r="F5862" s="255" t="s">
        <v>8890</v>
      </c>
      <c r="G5862" s="255" t="s">
        <v>670</v>
      </c>
      <c r="H5862" s="255" t="s">
        <v>3624</v>
      </c>
      <c r="I5862" s="255" t="s">
        <v>9825</v>
      </c>
      <c r="P5862" s="255" t="s">
        <v>8890</v>
      </c>
      <c r="Q5862" s="255" t="s">
        <v>796</v>
      </c>
      <c r="R5862" s="255" t="s">
        <v>1635</v>
      </c>
      <c r="S5862" s="255" t="s">
        <v>6287</v>
      </c>
    </row>
    <row r="5863" spans="6:19" x14ac:dyDescent="0.3">
      <c r="F5863" s="255" t="s">
        <v>8890</v>
      </c>
      <c r="G5863" s="255" t="s">
        <v>672</v>
      </c>
      <c r="H5863" s="255" t="s">
        <v>3562</v>
      </c>
      <c r="I5863" s="255" t="s">
        <v>9826</v>
      </c>
      <c r="P5863" s="255" t="s">
        <v>8890</v>
      </c>
      <c r="Q5863" s="255" t="s">
        <v>4675</v>
      </c>
      <c r="R5863" s="255" t="s">
        <v>1885</v>
      </c>
      <c r="S5863" s="255" t="s">
        <v>10326</v>
      </c>
    </row>
    <row r="5864" spans="6:19" x14ac:dyDescent="0.3">
      <c r="F5864" s="255" t="s">
        <v>8890</v>
      </c>
      <c r="G5864" s="255" t="s">
        <v>544</v>
      </c>
      <c r="H5864" s="255" t="s">
        <v>594</v>
      </c>
      <c r="I5864" s="255" t="s">
        <v>3562</v>
      </c>
      <c r="P5864" s="255" t="s">
        <v>8890</v>
      </c>
      <c r="Q5864" s="255" t="s">
        <v>798</v>
      </c>
      <c r="R5864" s="255" t="s">
        <v>757</v>
      </c>
      <c r="S5864" s="255" t="s">
        <v>2494</v>
      </c>
    </row>
    <row r="5865" spans="6:19" x14ac:dyDescent="0.3">
      <c r="F5865" s="255" t="s">
        <v>8890</v>
      </c>
      <c r="G5865" s="255" t="s">
        <v>675</v>
      </c>
      <c r="H5865" s="255" t="s">
        <v>594</v>
      </c>
      <c r="I5865" s="255" t="s">
        <v>3562</v>
      </c>
      <c r="P5865" s="255" t="s">
        <v>8890</v>
      </c>
      <c r="Q5865" s="255" t="s">
        <v>800</v>
      </c>
      <c r="R5865" s="255" t="s">
        <v>624</v>
      </c>
      <c r="S5865" s="255" t="s">
        <v>1962</v>
      </c>
    </row>
    <row r="5866" spans="6:19" x14ac:dyDescent="0.3">
      <c r="F5866" s="255" t="s">
        <v>8890</v>
      </c>
      <c r="G5866" s="255" t="s">
        <v>676</v>
      </c>
      <c r="H5866" s="255" t="s">
        <v>565</v>
      </c>
      <c r="I5866" s="255" t="s">
        <v>565</v>
      </c>
      <c r="P5866" s="255" t="s">
        <v>8890</v>
      </c>
      <c r="Q5866" s="255" t="s">
        <v>802</v>
      </c>
      <c r="R5866" s="255" t="s">
        <v>565</v>
      </c>
      <c r="S5866" s="255" t="s">
        <v>565</v>
      </c>
    </row>
    <row r="5867" spans="6:19" x14ac:dyDescent="0.3">
      <c r="F5867" s="255" t="s">
        <v>8890</v>
      </c>
      <c r="G5867" s="255" t="s">
        <v>893</v>
      </c>
      <c r="H5867" s="255" t="s">
        <v>565</v>
      </c>
      <c r="I5867" s="255" t="s">
        <v>565</v>
      </c>
      <c r="P5867" s="255" t="s">
        <v>8890</v>
      </c>
      <c r="Q5867" s="255" t="s">
        <v>803</v>
      </c>
      <c r="R5867" s="255" t="s">
        <v>2016</v>
      </c>
      <c r="S5867" s="255" t="s">
        <v>10327</v>
      </c>
    </row>
    <row r="5868" spans="6:19" x14ac:dyDescent="0.3">
      <c r="F5868" s="255" t="s">
        <v>8890</v>
      </c>
      <c r="G5868" s="255" t="s">
        <v>677</v>
      </c>
      <c r="H5868" s="255" t="s">
        <v>565</v>
      </c>
      <c r="I5868" s="255" t="s">
        <v>565</v>
      </c>
      <c r="P5868" s="255" t="s">
        <v>8890</v>
      </c>
      <c r="Q5868" s="255" t="s">
        <v>805</v>
      </c>
      <c r="R5868" s="255" t="s">
        <v>594</v>
      </c>
      <c r="S5868" s="255" t="s">
        <v>828</v>
      </c>
    </row>
    <row r="5869" spans="6:19" x14ac:dyDescent="0.3">
      <c r="F5869" s="255" t="s">
        <v>8890</v>
      </c>
      <c r="G5869" s="255" t="s">
        <v>543</v>
      </c>
      <c r="H5869" s="255" t="s">
        <v>2086</v>
      </c>
      <c r="I5869" s="255" t="s">
        <v>2899</v>
      </c>
      <c r="P5869" s="255" t="s">
        <v>8890</v>
      </c>
      <c r="Q5869" s="255" t="s">
        <v>807</v>
      </c>
      <c r="R5869" s="255" t="s">
        <v>952</v>
      </c>
      <c r="S5869" s="255" t="s">
        <v>1841</v>
      </c>
    </row>
    <row r="5870" spans="6:19" x14ac:dyDescent="0.3">
      <c r="F5870" s="255" t="s">
        <v>8890</v>
      </c>
      <c r="G5870" s="255" t="s">
        <v>679</v>
      </c>
      <c r="H5870" s="255" t="s">
        <v>594</v>
      </c>
      <c r="I5870" s="255" t="s">
        <v>861</v>
      </c>
      <c r="P5870" s="255" t="s">
        <v>8890</v>
      </c>
      <c r="Q5870" s="255" t="s">
        <v>809</v>
      </c>
      <c r="R5870" s="255" t="s">
        <v>1074</v>
      </c>
      <c r="S5870" s="255" t="s">
        <v>899</v>
      </c>
    </row>
    <row r="5871" spans="6:19" x14ac:dyDescent="0.3">
      <c r="F5871" s="255" t="s">
        <v>8890</v>
      </c>
      <c r="G5871" s="255" t="s">
        <v>681</v>
      </c>
      <c r="H5871" s="255" t="s">
        <v>1020</v>
      </c>
      <c r="I5871" s="255" t="s">
        <v>5625</v>
      </c>
      <c r="P5871" s="255" t="s">
        <v>8890</v>
      </c>
      <c r="Q5871" s="255" t="s">
        <v>4676</v>
      </c>
      <c r="R5871" s="255" t="s">
        <v>4867</v>
      </c>
      <c r="S5871" s="255" t="s">
        <v>10328</v>
      </c>
    </row>
    <row r="5872" spans="6:19" x14ac:dyDescent="0.3">
      <c r="F5872" s="255" t="s">
        <v>8890</v>
      </c>
      <c r="G5872" s="255" t="s">
        <v>683</v>
      </c>
      <c r="H5872" s="255" t="s">
        <v>652</v>
      </c>
      <c r="I5872" s="255" t="s">
        <v>3257</v>
      </c>
      <c r="P5872" s="255" t="s">
        <v>8890</v>
      </c>
      <c r="Q5872" s="255" t="s">
        <v>813</v>
      </c>
      <c r="R5872" s="255" t="s">
        <v>4953</v>
      </c>
      <c r="S5872" s="255" t="s">
        <v>10329</v>
      </c>
    </row>
    <row r="5873" spans="6:19" x14ac:dyDescent="0.3">
      <c r="F5873" s="255" t="s">
        <v>8890</v>
      </c>
      <c r="G5873" s="255" t="s">
        <v>542</v>
      </c>
      <c r="H5873" s="255" t="s">
        <v>2229</v>
      </c>
      <c r="I5873" s="255" t="s">
        <v>6726</v>
      </c>
      <c r="P5873" s="255" t="s">
        <v>8890</v>
      </c>
      <c r="Q5873" s="255" t="s">
        <v>815</v>
      </c>
      <c r="R5873" s="255" t="s">
        <v>863</v>
      </c>
      <c r="S5873" s="255" t="s">
        <v>2455</v>
      </c>
    </row>
    <row r="5874" spans="6:19" x14ac:dyDescent="0.3">
      <c r="F5874" s="255" t="s">
        <v>8890</v>
      </c>
      <c r="G5874" s="255" t="s">
        <v>686</v>
      </c>
      <c r="H5874" s="255" t="s">
        <v>2580</v>
      </c>
      <c r="I5874" s="255" t="s">
        <v>3536</v>
      </c>
      <c r="P5874" s="255" t="s">
        <v>8890</v>
      </c>
      <c r="Q5874" s="255" t="s">
        <v>816</v>
      </c>
      <c r="R5874" s="255" t="s">
        <v>5006</v>
      </c>
      <c r="S5874" s="255" t="s">
        <v>10330</v>
      </c>
    </row>
    <row r="5875" spans="6:19" x14ac:dyDescent="0.3">
      <c r="F5875" s="255" t="s">
        <v>8890</v>
      </c>
      <c r="G5875" s="255" t="s">
        <v>688</v>
      </c>
      <c r="H5875" s="255" t="s">
        <v>2806</v>
      </c>
      <c r="I5875" s="255" t="s">
        <v>4450</v>
      </c>
      <c r="P5875" s="255" t="s">
        <v>8890</v>
      </c>
      <c r="Q5875" s="255" t="s">
        <v>818</v>
      </c>
      <c r="R5875" s="255" t="s">
        <v>1274</v>
      </c>
      <c r="S5875" s="255" t="s">
        <v>7436</v>
      </c>
    </row>
    <row r="5876" spans="6:19" x14ac:dyDescent="0.3">
      <c r="F5876" s="255" t="s">
        <v>8890</v>
      </c>
      <c r="G5876" s="255" t="s">
        <v>690</v>
      </c>
      <c r="H5876" s="255" t="s">
        <v>2083</v>
      </c>
      <c r="I5876" s="255" t="s">
        <v>1116</v>
      </c>
      <c r="P5876" s="255" t="s">
        <v>8890</v>
      </c>
      <c r="Q5876" s="255" t="s">
        <v>4677</v>
      </c>
      <c r="R5876" s="255" t="s">
        <v>565</v>
      </c>
      <c r="S5876" s="255" t="s">
        <v>565</v>
      </c>
    </row>
    <row r="5877" spans="6:19" x14ac:dyDescent="0.3">
      <c r="F5877" s="255" t="s">
        <v>8890</v>
      </c>
      <c r="G5877" s="255" t="s">
        <v>541</v>
      </c>
      <c r="H5877" s="255" t="s">
        <v>9827</v>
      </c>
      <c r="I5877" s="255" t="s">
        <v>9828</v>
      </c>
      <c r="P5877" s="255" t="s">
        <v>8890</v>
      </c>
      <c r="Q5877" s="255" t="s">
        <v>820</v>
      </c>
      <c r="R5877" s="255" t="s">
        <v>565</v>
      </c>
      <c r="S5877" s="255" t="s">
        <v>565</v>
      </c>
    </row>
    <row r="5878" spans="6:19" x14ac:dyDescent="0.3">
      <c r="F5878" s="255" t="s">
        <v>8890</v>
      </c>
      <c r="G5878" s="255" t="s">
        <v>693</v>
      </c>
      <c r="H5878" s="255" t="s">
        <v>1492</v>
      </c>
      <c r="I5878" s="255" t="s">
        <v>9829</v>
      </c>
      <c r="P5878" s="255" t="s">
        <v>8890</v>
      </c>
      <c r="Q5878" s="255" t="s">
        <v>961</v>
      </c>
      <c r="R5878" s="255" t="s">
        <v>565</v>
      </c>
      <c r="S5878" s="255" t="s">
        <v>565</v>
      </c>
    </row>
    <row r="5879" spans="6:19" x14ac:dyDescent="0.3">
      <c r="F5879" s="255" t="s">
        <v>8890</v>
      </c>
      <c r="G5879" s="255" t="s">
        <v>695</v>
      </c>
      <c r="H5879" s="255" t="s">
        <v>3960</v>
      </c>
      <c r="I5879" s="255" t="s">
        <v>9830</v>
      </c>
      <c r="P5879" s="255" t="s">
        <v>8890</v>
      </c>
      <c r="Q5879" s="255" t="s">
        <v>822</v>
      </c>
      <c r="R5879" s="255" t="s">
        <v>3661</v>
      </c>
      <c r="S5879" s="255" t="s">
        <v>10331</v>
      </c>
    </row>
    <row r="5880" spans="6:19" x14ac:dyDescent="0.3">
      <c r="F5880" s="255" t="s">
        <v>8890</v>
      </c>
      <c r="G5880" s="255" t="s">
        <v>697</v>
      </c>
      <c r="H5880" s="255" t="s">
        <v>7564</v>
      </c>
      <c r="I5880" s="255" t="s">
        <v>1313</v>
      </c>
      <c r="P5880" s="255" t="s">
        <v>8890</v>
      </c>
      <c r="Q5880" s="255" t="s">
        <v>332</v>
      </c>
      <c r="R5880" s="255" t="s">
        <v>10332</v>
      </c>
      <c r="S5880" s="255" t="s">
        <v>10333</v>
      </c>
    </row>
    <row r="5881" spans="6:19" x14ac:dyDescent="0.3">
      <c r="F5881" s="255" t="s">
        <v>8890</v>
      </c>
      <c r="G5881" s="255" t="s">
        <v>699</v>
      </c>
      <c r="H5881" s="255" t="s">
        <v>2651</v>
      </c>
      <c r="I5881" s="255" t="s">
        <v>583</v>
      </c>
      <c r="P5881" s="255" t="s">
        <v>8890</v>
      </c>
      <c r="Q5881" s="255" t="s">
        <v>331</v>
      </c>
      <c r="R5881" s="255" t="s">
        <v>2785</v>
      </c>
      <c r="S5881" s="255" t="s">
        <v>10334</v>
      </c>
    </row>
    <row r="5882" spans="6:19" x14ac:dyDescent="0.3">
      <c r="F5882" s="255" t="s">
        <v>8890</v>
      </c>
      <c r="G5882" s="255" t="s">
        <v>701</v>
      </c>
      <c r="H5882" s="255" t="s">
        <v>2603</v>
      </c>
      <c r="I5882" s="255" t="s">
        <v>2806</v>
      </c>
      <c r="P5882" s="255" t="s">
        <v>8890</v>
      </c>
      <c r="Q5882" s="255" t="s">
        <v>330</v>
      </c>
      <c r="R5882" s="255" t="s">
        <v>3214</v>
      </c>
      <c r="S5882" s="255" t="s">
        <v>2204</v>
      </c>
    </row>
    <row r="5883" spans="6:19" x14ac:dyDescent="0.3">
      <c r="F5883" s="255" t="s">
        <v>8890</v>
      </c>
      <c r="G5883" s="255" t="s">
        <v>702</v>
      </c>
      <c r="H5883" s="255" t="s">
        <v>863</v>
      </c>
      <c r="I5883" s="255" t="s">
        <v>565</v>
      </c>
      <c r="P5883" s="255" t="s">
        <v>8890</v>
      </c>
      <c r="Q5883" s="255" t="s">
        <v>329</v>
      </c>
      <c r="R5883" s="255" t="s">
        <v>4553</v>
      </c>
      <c r="S5883" s="255" t="s">
        <v>10335</v>
      </c>
    </row>
    <row r="5884" spans="6:19" x14ac:dyDescent="0.3">
      <c r="F5884" s="255" t="s">
        <v>8890</v>
      </c>
      <c r="G5884" s="255" t="s">
        <v>703</v>
      </c>
      <c r="H5884" s="255" t="s">
        <v>565</v>
      </c>
      <c r="I5884" s="255" t="s">
        <v>565</v>
      </c>
      <c r="P5884" s="255" t="s">
        <v>8890</v>
      </c>
      <c r="Q5884" s="255" t="s">
        <v>328</v>
      </c>
      <c r="R5884" s="255" t="s">
        <v>1183</v>
      </c>
      <c r="S5884" s="255" t="s">
        <v>10336</v>
      </c>
    </row>
    <row r="5885" spans="6:19" x14ac:dyDescent="0.3">
      <c r="F5885" s="255" t="s">
        <v>8890</v>
      </c>
      <c r="G5885" s="255" t="s">
        <v>704</v>
      </c>
      <c r="H5885" s="255" t="s">
        <v>1098</v>
      </c>
      <c r="I5885" s="255" t="s">
        <v>2028</v>
      </c>
      <c r="P5885" s="255" t="s">
        <v>8890</v>
      </c>
      <c r="Q5885" s="255" t="s">
        <v>324</v>
      </c>
      <c r="R5885" s="255" t="s">
        <v>3085</v>
      </c>
      <c r="S5885" s="255" t="s">
        <v>10337</v>
      </c>
    </row>
    <row r="5886" spans="6:19" x14ac:dyDescent="0.3">
      <c r="F5886" s="255" t="s">
        <v>8890</v>
      </c>
      <c r="G5886" s="255" t="s">
        <v>705</v>
      </c>
      <c r="H5886" s="255" t="s">
        <v>1939</v>
      </c>
      <c r="I5886" s="255" t="s">
        <v>5675</v>
      </c>
      <c r="P5886" s="255" t="s">
        <v>8890</v>
      </c>
      <c r="Q5886" s="255" t="s">
        <v>4678</v>
      </c>
      <c r="R5886" s="255" t="s">
        <v>2927</v>
      </c>
      <c r="S5886" s="255" t="s">
        <v>10338</v>
      </c>
    </row>
    <row r="5887" spans="6:19" x14ac:dyDescent="0.3">
      <c r="F5887" s="255" t="s">
        <v>8890</v>
      </c>
      <c r="G5887" s="255" t="s">
        <v>707</v>
      </c>
      <c r="H5887" s="255" t="s">
        <v>1116</v>
      </c>
      <c r="I5887" s="255" t="s">
        <v>5531</v>
      </c>
      <c r="P5887" s="255" t="s">
        <v>8890</v>
      </c>
      <c r="Q5887" s="255" t="s">
        <v>830</v>
      </c>
      <c r="R5887" s="255" t="s">
        <v>652</v>
      </c>
      <c r="S5887" s="255" t="s">
        <v>4168</v>
      </c>
    </row>
    <row r="5888" spans="6:19" x14ac:dyDescent="0.3">
      <c r="F5888" s="255" t="s">
        <v>8890</v>
      </c>
      <c r="G5888" s="255" t="s">
        <v>709</v>
      </c>
      <c r="H5888" s="255" t="s">
        <v>1671</v>
      </c>
      <c r="I5888" s="255" t="s">
        <v>853</v>
      </c>
      <c r="P5888" s="255" t="s">
        <v>8890</v>
      </c>
      <c r="Q5888" s="255" t="s">
        <v>831</v>
      </c>
      <c r="R5888" s="255" t="s">
        <v>565</v>
      </c>
      <c r="S5888" s="255" t="s">
        <v>565</v>
      </c>
    </row>
    <row r="5889" spans="6:19" x14ac:dyDescent="0.3">
      <c r="F5889" s="255" t="s">
        <v>8890</v>
      </c>
      <c r="G5889" s="255" t="s">
        <v>586</v>
      </c>
      <c r="H5889" s="255" t="s">
        <v>1775</v>
      </c>
      <c r="I5889" s="255" t="s">
        <v>2940</v>
      </c>
      <c r="P5889" s="255" t="s">
        <v>8890</v>
      </c>
      <c r="Q5889" s="255" t="s">
        <v>832</v>
      </c>
      <c r="R5889" s="255" t="s">
        <v>3972</v>
      </c>
      <c r="S5889" s="255" t="s">
        <v>10339</v>
      </c>
    </row>
    <row r="5890" spans="6:19" x14ac:dyDescent="0.3">
      <c r="F5890" s="255" t="s">
        <v>8890</v>
      </c>
      <c r="G5890" s="255" t="s">
        <v>540</v>
      </c>
      <c r="H5890" s="255" t="s">
        <v>9831</v>
      </c>
      <c r="I5890" s="255" t="s">
        <v>9832</v>
      </c>
      <c r="P5890" s="255" t="s">
        <v>8890</v>
      </c>
      <c r="Q5890" s="255" t="s">
        <v>536</v>
      </c>
      <c r="R5890" s="255" t="s">
        <v>3260</v>
      </c>
      <c r="S5890" s="255" t="s">
        <v>10340</v>
      </c>
    </row>
    <row r="5891" spans="6:19" x14ac:dyDescent="0.3">
      <c r="F5891" s="255" t="s">
        <v>8890</v>
      </c>
      <c r="G5891" s="255" t="s">
        <v>371</v>
      </c>
      <c r="H5891" s="255" t="s">
        <v>7336</v>
      </c>
      <c r="I5891" s="255" t="s">
        <v>9833</v>
      </c>
      <c r="P5891" s="255" t="s">
        <v>8890</v>
      </c>
      <c r="Q5891" s="255" t="s">
        <v>586</v>
      </c>
      <c r="R5891" s="255" t="s">
        <v>3260</v>
      </c>
      <c r="S5891" s="255" t="s">
        <v>10340</v>
      </c>
    </row>
    <row r="5892" spans="6:19" x14ac:dyDescent="0.3">
      <c r="F5892" s="255" t="s">
        <v>8890</v>
      </c>
      <c r="G5892" s="255" t="s">
        <v>715</v>
      </c>
      <c r="H5892" s="255" t="s">
        <v>3734</v>
      </c>
      <c r="I5892" s="255" t="s">
        <v>8228</v>
      </c>
    </row>
    <row r="5893" spans="6:19" x14ac:dyDescent="0.3">
      <c r="F5893" s="255" t="s">
        <v>8890</v>
      </c>
      <c r="G5893" s="255" t="s">
        <v>717</v>
      </c>
      <c r="H5893" s="255" t="s">
        <v>1498</v>
      </c>
      <c r="I5893" s="255" t="s">
        <v>4778</v>
      </c>
    </row>
    <row r="5894" spans="6:19" x14ac:dyDescent="0.3">
      <c r="F5894" s="255" t="s">
        <v>8890</v>
      </c>
      <c r="G5894" s="255" t="s">
        <v>719</v>
      </c>
      <c r="H5894" s="255" t="s">
        <v>565</v>
      </c>
      <c r="I5894" s="255" t="s">
        <v>863</v>
      </c>
    </row>
    <row r="5895" spans="6:19" x14ac:dyDescent="0.3">
      <c r="F5895" s="255" t="s">
        <v>8890</v>
      </c>
      <c r="G5895" s="255" t="s">
        <v>720</v>
      </c>
      <c r="H5895" s="255" t="s">
        <v>812</v>
      </c>
      <c r="I5895" s="255" t="s">
        <v>1560</v>
      </c>
    </row>
    <row r="5896" spans="6:19" x14ac:dyDescent="0.3">
      <c r="F5896" s="255" t="s">
        <v>8890</v>
      </c>
      <c r="G5896" s="255" t="s">
        <v>722</v>
      </c>
      <c r="H5896" s="255" t="s">
        <v>885</v>
      </c>
      <c r="I5896" s="255" t="s">
        <v>3673</v>
      </c>
    </row>
    <row r="5897" spans="6:19" x14ac:dyDescent="0.3">
      <c r="F5897" s="255" t="s">
        <v>8890</v>
      </c>
      <c r="G5897" s="255" t="s">
        <v>724</v>
      </c>
      <c r="H5897" s="255" t="s">
        <v>621</v>
      </c>
      <c r="I5897" s="255" t="s">
        <v>4183</v>
      </c>
    </row>
    <row r="5898" spans="6:19" x14ac:dyDescent="0.3">
      <c r="F5898" s="255" t="s">
        <v>8890</v>
      </c>
      <c r="G5898" s="255" t="s">
        <v>726</v>
      </c>
      <c r="H5898" s="255" t="s">
        <v>1273</v>
      </c>
      <c r="I5898" s="255" t="s">
        <v>9834</v>
      </c>
    </row>
    <row r="5899" spans="6:19" x14ac:dyDescent="0.3">
      <c r="F5899" s="255" t="s">
        <v>8890</v>
      </c>
      <c r="G5899" s="255" t="s">
        <v>728</v>
      </c>
      <c r="H5899" s="255" t="s">
        <v>4668</v>
      </c>
      <c r="I5899" s="255" t="s">
        <v>9835</v>
      </c>
    </row>
    <row r="5900" spans="6:19" x14ac:dyDescent="0.3">
      <c r="F5900" s="255" t="s">
        <v>8890</v>
      </c>
      <c r="G5900" s="255" t="s">
        <v>730</v>
      </c>
      <c r="H5900" s="255" t="s">
        <v>3039</v>
      </c>
      <c r="I5900" s="255" t="s">
        <v>9836</v>
      </c>
    </row>
    <row r="5901" spans="6:19" x14ac:dyDescent="0.3">
      <c r="F5901" s="255" t="s">
        <v>8890</v>
      </c>
      <c r="G5901" s="255" t="s">
        <v>539</v>
      </c>
      <c r="H5901" s="255" t="s">
        <v>9837</v>
      </c>
      <c r="I5901" s="255" t="s">
        <v>9838</v>
      </c>
    </row>
    <row r="5902" spans="6:19" x14ac:dyDescent="0.3">
      <c r="F5902" s="255" t="s">
        <v>8890</v>
      </c>
      <c r="G5902" s="255" t="s">
        <v>733</v>
      </c>
      <c r="H5902" s="255" t="s">
        <v>881</v>
      </c>
      <c r="I5902" s="255" t="s">
        <v>2995</v>
      </c>
    </row>
    <row r="5903" spans="6:19" x14ac:dyDescent="0.3">
      <c r="F5903" s="255" t="s">
        <v>8890</v>
      </c>
      <c r="G5903" s="255" t="s">
        <v>735</v>
      </c>
      <c r="H5903" s="255" t="s">
        <v>2163</v>
      </c>
      <c r="I5903" s="255" t="s">
        <v>5997</v>
      </c>
    </row>
    <row r="5904" spans="6:19" x14ac:dyDescent="0.3">
      <c r="F5904" s="255" t="s">
        <v>8890</v>
      </c>
      <c r="G5904" s="255" t="s">
        <v>737</v>
      </c>
      <c r="H5904" s="255" t="s">
        <v>1844</v>
      </c>
      <c r="I5904" s="255" t="s">
        <v>4077</v>
      </c>
    </row>
    <row r="5905" spans="6:9" x14ac:dyDescent="0.3">
      <c r="F5905" s="255" t="s">
        <v>8890</v>
      </c>
      <c r="G5905" s="255" t="s">
        <v>739</v>
      </c>
      <c r="H5905" s="255" t="s">
        <v>1135</v>
      </c>
      <c r="I5905" s="255" t="s">
        <v>9839</v>
      </c>
    </row>
    <row r="5906" spans="6:9" x14ac:dyDescent="0.3">
      <c r="F5906" s="255" t="s">
        <v>8890</v>
      </c>
      <c r="G5906" s="255" t="s">
        <v>741</v>
      </c>
      <c r="H5906" s="255" t="s">
        <v>852</v>
      </c>
      <c r="I5906" s="255" t="s">
        <v>7695</v>
      </c>
    </row>
    <row r="5907" spans="6:9" x14ac:dyDescent="0.3">
      <c r="F5907" s="255" t="s">
        <v>8890</v>
      </c>
      <c r="G5907" s="255" t="s">
        <v>743</v>
      </c>
      <c r="H5907" s="255" t="s">
        <v>619</v>
      </c>
      <c r="I5907" s="255" t="s">
        <v>9840</v>
      </c>
    </row>
    <row r="5908" spans="6:9" x14ac:dyDescent="0.3">
      <c r="F5908" s="255" t="s">
        <v>8890</v>
      </c>
      <c r="G5908" s="255" t="s">
        <v>745</v>
      </c>
      <c r="H5908" s="255" t="s">
        <v>2090</v>
      </c>
      <c r="I5908" s="255" t="s">
        <v>9841</v>
      </c>
    </row>
    <row r="5909" spans="6:9" x14ac:dyDescent="0.3">
      <c r="F5909" s="255" t="s">
        <v>8890</v>
      </c>
      <c r="G5909" s="255" t="s">
        <v>747</v>
      </c>
      <c r="H5909" s="255" t="s">
        <v>1375</v>
      </c>
      <c r="I5909" s="255" t="s">
        <v>7435</v>
      </c>
    </row>
    <row r="5910" spans="6:9" x14ac:dyDescent="0.3">
      <c r="F5910" s="255" t="s">
        <v>8890</v>
      </c>
      <c r="G5910" s="255" t="s">
        <v>749</v>
      </c>
      <c r="H5910" s="255" t="s">
        <v>6949</v>
      </c>
      <c r="I5910" s="255" t="s">
        <v>9842</v>
      </c>
    </row>
    <row r="5911" spans="6:9" x14ac:dyDescent="0.3">
      <c r="F5911" s="255" t="s">
        <v>8890</v>
      </c>
      <c r="G5911" s="255" t="s">
        <v>751</v>
      </c>
      <c r="H5911" s="255" t="s">
        <v>2062</v>
      </c>
      <c r="I5911" s="255" t="s">
        <v>9843</v>
      </c>
    </row>
    <row r="5912" spans="6:9" x14ac:dyDescent="0.3">
      <c r="F5912" s="255" t="s">
        <v>8890</v>
      </c>
      <c r="G5912" s="255" t="s">
        <v>753</v>
      </c>
      <c r="H5912" s="255" t="s">
        <v>7797</v>
      </c>
      <c r="I5912" s="255" t="s">
        <v>9844</v>
      </c>
    </row>
    <row r="5913" spans="6:9" x14ac:dyDescent="0.3">
      <c r="F5913" s="255" t="s">
        <v>8890</v>
      </c>
      <c r="G5913" s="255" t="s">
        <v>538</v>
      </c>
      <c r="H5913" s="255" t="s">
        <v>9845</v>
      </c>
      <c r="I5913" s="255" t="s">
        <v>9846</v>
      </c>
    </row>
    <row r="5914" spans="6:9" x14ac:dyDescent="0.3">
      <c r="F5914" s="255" t="s">
        <v>8890</v>
      </c>
      <c r="G5914" s="255" t="s">
        <v>756</v>
      </c>
      <c r="H5914" s="255" t="s">
        <v>565</v>
      </c>
      <c r="I5914" s="255" t="s">
        <v>565</v>
      </c>
    </row>
    <row r="5915" spans="6:9" x14ac:dyDescent="0.3">
      <c r="F5915" s="255" t="s">
        <v>8890</v>
      </c>
      <c r="G5915" s="255" t="s">
        <v>758</v>
      </c>
      <c r="H5915" s="255" t="s">
        <v>4261</v>
      </c>
      <c r="I5915" s="255" t="s">
        <v>9847</v>
      </c>
    </row>
    <row r="5916" spans="6:9" x14ac:dyDescent="0.3">
      <c r="F5916" s="255" t="s">
        <v>8890</v>
      </c>
      <c r="G5916" s="255" t="s">
        <v>760</v>
      </c>
      <c r="H5916" s="255" t="s">
        <v>9848</v>
      </c>
      <c r="I5916" s="255" t="s">
        <v>9849</v>
      </c>
    </row>
    <row r="5917" spans="6:9" x14ac:dyDescent="0.3">
      <c r="F5917" s="255" t="s">
        <v>8890</v>
      </c>
      <c r="G5917" s="255" t="s">
        <v>762</v>
      </c>
      <c r="H5917" s="255" t="s">
        <v>1487</v>
      </c>
      <c r="I5917" s="255" t="s">
        <v>9850</v>
      </c>
    </row>
    <row r="5918" spans="6:9" x14ac:dyDescent="0.3">
      <c r="F5918" s="255" t="s">
        <v>8890</v>
      </c>
      <c r="G5918" s="255" t="s">
        <v>764</v>
      </c>
      <c r="H5918" s="255" t="s">
        <v>1529</v>
      </c>
      <c r="I5918" s="255" t="s">
        <v>9851</v>
      </c>
    </row>
    <row r="5919" spans="6:9" x14ac:dyDescent="0.3">
      <c r="F5919" s="255" t="s">
        <v>8890</v>
      </c>
      <c r="G5919" s="255" t="s">
        <v>766</v>
      </c>
      <c r="H5919" s="255" t="s">
        <v>2083</v>
      </c>
      <c r="I5919" s="255" t="s">
        <v>1906</v>
      </c>
    </row>
    <row r="5920" spans="6:9" x14ac:dyDescent="0.3">
      <c r="F5920" s="255" t="s">
        <v>8890</v>
      </c>
      <c r="G5920" s="255" t="s">
        <v>4672</v>
      </c>
      <c r="H5920" s="255" t="s">
        <v>1939</v>
      </c>
      <c r="I5920" s="255" t="s">
        <v>8979</v>
      </c>
    </row>
    <row r="5921" spans="6:9" x14ac:dyDescent="0.3">
      <c r="F5921" s="255" t="s">
        <v>8890</v>
      </c>
      <c r="G5921" s="255" t="s">
        <v>767</v>
      </c>
      <c r="H5921" s="255" t="s">
        <v>600</v>
      </c>
      <c r="I5921" s="255" t="s">
        <v>1472</v>
      </c>
    </row>
    <row r="5922" spans="6:9" x14ac:dyDescent="0.3">
      <c r="F5922" s="255" t="s">
        <v>8890</v>
      </c>
      <c r="G5922" s="255" t="s">
        <v>769</v>
      </c>
      <c r="H5922" s="255" t="s">
        <v>680</v>
      </c>
      <c r="I5922" s="255" t="s">
        <v>1069</v>
      </c>
    </row>
    <row r="5923" spans="6:9" x14ac:dyDescent="0.3">
      <c r="F5923" s="255" t="s">
        <v>8890</v>
      </c>
      <c r="G5923" s="255" t="s">
        <v>771</v>
      </c>
      <c r="H5923" s="255" t="s">
        <v>624</v>
      </c>
      <c r="I5923" s="255" t="s">
        <v>1700</v>
      </c>
    </row>
    <row r="5924" spans="6:9" x14ac:dyDescent="0.3">
      <c r="F5924" s="255" t="s">
        <v>8890</v>
      </c>
      <c r="G5924" s="255" t="s">
        <v>537</v>
      </c>
      <c r="H5924" s="255" t="s">
        <v>9852</v>
      </c>
      <c r="I5924" s="255" t="s">
        <v>9853</v>
      </c>
    </row>
    <row r="5925" spans="6:9" x14ac:dyDescent="0.3">
      <c r="F5925" s="255" t="s">
        <v>8890</v>
      </c>
      <c r="G5925" s="255" t="s">
        <v>4673</v>
      </c>
      <c r="H5925" s="255" t="s">
        <v>2062</v>
      </c>
      <c r="I5925" s="255" t="s">
        <v>9854</v>
      </c>
    </row>
    <row r="5926" spans="6:9" x14ac:dyDescent="0.3">
      <c r="F5926" s="255" t="s">
        <v>8890</v>
      </c>
      <c r="G5926" s="255" t="s">
        <v>774</v>
      </c>
      <c r="H5926" s="255" t="s">
        <v>812</v>
      </c>
      <c r="I5926" s="255" t="s">
        <v>9855</v>
      </c>
    </row>
    <row r="5927" spans="6:9" x14ac:dyDescent="0.3">
      <c r="F5927" s="255" t="s">
        <v>8890</v>
      </c>
      <c r="G5927" s="255" t="s">
        <v>776</v>
      </c>
      <c r="H5927" s="255" t="s">
        <v>594</v>
      </c>
      <c r="I5927" s="255" t="s">
        <v>885</v>
      </c>
    </row>
    <row r="5928" spans="6:9" x14ac:dyDescent="0.3">
      <c r="F5928" s="255" t="s">
        <v>8890</v>
      </c>
      <c r="G5928" s="255" t="s">
        <v>778</v>
      </c>
      <c r="H5928" s="255" t="s">
        <v>2515</v>
      </c>
      <c r="I5928" s="255" t="s">
        <v>4501</v>
      </c>
    </row>
    <row r="5929" spans="6:9" x14ac:dyDescent="0.3">
      <c r="F5929" s="255" t="s">
        <v>8890</v>
      </c>
      <c r="G5929" s="255" t="s">
        <v>780</v>
      </c>
      <c r="H5929" s="255" t="s">
        <v>757</v>
      </c>
      <c r="I5929" s="255" t="s">
        <v>2023</v>
      </c>
    </row>
    <row r="5930" spans="6:9" x14ac:dyDescent="0.3">
      <c r="F5930" s="255" t="s">
        <v>8890</v>
      </c>
      <c r="G5930" s="255" t="s">
        <v>782</v>
      </c>
      <c r="H5930" s="255" t="s">
        <v>565</v>
      </c>
      <c r="I5930" s="255" t="s">
        <v>565</v>
      </c>
    </row>
    <row r="5931" spans="6:9" x14ac:dyDescent="0.3">
      <c r="F5931" s="255" t="s">
        <v>8890</v>
      </c>
      <c r="G5931" s="255" t="s">
        <v>783</v>
      </c>
      <c r="H5931" s="255" t="s">
        <v>565</v>
      </c>
      <c r="I5931" s="255" t="s">
        <v>594</v>
      </c>
    </row>
    <row r="5932" spans="6:9" x14ac:dyDescent="0.3">
      <c r="F5932" s="255" t="s">
        <v>8890</v>
      </c>
      <c r="G5932" s="255" t="s">
        <v>784</v>
      </c>
      <c r="H5932" s="255" t="s">
        <v>2691</v>
      </c>
      <c r="I5932" s="255" t="s">
        <v>5526</v>
      </c>
    </row>
    <row r="5933" spans="6:9" x14ac:dyDescent="0.3">
      <c r="F5933" s="255" t="s">
        <v>8890</v>
      </c>
      <c r="G5933" s="255" t="s">
        <v>786</v>
      </c>
      <c r="H5933" s="255" t="s">
        <v>3892</v>
      </c>
      <c r="I5933" s="255" t="s">
        <v>1454</v>
      </c>
    </row>
    <row r="5934" spans="6:9" x14ac:dyDescent="0.3">
      <c r="F5934" s="255" t="s">
        <v>8890</v>
      </c>
      <c r="G5934" s="255" t="s">
        <v>4674</v>
      </c>
      <c r="H5934" s="255" t="s">
        <v>1219</v>
      </c>
      <c r="I5934" s="255" t="s">
        <v>9733</v>
      </c>
    </row>
    <row r="5935" spans="6:9" x14ac:dyDescent="0.3">
      <c r="F5935" s="255" t="s">
        <v>8890</v>
      </c>
      <c r="G5935" s="255" t="s">
        <v>788</v>
      </c>
      <c r="H5935" s="255" t="s">
        <v>2154</v>
      </c>
      <c r="I5935" s="255" t="s">
        <v>598</v>
      </c>
    </row>
    <row r="5936" spans="6:9" x14ac:dyDescent="0.3">
      <c r="F5936" s="255" t="s">
        <v>8890</v>
      </c>
      <c r="G5936" s="255" t="s">
        <v>790</v>
      </c>
      <c r="H5936" s="255" t="s">
        <v>2060</v>
      </c>
      <c r="I5936" s="255" t="s">
        <v>4330</v>
      </c>
    </row>
    <row r="5937" spans="6:9" x14ac:dyDescent="0.3">
      <c r="F5937" s="255" t="s">
        <v>8890</v>
      </c>
      <c r="G5937" s="255" t="s">
        <v>792</v>
      </c>
      <c r="H5937" s="255" t="s">
        <v>1808</v>
      </c>
      <c r="I5937" s="255" t="s">
        <v>2485</v>
      </c>
    </row>
    <row r="5938" spans="6:9" x14ac:dyDescent="0.3">
      <c r="F5938" s="255" t="s">
        <v>8890</v>
      </c>
      <c r="G5938" s="255" t="s">
        <v>794</v>
      </c>
      <c r="H5938" s="255" t="s">
        <v>4320</v>
      </c>
      <c r="I5938" s="255" t="s">
        <v>2914</v>
      </c>
    </row>
    <row r="5939" spans="6:9" x14ac:dyDescent="0.3">
      <c r="F5939" s="255" t="s">
        <v>8890</v>
      </c>
      <c r="G5939" s="255" t="s">
        <v>796</v>
      </c>
      <c r="H5939" s="255" t="s">
        <v>2689</v>
      </c>
      <c r="I5939" s="255" t="s">
        <v>4686</v>
      </c>
    </row>
    <row r="5940" spans="6:9" x14ac:dyDescent="0.3">
      <c r="F5940" s="255" t="s">
        <v>8890</v>
      </c>
      <c r="G5940" s="255" t="s">
        <v>4675</v>
      </c>
      <c r="H5940" s="255" t="s">
        <v>2086</v>
      </c>
      <c r="I5940" s="255" t="s">
        <v>3683</v>
      </c>
    </row>
    <row r="5941" spans="6:9" x14ac:dyDescent="0.3">
      <c r="F5941" s="255" t="s">
        <v>8890</v>
      </c>
      <c r="G5941" s="255" t="s">
        <v>798</v>
      </c>
      <c r="H5941" s="255" t="s">
        <v>565</v>
      </c>
      <c r="I5941" s="255" t="s">
        <v>565</v>
      </c>
    </row>
    <row r="5942" spans="6:9" x14ac:dyDescent="0.3">
      <c r="F5942" s="255" t="s">
        <v>8890</v>
      </c>
      <c r="G5942" s="255" t="s">
        <v>800</v>
      </c>
      <c r="H5942" s="255" t="s">
        <v>674</v>
      </c>
      <c r="I5942" s="255" t="s">
        <v>4546</v>
      </c>
    </row>
    <row r="5943" spans="6:9" x14ac:dyDescent="0.3">
      <c r="F5943" s="255" t="s">
        <v>8890</v>
      </c>
      <c r="G5943" s="255" t="s">
        <v>802</v>
      </c>
      <c r="H5943" s="255" t="s">
        <v>946</v>
      </c>
      <c r="I5943" s="255" t="s">
        <v>861</v>
      </c>
    </row>
    <row r="5944" spans="6:9" x14ac:dyDescent="0.3">
      <c r="F5944" s="255" t="s">
        <v>8890</v>
      </c>
      <c r="G5944" s="255" t="s">
        <v>803</v>
      </c>
      <c r="H5944" s="255" t="s">
        <v>1145</v>
      </c>
      <c r="I5944" s="255" t="s">
        <v>1799</v>
      </c>
    </row>
    <row r="5945" spans="6:9" x14ac:dyDescent="0.3">
      <c r="F5945" s="255" t="s">
        <v>8890</v>
      </c>
      <c r="G5945" s="255" t="s">
        <v>805</v>
      </c>
      <c r="H5945" s="255" t="s">
        <v>757</v>
      </c>
      <c r="I5945" s="255" t="s">
        <v>661</v>
      </c>
    </row>
    <row r="5946" spans="6:9" x14ac:dyDescent="0.3">
      <c r="F5946" s="255" t="s">
        <v>8890</v>
      </c>
      <c r="G5946" s="255" t="s">
        <v>807</v>
      </c>
      <c r="H5946" s="255" t="s">
        <v>881</v>
      </c>
      <c r="I5946" s="255" t="s">
        <v>4551</v>
      </c>
    </row>
    <row r="5947" spans="6:9" x14ac:dyDescent="0.3">
      <c r="F5947" s="255" t="s">
        <v>8890</v>
      </c>
      <c r="G5947" s="255" t="s">
        <v>809</v>
      </c>
      <c r="H5947" s="255" t="s">
        <v>1013</v>
      </c>
      <c r="I5947" s="255" t="s">
        <v>5350</v>
      </c>
    </row>
    <row r="5948" spans="6:9" x14ac:dyDescent="0.3">
      <c r="F5948" s="255" t="s">
        <v>8890</v>
      </c>
      <c r="G5948" s="255" t="s">
        <v>811</v>
      </c>
      <c r="H5948" s="255" t="s">
        <v>863</v>
      </c>
      <c r="I5948" s="255" t="s">
        <v>1157</v>
      </c>
    </row>
    <row r="5949" spans="6:9" x14ac:dyDescent="0.3">
      <c r="F5949" s="255" t="s">
        <v>8890</v>
      </c>
      <c r="G5949" s="255" t="s">
        <v>4676</v>
      </c>
      <c r="H5949" s="255" t="s">
        <v>6314</v>
      </c>
      <c r="I5949" s="255" t="s">
        <v>9856</v>
      </c>
    </row>
    <row r="5950" spans="6:9" x14ac:dyDescent="0.3">
      <c r="F5950" s="255" t="s">
        <v>8890</v>
      </c>
      <c r="G5950" s="255" t="s">
        <v>813</v>
      </c>
      <c r="H5950" s="255" t="s">
        <v>2300</v>
      </c>
      <c r="I5950" s="255" t="s">
        <v>9857</v>
      </c>
    </row>
    <row r="5951" spans="6:9" x14ac:dyDescent="0.3">
      <c r="F5951" s="255" t="s">
        <v>8890</v>
      </c>
      <c r="G5951" s="255" t="s">
        <v>815</v>
      </c>
      <c r="H5951" s="255" t="s">
        <v>863</v>
      </c>
      <c r="I5951" s="255" t="s">
        <v>624</v>
      </c>
    </row>
    <row r="5952" spans="6:9" x14ac:dyDescent="0.3">
      <c r="F5952" s="255" t="s">
        <v>8890</v>
      </c>
      <c r="G5952" s="255" t="s">
        <v>816</v>
      </c>
      <c r="H5952" s="255" t="s">
        <v>1281</v>
      </c>
      <c r="I5952" s="255" t="s">
        <v>1088</v>
      </c>
    </row>
    <row r="5953" spans="6:9" x14ac:dyDescent="0.3">
      <c r="F5953" s="255" t="s">
        <v>8890</v>
      </c>
      <c r="G5953" s="255" t="s">
        <v>818</v>
      </c>
      <c r="H5953" s="255" t="s">
        <v>906</v>
      </c>
      <c r="I5953" s="255" t="s">
        <v>1535</v>
      </c>
    </row>
    <row r="5954" spans="6:9" x14ac:dyDescent="0.3">
      <c r="F5954" s="255" t="s">
        <v>8890</v>
      </c>
      <c r="G5954" s="255" t="s">
        <v>4677</v>
      </c>
      <c r="H5954" s="255" t="s">
        <v>757</v>
      </c>
      <c r="I5954" s="255" t="s">
        <v>621</v>
      </c>
    </row>
    <row r="5955" spans="6:9" x14ac:dyDescent="0.3">
      <c r="F5955" s="255" t="s">
        <v>8890</v>
      </c>
      <c r="G5955" s="255" t="s">
        <v>820</v>
      </c>
      <c r="H5955" s="255" t="s">
        <v>757</v>
      </c>
      <c r="I5955" s="255" t="s">
        <v>621</v>
      </c>
    </row>
    <row r="5956" spans="6:9" x14ac:dyDescent="0.3">
      <c r="F5956" s="255" t="s">
        <v>8890</v>
      </c>
      <c r="G5956" s="255" t="s">
        <v>961</v>
      </c>
      <c r="H5956" s="255" t="s">
        <v>565</v>
      </c>
      <c r="I5956" s="255" t="s">
        <v>565</v>
      </c>
    </row>
    <row r="5957" spans="6:9" x14ac:dyDescent="0.3">
      <c r="F5957" s="255" t="s">
        <v>8890</v>
      </c>
      <c r="G5957" s="255" t="s">
        <v>822</v>
      </c>
      <c r="H5957" s="255" t="s">
        <v>4570</v>
      </c>
      <c r="I5957" s="255" t="s">
        <v>9858</v>
      </c>
    </row>
    <row r="5958" spans="6:9" x14ac:dyDescent="0.3">
      <c r="F5958" s="255" t="s">
        <v>8890</v>
      </c>
      <c r="G5958" s="255" t="s">
        <v>332</v>
      </c>
      <c r="H5958" s="255" t="s">
        <v>5505</v>
      </c>
      <c r="I5958" s="255" t="s">
        <v>9859</v>
      </c>
    </row>
    <row r="5959" spans="6:9" x14ac:dyDescent="0.3">
      <c r="F5959" s="255" t="s">
        <v>8890</v>
      </c>
      <c r="G5959" s="255" t="s">
        <v>331</v>
      </c>
      <c r="H5959" s="255" t="s">
        <v>1932</v>
      </c>
      <c r="I5959" s="255" t="s">
        <v>9860</v>
      </c>
    </row>
    <row r="5960" spans="6:9" x14ac:dyDescent="0.3">
      <c r="F5960" s="255" t="s">
        <v>8890</v>
      </c>
      <c r="G5960" s="255" t="s">
        <v>330</v>
      </c>
      <c r="H5960" s="255" t="s">
        <v>1718</v>
      </c>
      <c r="I5960" s="255" t="s">
        <v>1492</v>
      </c>
    </row>
    <row r="5961" spans="6:9" x14ac:dyDescent="0.3">
      <c r="F5961" s="255" t="s">
        <v>8890</v>
      </c>
      <c r="G5961" s="255" t="s">
        <v>329</v>
      </c>
      <c r="H5961" s="255" t="s">
        <v>9861</v>
      </c>
      <c r="I5961" s="255" t="s">
        <v>9862</v>
      </c>
    </row>
    <row r="5962" spans="6:9" x14ac:dyDescent="0.3">
      <c r="F5962" s="255" t="s">
        <v>8890</v>
      </c>
      <c r="G5962" s="255" t="s">
        <v>328</v>
      </c>
      <c r="H5962" s="255" t="s">
        <v>757</v>
      </c>
      <c r="I5962" s="255" t="s">
        <v>9863</v>
      </c>
    </row>
    <row r="5963" spans="6:9" x14ac:dyDescent="0.3">
      <c r="F5963" s="255" t="s">
        <v>8890</v>
      </c>
      <c r="G5963" s="255" t="s">
        <v>324</v>
      </c>
      <c r="H5963" s="255" t="s">
        <v>1637</v>
      </c>
      <c r="I5963" s="255" t="s">
        <v>9864</v>
      </c>
    </row>
    <row r="5964" spans="6:9" x14ac:dyDescent="0.3">
      <c r="F5964" s="255" t="s">
        <v>8890</v>
      </c>
      <c r="G5964" s="255" t="s">
        <v>4678</v>
      </c>
      <c r="H5964" s="255" t="s">
        <v>904</v>
      </c>
      <c r="I5964" s="255" t="s">
        <v>9865</v>
      </c>
    </row>
    <row r="5965" spans="6:9" x14ac:dyDescent="0.3">
      <c r="F5965" s="255" t="s">
        <v>8890</v>
      </c>
      <c r="G5965" s="255" t="s">
        <v>830</v>
      </c>
      <c r="H5965" s="255" t="s">
        <v>624</v>
      </c>
      <c r="I5965" s="255" t="s">
        <v>3385</v>
      </c>
    </row>
    <row r="5966" spans="6:9" x14ac:dyDescent="0.3">
      <c r="F5966" s="255" t="s">
        <v>8890</v>
      </c>
      <c r="G5966" s="255" t="s">
        <v>831</v>
      </c>
      <c r="H5966" s="255" t="s">
        <v>594</v>
      </c>
      <c r="I5966" s="255" t="s">
        <v>757</v>
      </c>
    </row>
    <row r="5967" spans="6:9" x14ac:dyDescent="0.3">
      <c r="F5967" s="255" t="s">
        <v>8890</v>
      </c>
      <c r="G5967" s="255" t="s">
        <v>832</v>
      </c>
      <c r="H5967" s="255" t="s">
        <v>1447</v>
      </c>
      <c r="I5967" s="255" t="s">
        <v>9866</v>
      </c>
    </row>
    <row r="5968" spans="6:9" x14ac:dyDescent="0.3">
      <c r="F5968" s="255" t="s">
        <v>8890</v>
      </c>
      <c r="G5968" s="255" t="s">
        <v>536</v>
      </c>
      <c r="H5968" s="255" t="s">
        <v>7875</v>
      </c>
      <c r="I5968" s="255" t="s">
        <v>9867</v>
      </c>
    </row>
    <row r="5969" spans="6:9" x14ac:dyDescent="0.3">
      <c r="F5969" s="255" t="s">
        <v>8890</v>
      </c>
      <c r="G5969" s="255" t="s">
        <v>586</v>
      </c>
      <c r="H5969" s="255" t="s">
        <v>7875</v>
      </c>
      <c r="I5969" s="255" t="s">
        <v>9867</v>
      </c>
    </row>
  </sheetData>
  <mergeCells count="4">
    <mergeCell ref="X1:AB1"/>
    <mergeCell ref="B1:D1"/>
    <mergeCell ref="G1:I1"/>
    <mergeCell ref="Q1:S1"/>
  </mergeCells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  <pageSetUpPr fitToPage="1"/>
  </sheetPr>
  <dimension ref="A1:AH235"/>
  <sheetViews>
    <sheetView topLeftCell="A52" workbookViewId="0">
      <selection activeCell="B23" sqref="B23"/>
    </sheetView>
  </sheetViews>
  <sheetFormatPr defaultRowHeight="16.5" x14ac:dyDescent="0.3"/>
  <cols>
    <col min="1" max="1" width="12.375" style="84" bestFit="1" customWidth="1"/>
    <col min="2" max="2" width="16.5" style="84" bestFit="1" customWidth="1"/>
    <col min="3" max="13" width="9" style="84"/>
    <col min="14" max="14" width="13.125" style="84" bestFit="1" customWidth="1"/>
    <col min="15" max="16" width="9" style="84"/>
    <col min="17" max="17" width="13" style="84" bestFit="1" customWidth="1"/>
    <col min="18" max="18" width="10.875" style="84" customWidth="1"/>
    <col min="19" max="19" width="11.75" style="84" bestFit="1" customWidth="1"/>
    <col min="20" max="21" width="9" style="84"/>
    <col min="22" max="23" width="9.375" style="84" customWidth="1"/>
    <col min="24" max="24" width="11.75" style="84" bestFit="1" customWidth="1"/>
    <col min="25" max="26" width="9" style="84"/>
    <col min="27" max="27" width="10.875" style="84" bestFit="1" customWidth="1"/>
    <col min="28" max="28" width="10.875" style="84" customWidth="1"/>
    <col min="29" max="29" width="11.75" style="84" bestFit="1" customWidth="1"/>
    <col min="30" max="31" width="9" style="84"/>
    <col min="32" max="32" width="10.875" style="84" bestFit="1" customWidth="1"/>
    <col min="33" max="33" width="10.875" style="84" customWidth="1"/>
    <col min="34" max="34" width="11.75" style="84" bestFit="1" customWidth="1"/>
    <col min="35" max="16384" width="9" style="84"/>
  </cols>
  <sheetData>
    <row r="1" spans="1:34" ht="20.25" x14ac:dyDescent="0.3">
      <c r="A1" s="60" t="s">
        <v>268</v>
      </c>
      <c r="M1" s="39"/>
      <c r="N1" s="60" t="s">
        <v>268</v>
      </c>
      <c r="O1" s="59" t="s">
        <v>386</v>
      </c>
      <c r="P1" s="54"/>
      <c r="Q1" s="54"/>
      <c r="R1" s="54"/>
    </row>
    <row r="2" spans="1:34" ht="20.25" x14ac:dyDescent="0.3">
      <c r="A2" s="60" t="s">
        <v>315</v>
      </c>
      <c r="B2" s="84" t="s">
        <v>384</v>
      </c>
      <c r="L2" s="59"/>
      <c r="M2" s="39"/>
      <c r="N2" s="60" t="s">
        <v>315</v>
      </c>
      <c r="O2" s="167" t="s">
        <v>385</v>
      </c>
      <c r="P2" s="54"/>
      <c r="Q2" s="54"/>
      <c r="R2" s="54"/>
    </row>
    <row r="3" spans="1:34" ht="110.25" customHeight="1" x14ac:dyDescent="0.3">
      <c r="A3" s="61" t="s">
        <v>269</v>
      </c>
      <c r="B3" s="519" t="s">
        <v>390</v>
      </c>
      <c r="C3" s="519"/>
      <c r="D3" s="519"/>
      <c r="E3" s="519"/>
      <c r="F3" s="519"/>
      <c r="G3" s="519"/>
      <c r="H3" s="519"/>
      <c r="I3" s="519"/>
      <c r="J3" s="519"/>
      <c r="N3" s="61" t="s">
        <v>269</v>
      </c>
      <c r="U3" s="262"/>
      <c r="V3" s="262"/>
      <c r="W3" s="262"/>
      <c r="X3" s="262"/>
    </row>
    <row r="4" spans="1:34" ht="20.25" x14ac:dyDescent="0.3">
      <c r="A4" s="61" t="s">
        <v>270</v>
      </c>
      <c r="L4" s="39"/>
      <c r="M4" s="39"/>
      <c r="N4" s="61" t="s">
        <v>270</v>
      </c>
      <c r="O4" s="54" t="s">
        <v>387</v>
      </c>
      <c r="P4" s="54"/>
      <c r="Q4" s="54"/>
      <c r="R4" s="54"/>
    </row>
    <row r="5" spans="1:34" x14ac:dyDescent="0.3">
      <c r="L5" s="39"/>
      <c r="M5" s="39"/>
      <c r="N5" s="39"/>
      <c r="O5" s="54"/>
      <c r="P5" s="54"/>
      <c r="Q5" s="54"/>
      <c r="R5" s="54"/>
    </row>
    <row r="6" spans="1:34" x14ac:dyDescent="0.3">
      <c r="A6" s="114" t="s">
        <v>279</v>
      </c>
      <c r="B6" s="114" t="s">
        <v>279</v>
      </c>
      <c r="C6" s="518" t="s">
        <v>388</v>
      </c>
      <c r="D6" s="518" t="s">
        <v>388</v>
      </c>
      <c r="E6" s="518" t="s">
        <v>388</v>
      </c>
      <c r="F6" s="518" t="s">
        <v>388</v>
      </c>
      <c r="G6" s="518" t="s">
        <v>389</v>
      </c>
      <c r="H6" s="518" t="s">
        <v>389</v>
      </c>
      <c r="I6" s="518" t="s">
        <v>389</v>
      </c>
      <c r="J6" s="518" t="s">
        <v>389</v>
      </c>
      <c r="L6" s="84" t="s">
        <v>351</v>
      </c>
      <c r="O6" s="103" t="s">
        <v>350</v>
      </c>
      <c r="P6" s="103"/>
      <c r="Q6" s="103"/>
      <c r="R6" s="103"/>
      <c r="S6" s="103"/>
      <c r="T6" s="102" t="s">
        <v>349</v>
      </c>
      <c r="U6" s="102"/>
      <c r="V6" s="102"/>
      <c r="W6" s="102"/>
      <c r="X6" s="102"/>
      <c r="Y6" s="101" t="s">
        <v>348</v>
      </c>
      <c r="Z6" s="101"/>
      <c r="AA6" s="101"/>
      <c r="AB6" s="101"/>
      <c r="AC6" s="101"/>
      <c r="AD6" s="100" t="s">
        <v>347</v>
      </c>
      <c r="AE6" s="100"/>
      <c r="AF6" s="100"/>
      <c r="AG6" s="100"/>
      <c r="AH6" s="100"/>
    </row>
    <row r="7" spans="1:34" x14ac:dyDescent="0.3">
      <c r="A7" s="114" t="s">
        <v>0</v>
      </c>
      <c r="B7" s="114" t="s">
        <v>0</v>
      </c>
      <c r="C7" s="171" t="s">
        <v>322</v>
      </c>
      <c r="D7" s="171" t="s">
        <v>1</v>
      </c>
      <c r="E7" s="171" t="s">
        <v>39</v>
      </c>
      <c r="F7" s="171" t="s">
        <v>40</v>
      </c>
      <c r="G7" s="171" t="s">
        <v>322</v>
      </c>
      <c r="H7" s="171" t="s">
        <v>1</v>
      </c>
      <c r="I7" s="171" t="s">
        <v>39</v>
      </c>
      <c r="J7" s="171" t="s">
        <v>40</v>
      </c>
      <c r="L7" s="99" t="s">
        <v>26</v>
      </c>
      <c r="M7" s="99" t="s">
        <v>346</v>
      </c>
      <c r="N7" s="98" t="s">
        <v>345</v>
      </c>
      <c r="O7" s="97" t="s">
        <v>344</v>
      </c>
      <c r="P7" s="97" t="s">
        <v>343</v>
      </c>
      <c r="Q7" s="96" t="s">
        <v>342</v>
      </c>
      <c r="R7" s="96" t="s">
        <v>341</v>
      </c>
      <c r="S7" s="96" t="s">
        <v>340</v>
      </c>
      <c r="T7" s="97" t="s">
        <v>344</v>
      </c>
      <c r="U7" s="97" t="s">
        <v>343</v>
      </c>
      <c r="V7" s="96" t="s">
        <v>342</v>
      </c>
      <c r="W7" s="96" t="s">
        <v>341</v>
      </c>
      <c r="X7" s="96" t="s">
        <v>340</v>
      </c>
      <c r="Y7" s="97" t="s">
        <v>344</v>
      </c>
      <c r="Z7" s="97" t="s">
        <v>343</v>
      </c>
      <c r="AA7" s="96" t="s">
        <v>342</v>
      </c>
      <c r="AB7" s="96" t="s">
        <v>341</v>
      </c>
      <c r="AC7" s="96" t="s">
        <v>340</v>
      </c>
      <c r="AD7" s="97" t="s">
        <v>344</v>
      </c>
      <c r="AE7" s="97" t="s">
        <v>343</v>
      </c>
      <c r="AF7" s="96" t="s">
        <v>342</v>
      </c>
      <c r="AG7" s="96" t="s">
        <v>341</v>
      </c>
      <c r="AH7" s="96" t="s">
        <v>340</v>
      </c>
    </row>
    <row r="8" spans="1:34" x14ac:dyDescent="0.3">
      <c r="A8" s="168" t="s">
        <v>90</v>
      </c>
      <c r="B8" s="168" t="s">
        <v>45</v>
      </c>
      <c r="C8" s="154">
        <v>91.2</v>
      </c>
      <c r="D8" s="154">
        <v>92</v>
      </c>
      <c r="E8" s="154">
        <v>91.9</v>
      </c>
      <c r="F8" s="154">
        <v>92.3</v>
      </c>
      <c r="G8" s="154">
        <v>106.8</v>
      </c>
      <c r="H8" s="154">
        <v>121.4</v>
      </c>
      <c r="I8" s="154">
        <v>107</v>
      </c>
      <c r="J8" s="154">
        <v>110.4</v>
      </c>
      <c r="L8" s="204" t="s">
        <v>117</v>
      </c>
      <c r="M8" s="190" t="s">
        <v>325</v>
      </c>
      <c r="N8" s="190" t="s">
        <v>332</v>
      </c>
      <c r="O8" s="92" cm="1">
        <f t="array" ref="O8">SUMPRODUCT((수출입지역별백데이터!$A$3:$A$8999=생산수출데이터!$L8)*(수출입지역별백데이터!$B$3:$B$8999=생산수출데이터!$N8)*(수출입지역별백데이터!$C$3:$C$8999))</f>
        <v>1499551.4</v>
      </c>
      <c r="P8" s="92" cm="1">
        <f t="array" ref="P8">SUMPRODUCT((수출입지역별백데이터!$A$3:$A$8999=생산수출데이터!$L8)*(수출입지역별백데이터!$B$3:$B$8999=생산수출데이터!$N8)*(수출입지역별백데이터!$D$3:$D$8999))</f>
        <v>9436735</v>
      </c>
      <c r="Q8" s="91">
        <f t="shared" ref="Q8:Q71" si="0">VALUE(P8)</f>
        <v>9436735</v>
      </c>
      <c r="R8" s="91"/>
      <c r="S8" s="93"/>
      <c r="T8" s="92" cm="1">
        <f t="array" ref="T8">SUMPRODUCT((수출입지역별백데이터!$F$3:$F$8999=생산수출데이터!$L8)*(수출입지역별백데이터!$G$3:$G$8999=생산수출데이터!$N8)*(수출입지역별백데이터!$H$3:$H$8999))</f>
        <v>4199</v>
      </c>
      <c r="U8" s="92" cm="1">
        <f t="array" ref="U8">SUMPRODUCT((수출입지역별백데이터!$F$3:$F$8999=생산수출데이터!$L8)*(수출입지역별백데이터!$G$3:$G$8999=생산수출데이터!$N8)*(수출입지역별백데이터!$I$3:$I$8999))</f>
        <v>125746</v>
      </c>
      <c r="V8" s="91">
        <f t="shared" ref="V8:V71" si="1">VALUE(U8)</f>
        <v>125746</v>
      </c>
      <c r="W8" s="91"/>
      <c r="X8" s="93"/>
      <c r="Y8" s="92" cm="1">
        <f t="array" ref="Y8">SUMPRODUCT((수출입지역별백데이터!$K$3:$K$8999=생산수출데이터!$L8)*(수출입지역별백데이터!$L$3:$L$8999=생산수출데이터!$N8)*(수출입지역별백데이터!$M$3:$M$8999))</f>
        <v>7111</v>
      </c>
      <c r="Z8" s="92" cm="1">
        <f t="array" ref="Z8">SUMPRODUCT((수출입지역별백데이터!$K$3:$K$8999=생산수출데이터!$L8)*(수출입지역별백데이터!$L$3:$L$8999=생산수출데이터!$N8)*(수출입지역별백데이터!$N$3:$N$8999))</f>
        <v>2338536</v>
      </c>
      <c r="AA8" s="91">
        <f t="shared" ref="AA8:AA71" si="2">VALUE(Z8)</f>
        <v>2338536</v>
      </c>
      <c r="AB8" s="91"/>
      <c r="AC8" s="93"/>
      <c r="AD8" s="92" cm="1">
        <f t="array" ref="AD8">SUMPRODUCT((수출입지역별백데이터!$P$3:$P$8999=생산수출데이터!$L8)*(수출입지역별백데이터!$Q$3:$Q$8999=생산수출데이터!$N8)*(수출입지역별백데이터!$R$3:$R$8999))</f>
        <v>5900</v>
      </c>
      <c r="AE8" s="92" cm="1">
        <f t="array" ref="AE8">SUMPRODUCT((수출입지역별백데이터!$P$3:$P$8999=생산수출데이터!$L8)*(수출입지역별백데이터!$Q$3:$Q$8999=생산수출데이터!$N8)*(수출입지역별백데이터!$S$3:$S$8999))</f>
        <v>2814039</v>
      </c>
      <c r="AF8" s="91">
        <f t="shared" ref="AF8:AF71" si="3">VALUE(AE8)</f>
        <v>2814039</v>
      </c>
      <c r="AG8" s="91"/>
      <c r="AH8" s="93"/>
    </row>
    <row r="9" spans="1:34" x14ac:dyDescent="0.3">
      <c r="A9" s="168" t="s">
        <v>94</v>
      </c>
      <c r="B9" s="168" t="s">
        <v>45</v>
      </c>
      <c r="C9" s="154">
        <v>75.8</v>
      </c>
      <c r="D9" s="154">
        <v>99.9</v>
      </c>
      <c r="E9" s="154">
        <v>54.4</v>
      </c>
      <c r="F9" s="154">
        <v>93.3</v>
      </c>
      <c r="G9" s="154">
        <v>110</v>
      </c>
      <c r="H9" s="154">
        <v>110</v>
      </c>
      <c r="I9" s="154">
        <v>94</v>
      </c>
      <c r="J9" s="154">
        <v>116.3</v>
      </c>
      <c r="L9" s="204" t="s">
        <v>117</v>
      </c>
      <c r="M9" s="190" t="s">
        <v>325</v>
      </c>
      <c r="N9" s="190" t="s">
        <v>331</v>
      </c>
      <c r="O9" s="92" cm="1">
        <f t="array" ref="O9">SUMPRODUCT((수출입지역별백데이터!$A$3:$A$8999=생산수출데이터!$L9)*(수출입지역별백데이터!$B$3:$B$8999=생산수출데이터!$N9)*(수출입지역별백데이터!$C$3:$C$8999))</f>
        <v>329066.5</v>
      </c>
      <c r="P9" s="92" cm="1">
        <f t="array" ref="P9">SUMPRODUCT((수출입지역별백데이터!$A$3:$A$8999=생산수출데이터!$L9)*(수출입지역별백데이터!$B$3:$B$8999=생산수출데이터!$N9)*(수출입지역별백데이터!$D$3:$D$8999))</f>
        <v>3815566</v>
      </c>
      <c r="Q9" s="91">
        <f t="shared" si="0"/>
        <v>3815566</v>
      </c>
      <c r="R9" s="90" t="s">
        <v>323</v>
      </c>
      <c r="S9" s="89">
        <f>SUM(Q9:Q11)</f>
        <v>5814019</v>
      </c>
      <c r="T9" s="92" cm="1">
        <f t="array" ref="T9">SUMPRODUCT((수출입지역별백데이터!$F$3:$F$8999=생산수출데이터!$L9)*(수출입지역별백데이터!$G$3:$G$8999=생산수출데이터!$N9)*(수출입지역별백데이터!$H$3:$H$8999))</f>
        <v>396</v>
      </c>
      <c r="U9" s="92" cm="1">
        <f t="array" ref="U9">SUMPRODUCT((수출입지역별백데이터!$F$3:$F$8999=생산수출데이터!$L9)*(수출입지역별백데이터!$G$3:$G$8999=생산수출데이터!$N9)*(수출입지역별백데이터!$I$3:$I$8999))</f>
        <v>53872</v>
      </c>
      <c r="V9" s="91">
        <f t="shared" si="1"/>
        <v>53872</v>
      </c>
      <c r="W9" s="90" t="s">
        <v>323</v>
      </c>
      <c r="X9" s="89">
        <f>SUM(V9:V11)</f>
        <v>99442</v>
      </c>
      <c r="Y9" s="92" cm="1">
        <f t="array" ref="Y9">SUMPRODUCT((수출입지역별백데이터!$K$3:$K$8999=생산수출데이터!$L9)*(수출입지역별백데이터!$L$3:$L$8999=생산수출데이터!$N9)*(수출입지역별백데이터!$M$3:$M$8999))</f>
        <v>5474</v>
      </c>
      <c r="Z9" s="92" cm="1">
        <f t="array" ref="Z9">SUMPRODUCT((수출입지역별백데이터!$K$3:$K$8999=생산수출데이터!$L9)*(수출입지역별백데이터!$L$3:$L$8999=생산수출데이터!$N9)*(수출입지역별백데이터!$N$3:$N$8999))</f>
        <v>1677043</v>
      </c>
      <c r="AA9" s="91">
        <f t="shared" si="2"/>
        <v>1677043</v>
      </c>
      <c r="AB9" s="90" t="s">
        <v>323</v>
      </c>
      <c r="AC9" s="89">
        <f>SUM(AA9:AA11)</f>
        <v>1807564</v>
      </c>
      <c r="AD9" s="92" cm="1">
        <f t="array" ref="AD9">SUMPRODUCT((수출입지역별백데이터!$P$3:$P$8999=생산수출데이터!$L9)*(수출입지역별백데이터!$Q$3:$Q$8999=생산수출데이터!$N9)*(수출입지역별백데이터!$R$3:$R$8999))</f>
        <v>769</v>
      </c>
      <c r="AE9" s="92" cm="1">
        <f t="array" ref="AE9">SUMPRODUCT((수출입지역별백데이터!$P$3:$P$8999=생산수출데이터!$L9)*(수출입지역별백데이터!$Q$3:$Q$8999=생산수출데이터!$N9)*(수출입지역별백데이터!$S$3:$S$8999))</f>
        <v>54429</v>
      </c>
      <c r="AF9" s="91">
        <f t="shared" si="3"/>
        <v>54429</v>
      </c>
      <c r="AG9" s="90" t="s">
        <v>323</v>
      </c>
      <c r="AH9" s="89">
        <f>SUM(AF9:AF11)</f>
        <v>290620</v>
      </c>
    </row>
    <row r="10" spans="1:34" x14ac:dyDescent="0.3">
      <c r="A10" s="168" t="s">
        <v>95</v>
      </c>
      <c r="B10" s="168" t="s">
        <v>45</v>
      </c>
      <c r="C10" s="154">
        <v>119.4</v>
      </c>
      <c r="D10" s="154">
        <v>126.6</v>
      </c>
      <c r="E10" s="154">
        <v>127.4</v>
      </c>
      <c r="F10" s="154">
        <v>118.9</v>
      </c>
      <c r="G10" s="154">
        <v>112.7</v>
      </c>
      <c r="H10" s="154">
        <v>121.4</v>
      </c>
      <c r="I10" s="154">
        <v>81.8</v>
      </c>
      <c r="J10" s="154">
        <v>124.2</v>
      </c>
      <c r="L10" s="204" t="s">
        <v>117</v>
      </c>
      <c r="M10" s="190" t="s">
        <v>325</v>
      </c>
      <c r="N10" s="190" t="s">
        <v>330</v>
      </c>
      <c r="O10" s="92" cm="1">
        <f t="array" ref="O10">SUMPRODUCT((수출입지역별백데이터!$A$3:$A$8999=생산수출데이터!$L10)*(수출입지역별백데이터!$B$3:$B$8999=생산수출데이터!$N10)*(수출입지역별백데이터!$C$3:$C$8999))</f>
        <v>49130.8</v>
      </c>
      <c r="P10" s="92" cm="1">
        <f t="array" ref="P10">SUMPRODUCT((수출입지역별백데이터!$A$3:$A$8999=생산수출데이터!$L10)*(수출입지역별백데이터!$B$3:$B$8999=생산수출데이터!$N10)*(수출입지역별백데이터!$D$3:$D$8999))</f>
        <v>259613</v>
      </c>
      <c r="Q10" s="91">
        <f t="shared" si="0"/>
        <v>259613</v>
      </c>
      <c r="R10" s="91"/>
      <c r="S10" s="95"/>
      <c r="T10" s="92" cm="1">
        <f t="array" ref="T10">SUMPRODUCT((수출입지역별백데이터!$F$3:$F$8999=생산수출데이터!$L10)*(수출입지역별백데이터!$G$3:$G$8999=생산수출데이터!$N10)*(수출입지역별백데이터!$H$3:$H$8999))</f>
        <v>139</v>
      </c>
      <c r="U10" s="92" cm="1">
        <f t="array" ref="U10">SUMPRODUCT((수출입지역별백데이터!$F$3:$F$8999=생산수출데이터!$L10)*(수출입지역별백데이터!$G$3:$G$8999=생산수출데이터!$N10)*(수출입지역별백데이터!$I$3:$I$8999))</f>
        <v>947</v>
      </c>
      <c r="V10" s="91">
        <f t="shared" si="1"/>
        <v>947</v>
      </c>
      <c r="W10" s="91"/>
      <c r="X10" s="95"/>
      <c r="Y10" s="92" cm="1">
        <f t="array" ref="Y10">SUMPRODUCT((수출입지역별백데이터!$K$3:$K$8999=생산수출데이터!$L10)*(수출입지역별백데이터!$L$3:$L$8999=생산수출데이터!$N10)*(수출입지역별백데이터!$M$3:$M$8999))</f>
        <v>309</v>
      </c>
      <c r="Z10" s="92" cm="1">
        <f t="array" ref="Z10">SUMPRODUCT((수출입지역별백데이터!$K$3:$K$8999=생산수출데이터!$L10)*(수출입지역별백데이터!$L$3:$L$8999=생산수출데이터!$N10)*(수출입지역별백데이터!$N$3:$N$8999))</f>
        <v>57426</v>
      </c>
      <c r="AA10" s="91">
        <f t="shared" si="2"/>
        <v>57426</v>
      </c>
      <c r="AB10" s="91"/>
      <c r="AC10" s="95"/>
      <c r="AD10" s="92" cm="1">
        <f t="array" ref="AD10">SUMPRODUCT((수출입지역별백데이터!$P$3:$P$8999=생산수출데이터!$L10)*(수출입지역별백데이터!$Q$3:$Q$8999=생산수출데이터!$N10)*(수출입지역별백데이터!$R$3:$R$8999))</f>
        <v>239</v>
      </c>
      <c r="AE10" s="92" cm="1">
        <f t="array" ref="AE10">SUMPRODUCT((수출입지역별백데이터!$P$3:$P$8999=생산수출데이터!$L10)*(수출입지역별백데이터!$Q$3:$Q$8999=생산수출데이터!$N10)*(수출입지역별백데이터!$S$3:$S$8999))</f>
        <v>2257</v>
      </c>
      <c r="AF10" s="91">
        <f t="shared" si="3"/>
        <v>2257</v>
      </c>
      <c r="AG10" s="91"/>
      <c r="AH10" s="95"/>
    </row>
    <row r="11" spans="1:34" x14ac:dyDescent="0.3">
      <c r="A11" s="168" t="s">
        <v>96</v>
      </c>
      <c r="B11" s="168" t="s">
        <v>45</v>
      </c>
      <c r="C11" s="154">
        <v>95.7</v>
      </c>
      <c r="D11" s="154">
        <v>101.8</v>
      </c>
      <c r="E11" s="154">
        <v>98.7</v>
      </c>
      <c r="F11" s="154">
        <v>94.4</v>
      </c>
      <c r="G11" s="154">
        <v>103.9</v>
      </c>
      <c r="H11" s="154">
        <v>90.7</v>
      </c>
      <c r="I11" s="154">
        <v>78.599999999999994</v>
      </c>
      <c r="J11" s="154">
        <v>113</v>
      </c>
      <c r="L11" s="204" t="s">
        <v>117</v>
      </c>
      <c r="M11" s="190" t="s">
        <v>325</v>
      </c>
      <c r="N11" s="190" t="s">
        <v>329</v>
      </c>
      <c r="O11" s="92" cm="1">
        <f t="array" ref="O11">SUMPRODUCT((수출입지역별백데이터!$A$3:$A$8999=생산수출데이터!$L11)*(수출입지역별백데이터!$B$3:$B$8999=생산수출데이터!$N11)*(수출입지역별백데이터!$C$3:$C$8999))</f>
        <v>216236.5</v>
      </c>
      <c r="P11" s="92" cm="1">
        <f t="array" ref="P11">SUMPRODUCT((수출입지역별백데이터!$A$3:$A$8999=생산수출데이터!$L11)*(수출입지역별백데이터!$B$3:$B$8999=생산수출데이터!$N11)*(수출입지역별백데이터!$D$3:$D$8999))</f>
        <v>1738840</v>
      </c>
      <c r="Q11" s="91">
        <f t="shared" si="0"/>
        <v>1738840</v>
      </c>
      <c r="R11" s="91"/>
      <c r="S11" s="94"/>
      <c r="T11" s="92" cm="1">
        <f t="array" ref="T11">SUMPRODUCT((수출입지역별백데이터!$F$3:$F$8999=생산수출데이터!$L11)*(수출입지역별백데이터!$G$3:$G$8999=생산수출데이터!$N11)*(수출입지역별백데이터!$H$3:$H$8999))</f>
        <v>1986</v>
      </c>
      <c r="U11" s="92" cm="1">
        <f t="array" ref="U11">SUMPRODUCT((수출입지역별백데이터!$F$3:$F$8999=생산수출데이터!$L11)*(수출입지역별백데이터!$G$3:$G$8999=생산수출데이터!$N11)*(수출입지역별백데이터!$I$3:$I$8999))</f>
        <v>44623</v>
      </c>
      <c r="V11" s="91">
        <f t="shared" si="1"/>
        <v>44623</v>
      </c>
      <c r="W11" s="91"/>
      <c r="X11" s="94"/>
      <c r="Y11" s="92" cm="1">
        <f t="array" ref="Y11">SUMPRODUCT((수출입지역별백데이터!$K$3:$K$8999=생산수출데이터!$L11)*(수출입지역별백데이터!$L$3:$L$8999=생산수출데이터!$N11)*(수출입지역별백데이터!$M$3:$M$8999))</f>
        <v>1175</v>
      </c>
      <c r="Z11" s="92" cm="1">
        <f t="array" ref="Z11">SUMPRODUCT((수출입지역별백데이터!$K$3:$K$8999=생산수출데이터!$L11)*(수출입지역별백데이터!$L$3:$L$8999=생산수출데이터!$N11)*(수출입지역별백데이터!$N$3:$N$8999))</f>
        <v>73095</v>
      </c>
      <c r="AA11" s="91">
        <f t="shared" si="2"/>
        <v>73095</v>
      </c>
      <c r="AB11" s="91"/>
      <c r="AC11" s="94"/>
      <c r="AD11" s="92" cm="1">
        <f t="array" ref="AD11">SUMPRODUCT((수출입지역별백데이터!$P$3:$P$8999=생산수출데이터!$L11)*(수출입지역별백데이터!$Q$3:$Q$8999=생산수출데이터!$N11)*(수출입지역별백데이터!$R$3:$R$8999))</f>
        <v>4072</v>
      </c>
      <c r="AE11" s="92" cm="1">
        <f t="array" ref="AE11">SUMPRODUCT((수출입지역별백데이터!$P$3:$P$8999=생산수출데이터!$L11)*(수출입지역별백데이터!$Q$3:$Q$8999=생산수출데이터!$N11)*(수출입지역별백데이터!$S$3:$S$8999))</f>
        <v>233934</v>
      </c>
      <c r="AF11" s="91">
        <f t="shared" si="3"/>
        <v>233934</v>
      </c>
      <c r="AG11" s="91"/>
      <c r="AH11" s="94"/>
    </row>
    <row r="12" spans="1:34" x14ac:dyDescent="0.3">
      <c r="A12" s="168" t="s">
        <v>97</v>
      </c>
      <c r="B12" s="168" t="s">
        <v>45</v>
      </c>
      <c r="C12" s="154">
        <v>75.7</v>
      </c>
      <c r="D12" s="154">
        <v>66</v>
      </c>
      <c r="E12" s="154">
        <v>70.400000000000006</v>
      </c>
      <c r="F12" s="154">
        <v>70.2</v>
      </c>
      <c r="G12" s="154">
        <v>98.1</v>
      </c>
      <c r="H12" s="154">
        <v>83.8</v>
      </c>
      <c r="I12" s="154">
        <v>87.3</v>
      </c>
      <c r="J12" s="154">
        <v>97.4</v>
      </c>
      <c r="L12" s="204" t="s">
        <v>117</v>
      </c>
      <c r="M12" s="190" t="s">
        <v>325</v>
      </c>
      <c r="N12" s="190" t="s">
        <v>328</v>
      </c>
      <c r="O12" s="92" cm="1">
        <f t="array" ref="O12">SUMPRODUCT((수출입지역별백데이터!$A$3:$A$8999=생산수출데이터!$L12)*(수출입지역별백데이터!$B$3:$B$8999=생산수출데이터!$N12)*(수출입지역별백데이터!$C$3:$C$8999))</f>
        <v>1863.1</v>
      </c>
      <c r="P12" s="92" cm="1">
        <f t="array" ref="P12">SUMPRODUCT((수출입지역별백데이터!$A$3:$A$8999=생산수출데이터!$L12)*(수출입지역별백데이터!$B$3:$B$8999=생산수출데이터!$N12)*(수출입지역별백데이터!$D$3:$D$8999))</f>
        <v>37151</v>
      </c>
      <c r="Q12" s="91">
        <f t="shared" si="0"/>
        <v>37151</v>
      </c>
      <c r="R12" s="91"/>
      <c r="S12" s="93"/>
      <c r="T12" s="92" cm="1">
        <f t="array" ref="T12">SUMPRODUCT((수출입지역별백데이터!$F$3:$F$8999=생산수출데이터!$L12)*(수출입지역별백데이터!$G$3:$G$8999=생산수출데이터!$N12)*(수출입지역별백데이터!$H$3:$H$8999))</f>
        <v>2</v>
      </c>
      <c r="U12" s="92" cm="1">
        <f t="array" ref="U12">SUMPRODUCT((수출입지역별백데이터!$F$3:$F$8999=생산수출데이터!$L12)*(수출입지역별백데이터!$G$3:$G$8999=생산수출데이터!$N12)*(수출입지역별백데이터!$I$3:$I$8999))</f>
        <v>2</v>
      </c>
      <c r="V12" s="91">
        <f t="shared" si="1"/>
        <v>2</v>
      </c>
      <c r="W12" s="91"/>
      <c r="X12" s="93"/>
      <c r="Y12" s="92" cm="1">
        <f t="array" ref="Y12">SUMPRODUCT((수출입지역별백데이터!$K$3:$K$8999=생산수출데이터!$L12)*(수출입지역별백데이터!$L$3:$L$8999=생산수출데이터!$N12)*(수출입지역별백데이터!$M$3:$M$8999))</f>
        <v>0</v>
      </c>
      <c r="Z12" s="92" cm="1">
        <f t="array" ref="Z12">SUMPRODUCT((수출입지역별백데이터!$K$3:$K$8999=생산수출데이터!$L12)*(수출입지역별백데이터!$L$3:$L$8999=생산수출데이터!$N12)*(수출입지역별백데이터!$N$3:$N$8999))</f>
        <v>0</v>
      </c>
      <c r="AA12" s="91">
        <f t="shared" si="2"/>
        <v>0</v>
      </c>
      <c r="AB12" s="91"/>
      <c r="AC12" s="93"/>
      <c r="AD12" s="92" cm="1">
        <f t="array" ref="AD12">SUMPRODUCT((수출입지역별백데이터!$P$3:$P$8999=생산수출데이터!$L12)*(수출입지역별백데이터!$Q$3:$Q$8999=생산수출데이터!$N12)*(수출입지역별백데이터!$R$3:$R$8999))</f>
        <v>42</v>
      </c>
      <c r="AE12" s="92" cm="1">
        <f t="array" ref="AE12">SUMPRODUCT((수출입지역별백데이터!$P$3:$P$8999=생산수출데이터!$L12)*(수출입지역별백데이터!$Q$3:$Q$8999=생산수출데이터!$N12)*(수출입지역별백데이터!$S$3:$S$8999))</f>
        <v>29363</v>
      </c>
      <c r="AF12" s="91">
        <f t="shared" si="3"/>
        <v>29363</v>
      </c>
      <c r="AG12" s="91"/>
      <c r="AH12" s="93"/>
    </row>
    <row r="13" spans="1:34" x14ac:dyDescent="0.3">
      <c r="A13" s="168" t="s">
        <v>98</v>
      </c>
      <c r="B13" s="168" t="s">
        <v>45</v>
      </c>
      <c r="C13" s="154">
        <v>94.8</v>
      </c>
      <c r="D13" s="154">
        <v>98.2</v>
      </c>
      <c r="E13" s="154">
        <v>94.7</v>
      </c>
      <c r="F13" s="154">
        <v>86.3</v>
      </c>
      <c r="G13" s="154">
        <v>96.8</v>
      </c>
      <c r="H13" s="154">
        <v>74.2</v>
      </c>
      <c r="I13" s="154">
        <v>95</v>
      </c>
      <c r="J13" s="154">
        <v>93.3</v>
      </c>
      <c r="L13" s="204" t="s">
        <v>117</v>
      </c>
      <c r="M13" s="190" t="s">
        <v>325</v>
      </c>
      <c r="N13" s="190" t="s">
        <v>324</v>
      </c>
      <c r="O13" s="92" cm="1">
        <f t="array" ref="O13">SUMPRODUCT((수출입지역별백데이터!$A$3:$A$8999=생산수출데이터!$L13)*(수출입지역별백데이터!$B$3:$B$8999=생산수출데이터!$N13)*(수출입지역별백데이터!$C$3:$C$8999))</f>
        <v>890880.7</v>
      </c>
      <c r="P13" s="92" cm="1">
        <f t="array" ref="P13">SUMPRODUCT((수출입지역별백데이터!$A$3:$A$8999=생산수출데이터!$L13)*(수출입지역별백데이터!$B$3:$B$8999=생산수출데이터!$N13)*(수출입지역별백데이터!$D$3:$D$8999))</f>
        <v>3460434</v>
      </c>
      <c r="Q13" s="91">
        <f t="shared" si="0"/>
        <v>3460434</v>
      </c>
      <c r="R13" s="90" t="s">
        <v>321</v>
      </c>
      <c r="S13" s="89">
        <f>Q13</f>
        <v>3460434</v>
      </c>
      <c r="T13" s="92" cm="1">
        <f t="array" ref="T13">SUMPRODUCT((수출입지역별백데이터!$F$3:$F$8999=생산수출데이터!$L13)*(수출입지역별백데이터!$G$3:$G$8999=생산수출데이터!$N13)*(수출입지역별백데이터!$H$3:$H$8999))</f>
        <v>1434</v>
      </c>
      <c r="U13" s="92" cm="1">
        <f t="array" ref="U13">SUMPRODUCT((수출입지역별백데이터!$F$3:$F$8999=생산수출데이터!$L13)*(수출입지역별백데이터!$G$3:$G$8999=생산수출데이터!$N13)*(수출입지역별백데이터!$I$3:$I$8999))</f>
        <v>14698</v>
      </c>
      <c r="V13" s="91">
        <f t="shared" si="1"/>
        <v>14698</v>
      </c>
      <c r="W13" s="90" t="s">
        <v>321</v>
      </c>
      <c r="X13" s="89">
        <f>V13</f>
        <v>14698</v>
      </c>
      <c r="Y13" s="92" cm="1">
        <f t="array" ref="Y13">SUMPRODUCT((수출입지역별백데이터!$K$3:$K$8999=생산수출데이터!$L13)*(수출입지역별백데이터!$L$3:$L$8999=생산수출데이터!$N13)*(수출입지역별백데이터!$M$3:$M$8999))</f>
        <v>145</v>
      </c>
      <c r="Z13" s="92" cm="1">
        <f t="array" ref="Z13">SUMPRODUCT((수출입지역별백데이터!$K$3:$K$8999=생산수출데이터!$L13)*(수출입지역별백데이터!$L$3:$L$8999=생산수출데이터!$N13)*(수출입지역별백데이터!$N$3:$N$8999))</f>
        <v>530680</v>
      </c>
      <c r="AA13" s="91">
        <f t="shared" si="2"/>
        <v>530680</v>
      </c>
      <c r="AB13" s="90" t="s">
        <v>321</v>
      </c>
      <c r="AC13" s="89">
        <f>AA13</f>
        <v>530680</v>
      </c>
      <c r="AD13" s="92" cm="1">
        <f t="array" ref="AD13">SUMPRODUCT((수출입지역별백데이터!$P$3:$P$8999=생산수출데이터!$L13)*(수출입지역별백데이터!$Q$3:$Q$8999=생산수출데이터!$N13)*(수출입지역별백데이터!$R$3:$R$8999))</f>
        <v>312</v>
      </c>
      <c r="AE13" s="92" cm="1">
        <f t="array" ref="AE13">SUMPRODUCT((수출입지역별백데이터!$P$3:$P$8999=생산수출데이터!$L13)*(수출입지역별백데이터!$Q$3:$Q$8999=생산수출데이터!$N13)*(수출입지역별백데이터!$S$3:$S$8999))</f>
        <v>2458678</v>
      </c>
      <c r="AF13" s="91">
        <f t="shared" si="3"/>
        <v>2458678</v>
      </c>
      <c r="AG13" s="90" t="s">
        <v>321</v>
      </c>
      <c r="AH13" s="89">
        <f>AF13</f>
        <v>2458678</v>
      </c>
    </row>
    <row r="14" spans="1:34" x14ac:dyDescent="0.3">
      <c r="A14" s="168" t="s">
        <v>99</v>
      </c>
      <c r="B14" s="168" t="s">
        <v>45</v>
      </c>
      <c r="C14" s="154">
        <v>111.9</v>
      </c>
      <c r="D14" s="154">
        <v>109.2</v>
      </c>
      <c r="E14" s="154">
        <v>120.3</v>
      </c>
      <c r="F14" s="154">
        <v>100.1</v>
      </c>
      <c r="G14" s="154">
        <v>99.4</v>
      </c>
      <c r="H14" s="154">
        <v>106.4</v>
      </c>
      <c r="I14" s="154">
        <v>93</v>
      </c>
      <c r="J14" s="154">
        <v>95.4</v>
      </c>
      <c r="L14" s="204" t="s">
        <v>118</v>
      </c>
      <c r="M14" s="190" t="s">
        <v>325</v>
      </c>
      <c r="N14" s="190" t="s">
        <v>332</v>
      </c>
      <c r="O14" s="92" cm="1">
        <f t="array" ref="O14">SUMPRODUCT((수출입지역별백데이터!$A$3:$A$8999=생산수출데이터!$L14)*(수출입지역별백데이터!$B$3:$B$8999=생산수출데이터!$N14)*(수출입지역별백데이터!$C$3:$C$8999))</f>
        <v>1143525.5</v>
      </c>
      <c r="P14" s="92" cm="1">
        <f t="array" ref="P14">SUMPRODUCT((수출입지역별백데이터!$A$3:$A$8999=생산수출데이터!$L14)*(수출입지역별백데이터!$B$3:$B$8999=생산수출데이터!$N14)*(수출입지역별백데이터!$D$3:$D$8999))</f>
        <v>6897738</v>
      </c>
      <c r="Q14" s="91">
        <f t="shared" si="0"/>
        <v>6897738</v>
      </c>
      <c r="R14" s="91"/>
      <c r="S14" s="93"/>
      <c r="T14" s="92" cm="1">
        <f t="array" ref="T14">SUMPRODUCT((수출입지역별백데이터!$F$3:$F$8999=생산수출데이터!$L14)*(수출입지역별백데이터!$G$3:$G$8999=생산수출데이터!$N14)*(수출입지역별백데이터!$H$3:$H$8999))</f>
        <v>4096</v>
      </c>
      <c r="U14" s="92" cm="1">
        <f t="array" ref="U14">SUMPRODUCT((수출입지역별백데이터!$F$3:$F$8999=생산수출데이터!$L14)*(수출입지역별백데이터!$G$3:$G$8999=생산수출데이터!$N14)*(수출입지역별백데이터!$I$3:$I$8999))</f>
        <v>148338</v>
      </c>
      <c r="V14" s="91">
        <f t="shared" si="1"/>
        <v>148338</v>
      </c>
      <c r="W14" s="91"/>
      <c r="X14" s="93"/>
      <c r="Y14" s="92" cm="1">
        <f t="array" ref="Y14">SUMPRODUCT((수출입지역별백데이터!$K$3:$K$8999=생산수출데이터!$L14)*(수출입지역별백데이터!$L$3:$L$8999=생산수출데이터!$N14)*(수출입지역별백데이터!$M$3:$M$8999))</f>
        <v>18411</v>
      </c>
      <c r="Z14" s="92" cm="1">
        <f t="array" ref="Z14">SUMPRODUCT((수출입지역별백데이터!$K$3:$K$8999=생산수출데이터!$L14)*(수출입지역별백데이터!$L$3:$L$8999=생산수출데이터!$N14)*(수출입지역별백데이터!$N$3:$N$8999))</f>
        <v>2181675</v>
      </c>
      <c r="AA14" s="91">
        <f t="shared" si="2"/>
        <v>2181675</v>
      </c>
      <c r="AB14" s="91"/>
      <c r="AC14" s="93"/>
      <c r="AD14" s="92" cm="1">
        <f t="array" ref="AD14">SUMPRODUCT((수출입지역별백데이터!$P$3:$P$8999=생산수출데이터!$L14)*(수출입지역별백데이터!$Q$3:$Q$8999=생산수출데이터!$N14)*(수출입지역별백데이터!$R$3:$R$8999))</f>
        <v>5948</v>
      </c>
      <c r="AE14" s="92" cm="1">
        <f t="array" ref="AE14">SUMPRODUCT((수출입지역별백데이터!$P$3:$P$8999=생산수출데이터!$L14)*(수출입지역별백데이터!$Q$3:$Q$8999=생산수출데이터!$N14)*(수출입지역별백데이터!$S$3:$S$8999))</f>
        <v>871864</v>
      </c>
      <c r="AF14" s="91">
        <f t="shared" si="3"/>
        <v>871864</v>
      </c>
      <c r="AG14" s="91"/>
      <c r="AH14" s="93"/>
    </row>
    <row r="15" spans="1:34" x14ac:dyDescent="0.3">
      <c r="A15" s="168" t="s">
        <v>100</v>
      </c>
      <c r="B15" s="168" t="s">
        <v>45</v>
      </c>
      <c r="C15" s="154">
        <v>82.2</v>
      </c>
      <c r="D15" s="154">
        <v>89.1</v>
      </c>
      <c r="E15" s="154">
        <v>75.099999999999994</v>
      </c>
      <c r="F15" s="154">
        <v>86</v>
      </c>
      <c r="G15" s="154">
        <v>80.5</v>
      </c>
      <c r="H15" s="154">
        <v>85.4</v>
      </c>
      <c r="I15" s="154">
        <v>101.6</v>
      </c>
      <c r="J15" s="154">
        <v>78.400000000000006</v>
      </c>
      <c r="L15" s="204" t="s">
        <v>118</v>
      </c>
      <c r="M15" s="190" t="s">
        <v>325</v>
      </c>
      <c r="N15" s="190" t="s">
        <v>331</v>
      </c>
      <c r="O15" s="92" cm="1">
        <f t="array" ref="O15">SUMPRODUCT((수출입지역별백데이터!$A$3:$A$8999=생산수출데이터!$L15)*(수출입지역별백데이터!$B$3:$B$8999=생산수출데이터!$N15)*(수출입지역별백데이터!$C$3:$C$8999))</f>
        <v>295994.2</v>
      </c>
      <c r="P15" s="92" cm="1">
        <f t="array" ref="P15">SUMPRODUCT((수출입지역별백데이터!$A$3:$A$8999=생산수출데이터!$L15)*(수출입지역별백데이터!$B$3:$B$8999=생산수출데이터!$N15)*(수출입지역별백데이터!$D$3:$D$8999))</f>
        <v>3373564</v>
      </c>
      <c r="Q15" s="91">
        <f t="shared" si="0"/>
        <v>3373564</v>
      </c>
      <c r="R15" s="90" t="s">
        <v>323</v>
      </c>
      <c r="S15" s="89">
        <f t="shared" ref="S15" si="4">SUM(Q15:Q17)</f>
        <v>5334294</v>
      </c>
      <c r="T15" s="92" cm="1">
        <f t="array" ref="T15">SUMPRODUCT((수출입지역별백데이터!$F$3:$F$8999=생산수출데이터!$L15)*(수출입지역별백데이터!$G$3:$G$8999=생산수출데이터!$N15)*(수출입지역별백데이터!$H$3:$H$8999))</f>
        <v>384</v>
      </c>
      <c r="U15" s="92" cm="1">
        <f t="array" ref="U15">SUMPRODUCT((수출입지역별백데이터!$F$3:$F$8999=생산수출데이터!$L15)*(수출입지역별백데이터!$G$3:$G$8999=생산수출데이터!$N15)*(수출입지역별백데이터!$I$3:$I$8999))</f>
        <v>71139</v>
      </c>
      <c r="V15" s="91">
        <f t="shared" si="1"/>
        <v>71139</v>
      </c>
      <c r="W15" s="90" t="s">
        <v>323</v>
      </c>
      <c r="X15" s="89">
        <f t="shared" ref="X15" si="5">SUM(V15:V17)</f>
        <v>109633</v>
      </c>
      <c r="Y15" s="92" cm="1">
        <f t="array" ref="Y15">SUMPRODUCT((수출입지역별백데이터!$K$3:$K$8999=생산수출데이터!$L15)*(수출입지역별백데이터!$L$3:$L$8999=생산수출데이터!$N15)*(수출입지역별백데이터!$M$3:$M$8999))</f>
        <v>4518</v>
      </c>
      <c r="Z15" s="92" cm="1">
        <f t="array" ref="Z15">SUMPRODUCT((수출입지역별백데이터!$K$3:$K$8999=생산수출데이터!$L15)*(수출입지역별백데이터!$L$3:$L$8999=생산수출데이터!$N15)*(수출입지역별백데이터!$N$3:$N$8999))</f>
        <v>1317845</v>
      </c>
      <c r="AA15" s="91">
        <f t="shared" si="2"/>
        <v>1317845</v>
      </c>
      <c r="AB15" s="90" t="s">
        <v>323</v>
      </c>
      <c r="AC15" s="89">
        <f t="shared" ref="AC15" si="6">SUM(AA15:AA17)</f>
        <v>1588961</v>
      </c>
      <c r="AD15" s="92" cm="1">
        <f t="array" ref="AD15">SUMPRODUCT((수출입지역별백데이터!$P$3:$P$8999=생산수출데이터!$L15)*(수출입지역별백데이터!$Q$3:$Q$8999=생산수출데이터!$N15)*(수출입지역별백데이터!$R$3:$R$8999))</f>
        <v>745</v>
      </c>
      <c r="AE15" s="92" cm="1">
        <f t="array" ref="AE15">SUMPRODUCT((수출입지역별백데이터!$P$3:$P$8999=생산수출데이터!$L15)*(수출입지역별백데이터!$Q$3:$Q$8999=생산수출데이터!$N15)*(수출입지역별백데이터!$S$3:$S$8999))</f>
        <v>17810</v>
      </c>
      <c r="AF15" s="91">
        <f t="shared" si="3"/>
        <v>17810</v>
      </c>
      <c r="AG15" s="90" t="s">
        <v>323</v>
      </c>
      <c r="AH15" s="89">
        <f t="shared" ref="AH15" si="7">SUM(AF15:AF17)</f>
        <v>234875</v>
      </c>
    </row>
    <row r="16" spans="1:34" x14ac:dyDescent="0.3">
      <c r="A16" s="168" t="s">
        <v>101</v>
      </c>
      <c r="B16" s="168" t="s">
        <v>45</v>
      </c>
      <c r="C16" s="154">
        <v>116.6</v>
      </c>
      <c r="D16" s="154">
        <v>105.9</v>
      </c>
      <c r="E16" s="154">
        <v>116.4</v>
      </c>
      <c r="F16" s="154">
        <v>113.8</v>
      </c>
      <c r="G16" s="154">
        <v>94.8</v>
      </c>
      <c r="H16" s="154">
        <v>92.4</v>
      </c>
      <c r="I16" s="154">
        <v>91.3</v>
      </c>
      <c r="J16" s="154">
        <v>93.6</v>
      </c>
      <c r="L16" s="204" t="s">
        <v>118</v>
      </c>
      <c r="M16" s="190" t="s">
        <v>325</v>
      </c>
      <c r="N16" s="190" t="s">
        <v>330</v>
      </c>
      <c r="O16" s="92" cm="1">
        <f t="array" ref="O16">SUMPRODUCT((수출입지역별백데이터!$A$3:$A$8999=생산수출데이터!$L16)*(수출입지역별백데이터!$B$3:$B$8999=생산수출데이터!$N16)*(수출입지역별백데이터!$C$3:$C$8999))</f>
        <v>43529.3</v>
      </c>
      <c r="P16" s="92" cm="1">
        <f t="array" ref="P16">SUMPRODUCT((수출입지역별백데이터!$A$3:$A$8999=생산수출데이터!$L16)*(수출입지역별백데이터!$B$3:$B$8999=생산수출데이터!$N16)*(수출입지역별백데이터!$D$3:$D$8999))</f>
        <v>221742</v>
      </c>
      <c r="Q16" s="91">
        <f t="shared" si="0"/>
        <v>221742</v>
      </c>
      <c r="R16" s="91"/>
      <c r="S16" s="95"/>
      <c r="T16" s="92" cm="1">
        <f t="array" ref="T16">SUMPRODUCT((수출입지역별백데이터!$F$3:$F$8999=생산수출데이터!$L16)*(수출입지역별백데이터!$G$3:$G$8999=생산수출데이터!$N16)*(수출입지역별백데이터!$H$3:$H$8999))</f>
        <v>121</v>
      </c>
      <c r="U16" s="92" cm="1">
        <f t="array" ref="U16">SUMPRODUCT((수출입지역별백데이터!$F$3:$F$8999=생산수출데이터!$L16)*(수출입지역별백데이터!$G$3:$G$8999=생산수출데이터!$N16)*(수출입지역별백데이터!$I$3:$I$8999))</f>
        <v>654</v>
      </c>
      <c r="V16" s="91">
        <f t="shared" si="1"/>
        <v>654</v>
      </c>
      <c r="W16" s="91"/>
      <c r="X16" s="95"/>
      <c r="Y16" s="92" cm="1">
        <f t="array" ref="Y16">SUMPRODUCT((수출입지역별백데이터!$K$3:$K$8999=생산수출데이터!$L16)*(수출입지역별백데이터!$L$3:$L$8999=생산수출데이터!$N16)*(수출입지역별백데이터!$M$3:$M$8999))</f>
        <v>197</v>
      </c>
      <c r="Z16" s="92" cm="1">
        <f t="array" ref="Z16">SUMPRODUCT((수출입지역별백데이터!$K$3:$K$8999=생산수출데이터!$L16)*(수출입지역별백데이터!$L$3:$L$8999=생산수출데이터!$N16)*(수출입지역별백데이터!$N$3:$N$8999))</f>
        <v>39619</v>
      </c>
      <c r="AA16" s="91">
        <f t="shared" si="2"/>
        <v>39619</v>
      </c>
      <c r="AB16" s="91"/>
      <c r="AC16" s="95"/>
      <c r="AD16" s="92" cm="1">
        <f t="array" ref="AD16">SUMPRODUCT((수출입지역별백데이터!$P$3:$P$8999=생산수출데이터!$L16)*(수출입지역별백데이터!$Q$3:$Q$8999=생산수출데이터!$N16)*(수출입지역별백데이터!$R$3:$R$8999))</f>
        <v>233</v>
      </c>
      <c r="AE16" s="92" cm="1">
        <f t="array" ref="AE16">SUMPRODUCT((수출입지역별백데이터!$P$3:$P$8999=생산수출데이터!$L16)*(수출입지역별백데이터!$Q$3:$Q$8999=생산수출데이터!$N16)*(수출입지역별백데이터!$S$3:$S$8999))</f>
        <v>2600</v>
      </c>
      <c r="AF16" s="91">
        <f t="shared" si="3"/>
        <v>2600</v>
      </c>
      <c r="AG16" s="91"/>
      <c r="AH16" s="95"/>
    </row>
    <row r="17" spans="1:34" x14ac:dyDescent="0.3">
      <c r="A17" s="168" t="s">
        <v>102</v>
      </c>
      <c r="B17" s="168" t="s">
        <v>45</v>
      </c>
      <c r="C17" s="154">
        <v>114.2</v>
      </c>
      <c r="D17" s="154">
        <v>100</v>
      </c>
      <c r="E17" s="154">
        <v>120.4</v>
      </c>
      <c r="F17" s="154">
        <v>115.1</v>
      </c>
      <c r="G17" s="154">
        <v>88.4</v>
      </c>
      <c r="H17" s="154">
        <v>91.3</v>
      </c>
      <c r="I17" s="154">
        <v>101.7</v>
      </c>
      <c r="J17" s="154">
        <v>84.9</v>
      </c>
      <c r="L17" s="204" t="s">
        <v>118</v>
      </c>
      <c r="M17" s="190" t="s">
        <v>325</v>
      </c>
      <c r="N17" s="190" t="s">
        <v>329</v>
      </c>
      <c r="O17" s="92" cm="1">
        <f t="array" ref="O17">SUMPRODUCT((수출입지역별백데이터!$A$3:$A$8999=생산수출데이터!$L17)*(수출입지역별백데이터!$B$3:$B$8999=생산수출데이터!$N17)*(수출입지역별백데이터!$C$3:$C$8999))</f>
        <v>210294.1</v>
      </c>
      <c r="P17" s="92" cm="1">
        <f t="array" ref="P17">SUMPRODUCT((수출입지역별백데이터!$A$3:$A$8999=생산수출데이터!$L17)*(수출입지역별백데이터!$B$3:$B$8999=생산수출데이터!$N17)*(수출입지역별백데이터!$D$3:$D$8999))</f>
        <v>1738988</v>
      </c>
      <c r="Q17" s="91">
        <f t="shared" si="0"/>
        <v>1738988</v>
      </c>
      <c r="R17" s="91"/>
      <c r="S17" s="94"/>
      <c r="T17" s="92" cm="1">
        <f t="array" ref="T17">SUMPRODUCT((수출입지역별백데이터!$F$3:$F$8999=생산수출데이터!$L17)*(수출입지역별백데이터!$G$3:$G$8999=생산수출데이터!$N17)*(수출입지역별백데이터!$H$3:$H$8999))</f>
        <v>1952</v>
      </c>
      <c r="U17" s="92" cm="1">
        <f t="array" ref="U17">SUMPRODUCT((수출입지역별백데이터!$F$3:$F$8999=생산수출데이터!$L17)*(수출입지역별백데이터!$G$3:$G$8999=생산수출데이터!$N17)*(수출입지역별백데이터!$I$3:$I$8999))</f>
        <v>37840</v>
      </c>
      <c r="V17" s="91">
        <f t="shared" si="1"/>
        <v>37840</v>
      </c>
      <c r="W17" s="91"/>
      <c r="X17" s="94"/>
      <c r="Y17" s="92" cm="1">
        <f t="array" ref="Y17">SUMPRODUCT((수출입지역별백데이터!$K$3:$K$8999=생산수출데이터!$L17)*(수출입지역별백데이터!$L$3:$L$8999=생산수출데이터!$N17)*(수출입지역별백데이터!$M$3:$M$8999))</f>
        <v>13533</v>
      </c>
      <c r="Z17" s="92" cm="1">
        <f t="array" ref="Z17">SUMPRODUCT((수출입지역별백데이터!$K$3:$K$8999=생산수출데이터!$L17)*(수출입지역별백데이터!$L$3:$L$8999=생산수출데이터!$N17)*(수출입지역별백데이터!$N$3:$N$8999))</f>
        <v>231497</v>
      </c>
      <c r="AA17" s="91">
        <f t="shared" si="2"/>
        <v>231497</v>
      </c>
      <c r="AB17" s="91"/>
      <c r="AC17" s="94"/>
      <c r="AD17" s="92" cm="1">
        <f t="array" ref="AD17">SUMPRODUCT((수출입지역별백데이터!$P$3:$P$8999=생산수출데이터!$L17)*(수출입지역별백데이터!$Q$3:$Q$8999=생산수출데이터!$N17)*(수출입지역별백데이터!$R$3:$R$8999))</f>
        <v>4136</v>
      </c>
      <c r="AE17" s="92" cm="1">
        <f t="array" ref="AE17">SUMPRODUCT((수출입지역별백데이터!$P$3:$P$8999=생산수출데이터!$L17)*(수출입지역별백데이터!$Q$3:$Q$8999=생산수출데이터!$N17)*(수출입지역별백데이터!$S$3:$S$8999))</f>
        <v>214465</v>
      </c>
      <c r="AF17" s="91">
        <f t="shared" si="3"/>
        <v>214465</v>
      </c>
      <c r="AG17" s="91"/>
      <c r="AH17" s="94"/>
    </row>
    <row r="18" spans="1:34" x14ac:dyDescent="0.3">
      <c r="A18" s="168" t="s">
        <v>103</v>
      </c>
      <c r="B18" s="168" t="s">
        <v>45</v>
      </c>
      <c r="C18" s="154">
        <v>114.8</v>
      </c>
      <c r="D18" s="154">
        <v>105.7</v>
      </c>
      <c r="E18" s="154">
        <v>121.7</v>
      </c>
      <c r="F18" s="154">
        <v>111.8</v>
      </c>
      <c r="G18" s="154">
        <v>96.2</v>
      </c>
      <c r="H18" s="154">
        <v>103.6</v>
      </c>
      <c r="I18" s="154">
        <v>124.2</v>
      </c>
      <c r="J18" s="154">
        <v>83.1</v>
      </c>
      <c r="L18" s="204" t="s">
        <v>118</v>
      </c>
      <c r="M18" s="190" t="s">
        <v>325</v>
      </c>
      <c r="N18" s="190" t="s">
        <v>328</v>
      </c>
      <c r="O18" s="92" cm="1">
        <f t="array" ref="O18">SUMPRODUCT((수출입지역별백데이터!$A$3:$A$8999=생산수출데이터!$L18)*(수출입지역별백데이터!$B$3:$B$8999=생산수출데이터!$N18)*(수출입지역별백데이터!$C$3:$C$8999))</f>
        <v>1302.7</v>
      </c>
      <c r="P18" s="92" cm="1">
        <f t="array" ref="P18">SUMPRODUCT((수출입지역별백데이터!$A$3:$A$8999=생산수출데이터!$L18)*(수출입지역별백데이터!$B$3:$B$8999=생산수출데이터!$N18)*(수출입지역별백데이터!$D$3:$D$8999))</f>
        <v>28836</v>
      </c>
      <c r="Q18" s="91">
        <f t="shared" si="0"/>
        <v>28836</v>
      </c>
      <c r="R18" s="91"/>
      <c r="S18" s="93"/>
      <c r="T18" s="92" cm="1">
        <f t="array" ref="T18">SUMPRODUCT((수출입지역별백데이터!$F$3:$F$8999=생산수출데이터!$L18)*(수출입지역별백데이터!$G$3:$G$8999=생산수출데이터!$N18)*(수출입지역별백데이터!$H$3:$H$8999))</f>
        <v>2</v>
      </c>
      <c r="U18" s="92" cm="1">
        <f t="array" ref="U18">SUMPRODUCT((수출입지역별백데이터!$F$3:$F$8999=생산수출데이터!$L18)*(수출입지역별백데이터!$G$3:$G$8999=생산수출데이터!$N18)*(수출입지역별백데이터!$I$3:$I$8999))</f>
        <v>1</v>
      </c>
      <c r="V18" s="91">
        <f t="shared" si="1"/>
        <v>1</v>
      </c>
      <c r="W18" s="91"/>
      <c r="X18" s="93"/>
      <c r="Y18" s="92" cm="1">
        <f t="array" ref="Y18">SUMPRODUCT((수출입지역별백데이터!$K$3:$K$8999=생산수출데이터!$L18)*(수출입지역별백데이터!$L$3:$L$8999=생산수출데이터!$N18)*(수출입지역별백데이터!$M$3:$M$8999))</f>
        <v>0</v>
      </c>
      <c r="Z18" s="92" cm="1">
        <f t="array" ref="Z18">SUMPRODUCT((수출입지역별백데이터!$K$3:$K$8999=생산수출데이터!$L18)*(수출입지역별백데이터!$L$3:$L$8999=생산수출데이터!$N18)*(수출입지역별백데이터!$N$3:$N$8999))</f>
        <v>0</v>
      </c>
      <c r="AA18" s="91">
        <f t="shared" si="2"/>
        <v>0</v>
      </c>
      <c r="AB18" s="91"/>
      <c r="AC18" s="93"/>
      <c r="AD18" s="92" cm="1">
        <f t="array" ref="AD18">SUMPRODUCT((수출입지역별백데이터!$P$3:$P$8999=생산수출데이터!$L18)*(수출입지역별백데이터!$Q$3:$Q$8999=생산수출데이터!$N18)*(수출입지역별백데이터!$R$3:$R$8999))</f>
        <v>48</v>
      </c>
      <c r="AE18" s="92" cm="1">
        <f t="array" ref="AE18">SUMPRODUCT((수출입지역별백데이터!$P$3:$P$8999=생산수출데이터!$L18)*(수출입지역별백데이터!$Q$3:$Q$8999=생산수출데이터!$N18)*(수출입지역별백데이터!$S$3:$S$8999))</f>
        <v>26698</v>
      </c>
      <c r="AF18" s="91">
        <f t="shared" si="3"/>
        <v>26698</v>
      </c>
      <c r="AG18" s="91"/>
      <c r="AH18" s="93"/>
    </row>
    <row r="19" spans="1:34" x14ac:dyDescent="0.3">
      <c r="A19" s="168" t="s">
        <v>109</v>
      </c>
      <c r="B19" s="168" t="s">
        <v>45</v>
      </c>
      <c r="C19" s="154">
        <v>107.7</v>
      </c>
      <c r="D19" s="154">
        <v>105.6</v>
      </c>
      <c r="E19" s="154">
        <v>108.6</v>
      </c>
      <c r="F19" s="154">
        <v>117.7</v>
      </c>
      <c r="G19" s="154">
        <v>112.4</v>
      </c>
      <c r="H19" s="154">
        <v>119.4</v>
      </c>
      <c r="I19" s="154">
        <v>144.5</v>
      </c>
      <c r="J19" s="154">
        <v>110</v>
      </c>
      <c r="L19" s="204" t="s">
        <v>118</v>
      </c>
      <c r="M19" s="190" t="s">
        <v>325</v>
      </c>
      <c r="N19" s="190" t="s">
        <v>324</v>
      </c>
      <c r="O19" s="92" cm="1">
        <f t="array" ref="O19">SUMPRODUCT((수출입지역별백데이터!$A$3:$A$8999=생산수출데이터!$L19)*(수출입지역별백데이터!$B$3:$B$8999=생산수출데이터!$N19)*(수출입지역별백데이터!$C$3:$C$8999))</f>
        <v>580822.69999999995</v>
      </c>
      <c r="P19" s="92" cm="1">
        <f t="array" ref="P19">SUMPRODUCT((수출입지역별백데이터!$A$3:$A$8999=생산수출데이터!$L19)*(수출입지역별백데이터!$B$3:$B$8999=생산수출데이터!$N19)*(수출입지역별백데이터!$D$3:$D$8999))</f>
        <v>1450678</v>
      </c>
      <c r="Q19" s="91">
        <f t="shared" si="0"/>
        <v>1450678</v>
      </c>
      <c r="R19" s="90" t="s">
        <v>321</v>
      </c>
      <c r="S19" s="89">
        <f t="shared" ref="S19" si="8">Q19</f>
        <v>1450678</v>
      </c>
      <c r="T19" s="92" cm="1">
        <f t="array" ref="T19">SUMPRODUCT((수출입지역별백데이터!$F$3:$F$8999=생산수출데이터!$L19)*(수출입지역별백데이터!$G$3:$G$8999=생산수출데이터!$N19)*(수출입지역별백데이터!$H$3:$H$8999))</f>
        <v>1421</v>
      </c>
      <c r="U19" s="92" cm="1">
        <f t="array" ref="U19">SUMPRODUCT((수출입지역별백데이터!$F$3:$F$8999=생산수출데이터!$L19)*(수출입지역별백데이터!$G$3:$G$8999=생산수출데이터!$N19)*(수출입지역별백데이터!$I$3:$I$8999))</f>
        <v>28762</v>
      </c>
      <c r="V19" s="91">
        <f t="shared" si="1"/>
        <v>28762</v>
      </c>
      <c r="W19" s="90" t="s">
        <v>321</v>
      </c>
      <c r="X19" s="89">
        <f t="shared" ref="X19" si="9">V19</f>
        <v>28762</v>
      </c>
      <c r="Y19" s="92" cm="1">
        <f t="array" ref="Y19">SUMPRODUCT((수출입지역별백데이터!$K$3:$K$8999=생산수출데이터!$L19)*(수출입지역별백데이터!$L$3:$L$8999=생산수출데이터!$N19)*(수출입지역별백데이터!$M$3:$M$8999))</f>
        <v>153</v>
      </c>
      <c r="Z19" s="92" cm="1">
        <f t="array" ref="Z19">SUMPRODUCT((수출입지역별백데이터!$K$3:$K$8999=생산수출데이터!$L19)*(수출입지역별백데이터!$L$3:$L$8999=생산수출데이터!$N19)*(수출입지역별백데이터!$N$3:$N$8999))</f>
        <v>592512</v>
      </c>
      <c r="AA19" s="91">
        <f t="shared" si="2"/>
        <v>592512</v>
      </c>
      <c r="AB19" s="90" t="s">
        <v>321</v>
      </c>
      <c r="AC19" s="89">
        <f t="shared" ref="AC19" si="10">AA19</f>
        <v>592512</v>
      </c>
      <c r="AD19" s="92" cm="1">
        <f t="array" ref="AD19">SUMPRODUCT((수출입지역별백데이터!$P$3:$P$8999=생산수출데이터!$L19)*(수출입지역별백데이터!$Q$3:$Q$8999=생산수출데이터!$N19)*(수출입지역별백데이터!$R$3:$R$8999))</f>
        <v>262</v>
      </c>
      <c r="AE19" s="92" cm="1">
        <f t="array" ref="AE19">SUMPRODUCT((수출입지역별백데이터!$P$3:$P$8999=생산수출데이터!$L19)*(수출입지역별백데이터!$Q$3:$Q$8999=생산수출데이터!$N19)*(수출입지역별백데이터!$S$3:$S$8999))</f>
        <v>587633</v>
      </c>
      <c r="AF19" s="91">
        <f t="shared" si="3"/>
        <v>587633</v>
      </c>
      <c r="AG19" s="90" t="s">
        <v>321</v>
      </c>
      <c r="AH19" s="89">
        <f t="shared" ref="AH19" si="11">AF19</f>
        <v>587633</v>
      </c>
    </row>
    <row r="20" spans="1:34" x14ac:dyDescent="0.3">
      <c r="A20" s="168" t="s">
        <v>117</v>
      </c>
      <c r="B20" s="168" t="s">
        <v>45</v>
      </c>
      <c r="C20" s="154">
        <v>109.3</v>
      </c>
      <c r="D20" s="154">
        <v>105.8</v>
      </c>
      <c r="E20" s="154">
        <v>108.5</v>
      </c>
      <c r="F20" s="154">
        <v>112.9</v>
      </c>
      <c r="G20" s="154">
        <v>97.9</v>
      </c>
      <c r="H20" s="154">
        <v>87.5</v>
      </c>
      <c r="I20" s="154">
        <v>132.80000000000001</v>
      </c>
      <c r="J20" s="154">
        <v>82.7</v>
      </c>
      <c r="L20" s="204" t="s">
        <v>119</v>
      </c>
      <c r="M20" s="190" t="s">
        <v>325</v>
      </c>
      <c r="N20" s="190" t="s">
        <v>332</v>
      </c>
      <c r="O20" s="92" cm="1">
        <f t="array" ref="O20">SUMPRODUCT((수출입지역별백데이터!$A$3:$A$8999=생산수출데이터!$L20)*(수출입지역별백데이터!$B$3:$B$8999=생산수출데이터!$N20)*(수출입지역별백데이터!$C$3:$C$8999))</f>
        <v>1296136.3</v>
      </c>
      <c r="P20" s="92" cm="1">
        <f t="array" ref="P20">SUMPRODUCT((수출입지역별백데이터!$A$3:$A$8999=생산수출데이터!$L20)*(수출입지역별백데이터!$B$3:$B$8999=생산수출데이터!$N20)*(수출입지역별백데이터!$D$3:$D$8999))</f>
        <v>9082126</v>
      </c>
      <c r="Q20" s="91">
        <f t="shared" si="0"/>
        <v>9082126</v>
      </c>
      <c r="R20" s="91"/>
      <c r="S20" s="93"/>
      <c r="T20" s="92" cm="1">
        <f t="array" ref="T20">SUMPRODUCT((수출입지역별백데이터!$F$3:$F$8999=생산수출데이터!$L20)*(수출입지역별백데이터!$G$3:$G$8999=생산수출데이터!$N20)*(수출입지역별백데이터!$H$3:$H$8999))</f>
        <v>5245</v>
      </c>
      <c r="U20" s="92" cm="1">
        <f t="array" ref="U20">SUMPRODUCT((수출입지역별백데이터!$F$3:$F$8999=생산수출데이터!$L20)*(수출입지역별백데이터!$G$3:$G$8999=생산수출데이터!$N20)*(수출입지역별백데이터!$I$3:$I$8999))</f>
        <v>145218</v>
      </c>
      <c r="V20" s="91">
        <f t="shared" si="1"/>
        <v>145218</v>
      </c>
      <c r="W20" s="91"/>
      <c r="X20" s="93"/>
      <c r="Y20" s="92" cm="1">
        <f t="array" ref="Y20">SUMPRODUCT((수출입지역별백데이터!$K$3:$K$8999=생산수출데이터!$L20)*(수출입지역별백데이터!$L$3:$L$8999=생산수출데이터!$N20)*(수출입지역별백데이터!$M$3:$M$8999))</f>
        <v>23195</v>
      </c>
      <c r="Z20" s="92" cm="1">
        <f t="array" ref="Z20">SUMPRODUCT((수출입지역별백데이터!$K$3:$K$8999=생산수출데이터!$L20)*(수출입지역별백데이터!$L$3:$L$8999=생산수출데이터!$N20)*(수출입지역별백데이터!$N$3:$N$8999))</f>
        <v>2889643</v>
      </c>
      <c r="AA20" s="91">
        <f t="shared" si="2"/>
        <v>2889643</v>
      </c>
      <c r="AB20" s="91"/>
      <c r="AC20" s="93"/>
      <c r="AD20" s="92" cm="1">
        <f t="array" ref="AD20">SUMPRODUCT((수출입지역별백데이터!$P$3:$P$8999=생산수출데이터!$L20)*(수출입지역별백데이터!$Q$3:$Q$8999=생산수출데이터!$N20)*(수출입지역별백데이터!$R$3:$R$8999))</f>
        <v>7194</v>
      </c>
      <c r="AE20" s="92" cm="1">
        <f t="array" ref="AE20">SUMPRODUCT((수출입지역별백데이터!$P$3:$P$8999=생산수출데이터!$L20)*(수출입지역별백데이터!$Q$3:$Q$8999=생산수출데이터!$N20)*(수출입지역별백데이터!$S$3:$S$8999))</f>
        <v>1561710</v>
      </c>
      <c r="AF20" s="91">
        <f t="shared" si="3"/>
        <v>1561710</v>
      </c>
      <c r="AG20" s="91"/>
      <c r="AH20" s="93"/>
    </row>
    <row r="21" spans="1:34" x14ac:dyDescent="0.3">
      <c r="A21" s="168" t="s">
        <v>118</v>
      </c>
      <c r="B21" s="168" t="s">
        <v>45</v>
      </c>
      <c r="C21" s="154">
        <v>94.7</v>
      </c>
      <c r="D21" s="154">
        <v>94.1</v>
      </c>
      <c r="E21" s="154">
        <v>86.6</v>
      </c>
      <c r="F21" s="154">
        <v>95.8</v>
      </c>
      <c r="G21" s="154">
        <v>77.8</v>
      </c>
      <c r="H21" s="154">
        <v>106.8</v>
      </c>
      <c r="I21" s="154">
        <v>113.3</v>
      </c>
      <c r="J21" s="154">
        <v>68.2</v>
      </c>
      <c r="L21" s="204" t="s">
        <v>119</v>
      </c>
      <c r="M21" s="190" t="s">
        <v>325</v>
      </c>
      <c r="N21" s="190" t="s">
        <v>331</v>
      </c>
      <c r="O21" s="92" cm="1">
        <f t="array" ref="O21">SUMPRODUCT((수출입지역별백데이터!$A$3:$A$8999=생산수출데이터!$L21)*(수출입지역별백데이터!$B$3:$B$8999=생산수출데이터!$N21)*(수출입지역별백데이터!$C$3:$C$8999))</f>
        <v>357670.9</v>
      </c>
      <c r="P21" s="92" cm="1">
        <f t="array" ref="P21">SUMPRODUCT((수출입지역별백데이터!$A$3:$A$8999=생산수출데이터!$L21)*(수출입지역별백데이터!$B$3:$B$8999=생산수출데이터!$N21)*(수출입지역별백데이터!$D$3:$D$8999))</f>
        <v>4201058</v>
      </c>
      <c r="Q21" s="91">
        <f t="shared" si="0"/>
        <v>4201058</v>
      </c>
      <c r="R21" s="90" t="s">
        <v>323</v>
      </c>
      <c r="S21" s="89">
        <f t="shared" ref="S21" si="12">SUM(Q21:Q23)</f>
        <v>6571736</v>
      </c>
      <c r="T21" s="92" cm="1">
        <f t="array" ref="T21">SUMPRODUCT((수출입지역별백데이터!$F$3:$F$8999=생산수출데이터!$L21)*(수출입지역별백데이터!$G$3:$G$8999=생산수출데이터!$N21)*(수출입지역별백데이터!$H$3:$H$8999))</f>
        <v>753</v>
      </c>
      <c r="U21" s="92" cm="1">
        <f t="array" ref="U21">SUMPRODUCT((수출입지역별백데이터!$F$3:$F$8999=생산수출데이터!$L21)*(수출입지역별백데이터!$G$3:$G$8999=생산수출데이터!$N21)*(수출입지역별백데이터!$I$3:$I$8999))</f>
        <v>60693</v>
      </c>
      <c r="V21" s="91">
        <f t="shared" si="1"/>
        <v>60693</v>
      </c>
      <c r="W21" s="90" t="s">
        <v>323</v>
      </c>
      <c r="X21" s="89">
        <f t="shared" ref="X21" si="13">SUM(V21:V23)</f>
        <v>104772</v>
      </c>
      <c r="Y21" s="92" cm="1">
        <f t="array" ref="Y21">SUMPRODUCT((수출입지역별백데이터!$K$3:$K$8999=생산수출데이터!$L21)*(수출입지역별백데이터!$L$3:$L$8999=생산수출데이터!$N21)*(수출입지역별백데이터!$M$3:$M$8999))</f>
        <v>5853</v>
      </c>
      <c r="Z21" s="92" cm="1">
        <f t="array" ref="Z21">SUMPRODUCT((수출입지역별백데이터!$K$3:$K$8999=생산수출데이터!$L21)*(수출입지역별백데이터!$L$3:$L$8999=생산수출데이터!$N21)*(수출입지역별백데이터!$N$3:$N$8999))</f>
        <v>1897750</v>
      </c>
      <c r="AA21" s="91">
        <f t="shared" si="2"/>
        <v>1897750</v>
      </c>
      <c r="AB21" s="90" t="s">
        <v>323</v>
      </c>
      <c r="AC21" s="89">
        <f t="shared" ref="AC21" si="14">SUM(AA21:AA23)</f>
        <v>2222778</v>
      </c>
      <c r="AD21" s="92" cm="1">
        <f t="array" ref="AD21">SUMPRODUCT((수출입지역별백데이터!$P$3:$P$8999=생산수출데이터!$L21)*(수출입지역별백데이터!$Q$3:$Q$8999=생산수출데이터!$N21)*(수출입지역별백데이터!$R$3:$R$8999))</f>
        <v>797</v>
      </c>
      <c r="AE21" s="92" cm="1">
        <f t="array" ref="AE21">SUMPRODUCT((수출입지역별백데이터!$P$3:$P$8999=생산수출데이터!$L21)*(수출입지역별백데이터!$Q$3:$Q$8999=생산수출데이터!$N21)*(수출입지역별백데이터!$S$3:$S$8999))</f>
        <v>16210</v>
      </c>
      <c r="AF21" s="91">
        <f t="shared" si="3"/>
        <v>16210</v>
      </c>
      <c r="AG21" s="90" t="s">
        <v>323</v>
      </c>
      <c r="AH21" s="89">
        <f t="shared" ref="AH21" si="15">SUM(AF21:AF23)</f>
        <v>279084</v>
      </c>
    </row>
    <row r="22" spans="1:34" x14ac:dyDescent="0.3">
      <c r="A22" s="168" t="s">
        <v>119</v>
      </c>
      <c r="B22" s="168" t="s">
        <v>45</v>
      </c>
      <c r="C22" s="154">
        <v>120.9</v>
      </c>
      <c r="D22" s="154">
        <v>108.2</v>
      </c>
      <c r="E22" s="154">
        <v>121.4</v>
      </c>
      <c r="F22" s="154">
        <v>125.1</v>
      </c>
      <c r="G22" s="154">
        <v>93.3</v>
      </c>
      <c r="H22" s="154">
        <v>95.6</v>
      </c>
      <c r="I22" s="154">
        <v>123.8</v>
      </c>
      <c r="J22" s="154">
        <v>86.6</v>
      </c>
      <c r="L22" s="204" t="s">
        <v>119</v>
      </c>
      <c r="M22" s="190" t="s">
        <v>325</v>
      </c>
      <c r="N22" s="190" t="s">
        <v>330</v>
      </c>
      <c r="O22" s="92" cm="1">
        <f t="array" ref="O22">SUMPRODUCT((수출입지역별백데이터!$A$3:$A$8999=생산수출데이터!$L22)*(수출입지역별백데이터!$B$3:$B$8999=생산수출데이터!$N22)*(수출입지역별백데이터!$C$3:$C$8999))</f>
        <v>56405.599999999999</v>
      </c>
      <c r="P22" s="92" cm="1">
        <f t="array" ref="P22">SUMPRODUCT((수출입지역별백데이터!$A$3:$A$8999=생산수출데이터!$L22)*(수출입지역별백데이터!$B$3:$B$8999=생산수출데이터!$N22)*(수출입지역별백데이터!$D$3:$D$8999))</f>
        <v>275396</v>
      </c>
      <c r="Q22" s="91">
        <f t="shared" si="0"/>
        <v>275396</v>
      </c>
      <c r="R22" s="91"/>
      <c r="S22" s="95"/>
      <c r="T22" s="92" cm="1">
        <f t="array" ref="T22">SUMPRODUCT((수출입지역별백데이터!$F$3:$F$8999=생산수출데이터!$L22)*(수출입지역별백데이터!$G$3:$G$8999=생산수출데이터!$N22)*(수출입지역별백데이터!$H$3:$H$8999))</f>
        <v>196</v>
      </c>
      <c r="U22" s="92" cm="1">
        <f t="array" ref="U22">SUMPRODUCT((수출입지역별백데이터!$F$3:$F$8999=생산수출데이터!$L22)*(수출입지역별백데이터!$G$3:$G$8999=생산수출데이터!$N22)*(수출입지역별백데이터!$I$3:$I$8999))</f>
        <v>973</v>
      </c>
      <c r="V22" s="91">
        <f t="shared" si="1"/>
        <v>973</v>
      </c>
      <c r="W22" s="91"/>
      <c r="X22" s="95"/>
      <c r="Y22" s="92" cm="1">
        <f t="array" ref="Y22">SUMPRODUCT((수출입지역별백데이터!$K$3:$K$8999=생산수출데이터!$L22)*(수출입지역별백데이터!$L$3:$L$8999=생산수출데이터!$N22)*(수출입지역별백데이터!$M$3:$M$8999))</f>
        <v>238</v>
      </c>
      <c r="Z22" s="92" cm="1">
        <f t="array" ref="Z22">SUMPRODUCT((수출입지역별백데이터!$K$3:$K$8999=생산수출데이터!$L22)*(수출입지역별백데이터!$L$3:$L$8999=생산수출데이터!$N22)*(수출입지역별백데이터!$N$3:$N$8999))</f>
        <v>61837</v>
      </c>
      <c r="AA22" s="91">
        <f t="shared" si="2"/>
        <v>61837</v>
      </c>
      <c r="AB22" s="91"/>
      <c r="AC22" s="95"/>
      <c r="AD22" s="92" cm="1">
        <f t="array" ref="AD22">SUMPRODUCT((수출입지역별백데이터!$P$3:$P$8999=생산수출데이터!$L22)*(수출입지역별백데이터!$Q$3:$Q$8999=생산수출데이터!$N22)*(수출입지역별백데이터!$R$3:$R$8999))</f>
        <v>316</v>
      </c>
      <c r="AE22" s="92" cm="1">
        <f t="array" ref="AE22">SUMPRODUCT((수출입지역별백데이터!$P$3:$P$8999=생산수출데이터!$L22)*(수출입지역별백데이터!$Q$3:$Q$8999=생산수출데이터!$N22)*(수출입지역별백데이터!$S$3:$S$8999))</f>
        <v>2209</v>
      </c>
      <c r="AF22" s="91">
        <f t="shared" si="3"/>
        <v>2209</v>
      </c>
      <c r="AG22" s="91"/>
      <c r="AH22" s="95"/>
    </row>
    <row r="23" spans="1:34" x14ac:dyDescent="0.3">
      <c r="A23" s="168" t="s">
        <v>121</v>
      </c>
      <c r="B23" s="168" t="s">
        <v>45</v>
      </c>
      <c r="C23" s="154">
        <v>116.6</v>
      </c>
      <c r="D23" s="154">
        <v>102.5</v>
      </c>
      <c r="E23" s="154">
        <v>109.3</v>
      </c>
      <c r="F23" s="154">
        <v>121.2</v>
      </c>
      <c r="G23" s="154">
        <v>93.6</v>
      </c>
      <c r="H23" s="154">
        <v>106.7</v>
      </c>
      <c r="I23" s="154">
        <v>132.1</v>
      </c>
      <c r="J23" s="154">
        <v>83.5</v>
      </c>
      <c r="L23" s="204" t="s">
        <v>119</v>
      </c>
      <c r="M23" s="190" t="s">
        <v>325</v>
      </c>
      <c r="N23" s="190" t="s">
        <v>329</v>
      </c>
      <c r="O23" s="92" cm="1">
        <f t="array" ref="O23">SUMPRODUCT((수출입지역별백데이터!$A$3:$A$8999=생산수출데이터!$L23)*(수출입지역별백데이터!$B$3:$B$8999=생산수출데이터!$N23)*(수출입지역별백데이터!$C$3:$C$8999))</f>
        <v>256844.6</v>
      </c>
      <c r="P23" s="92" cm="1">
        <f t="array" ref="P23">SUMPRODUCT((수출입지역별백데이터!$A$3:$A$8999=생산수출데이터!$L23)*(수출입지역별백데이터!$B$3:$B$8999=생산수출데이터!$N23)*(수출입지역별백데이터!$D$3:$D$8999))</f>
        <v>2095282</v>
      </c>
      <c r="Q23" s="91">
        <f t="shared" si="0"/>
        <v>2095282</v>
      </c>
      <c r="R23" s="91"/>
      <c r="S23" s="94"/>
      <c r="T23" s="92" cm="1">
        <f t="array" ref="T23">SUMPRODUCT((수출입지역별백데이터!$F$3:$F$8999=생산수출데이터!$L23)*(수출입지역별백데이터!$G$3:$G$8999=생산수출데이터!$N23)*(수출입지역별백데이터!$H$3:$H$8999))</f>
        <v>2415</v>
      </c>
      <c r="U23" s="92" cm="1">
        <f t="array" ref="U23">SUMPRODUCT((수출입지역별백데이터!$F$3:$F$8999=생산수출데이터!$L23)*(수출입지역별백데이터!$G$3:$G$8999=생산수출데이터!$N23)*(수출입지역별백데이터!$I$3:$I$8999))</f>
        <v>43106</v>
      </c>
      <c r="V23" s="91">
        <f t="shared" si="1"/>
        <v>43106</v>
      </c>
      <c r="W23" s="91"/>
      <c r="X23" s="94"/>
      <c r="Y23" s="92" cm="1">
        <f t="array" ref="Y23">SUMPRODUCT((수출입지역별백데이터!$K$3:$K$8999=생산수출데이터!$L23)*(수출입지역별백데이터!$L$3:$L$8999=생산수출데이터!$N23)*(수출입지역별백데이터!$M$3:$M$8999))</f>
        <v>16901</v>
      </c>
      <c r="Z23" s="92" cm="1">
        <f t="array" ref="Z23">SUMPRODUCT((수출입지역별백데이터!$K$3:$K$8999=생산수출데이터!$L23)*(수출입지역별백데이터!$L$3:$L$8999=생산수출데이터!$N23)*(수출입지역별백데이터!$N$3:$N$8999))</f>
        <v>263191</v>
      </c>
      <c r="AA23" s="91">
        <f t="shared" si="2"/>
        <v>263191</v>
      </c>
      <c r="AB23" s="91"/>
      <c r="AC23" s="94"/>
      <c r="AD23" s="92" cm="1">
        <f t="array" ref="AD23">SUMPRODUCT((수출입지역별백데이터!$P$3:$P$8999=생산수출데이터!$L23)*(수출입지역별백데이터!$Q$3:$Q$8999=생산수출데이터!$N23)*(수출입지역별백데이터!$R$3:$R$8999))</f>
        <v>5110</v>
      </c>
      <c r="AE23" s="92" cm="1">
        <f t="array" ref="AE23">SUMPRODUCT((수출입지역별백데이터!$P$3:$P$8999=생산수출데이터!$L23)*(수출입지역별백데이터!$Q$3:$Q$8999=생산수출데이터!$N23)*(수출입지역별백데이터!$S$3:$S$8999))</f>
        <v>260665</v>
      </c>
      <c r="AF23" s="91">
        <f t="shared" si="3"/>
        <v>260665</v>
      </c>
      <c r="AG23" s="91"/>
      <c r="AH23" s="94"/>
    </row>
    <row r="24" spans="1:34" x14ac:dyDescent="0.3">
      <c r="A24" s="168" t="s">
        <v>123</v>
      </c>
      <c r="B24" s="168" t="s">
        <v>45</v>
      </c>
      <c r="C24" s="154">
        <v>99.6</v>
      </c>
      <c r="D24" s="154">
        <v>92.6</v>
      </c>
      <c r="E24" s="154">
        <v>92.4</v>
      </c>
      <c r="F24" s="154">
        <v>108.3</v>
      </c>
      <c r="G24" s="154">
        <v>93.1</v>
      </c>
      <c r="H24" s="154">
        <v>122.6</v>
      </c>
      <c r="I24" s="154">
        <v>107.5</v>
      </c>
      <c r="J24" s="154">
        <v>87.2</v>
      </c>
      <c r="L24" s="204" t="s">
        <v>119</v>
      </c>
      <c r="M24" s="190" t="s">
        <v>325</v>
      </c>
      <c r="N24" s="190" t="s">
        <v>328</v>
      </c>
      <c r="O24" s="92" cm="1">
        <f t="array" ref="O24">SUMPRODUCT((수출입지역별백데이터!$A$3:$A$8999=생산수출데이터!$L24)*(수출입지역별백데이터!$B$3:$B$8999=생산수출데이터!$N24)*(수출입지역별백데이터!$C$3:$C$8999))</f>
        <v>3580.7</v>
      </c>
      <c r="P24" s="92" cm="1">
        <f t="array" ref="P24">SUMPRODUCT((수출입지역별백데이터!$A$3:$A$8999=생산수출데이터!$L24)*(수출입지역별백데이터!$B$3:$B$8999=생산수출데이터!$N24)*(수출입지역별백데이터!$D$3:$D$8999))</f>
        <v>97783</v>
      </c>
      <c r="Q24" s="91">
        <f t="shared" si="0"/>
        <v>97783</v>
      </c>
      <c r="R24" s="91"/>
      <c r="S24" s="93"/>
      <c r="T24" s="92" cm="1">
        <f t="array" ref="T24">SUMPRODUCT((수출입지역별백데이터!$F$3:$F$8999=생산수출데이터!$L24)*(수출입지역별백데이터!$G$3:$G$8999=생산수출데이터!$N24)*(수출입지역별백데이터!$H$3:$H$8999))</f>
        <v>4</v>
      </c>
      <c r="U24" s="92" cm="1">
        <f t="array" ref="U24">SUMPRODUCT((수출입지역별백데이터!$F$3:$F$8999=생산수출데이터!$L24)*(수출입지역별백데이터!$G$3:$G$8999=생산수출데이터!$N24)*(수출입지역별백데이터!$I$3:$I$8999))</f>
        <v>8</v>
      </c>
      <c r="V24" s="91">
        <f t="shared" si="1"/>
        <v>8</v>
      </c>
      <c r="W24" s="91"/>
      <c r="X24" s="93"/>
      <c r="Y24" s="92" cm="1">
        <f t="array" ref="Y24">SUMPRODUCT((수출입지역별백데이터!$K$3:$K$8999=생산수출데이터!$L24)*(수출입지역별백데이터!$L$3:$L$8999=생산수출데이터!$N24)*(수출입지역별백데이터!$M$3:$M$8999))</f>
        <v>0</v>
      </c>
      <c r="Z24" s="92" cm="1">
        <f t="array" ref="Z24">SUMPRODUCT((수출입지역별백데이터!$K$3:$K$8999=생산수출데이터!$L24)*(수출입지역별백데이터!$L$3:$L$8999=생산수출데이터!$N24)*(수출입지역별백데이터!$N$3:$N$8999))</f>
        <v>0</v>
      </c>
      <c r="AA24" s="91">
        <f t="shared" si="2"/>
        <v>0</v>
      </c>
      <c r="AB24" s="91"/>
      <c r="AC24" s="93"/>
      <c r="AD24" s="92" cm="1">
        <f t="array" ref="AD24">SUMPRODUCT((수출입지역별백데이터!$P$3:$P$8999=생산수출데이터!$L24)*(수출입지역별백데이터!$Q$3:$Q$8999=생산수출데이터!$N24)*(수출입지역별백데이터!$R$3:$R$8999))</f>
        <v>51</v>
      </c>
      <c r="AE24" s="92" cm="1">
        <f t="array" ref="AE24">SUMPRODUCT((수출입지역별백데이터!$P$3:$P$8999=생산수출데이터!$L24)*(수출입지역별백데이터!$Q$3:$Q$8999=생산수출데이터!$N24)*(수출입지역별백데이터!$S$3:$S$8999))</f>
        <v>95931</v>
      </c>
      <c r="AF24" s="91">
        <f t="shared" si="3"/>
        <v>95931</v>
      </c>
      <c r="AG24" s="91"/>
      <c r="AH24" s="93"/>
    </row>
    <row r="25" spans="1:34" x14ac:dyDescent="0.3">
      <c r="A25" s="168" t="s">
        <v>124</v>
      </c>
      <c r="B25" s="168" t="s">
        <v>45</v>
      </c>
      <c r="C25" s="154">
        <v>115</v>
      </c>
      <c r="D25" s="154">
        <v>112.4</v>
      </c>
      <c r="E25" s="154">
        <v>112.7</v>
      </c>
      <c r="F25" s="154">
        <v>114.5</v>
      </c>
      <c r="G25" s="154">
        <v>99.6</v>
      </c>
      <c r="H25" s="154">
        <v>102.6</v>
      </c>
      <c r="I25" s="154">
        <v>149.4</v>
      </c>
      <c r="J25" s="154">
        <v>92.8</v>
      </c>
      <c r="L25" s="204" t="s">
        <v>119</v>
      </c>
      <c r="M25" s="190" t="s">
        <v>325</v>
      </c>
      <c r="N25" s="190" t="s">
        <v>324</v>
      </c>
      <c r="O25" s="92" cm="1">
        <f t="array" ref="O25">SUMPRODUCT((수출입지역별백데이터!$A$3:$A$8999=생산수출데이터!$L25)*(수출입지역별백데이터!$B$3:$B$8999=생산수출데이터!$N25)*(수출입지역별백데이터!$C$3:$C$8999))</f>
        <v>606551.69999999995</v>
      </c>
      <c r="P25" s="92" cm="1">
        <f t="array" ref="P25">SUMPRODUCT((수출입지역별백데이터!$A$3:$A$8999=생산수출데이터!$L25)*(수출입지역별백데이터!$B$3:$B$8999=생산수출데이터!$N25)*(수출입지역별백데이터!$D$3:$D$8999))</f>
        <v>2312452</v>
      </c>
      <c r="Q25" s="91">
        <f t="shared" si="0"/>
        <v>2312452</v>
      </c>
      <c r="R25" s="90" t="s">
        <v>321</v>
      </c>
      <c r="S25" s="89">
        <f t="shared" ref="S25" si="16">Q25</f>
        <v>2312452</v>
      </c>
      <c r="T25" s="92" cm="1">
        <f t="array" ref="T25">SUMPRODUCT((수출입지역별백데이터!$F$3:$F$8999=생산수출데이터!$L25)*(수출입지역별백데이터!$G$3:$G$8999=생산수출데이터!$N25)*(수출입지역별백데이터!$H$3:$H$8999))</f>
        <v>1608</v>
      </c>
      <c r="U25" s="92" cm="1">
        <f t="array" ref="U25">SUMPRODUCT((수출입지역별백데이터!$F$3:$F$8999=생산수출데이터!$L25)*(수출입지역별백데이터!$G$3:$G$8999=생산수출데이터!$N25)*(수출입지역별백데이터!$I$3:$I$8999))</f>
        <v>23530</v>
      </c>
      <c r="V25" s="91">
        <f t="shared" si="1"/>
        <v>23530</v>
      </c>
      <c r="W25" s="90" t="s">
        <v>321</v>
      </c>
      <c r="X25" s="89">
        <f t="shared" ref="X25" si="17">V25</f>
        <v>23530</v>
      </c>
      <c r="Y25" s="92" cm="1">
        <f t="array" ref="Y25">SUMPRODUCT((수출입지역별백데이터!$K$3:$K$8999=생산수출데이터!$L25)*(수출입지역별백데이터!$L$3:$L$8999=생산수출데이터!$N25)*(수출입지역별백데이터!$M$3:$M$8999))</f>
        <v>186</v>
      </c>
      <c r="Z25" s="92" cm="1">
        <f t="array" ref="Z25">SUMPRODUCT((수출입지역별백데이터!$K$3:$K$8999=생산수출데이터!$L25)*(수출입지역별백데이터!$L$3:$L$8999=생산수출데이터!$N25)*(수출입지역별백데이터!$N$3:$N$8999))</f>
        <v>666170</v>
      </c>
      <c r="AA25" s="91">
        <f t="shared" si="2"/>
        <v>666170</v>
      </c>
      <c r="AB25" s="90" t="s">
        <v>321</v>
      </c>
      <c r="AC25" s="89">
        <f t="shared" ref="AC25" si="18">AA25</f>
        <v>666170</v>
      </c>
      <c r="AD25" s="92" cm="1">
        <f t="array" ref="AD25">SUMPRODUCT((수출입지역별백데이터!$P$3:$P$8999=생산수출데이터!$L25)*(수출입지역별백데이터!$Q$3:$Q$8999=생산수출데이터!$N25)*(수출입지역별백데이터!$R$3:$R$8999))</f>
        <v>328</v>
      </c>
      <c r="AE25" s="92" cm="1">
        <f t="array" ref="AE25">SUMPRODUCT((수출입지역별백데이터!$P$3:$P$8999=생산수출데이터!$L25)*(수출입지역별백데이터!$Q$3:$Q$8999=생산수출데이터!$N25)*(수출입지역별백데이터!$S$3:$S$8999))</f>
        <v>1147677</v>
      </c>
      <c r="AF25" s="91">
        <f t="shared" si="3"/>
        <v>1147677</v>
      </c>
      <c r="AG25" s="90" t="s">
        <v>321</v>
      </c>
      <c r="AH25" s="89">
        <f t="shared" ref="AH25" si="19">AF25</f>
        <v>1147677</v>
      </c>
    </row>
    <row r="26" spans="1:34" x14ac:dyDescent="0.3">
      <c r="A26" s="168" t="s">
        <v>125</v>
      </c>
      <c r="B26" s="168" t="s">
        <v>45</v>
      </c>
      <c r="C26" s="154">
        <v>109.3</v>
      </c>
      <c r="D26" s="154">
        <v>98</v>
      </c>
      <c r="E26" s="154">
        <v>110.2</v>
      </c>
      <c r="F26" s="154">
        <v>111</v>
      </c>
      <c r="G26" s="154">
        <v>101.4</v>
      </c>
      <c r="H26" s="154">
        <v>101.5</v>
      </c>
      <c r="I26" s="154">
        <v>161.19999999999999</v>
      </c>
      <c r="J26" s="154">
        <v>87.4</v>
      </c>
      <c r="L26" s="204" t="s">
        <v>121</v>
      </c>
      <c r="M26" s="190" t="s">
        <v>325</v>
      </c>
      <c r="N26" s="190" t="s">
        <v>332</v>
      </c>
      <c r="O26" s="92" cm="1">
        <f t="array" ref="O26">SUMPRODUCT((수출입지역별백데이터!$A$3:$A$8999=생산수출데이터!$L26)*(수출입지역별백데이터!$B$3:$B$8999=생산수출데이터!$N26)*(수출입지역별백데이터!$C$3:$C$8999))</f>
        <v>1150620.3</v>
      </c>
      <c r="P26" s="92" cm="1">
        <f t="array" ref="P26">SUMPRODUCT((수출입지역별백데이터!$A$3:$A$8999=생산수출데이터!$L26)*(수출입지역별백데이터!$B$3:$B$8999=생산수출데이터!$N26)*(수출입지역별백데이터!$D$3:$D$8999))</f>
        <v>7562186</v>
      </c>
      <c r="Q26" s="91">
        <f t="shared" si="0"/>
        <v>7562186</v>
      </c>
      <c r="R26" s="91"/>
      <c r="S26" s="93"/>
      <c r="T26" s="92" cm="1">
        <f t="array" ref="T26">SUMPRODUCT((수출입지역별백데이터!$F$3:$F$8999=생산수출데이터!$L26)*(수출입지역별백데이터!$G$3:$G$8999=생산수출데이터!$N26)*(수출입지역별백데이터!$H$3:$H$8999))</f>
        <v>4891</v>
      </c>
      <c r="U26" s="92" cm="1">
        <f t="array" ref="U26">SUMPRODUCT((수출입지역별백데이터!$F$3:$F$8999=생산수출데이터!$L26)*(수출입지역별백데이터!$G$3:$G$8999=생산수출데이터!$N26)*(수출입지역별백데이터!$I$3:$I$8999))</f>
        <v>207214</v>
      </c>
      <c r="V26" s="91">
        <f t="shared" si="1"/>
        <v>207214</v>
      </c>
      <c r="W26" s="91"/>
      <c r="X26" s="93"/>
      <c r="Y26" s="92" cm="1">
        <f t="array" ref="Y26">SUMPRODUCT((수출입지역별백데이터!$K$3:$K$8999=생산수출데이터!$L26)*(수출입지역별백데이터!$L$3:$L$8999=생산수출데이터!$N26)*(수출입지역별백데이터!$M$3:$M$8999))</f>
        <v>24772</v>
      </c>
      <c r="Z26" s="92" cm="1">
        <f t="array" ref="Z26">SUMPRODUCT((수출입지역별백데이터!$K$3:$K$8999=생산수출데이터!$L26)*(수출입지역별백데이터!$L$3:$L$8999=생산수출데이터!$N26)*(수출입지역별백데이터!$N$3:$N$8999))</f>
        <v>2489634</v>
      </c>
      <c r="AA26" s="91">
        <f t="shared" si="2"/>
        <v>2489634</v>
      </c>
      <c r="AB26" s="91"/>
      <c r="AC26" s="93"/>
      <c r="AD26" s="92" cm="1">
        <f t="array" ref="AD26">SUMPRODUCT((수출입지역별백데이터!$P$3:$P$8999=생산수출데이터!$L26)*(수출입지역별백데이터!$Q$3:$Q$8999=생산수출데이터!$N26)*(수출입지역별백데이터!$R$3:$R$8999))</f>
        <v>6815</v>
      </c>
      <c r="AE26" s="92" cm="1">
        <f t="array" ref="AE26">SUMPRODUCT((수출입지역별백데이터!$P$3:$P$8999=생산수출데이터!$L26)*(수출입지역별백데이터!$Q$3:$Q$8999=생산수출데이터!$N26)*(수출입지역별백데이터!$S$3:$S$8999))</f>
        <v>757735</v>
      </c>
      <c r="AF26" s="91">
        <f t="shared" si="3"/>
        <v>757735</v>
      </c>
      <c r="AG26" s="91"/>
      <c r="AH26" s="93"/>
    </row>
    <row r="27" spans="1:34" x14ac:dyDescent="0.3">
      <c r="A27" s="168" t="s">
        <v>126</v>
      </c>
      <c r="B27" s="168" t="s">
        <v>45</v>
      </c>
      <c r="C27" s="154">
        <v>88.6</v>
      </c>
      <c r="D27" s="154">
        <v>85.1</v>
      </c>
      <c r="E27" s="154">
        <v>81.8</v>
      </c>
      <c r="F27" s="154">
        <v>96.4</v>
      </c>
      <c r="G27" s="154">
        <v>80.599999999999994</v>
      </c>
      <c r="H27" s="154">
        <v>108.6</v>
      </c>
      <c r="I27" s="154">
        <v>119.4</v>
      </c>
      <c r="J27" s="154">
        <v>75</v>
      </c>
      <c r="L27" s="204" t="s">
        <v>121</v>
      </c>
      <c r="M27" s="190" t="s">
        <v>325</v>
      </c>
      <c r="N27" s="190" t="s">
        <v>331</v>
      </c>
      <c r="O27" s="92" cm="1">
        <f t="array" ref="O27">SUMPRODUCT((수출입지역별백데이터!$A$3:$A$8999=생산수출데이터!$L27)*(수출입지역별백데이터!$B$3:$B$8999=생산수출데이터!$N27)*(수출입지역별백데이터!$C$3:$C$8999))</f>
        <v>345860.8</v>
      </c>
      <c r="P27" s="92" cm="1">
        <f t="array" ref="P27">SUMPRODUCT((수출입지역별백데이터!$A$3:$A$8999=생산수출데이터!$L27)*(수출입지역별백데이터!$B$3:$B$8999=생산수출데이터!$N27)*(수출입지역별백데이터!$D$3:$D$8999))</f>
        <v>3975318</v>
      </c>
      <c r="Q27" s="91">
        <f t="shared" si="0"/>
        <v>3975318</v>
      </c>
      <c r="R27" s="90" t="s">
        <v>323</v>
      </c>
      <c r="S27" s="89">
        <f t="shared" ref="S27" si="20">SUM(Q27:Q29)</f>
        <v>6176995</v>
      </c>
      <c r="T27" s="92" cm="1">
        <f t="array" ref="T27">SUMPRODUCT((수출입지역별백데이터!$F$3:$F$8999=생산수출데이터!$L27)*(수출입지역별백데이터!$G$3:$G$8999=생산수출데이터!$N27)*(수출입지역별백데이터!$H$3:$H$8999))</f>
        <v>757</v>
      </c>
      <c r="U27" s="92" cm="1">
        <f t="array" ref="U27">SUMPRODUCT((수출입지역별백데이터!$F$3:$F$8999=생산수출데이터!$L27)*(수출입지역별백데이터!$G$3:$G$8999=생산수출데이터!$N27)*(수출입지역별백데이터!$I$3:$I$8999))</f>
        <v>90436</v>
      </c>
      <c r="V27" s="91">
        <f t="shared" si="1"/>
        <v>90436</v>
      </c>
      <c r="W27" s="90" t="s">
        <v>323</v>
      </c>
      <c r="X27" s="89">
        <f t="shared" ref="X27" si="21">SUM(V27:V29)</f>
        <v>129765</v>
      </c>
      <c r="Y27" s="92" cm="1">
        <f t="array" ref="Y27">SUMPRODUCT((수출입지역별백데이터!$K$3:$K$8999=생산수출데이터!$L27)*(수출입지역별백데이터!$L$3:$L$8999=생산수출데이터!$N27)*(수출입지역별백데이터!$M$3:$M$8999))</f>
        <v>5790</v>
      </c>
      <c r="Z27" s="92" cm="1">
        <f t="array" ref="Z27">SUMPRODUCT((수출입지역별백데이터!$K$3:$K$8999=생산수출데이터!$L27)*(수출입지역별백데이터!$L$3:$L$8999=생산수출데이터!$N27)*(수출입지역별백데이터!$N$3:$N$8999))</f>
        <v>1716018</v>
      </c>
      <c r="AA27" s="91">
        <f t="shared" si="2"/>
        <v>1716018</v>
      </c>
      <c r="AB27" s="90" t="s">
        <v>323</v>
      </c>
      <c r="AC27" s="89">
        <f t="shared" ref="AC27" si="22">SUM(AA27:AA29)</f>
        <v>2006397</v>
      </c>
      <c r="AD27" s="92" cm="1">
        <f t="array" ref="AD27">SUMPRODUCT((수출입지역별백데이터!$P$3:$P$8999=생산수출데이터!$L27)*(수출입지역별백데이터!$Q$3:$Q$8999=생산수출데이터!$N27)*(수출입지역별백데이터!$R$3:$R$8999))</f>
        <v>1067</v>
      </c>
      <c r="AE27" s="92" cm="1">
        <f t="array" ref="AE27">SUMPRODUCT((수출입지역별백데이터!$P$3:$P$8999=생산수출데이터!$L27)*(수출입지역별백데이터!$Q$3:$Q$8999=생산수출데이터!$N27)*(수출입지역별백데이터!$S$3:$S$8999))</f>
        <v>26643</v>
      </c>
      <c r="AF27" s="91">
        <f t="shared" si="3"/>
        <v>26643</v>
      </c>
      <c r="AG27" s="90" t="s">
        <v>323</v>
      </c>
      <c r="AH27" s="89">
        <f t="shared" ref="AH27" si="23">SUM(AF27:AF29)</f>
        <v>247937</v>
      </c>
    </row>
    <row r="28" spans="1:34" x14ac:dyDescent="0.3">
      <c r="A28" s="168" t="s">
        <v>127</v>
      </c>
      <c r="B28" s="168" t="s">
        <v>45</v>
      </c>
      <c r="C28" s="154">
        <v>89.7</v>
      </c>
      <c r="D28" s="154">
        <v>86.4</v>
      </c>
      <c r="E28" s="154">
        <v>83.9</v>
      </c>
      <c r="F28" s="154">
        <v>101.5</v>
      </c>
      <c r="G28" s="154">
        <v>95</v>
      </c>
      <c r="H28" s="154">
        <v>104.7</v>
      </c>
      <c r="I28" s="154">
        <v>152</v>
      </c>
      <c r="J28" s="154">
        <v>86.1</v>
      </c>
      <c r="L28" s="204" t="s">
        <v>121</v>
      </c>
      <c r="M28" s="190" t="s">
        <v>325</v>
      </c>
      <c r="N28" s="190" t="s">
        <v>330</v>
      </c>
      <c r="O28" s="92" cm="1">
        <f t="array" ref="O28">SUMPRODUCT((수출입지역별백데이터!$A$3:$A$8999=생산수출데이터!$L28)*(수출입지역별백데이터!$B$3:$B$8999=생산수출데이터!$N28)*(수출입지역별백데이터!$C$3:$C$8999))</f>
        <v>55721.3</v>
      </c>
      <c r="P28" s="92" cm="1">
        <f t="array" ref="P28">SUMPRODUCT((수출입지역별백데이터!$A$3:$A$8999=생산수출데이터!$L28)*(수출입지역별백데이터!$B$3:$B$8999=생산수출데이터!$N28)*(수출입지역별백데이터!$D$3:$D$8999))</f>
        <v>247803</v>
      </c>
      <c r="Q28" s="91">
        <f t="shared" si="0"/>
        <v>247803</v>
      </c>
      <c r="R28" s="91"/>
      <c r="S28" s="95"/>
      <c r="T28" s="92" cm="1">
        <f t="array" ref="T28">SUMPRODUCT((수출입지역별백데이터!$F$3:$F$8999=생산수출데이터!$L28)*(수출입지역별백데이터!$G$3:$G$8999=생산수출데이터!$N28)*(수출입지역별백데이터!$H$3:$H$8999))</f>
        <v>191</v>
      </c>
      <c r="U28" s="92" cm="1">
        <f t="array" ref="U28">SUMPRODUCT((수출입지역별백데이터!$F$3:$F$8999=생산수출데이터!$L28)*(수출입지역별백데이터!$G$3:$G$8999=생산수출데이터!$N28)*(수출입지역별백데이터!$I$3:$I$8999))</f>
        <v>875</v>
      </c>
      <c r="V28" s="91">
        <f t="shared" si="1"/>
        <v>875</v>
      </c>
      <c r="W28" s="91"/>
      <c r="X28" s="95"/>
      <c r="Y28" s="92" cm="1">
        <f t="array" ref="Y28">SUMPRODUCT((수출입지역별백데이터!$K$3:$K$8999=생산수출데이터!$L28)*(수출입지역별백데이터!$L$3:$L$8999=생산수출데이터!$N28)*(수출입지역별백데이터!$M$3:$M$8999))</f>
        <v>168</v>
      </c>
      <c r="Z28" s="92" cm="1">
        <f t="array" ref="Z28">SUMPRODUCT((수출입지역별백데이터!$K$3:$K$8999=생산수출데이터!$L28)*(수출입지역별백데이터!$L$3:$L$8999=생산수출데이터!$N28)*(수출입지역별백데이터!$N$3:$N$8999))</f>
        <v>32110</v>
      </c>
      <c r="AA28" s="91">
        <f t="shared" si="2"/>
        <v>32110</v>
      </c>
      <c r="AB28" s="91"/>
      <c r="AC28" s="95"/>
      <c r="AD28" s="92" cm="1">
        <f t="array" ref="AD28">SUMPRODUCT((수출입지역별백데이터!$P$3:$P$8999=생산수출데이터!$L28)*(수출입지역별백데이터!$Q$3:$Q$8999=생산수출데이터!$N28)*(수출입지역별백데이터!$R$3:$R$8999))</f>
        <v>384</v>
      </c>
      <c r="AE28" s="92" cm="1">
        <f t="array" ref="AE28">SUMPRODUCT((수출입지역별백데이터!$P$3:$P$8999=생산수출데이터!$L28)*(수출입지역별백데이터!$Q$3:$Q$8999=생산수출데이터!$N28)*(수출입지역별백데이터!$S$3:$S$8999))</f>
        <v>3139</v>
      </c>
      <c r="AF28" s="91">
        <f t="shared" si="3"/>
        <v>3139</v>
      </c>
      <c r="AG28" s="91"/>
      <c r="AH28" s="95"/>
    </row>
    <row r="29" spans="1:34" x14ac:dyDescent="0.3">
      <c r="A29" s="168" t="s">
        <v>128</v>
      </c>
      <c r="B29" s="168" t="s">
        <v>45</v>
      </c>
      <c r="C29" s="154">
        <v>101.3</v>
      </c>
      <c r="D29" s="154">
        <v>100.3</v>
      </c>
      <c r="E29" s="154">
        <v>103.5</v>
      </c>
      <c r="F29" s="154">
        <v>100.5</v>
      </c>
      <c r="G29" s="154">
        <v>103.4</v>
      </c>
      <c r="H29" s="154">
        <v>84.9</v>
      </c>
      <c r="I29" s="154">
        <v>179.4</v>
      </c>
      <c r="J29" s="154">
        <v>91.3</v>
      </c>
      <c r="L29" s="204" t="s">
        <v>121</v>
      </c>
      <c r="M29" s="190" t="s">
        <v>325</v>
      </c>
      <c r="N29" s="190" t="s">
        <v>329</v>
      </c>
      <c r="O29" s="92" cm="1">
        <f t="array" ref="O29">SUMPRODUCT((수출입지역별백데이터!$A$3:$A$8999=생산수출데이터!$L29)*(수출입지역별백데이터!$B$3:$B$8999=생산수출데이터!$N29)*(수출입지역별백데이터!$C$3:$C$8999))</f>
        <v>235181.1</v>
      </c>
      <c r="P29" s="92" cm="1">
        <f t="array" ref="P29">SUMPRODUCT((수출입지역별백데이터!$A$3:$A$8999=생산수출데이터!$L29)*(수출입지역별백데이터!$B$3:$B$8999=생산수출데이터!$N29)*(수출입지역별백데이터!$D$3:$D$8999))</f>
        <v>1953874</v>
      </c>
      <c r="Q29" s="91">
        <f t="shared" si="0"/>
        <v>1953874</v>
      </c>
      <c r="R29" s="91"/>
      <c r="S29" s="94"/>
      <c r="T29" s="92" cm="1">
        <f t="array" ref="T29">SUMPRODUCT((수출입지역별백데이터!$F$3:$F$8999=생산수출데이터!$L29)*(수출입지역별백데이터!$G$3:$G$8999=생산수출데이터!$N29)*(수출입지역별백데이터!$H$3:$H$8999))</f>
        <v>2098</v>
      </c>
      <c r="U29" s="92" cm="1">
        <f t="array" ref="U29">SUMPRODUCT((수출입지역별백데이터!$F$3:$F$8999=생산수출데이터!$L29)*(수출입지역별백데이터!$G$3:$G$8999=생산수출데이터!$N29)*(수출입지역별백데이터!$I$3:$I$8999))</f>
        <v>38454</v>
      </c>
      <c r="V29" s="91">
        <f t="shared" si="1"/>
        <v>38454</v>
      </c>
      <c r="W29" s="91"/>
      <c r="X29" s="94"/>
      <c r="Y29" s="92" cm="1">
        <f t="array" ref="Y29">SUMPRODUCT((수출입지역별백데이터!$K$3:$K$8999=생산수출데이터!$L29)*(수출입지역별백데이터!$L$3:$L$8999=생산수출데이터!$N29)*(수출입지역별백데이터!$M$3:$M$8999))</f>
        <v>18656</v>
      </c>
      <c r="Z29" s="92" cm="1">
        <f t="array" ref="Z29">SUMPRODUCT((수출입지역별백데이터!$K$3:$K$8999=생산수출데이터!$L29)*(수출입지역별백데이터!$L$3:$L$8999=생산수출데이터!$N29)*(수출입지역별백데이터!$N$3:$N$8999))</f>
        <v>258269</v>
      </c>
      <c r="AA29" s="91">
        <f t="shared" si="2"/>
        <v>258269</v>
      </c>
      <c r="AB29" s="91"/>
      <c r="AC29" s="94"/>
      <c r="AD29" s="92" cm="1">
        <f t="array" ref="AD29">SUMPRODUCT((수출입지역별백데이터!$P$3:$P$8999=생산수출데이터!$L29)*(수출입지역별백데이터!$Q$3:$Q$8999=생산수출데이터!$N29)*(수출입지역별백데이터!$R$3:$R$8999))</f>
        <v>4330</v>
      </c>
      <c r="AE29" s="92" cm="1">
        <f t="array" ref="AE29">SUMPRODUCT((수출입지역별백데이터!$P$3:$P$8999=생산수출데이터!$L29)*(수출입지역별백데이터!$Q$3:$Q$8999=생산수출데이터!$N29)*(수출입지역별백데이터!$S$3:$S$8999))</f>
        <v>218155</v>
      </c>
      <c r="AF29" s="91">
        <f t="shared" si="3"/>
        <v>218155</v>
      </c>
      <c r="AG29" s="91"/>
      <c r="AH29" s="94"/>
    </row>
    <row r="30" spans="1:34" x14ac:dyDescent="0.3">
      <c r="A30" s="168" t="s">
        <v>133</v>
      </c>
      <c r="B30" s="168" t="s">
        <v>45</v>
      </c>
      <c r="C30" s="154">
        <v>112.4</v>
      </c>
      <c r="D30" s="154">
        <v>109.6</v>
      </c>
      <c r="E30" s="154">
        <v>110.3</v>
      </c>
      <c r="F30" s="154">
        <v>112.2</v>
      </c>
      <c r="G30" s="154">
        <v>107.6</v>
      </c>
      <c r="H30" s="154">
        <v>88.8</v>
      </c>
      <c r="I30" s="154">
        <v>201</v>
      </c>
      <c r="J30" s="154">
        <v>95.3</v>
      </c>
      <c r="L30" s="204" t="s">
        <v>121</v>
      </c>
      <c r="M30" s="190" t="s">
        <v>325</v>
      </c>
      <c r="N30" s="190" t="s">
        <v>328</v>
      </c>
      <c r="O30" s="92" cm="1">
        <f t="array" ref="O30">SUMPRODUCT((수출입지역별백데이터!$A$3:$A$8999=생산수출데이터!$L30)*(수출입지역별백데이터!$B$3:$B$8999=생산수출데이터!$N30)*(수출입지역별백데이터!$C$3:$C$8999))</f>
        <v>3866.4</v>
      </c>
      <c r="P30" s="92" cm="1">
        <f t="array" ref="P30">SUMPRODUCT((수출입지역별백데이터!$A$3:$A$8999=생산수출데이터!$L30)*(수출입지역별백데이터!$B$3:$B$8999=생산수출데이터!$N30)*(수출입지역별백데이터!$D$3:$D$8999))</f>
        <v>124793</v>
      </c>
      <c r="Q30" s="91">
        <f t="shared" si="0"/>
        <v>124793</v>
      </c>
      <c r="R30" s="91"/>
      <c r="S30" s="93"/>
      <c r="T30" s="92" cm="1">
        <f t="array" ref="T30">SUMPRODUCT((수출입지역별백데이터!$F$3:$F$8999=생산수출데이터!$L30)*(수출입지역별백데이터!$G$3:$G$8999=생산수출데이터!$N30)*(수출입지역별백데이터!$H$3:$H$8999))</f>
        <v>1</v>
      </c>
      <c r="U30" s="92" cm="1">
        <f t="array" ref="U30">SUMPRODUCT((수출입지역별백데이터!$F$3:$F$8999=생산수출데이터!$L30)*(수출입지역별백데이터!$G$3:$G$8999=생산수출데이터!$N30)*(수출입지역별백데이터!$I$3:$I$8999))</f>
        <v>0</v>
      </c>
      <c r="V30" s="91">
        <f t="shared" si="1"/>
        <v>0</v>
      </c>
      <c r="W30" s="91"/>
      <c r="X30" s="93"/>
      <c r="Y30" s="92" cm="1">
        <f t="array" ref="Y30">SUMPRODUCT((수출입지역별백데이터!$K$3:$K$8999=생산수출데이터!$L30)*(수출입지역별백데이터!$L$3:$L$8999=생산수출데이터!$N30)*(수출입지역별백데이터!$M$3:$M$8999))</f>
        <v>0</v>
      </c>
      <c r="Z30" s="92" cm="1">
        <f t="array" ref="Z30">SUMPRODUCT((수출입지역별백데이터!$K$3:$K$8999=생산수출데이터!$L30)*(수출입지역별백데이터!$L$3:$L$8999=생산수출데이터!$N30)*(수출입지역별백데이터!$N$3:$N$8999))</f>
        <v>0</v>
      </c>
      <c r="AA30" s="91">
        <f t="shared" si="2"/>
        <v>0</v>
      </c>
      <c r="AB30" s="91"/>
      <c r="AC30" s="93"/>
      <c r="AD30" s="92" cm="1">
        <f t="array" ref="AD30">SUMPRODUCT((수출입지역별백데이터!$P$3:$P$8999=생산수출데이터!$L30)*(수출입지역별백데이터!$Q$3:$Q$8999=생산수출데이터!$N30)*(수출입지역별백데이터!$R$3:$R$8999))</f>
        <v>50</v>
      </c>
      <c r="AE30" s="92" cm="1">
        <f t="array" ref="AE30">SUMPRODUCT((수출입지역별백데이터!$P$3:$P$8999=생산수출데이터!$L30)*(수출입지역별백데이터!$Q$3:$Q$8999=생산수출데이터!$N30)*(수출입지역별백데이터!$S$3:$S$8999))</f>
        <v>122971</v>
      </c>
      <c r="AF30" s="91">
        <f t="shared" si="3"/>
        <v>122971</v>
      </c>
      <c r="AG30" s="91"/>
      <c r="AH30" s="93"/>
    </row>
    <row r="31" spans="1:34" x14ac:dyDescent="0.3">
      <c r="A31" s="168" t="s">
        <v>135</v>
      </c>
      <c r="B31" s="168" t="s">
        <v>45</v>
      </c>
      <c r="C31" s="154">
        <v>118.4</v>
      </c>
      <c r="D31" s="154">
        <v>116.3</v>
      </c>
      <c r="E31" s="154">
        <v>112</v>
      </c>
      <c r="F31" s="154">
        <v>115.4</v>
      </c>
      <c r="G31" s="154">
        <v>122.1</v>
      </c>
      <c r="H31" s="154">
        <v>98.5</v>
      </c>
      <c r="I31" s="154">
        <v>194.3</v>
      </c>
      <c r="J31" s="154">
        <v>111.4</v>
      </c>
      <c r="L31" s="204" t="s">
        <v>121</v>
      </c>
      <c r="M31" s="190" t="s">
        <v>325</v>
      </c>
      <c r="N31" s="190" t="s">
        <v>324</v>
      </c>
      <c r="O31" s="92" cm="1">
        <f t="array" ref="O31">SUMPRODUCT((수출입지역별백데이터!$A$3:$A$8999=생산수출데이터!$L31)*(수출입지역별백데이터!$B$3:$B$8999=생산수출데이터!$N31)*(수출입지역별백데이터!$C$3:$C$8999))</f>
        <v>497600.1</v>
      </c>
      <c r="P31" s="92" cm="1">
        <f t="array" ref="P31">SUMPRODUCT((수출입지역별백데이터!$A$3:$A$8999=생산수출데이터!$L31)*(수출입지역별백데이터!$B$3:$B$8999=생산수출데이터!$N31)*(수출입지역별백데이터!$D$3:$D$8999))</f>
        <v>1158623</v>
      </c>
      <c r="Q31" s="91">
        <f t="shared" si="0"/>
        <v>1158623</v>
      </c>
      <c r="R31" s="90" t="s">
        <v>321</v>
      </c>
      <c r="S31" s="89">
        <f t="shared" ref="S31" si="24">Q31</f>
        <v>1158623</v>
      </c>
      <c r="T31" s="92" cm="1">
        <f t="array" ref="T31">SUMPRODUCT((수출입지역별백데이터!$F$3:$F$8999=생산수출데이터!$L31)*(수출입지역별백데이터!$G$3:$G$8999=생산수출데이터!$N31)*(수출입지역별백데이터!$H$3:$H$8999))</f>
        <v>1574</v>
      </c>
      <c r="U31" s="92" cm="1">
        <f t="array" ref="U31">SUMPRODUCT((수출입지역별백데이터!$F$3:$F$8999=생산수출데이터!$L31)*(수출입지역별백데이터!$G$3:$G$8999=생산수출데이터!$N31)*(수출입지역별백데이터!$I$3:$I$8999))</f>
        <v>60236</v>
      </c>
      <c r="V31" s="91">
        <f t="shared" si="1"/>
        <v>60236</v>
      </c>
      <c r="W31" s="90" t="s">
        <v>321</v>
      </c>
      <c r="X31" s="89">
        <f t="shared" ref="X31" si="25">V31</f>
        <v>60236</v>
      </c>
      <c r="Y31" s="92" cm="1">
        <f t="array" ref="Y31">SUMPRODUCT((수출입지역별백데이터!$K$3:$K$8999=생산수출데이터!$L31)*(수출입지역별백데이터!$L$3:$L$8999=생산수출데이터!$N31)*(수출입지역별백데이터!$M$3:$M$8999))</f>
        <v>148</v>
      </c>
      <c r="Z31" s="92" cm="1">
        <f t="array" ref="Z31">SUMPRODUCT((수출입지역별백데이터!$K$3:$K$8999=생산수출데이터!$L31)*(수출입지역별백데이터!$L$3:$L$8999=생산수출데이터!$N31)*(수출입지역별백데이터!$N$3:$N$8999))</f>
        <v>482971</v>
      </c>
      <c r="AA31" s="91">
        <f t="shared" si="2"/>
        <v>482971</v>
      </c>
      <c r="AB31" s="90" t="s">
        <v>321</v>
      </c>
      <c r="AC31" s="89">
        <f t="shared" ref="AC31" si="26">AA31</f>
        <v>482971</v>
      </c>
      <c r="AD31" s="92" cm="1">
        <f t="array" ref="AD31">SUMPRODUCT((수출입지역별백데이터!$P$3:$P$8999=생산수출데이터!$L31)*(수출입지역별백데이터!$Q$3:$Q$8999=생산수출데이터!$N31)*(수출입지역별백데이터!$R$3:$R$8999))</f>
        <v>343</v>
      </c>
      <c r="AE31" s="92" cm="1">
        <f t="array" ref="AE31">SUMPRODUCT((수출입지역별백데이터!$P$3:$P$8999=생산수출데이터!$L31)*(수출입지역별백데이터!$Q$3:$Q$8999=생산수출데이터!$N31)*(수출입지역별백데이터!$S$3:$S$8999))</f>
        <v>345378</v>
      </c>
      <c r="AF31" s="91">
        <f t="shared" si="3"/>
        <v>345378</v>
      </c>
      <c r="AG31" s="90" t="s">
        <v>321</v>
      </c>
      <c r="AH31" s="89">
        <f t="shared" ref="AH31" si="27">AF31</f>
        <v>345378</v>
      </c>
    </row>
    <row r="32" spans="1:34" x14ac:dyDescent="0.3">
      <c r="A32" s="168" t="s">
        <v>134</v>
      </c>
      <c r="B32" s="168" t="s">
        <v>45</v>
      </c>
      <c r="C32" s="154">
        <v>101.8</v>
      </c>
      <c r="D32" s="154">
        <v>108.4</v>
      </c>
      <c r="E32" s="154">
        <v>98.5</v>
      </c>
      <c r="F32" s="154">
        <v>114</v>
      </c>
      <c r="G32" s="154">
        <v>103</v>
      </c>
      <c r="H32" s="154">
        <v>89.1</v>
      </c>
      <c r="I32" s="154">
        <v>195.4</v>
      </c>
      <c r="J32" s="154">
        <v>89.7</v>
      </c>
      <c r="L32" s="204" t="s">
        <v>123</v>
      </c>
      <c r="M32" s="190" t="s">
        <v>325</v>
      </c>
      <c r="N32" s="190" t="s">
        <v>332</v>
      </c>
      <c r="O32" s="92" cm="1">
        <f t="array" ref="O32">SUMPRODUCT((수출입지역별백데이터!$A$3:$A$8999=생산수출데이터!$L32)*(수출입지역별백데이터!$B$3:$B$8999=생산수출데이터!$N32)*(수출입지역별백데이터!$C$3:$C$8999))</f>
        <v>920373.8</v>
      </c>
      <c r="P32" s="92" cm="1">
        <f t="array" ref="P32">SUMPRODUCT((수출입지역별백데이터!$A$3:$A$8999=생산수출데이터!$L32)*(수출입지역별백데이터!$B$3:$B$8999=생산수출데이터!$N32)*(수출입지역별백데이터!$D$3:$D$8999))</f>
        <v>6822535</v>
      </c>
      <c r="Q32" s="91">
        <f t="shared" si="0"/>
        <v>6822535</v>
      </c>
      <c r="R32" s="91"/>
      <c r="S32" s="93"/>
      <c r="T32" s="92" cm="1">
        <f t="array" ref="T32">SUMPRODUCT((수출입지역별백데이터!$F$3:$F$8999=생산수출데이터!$L32)*(수출입지역별백데이터!$G$3:$G$8999=생산수출데이터!$N32)*(수출입지역별백데이터!$H$3:$H$8999))</f>
        <v>4664</v>
      </c>
      <c r="U32" s="92" cm="1">
        <f t="array" ref="U32">SUMPRODUCT((수출입지역별백데이터!$F$3:$F$8999=생산수출데이터!$L32)*(수출입지역별백데이터!$G$3:$G$8999=생산수출데이터!$N32)*(수출입지역별백데이터!$I$3:$I$8999))</f>
        <v>210713</v>
      </c>
      <c r="V32" s="91">
        <f t="shared" si="1"/>
        <v>210713</v>
      </c>
      <c r="W32" s="91"/>
      <c r="X32" s="93"/>
      <c r="Y32" s="92" cm="1">
        <f t="array" ref="Y32">SUMPRODUCT((수출입지역별백데이터!$K$3:$K$8999=생산수출데이터!$L32)*(수출입지역별백데이터!$L$3:$L$8999=생산수출데이터!$N32)*(수출입지역별백데이터!$M$3:$M$8999))</f>
        <v>21965</v>
      </c>
      <c r="Z32" s="92" cm="1">
        <f t="array" ref="Z32">SUMPRODUCT((수출입지역별백데이터!$K$3:$K$8999=생산수출데이터!$L32)*(수출입지역별백데이터!$L$3:$L$8999=생산수출데이터!$N32)*(수출입지역별백데이터!$N$3:$N$8999))</f>
        <v>1995832</v>
      </c>
      <c r="AA32" s="91">
        <f t="shared" si="2"/>
        <v>1995832</v>
      </c>
      <c r="AB32" s="91"/>
      <c r="AC32" s="93"/>
      <c r="AD32" s="92" cm="1">
        <f t="array" ref="AD32">SUMPRODUCT((수출입지역별백데이터!$P$3:$P$8999=생산수출데이터!$L32)*(수출입지역별백데이터!$Q$3:$Q$8999=생산수출데이터!$N32)*(수출입지역별백데이터!$R$3:$R$8999))</f>
        <v>6776</v>
      </c>
      <c r="AE32" s="92" cm="1">
        <f t="array" ref="AE32">SUMPRODUCT((수출입지역별백데이터!$P$3:$P$8999=생산수출데이터!$L32)*(수출입지역별백데이터!$Q$3:$Q$8999=생산수출데이터!$N32)*(수출입지역별백데이터!$S$3:$S$8999))</f>
        <v>904935</v>
      </c>
      <c r="AF32" s="91">
        <f t="shared" si="3"/>
        <v>904935</v>
      </c>
      <c r="AG32" s="91"/>
      <c r="AH32" s="93"/>
    </row>
    <row r="33" spans="1:34" x14ac:dyDescent="0.3">
      <c r="A33" s="168" t="s">
        <v>151</v>
      </c>
      <c r="B33" s="168" t="s">
        <v>45</v>
      </c>
      <c r="C33" s="154">
        <v>98</v>
      </c>
      <c r="D33" s="154">
        <v>97.2</v>
      </c>
      <c r="E33" s="154">
        <v>89.5</v>
      </c>
      <c r="F33" s="154">
        <v>110</v>
      </c>
      <c r="G33" s="154">
        <v>95.8</v>
      </c>
      <c r="H33" s="154">
        <v>79.3</v>
      </c>
      <c r="I33" s="154">
        <v>104.5</v>
      </c>
      <c r="J33" s="154">
        <v>90.5</v>
      </c>
      <c r="L33" s="204" t="s">
        <v>123</v>
      </c>
      <c r="M33" s="190" t="s">
        <v>325</v>
      </c>
      <c r="N33" s="190" t="s">
        <v>331</v>
      </c>
      <c r="O33" s="92" cm="1">
        <f t="array" ref="O33">SUMPRODUCT((수출입지역별백데이터!$A$3:$A$8999=생산수출데이터!$L33)*(수출입지역별백데이터!$B$3:$B$8999=생산수출데이터!$N33)*(수출입지역별백데이터!$C$3:$C$8999))</f>
        <v>297087</v>
      </c>
      <c r="P33" s="92" cm="1">
        <f t="array" ref="P33">SUMPRODUCT((수출입지역별백데이터!$A$3:$A$8999=생산수출데이터!$L33)*(수출입지역별백데이터!$B$3:$B$8999=생산수출데이터!$N33)*(수출입지역별백데이터!$D$3:$D$8999))</f>
        <v>3322196</v>
      </c>
      <c r="Q33" s="91">
        <f t="shared" si="0"/>
        <v>3322196</v>
      </c>
      <c r="R33" s="90" t="s">
        <v>323</v>
      </c>
      <c r="S33" s="89">
        <f t="shared" ref="S33" si="28">SUM(Q33:Q35)</f>
        <v>5318232</v>
      </c>
      <c r="T33" s="92" cm="1">
        <f t="array" ref="T33">SUMPRODUCT((수출입지역별백데이터!$F$3:$F$8999=생산수출데이터!$L33)*(수출입지역별백데이터!$G$3:$G$8999=생산수출데이터!$N33)*(수출입지역별백데이터!$H$3:$H$8999))</f>
        <v>929</v>
      </c>
      <c r="U33" s="92" cm="1">
        <f t="array" ref="U33">SUMPRODUCT((수출입지역별백데이터!$F$3:$F$8999=생산수출데이터!$L33)*(수출입지역별백데이터!$G$3:$G$8999=생산수출데이터!$N33)*(수출입지역별백데이터!$I$3:$I$8999))</f>
        <v>133587</v>
      </c>
      <c r="V33" s="91">
        <f t="shared" si="1"/>
        <v>133587</v>
      </c>
      <c r="W33" s="90" t="s">
        <v>323</v>
      </c>
      <c r="X33" s="89">
        <f t="shared" ref="X33" si="29">SUM(V33:V35)</f>
        <v>174626</v>
      </c>
      <c r="Y33" s="92" cm="1">
        <f t="array" ref="Y33">SUMPRODUCT((수출입지역별백데이터!$K$3:$K$8999=생산수출데이터!$L33)*(수출입지역별백데이터!$L$3:$L$8999=생산수출데이터!$N33)*(수출입지역별백데이터!$M$3:$M$8999))</f>
        <v>4895</v>
      </c>
      <c r="Z33" s="92" cm="1">
        <f t="array" ref="Z33">SUMPRODUCT((수출입지역별백데이터!$K$3:$K$8999=생산수출데이터!$L33)*(수출입지역별백데이터!$L$3:$L$8999=생산수출데이터!$N33)*(수출입지역별백데이터!$N$3:$N$8999))</f>
        <v>1464098</v>
      </c>
      <c r="AA33" s="91">
        <f t="shared" si="2"/>
        <v>1464098</v>
      </c>
      <c r="AB33" s="90" t="s">
        <v>323</v>
      </c>
      <c r="AC33" s="89">
        <f t="shared" ref="AC33" si="30">SUM(AA33:AA35)</f>
        <v>1734194</v>
      </c>
      <c r="AD33" s="92" cm="1">
        <f t="array" ref="AD33">SUMPRODUCT((수출입지역별백데이터!$P$3:$P$8999=생산수출데이터!$L33)*(수출입지역별백데이터!$Q$3:$Q$8999=생산수출데이터!$N33)*(수출입지역별백데이터!$R$3:$R$8999))</f>
        <v>1344</v>
      </c>
      <c r="AE33" s="92" cm="1">
        <f t="array" ref="AE33">SUMPRODUCT((수출입지역별백데이터!$P$3:$P$8999=생산수출데이터!$L33)*(수출입지역별백데이터!$Q$3:$Q$8999=생산수출데이터!$N33)*(수출입지역별백데이터!$S$3:$S$8999))</f>
        <v>16706</v>
      </c>
      <c r="AF33" s="91">
        <f t="shared" si="3"/>
        <v>16706</v>
      </c>
      <c r="AG33" s="90" t="s">
        <v>323</v>
      </c>
      <c r="AH33" s="89">
        <f t="shared" ref="AH33" si="31">SUM(AF33:AF35)</f>
        <v>220727</v>
      </c>
    </row>
    <row r="34" spans="1:34" x14ac:dyDescent="0.3">
      <c r="A34" s="168" t="s">
        <v>152</v>
      </c>
      <c r="B34" s="168" t="s">
        <v>45</v>
      </c>
      <c r="C34" s="154">
        <v>112.2</v>
      </c>
      <c r="D34" s="154">
        <v>110</v>
      </c>
      <c r="E34" s="154">
        <v>97.8</v>
      </c>
      <c r="F34" s="154">
        <v>134</v>
      </c>
      <c r="G34" s="154">
        <v>118.3</v>
      </c>
      <c r="H34" s="154">
        <v>118.4</v>
      </c>
      <c r="I34" s="154">
        <v>128.19999999999999</v>
      </c>
      <c r="J34" s="154">
        <v>109</v>
      </c>
      <c r="L34" s="204" t="s">
        <v>123</v>
      </c>
      <c r="M34" s="190" t="s">
        <v>325</v>
      </c>
      <c r="N34" s="190" t="s">
        <v>330</v>
      </c>
      <c r="O34" s="92" cm="1">
        <f t="array" ref="O34">SUMPRODUCT((수출입지역별백데이터!$A$3:$A$8999=생산수출데이터!$L34)*(수출입지역별백데이터!$B$3:$B$8999=생산수출데이터!$N34)*(수출입지역별백데이터!$C$3:$C$8999))</f>
        <v>54502.400000000001</v>
      </c>
      <c r="P34" s="92" cm="1">
        <f t="array" ref="P34">SUMPRODUCT((수출입지역별백데이터!$A$3:$A$8999=생산수출데이터!$L34)*(수출입지역별백데이터!$B$3:$B$8999=생산수출데이터!$N34)*(수출입지역별백데이터!$D$3:$D$8999))</f>
        <v>240874</v>
      </c>
      <c r="Q34" s="91">
        <f t="shared" si="0"/>
        <v>240874</v>
      </c>
      <c r="R34" s="91"/>
      <c r="S34" s="95"/>
      <c r="T34" s="92" cm="1">
        <f t="array" ref="T34">SUMPRODUCT((수출입지역별백데이터!$F$3:$F$8999=생산수출데이터!$L34)*(수출입지역별백데이터!$G$3:$G$8999=생산수출데이터!$N34)*(수출입지역별백데이터!$H$3:$H$8999))</f>
        <v>232</v>
      </c>
      <c r="U34" s="92" cm="1">
        <f t="array" ref="U34">SUMPRODUCT((수출입지역별백데이터!$F$3:$F$8999=생산수출데이터!$L34)*(수출입지역별백데이터!$G$3:$G$8999=생산수출데이터!$N34)*(수출입지역별백데이터!$I$3:$I$8999))</f>
        <v>967</v>
      </c>
      <c r="V34" s="91">
        <f t="shared" si="1"/>
        <v>967</v>
      </c>
      <c r="W34" s="91"/>
      <c r="X34" s="95"/>
      <c r="Y34" s="92" cm="1">
        <f t="array" ref="Y34">SUMPRODUCT((수출입지역별백데이터!$K$3:$K$8999=생산수출데이터!$L34)*(수출입지역별백데이터!$L$3:$L$8999=생산수출데이터!$N34)*(수출입지역별백데이터!$M$3:$M$8999))</f>
        <v>162</v>
      </c>
      <c r="Z34" s="92" cm="1">
        <f t="array" ref="Z34">SUMPRODUCT((수출입지역별백데이터!$K$3:$K$8999=생산수출데이터!$L34)*(수출입지역별백데이터!$L$3:$L$8999=생산수출데이터!$N34)*(수출입지역별백데이터!$N$3:$N$8999))</f>
        <v>32668</v>
      </c>
      <c r="AA34" s="91">
        <f t="shared" si="2"/>
        <v>32668</v>
      </c>
      <c r="AB34" s="91"/>
      <c r="AC34" s="95"/>
      <c r="AD34" s="92" cm="1">
        <f t="array" ref="AD34">SUMPRODUCT((수출입지역별백데이터!$P$3:$P$8999=생산수출데이터!$L34)*(수출입지역별백데이터!$Q$3:$Q$8999=생산수출데이터!$N34)*(수출입지역별백데이터!$R$3:$R$8999))</f>
        <v>443</v>
      </c>
      <c r="AE34" s="92" cm="1">
        <f t="array" ref="AE34">SUMPRODUCT((수출입지역별백데이터!$P$3:$P$8999=생산수출데이터!$L34)*(수출입지역별백데이터!$Q$3:$Q$8999=생산수출데이터!$N34)*(수출입지역별백데이터!$S$3:$S$8999))</f>
        <v>3848</v>
      </c>
      <c r="AF34" s="91">
        <f t="shared" si="3"/>
        <v>3848</v>
      </c>
      <c r="AG34" s="91"/>
      <c r="AH34" s="95"/>
    </row>
    <row r="35" spans="1:34" x14ac:dyDescent="0.3">
      <c r="A35" s="168" t="s">
        <v>153</v>
      </c>
      <c r="B35" s="168" t="s">
        <v>45</v>
      </c>
      <c r="C35" s="154">
        <v>114.1</v>
      </c>
      <c r="D35" s="154">
        <v>103.2</v>
      </c>
      <c r="E35" s="154">
        <v>111.7</v>
      </c>
      <c r="F35" s="154">
        <v>128.5</v>
      </c>
      <c r="G35" s="154">
        <v>113.2</v>
      </c>
      <c r="H35" s="154">
        <v>118.9</v>
      </c>
      <c r="I35" s="154">
        <v>121.9</v>
      </c>
      <c r="J35" s="154">
        <v>106.1</v>
      </c>
      <c r="L35" s="204" t="s">
        <v>123</v>
      </c>
      <c r="M35" s="190" t="s">
        <v>325</v>
      </c>
      <c r="N35" s="190" t="s">
        <v>329</v>
      </c>
      <c r="O35" s="92" cm="1">
        <f t="array" ref="O35">SUMPRODUCT((수출입지역별백데이터!$A$3:$A$8999=생산수출데이터!$L35)*(수출입지역별백데이터!$B$3:$B$8999=생산수출데이터!$N35)*(수출입지역별백데이터!$C$3:$C$8999))</f>
        <v>209467.8</v>
      </c>
      <c r="P35" s="92" cm="1">
        <f t="array" ref="P35">SUMPRODUCT((수출입지역별백데이터!$A$3:$A$8999=생산수출데이터!$L35)*(수출입지역별백데이터!$B$3:$B$8999=생산수출데이터!$N35)*(수출입지역별백데이터!$D$3:$D$8999))</f>
        <v>1755162</v>
      </c>
      <c r="Q35" s="91">
        <f t="shared" si="0"/>
        <v>1755162</v>
      </c>
      <c r="R35" s="91"/>
      <c r="S35" s="94"/>
      <c r="T35" s="92" cm="1">
        <f t="array" ref="T35">SUMPRODUCT((수출입지역별백데이터!$F$3:$F$8999=생산수출데이터!$L35)*(수출입지역별백데이터!$G$3:$G$8999=생산수출데이터!$N35)*(수출입지역별백데이터!$H$3:$H$8999))</f>
        <v>1964</v>
      </c>
      <c r="U35" s="92" cm="1">
        <f t="array" ref="U35">SUMPRODUCT((수출입지역별백데이터!$F$3:$F$8999=생산수출데이터!$L35)*(수출입지역별백데이터!$G$3:$G$8999=생산수출데이터!$N35)*(수출입지역별백데이터!$I$3:$I$8999))</f>
        <v>40072</v>
      </c>
      <c r="V35" s="91">
        <f t="shared" si="1"/>
        <v>40072</v>
      </c>
      <c r="W35" s="91"/>
      <c r="X35" s="94"/>
      <c r="Y35" s="92" cm="1">
        <f t="array" ref="Y35">SUMPRODUCT((수출입지역별백데이터!$K$3:$K$8999=생산수출데이터!$L35)*(수출입지역별백데이터!$L$3:$L$8999=생산수출데이터!$N35)*(수출입지역별백데이터!$M$3:$M$8999))</f>
        <v>16777</v>
      </c>
      <c r="Z35" s="92" cm="1">
        <f t="array" ref="Z35">SUMPRODUCT((수출입지역별백데이터!$K$3:$K$8999=생산수출데이터!$L35)*(수출입지역별백데이터!$L$3:$L$8999=생산수출데이터!$N35)*(수출입지역별백데이터!$N$3:$N$8999))</f>
        <v>237428</v>
      </c>
      <c r="AA35" s="91">
        <f t="shared" si="2"/>
        <v>237428</v>
      </c>
      <c r="AB35" s="91"/>
      <c r="AC35" s="94"/>
      <c r="AD35" s="92" cm="1">
        <f t="array" ref="AD35">SUMPRODUCT((수출입지역별백데이터!$P$3:$P$8999=생산수출데이터!$L35)*(수출입지역별백데이터!$Q$3:$Q$8999=생산수출데이터!$N35)*(수출입지역별백데이터!$R$3:$R$8999))</f>
        <v>4011</v>
      </c>
      <c r="AE35" s="92" cm="1">
        <f t="array" ref="AE35">SUMPRODUCT((수출입지역별백데이터!$P$3:$P$8999=생산수출데이터!$L35)*(수출입지역별백데이터!$Q$3:$Q$8999=생산수출데이터!$N35)*(수출입지역별백데이터!$S$3:$S$8999))</f>
        <v>200173</v>
      </c>
      <c r="AF35" s="91">
        <f t="shared" si="3"/>
        <v>200173</v>
      </c>
      <c r="AG35" s="91"/>
      <c r="AH35" s="94"/>
    </row>
    <row r="36" spans="1:34" x14ac:dyDescent="0.3">
      <c r="A36" s="168" t="s">
        <v>154</v>
      </c>
      <c r="B36" s="168" t="s">
        <v>45</v>
      </c>
      <c r="C36" s="154">
        <v>114.4</v>
      </c>
      <c r="D36" s="154">
        <v>105.9</v>
      </c>
      <c r="E36" s="154">
        <v>106.9</v>
      </c>
      <c r="F36" s="154">
        <v>126.8</v>
      </c>
      <c r="G36" s="154">
        <v>118.1</v>
      </c>
      <c r="H36" s="154">
        <v>124.6</v>
      </c>
      <c r="I36" s="154">
        <v>142.69999999999999</v>
      </c>
      <c r="J36" s="154">
        <v>106.6</v>
      </c>
      <c r="L36" s="204" t="s">
        <v>123</v>
      </c>
      <c r="M36" s="190" t="s">
        <v>325</v>
      </c>
      <c r="N36" s="190" t="s">
        <v>328</v>
      </c>
      <c r="O36" s="92" cm="1">
        <f t="array" ref="O36">SUMPRODUCT((수출입지역별백데이터!$A$3:$A$8999=생산수출데이터!$L36)*(수출입지역별백데이터!$B$3:$B$8999=생산수출데이터!$N36)*(수출입지역별백데이터!$C$3:$C$8999))</f>
        <v>3772.7</v>
      </c>
      <c r="P36" s="92" cm="1">
        <f t="array" ref="P36">SUMPRODUCT((수출입지역별백데이터!$A$3:$A$8999=생산수출데이터!$L36)*(수출입지역별백데이터!$B$3:$B$8999=생산수출데이터!$N36)*(수출입지역별백데이터!$D$3:$D$8999))</f>
        <v>92904</v>
      </c>
      <c r="Q36" s="91">
        <f t="shared" si="0"/>
        <v>92904</v>
      </c>
      <c r="R36" s="91"/>
      <c r="S36" s="93"/>
      <c r="T36" s="92" cm="1">
        <f t="array" ref="T36">SUMPRODUCT((수출입지역별백데이터!$F$3:$F$8999=생산수출데이터!$L36)*(수출입지역별백데이터!$G$3:$G$8999=생산수출데이터!$N36)*(수출입지역별백데이터!$H$3:$H$8999))</f>
        <v>3</v>
      </c>
      <c r="U36" s="92" cm="1">
        <f t="array" ref="U36">SUMPRODUCT((수출입지역별백데이터!$F$3:$F$8999=생산수출데이터!$L36)*(수출입지역별백데이터!$G$3:$G$8999=생산수출데이터!$N36)*(수출입지역별백데이터!$I$3:$I$8999))</f>
        <v>12</v>
      </c>
      <c r="V36" s="91">
        <f t="shared" si="1"/>
        <v>12</v>
      </c>
      <c r="W36" s="91"/>
      <c r="X36" s="93"/>
      <c r="Y36" s="92" cm="1">
        <f t="array" ref="Y36">SUMPRODUCT((수출입지역별백데이터!$K$3:$K$8999=생산수출데이터!$L36)*(수출입지역별백데이터!$L$3:$L$8999=생산수출데이터!$N36)*(수출입지역별백데이터!$M$3:$M$8999))</f>
        <v>0</v>
      </c>
      <c r="Z36" s="92" cm="1">
        <f t="array" ref="Z36">SUMPRODUCT((수출입지역별백데이터!$K$3:$K$8999=생산수출데이터!$L36)*(수출입지역별백데이터!$L$3:$L$8999=생산수출데이터!$N36)*(수출입지역별백데이터!$N$3:$N$8999))</f>
        <v>0</v>
      </c>
      <c r="AA36" s="91">
        <f t="shared" si="2"/>
        <v>0</v>
      </c>
      <c r="AB36" s="91"/>
      <c r="AC36" s="93"/>
      <c r="AD36" s="92" cm="1">
        <f t="array" ref="AD36">SUMPRODUCT((수출입지역별백데이터!$P$3:$P$8999=생산수출데이터!$L36)*(수출입지역별백데이터!$Q$3:$Q$8999=생산수출데이터!$N36)*(수출입지역별백데이터!$R$3:$R$8999))</f>
        <v>38</v>
      </c>
      <c r="AE36" s="92" cm="1">
        <f t="array" ref="AE36">SUMPRODUCT((수출입지역별백데이터!$P$3:$P$8999=생산수출데이터!$L36)*(수출입지역별백데이터!$Q$3:$Q$8999=생산수출데이터!$N36)*(수출입지역별백데이터!$S$3:$S$8999))</f>
        <v>90404</v>
      </c>
      <c r="AF36" s="91">
        <f t="shared" si="3"/>
        <v>90404</v>
      </c>
      <c r="AG36" s="91"/>
      <c r="AH36" s="93"/>
    </row>
    <row r="37" spans="1:34" x14ac:dyDescent="0.3">
      <c r="A37" s="168" t="s">
        <v>159</v>
      </c>
      <c r="B37" s="168" t="s">
        <v>45</v>
      </c>
      <c r="C37" s="154">
        <v>119.1</v>
      </c>
      <c r="D37" s="154">
        <v>118.5</v>
      </c>
      <c r="E37" s="154">
        <v>102.7</v>
      </c>
      <c r="F37" s="154">
        <v>124.2</v>
      </c>
      <c r="G37" s="154">
        <v>120.6</v>
      </c>
      <c r="H37" s="154">
        <v>129.1</v>
      </c>
      <c r="I37" s="154">
        <v>125.2</v>
      </c>
      <c r="J37" s="154">
        <v>105.8</v>
      </c>
      <c r="L37" s="204" t="s">
        <v>123</v>
      </c>
      <c r="M37" s="190" t="s">
        <v>325</v>
      </c>
      <c r="N37" s="190" t="s">
        <v>324</v>
      </c>
      <c r="O37" s="92" cm="1">
        <f t="array" ref="O37">SUMPRODUCT((수출입지역별백데이터!$A$3:$A$8999=생산수출데이터!$L37)*(수출입지역별백데이터!$B$3:$B$8999=생산수출데이터!$N37)*(수출입지역별백데이터!$C$3:$C$8999))</f>
        <v>343302.5</v>
      </c>
      <c r="P37" s="92" cm="1">
        <f t="array" ref="P37">SUMPRODUCT((수출입지역별백데이터!$A$3:$A$8999=생산수출데이터!$L37)*(수출입지역별백데이터!$B$3:$B$8999=생산수출데이터!$N37)*(수출입지역별백데이터!$D$3:$D$8999))</f>
        <v>1314529</v>
      </c>
      <c r="Q37" s="91">
        <f t="shared" si="0"/>
        <v>1314529</v>
      </c>
      <c r="R37" s="90" t="s">
        <v>321</v>
      </c>
      <c r="S37" s="89">
        <f t="shared" ref="S37" si="32">Q37</f>
        <v>1314529</v>
      </c>
      <c r="T37" s="92" cm="1">
        <f t="array" ref="T37">SUMPRODUCT((수출입지역별백데이터!$F$3:$F$8999=생산수출데이터!$L37)*(수출입지역별백데이터!$G$3:$G$8999=생산수출데이터!$N37)*(수출입지역별백데이터!$H$3:$H$8999))</f>
        <v>1301</v>
      </c>
      <c r="U37" s="92" cm="1">
        <f t="array" ref="U37">SUMPRODUCT((수출입지역별백데이터!$F$3:$F$8999=생산수출데이터!$L37)*(수출입지역별백데이터!$G$3:$G$8999=생산수출데이터!$N37)*(수출입지역별백데이터!$I$3:$I$8999))</f>
        <v>18425</v>
      </c>
      <c r="V37" s="91">
        <f t="shared" si="1"/>
        <v>18425</v>
      </c>
      <c r="W37" s="90" t="s">
        <v>321</v>
      </c>
      <c r="X37" s="89">
        <f t="shared" ref="X37" si="33">V37</f>
        <v>18425</v>
      </c>
      <c r="Y37" s="92" cm="1">
        <f t="array" ref="Y37">SUMPRODUCT((수출입지역별백데이터!$K$3:$K$8999=생산수출데이터!$L37)*(수출입지역별백데이터!$L$3:$L$8999=생산수출데이터!$N37)*(수출입지역별백데이터!$M$3:$M$8999))</f>
        <v>122</v>
      </c>
      <c r="Z37" s="92" cm="1">
        <f t="array" ref="Z37">SUMPRODUCT((수출입지역별백데이터!$K$3:$K$8999=생산수출데이터!$L37)*(수출입지역별백데이터!$L$3:$L$8999=생산수출데이터!$N37)*(수출입지역별백데이터!$N$3:$N$8999))</f>
        <v>261387</v>
      </c>
      <c r="AA37" s="91">
        <f t="shared" si="2"/>
        <v>261387</v>
      </c>
      <c r="AB37" s="90" t="s">
        <v>321</v>
      </c>
      <c r="AC37" s="89">
        <f t="shared" ref="AC37" si="34">AA37</f>
        <v>261387</v>
      </c>
      <c r="AD37" s="92" cm="1">
        <f t="array" ref="AD37">SUMPRODUCT((수출입지역별백데이터!$P$3:$P$8999=생산수출데이터!$L37)*(수출입지역별백데이터!$Q$3:$Q$8999=생산수출데이터!$N37)*(수출입지역별백데이터!$R$3:$R$8999))</f>
        <v>321</v>
      </c>
      <c r="AE37" s="92" cm="1">
        <f t="array" ref="AE37">SUMPRODUCT((수출입지역별백데이터!$P$3:$P$8999=생산수출데이터!$L37)*(수출입지역별백데이터!$Q$3:$Q$8999=생산수출데이터!$N37)*(수출입지역별백데이터!$S$3:$S$8999))</f>
        <v>553715</v>
      </c>
      <c r="AF37" s="91">
        <f t="shared" si="3"/>
        <v>553715</v>
      </c>
      <c r="AG37" s="90" t="s">
        <v>321</v>
      </c>
      <c r="AH37" s="89">
        <f t="shared" ref="AH37" si="35">AF37</f>
        <v>553715</v>
      </c>
    </row>
    <row r="38" spans="1:34" x14ac:dyDescent="0.3">
      <c r="A38" s="168" t="s">
        <v>161</v>
      </c>
      <c r="B38" s="168" t="s">
        <v>45</v>
      </c>
      <c r="C38" s="154">
        <v>119.2</v>
      </c>
      <c r="D38" s="154">
        <v>122.7</v>
      </c>
      <c r="E38" s="154">
        <v>99</v>
      </c>
      <c r="F38" s="154">
        <v>134.80000000000001</v>
      </c>
      <c r="G38" s="154">
        <v>116</v>
      </c>
      <c r="H38" s="154">
        <v>148.80000000000001</v>
      </c>
      <c r="I38" s="154">
        <v>108.7</v>
      </c>
      <c r="J38" s="154">
        <v>98.4</v>
      </c>
      <c r="L38" s="204" t="s">
        <v>124</v>
      </c>
      <c r="M38" s="190" t="s">
        <v>325</v>
      </c>
      <c r="N38" s="190" t="s">
        <v>332</v>
      </c>
      <c r="O38" s="92" cm="1">
        <f t="array" ref="O38">SUMPRODUCT((수출입지역별백데이터!$A$3:$A$8999=생산수출데이터!$L38)*(수출입지역별백데이터!$B$3:$B$8999=생산수출데이터!$N38)*(수출입지역별백데이터!$C$3:$C$8999))</f>
        <v>1183158</v>
      </c>
      <c r="P38" s="92" cm="1">
        <f t="array" ref="P38">SUMPRODUCT((수출입지역별백데이터!$A$3:$A$8999=생산수출데이터!$L38)*(수출입지역별백데이터!$B$3:$B$8999=생산수출데이터!$N38)*(수출입지역별백데이터!$D$3:$D$8999))</f>
        <v>8091204</v>
      </c>
      <c r="Q38" s="91">
        <f t="shared" si="0"/>
        <v>8091204</v>
      </c>
      <c r="R38" s="91"/>
      <c r="S38" s="93"/>
      <c r="T38" s="92" cm="1">
        <f t="array" ref="T38">SUMPRODUCT((수출입지역별백데이터!$F$3:$F$8999=생산수출데이터!$L38)*(수출입지역별백데이터!$G$3:$G$8999=생산수출데이터!$N38)*(수출입지역별백데이터!$H$3:$H$8999))</f>
        <v>4767</v>
      </c>
      <c r="U38" s="92" cm="1">
        <f t="array" ref="U38">SUMPRODUCT((수출입지역별백데이터!$F$3:$F$8999=생산수출데이터!$L38)*(수출입지역별백데이터!$G$3:$G$8999=생산수출데이터!$N38)*(수출입지역별백데이터!$I$3:$I$8999))</f>
        <v>293984</v>
      </c>
      <c r="V38" s="91">
        <f t="shared" si="1"/>
        <v>293984</v>
      </c>
      <c r="W38" s="91"/>
      <c r="X38" s="93"/>
      <c r="Y38" s="92" cm="1">
        <f t="array" ref="Y38">SUMPRODUCT((수출입지역별백데이터!$K$3:$K$8999=생산수출데이터!$L38)*(수출입지역별백데이터!$L$3:$L$8999=생산수출데이터!$N38)*(수출입지역별백데이터!$M$3:$M$8999))</f>
        <v>22389</v>
      </c>
      <c r="Z38" s="92" cm="1">
        <f t="array" ref="Z38">SUMPRODUCT((수출입지역별백데이터!$K$3:$K$8999=생산수출데이터!$L38)*(수출입지역별백데이터!$L$3:$L$8999=생산수출데이터!$N38)*(수출입지역별백데이터!$N$3:$N$8999))</f>
        <v>2646962</v>
      </c>
      <c r="AA38" s="91">
        <f t="shared" si="2"/>
        <v>2646962</v>
      </c>
      <c r="AB38" s="91"/>
      <c r="AC38" s="93"/>
      <c r="AD38" s="92" cm="1">
        <f t="array" ref="AD38">SUMPRODUCT((수출입지역별백데이터!$P$3:$P$8999=생산수출데이터!$L38)*(수출입지역별백데이터!$Q$3:$Q$8999=생산수출데이터!$N38)*(수출입지역별백데이터!$R$3:$R$8999))</f>
        <v>6248</v>
      </c>
      <c r="AE38" s="92" cm="1">
        <f t="array" ref="AE38">SUMPRODUCT((수출입지역별백데이터!$P$3:$P$8999=생산수출데이터!$L38)*(수출입지역별백데이터!$Q$3:$Q$8999=생산수출데이터!$N38)*(수출입지역별백데이터!$S$3:$S$8999))</f>
        <v>1288666</v>
      </c>
      <c r="AF38" s="91">
        <f t="shared" si="3"/>
        <v>1288666</v>
      </c>
      <c r="AG38" s="91"/>
      <c r="AH38" s="93"/>
    </row>
    <row r="39" spans="1:34" x14ac:dyDescent="0.3">
      <c r="A39" s="168" t="s">
        <v>162</v>
      </c>
      <c r="B39" s="168" t="s">
        <v>45</v>
      </c>
      <c r="C39" s="154">
        <v>107.5</v>
      </c>
      <c r="D39" s="154">
        <v>108.3</v>
      </c>
      <c r="E39" s="154">
        <v>89.3</v>
      </c>
      <c r="F39" s="154">
        <v>125.3</v>
      </c>
      <c r="G39" s="154">
        <v>104.8</v>
      </c>
      <c r="H39" s="154">
        <v>135.9</v>
      </c>
      <c r="I39" s="154">
        <v>86.9</v>
      </c>
      <c r="J39" s="154">
        <v>94.2</v>
      </c>
      <c r="L39" s="204" t="s">
        <v>124</v>
      </c>
      <c r="M39" s="190" t="s">
        <v>325</v>
      </c>
      <c r="N39" s="190" t="s">
        <v>331</v>
      </c>
      <c r="O39" s="92" cm="1">
        <f t="array" ref="O39">SUMPRODUCT((수출입지역별백데이터!$A$3:$A$8999=생산수출데이터!$L39)*(수출입지역별백데이터!$B$3:$B$8999=생산수출데이터!$N39)*(수출입지역별백데이터!$C$3:$C$8999))</f>
        <v>326198.09999999998</v>
      </c>
      <c r="P39" s="92" cm="1">
        <f t="array" ref="P39">SUMPRODUCT((수출입지역별백데이터!$A$3:$A$8999=생산수출데이터!$L39)*(수출입지역별백데이터!$B$3:$B$8999=생산수출데이터!$N39)*(수출입지역별백데이터!$D$3:$D$8999))</f>
        <v>3846118</v>
      </c>
      <c r="Q39" s="91">
        <f t="shared" si="0"/>
        <v>3846118</v>
      </c>
      <c r="R39" s="90" t="s">
        <v>323</v>
      </c>
      <c r="S39" s="89">
        <f t="shared" ref="S39" si="36">SUM(Q39:Q41)</f>
        <v>6010145</v>
      </c>
      <c r="T39" s="92" cm="1">
        <f t="array" ref="T39">SUMPRODUCT((수출입지역별백데이터!$F$3:$F$8999=생산수출데이터!$L39)*(수출입지역별백데이터!$G$3:$G$8999=생산수출데이터!$N39)*(수출입지역별백데이터!$H$3:$H$8999))</f>
        <v>691</v>
      </c>
      <c r="U39" s="92" cm="1">
        <f t="array" ref="U39">SUMPRODUCT((수출입지역별백데이터!$F$3:$F$8999=생산수출데이터!$L39)*(수출입지역별백데이터!$G$3:$G$8999=생산수출데이터!$N39)*(수출입지역별백데이터!$I$3:$I$8999))</f>
        <v>176093</v>
      </c>
      <c r="V39" s="91">
        <f t="shared" si="1"/>
        <v>176093</v>
      </c>
      <c r="W39" s="90" t="s">
        <v>323</v>
      </c>
      <c r="X39" s="89">
        <f t="shared" ref="X39" si="37">SUM(V39:V41)</f>
        <v>225827</v>
      </c>
      <c r="Y39" s="92" cm="1">
        <f t="array" ref="Y39">SUMPRODUCT((수출입지역별백데이터!$K$3:$K$8999=생산수출데이터!$L39)*(수출입지역별백데이터!$L$3:$L$8999=생산수출데이터!$N39)*(수출입지역별백데이터!$M$3:$M$8999))</f>
        <v>5392</v>
      </c>
      <c r="Z39" s="92" cm="1">
        <f t="array" ref="Z39">SUMPRODUCT((수출입지역별백데이터!$K$3:$K$8999=생산수출데이터!$L39)*(수출입지역별백데이터!$L$3:$L$8999=생산수출데이터!$N39)*(수출입지역별백데이터!$N$3:$N$8999))</f>
        <v>1623752</v>
      </c>
      <c r="AA39" s="91">
        <f t="shared" si="2"/>
        <v>1623752</v>
      </c>
      <c r="AB39" s="90" t="s">
        <v>323</v>
      </c>
      <c r="AC39" s="89">
        <f t="shared" ref="AC39" si="38">SUM(AA39:AA41)</f>
        <v>1900151</v>
      </c>
      <c r="AD39" s="92" cm="1">
        <f t="array" ref="AD39">SUMPRODUCT((수출입지역별백데이터!$P$3:$P$8999=생산수출데이터!$L39)*(수출입지역별백데이터!$Q$3:$Q$8999=생산수출데이터!$N39)*(수출입지역별백데이터!$R$3:$R$8999))</f>
        <v>818</v>
      </c>
      <c r="AE39" s="92" cm="1">
        <f t="array" ref="AE39">SUMPRODUCT((수출입지역별백데이터!$P$3:$P$8999=생산수출데이터!$L39)*(수출입지역별백데이터!$Q$3:$Q$8999=생산수출데이터!$N39)*(수출입지역별백데이터!$S$3:$S$8999))</f>
        <v>22565</v>
      </c>
      <c r="AF39" s="91">
        <f t="shared" si="3"/>
        <v>22565</v>
      </c>
      <c r="AG39" s="90" t="s">
        <v>323</v>
      </c>
      <c r="AH39" s="89">
        <f t="shared" ref="AH39" si="39">SUM(AF39:AF41)</f>
        <v>220345</v>
      </c>
    </row>
    <row r="40" spans="1:34" x14ac:dyDescent="0.3">
      <c r="A40" s="168" t="s">
        <v>166</v>
      </c>
      <c r="B40" s="168" t="s">
        <v>45</v>
      </c>
      <c r="C40" s="154">
        <v>115.1</v>
      </c>
      <c r="D40" s="154">
        <v>116.3</v>
      </c>
      <c r="E40" s="154">
        <v>105.8</v>
      </c>
      <c r="F40" s="154">
        <v>131.69999999999999</v>
      </c>
      <c r="G40" s="154">
        <v>115.3</v>
      </c>
      <c r="H40" s="154">
        <v>158.6</v>
      </c>
      <c r="I40" s="154">
        <v>102.3</v>
      </c>
      <c r="J40" s="154">
        <v>103.7</v>
      </c>
      <c r="L40" s="204" t="s">
        <v>124</v>
      </c>
      <c r="M40" s="190" t="s">
        <v>325</v>
      </c>
      <c r="N40" s="190" t="s">
        <v>330</v>
      </c>
      <c r="O40" s="92" cm="1">
        <f t="array" ref="O40">SUMPRODUCT((수출입지역별백데이터!$A$3:$A$8999=생산수출데이터!$L40)*(수출입지역별백데이터!$B$3:$B$8999=생산수출데이터!$N40)*(수출입지역별백데이터!$C$3:$C$8999))</f>
        <v>56335.1</v>
      </c>
      <c r="P40" s="92" cm="1">
        <f t="array" ref="P40">SUMPRODUCT((수출입지역별백데이터!$A$3:$A$8999=생산수출데이터!$L40)*(수출입지역별백데이터!$B$3:$B$8999=생산수출데이터!$N40)*(수출입지역별백데이터!$D$3:$D$8999))</f>
        <v>277583</v>
      </c>
      <c r="Q40" s="91">
        <f t="shared" si="0"/>
        <v>277583</v>
      </c>
      <c r="R40" s="91"/>
      <c r="S40" s="95"/>
      <c r="T40" s="92" cm="1">
        <f t="array" ref="T40">SUMPRODUCT((수출입지역별백데이터!$F$3:$F$8999=생산수출데이터!$L40)*(수출입지역별백데이터!$G$3:$G$8999=생산수출데이터!$N40)*(수출입지역별백데이터!$H$3:$H$8999))</f>
        <v>188</v>
      </c>
      <c r="U40" s="92" cm="1">
        <f t="array" ref="U40">SUMPRODUCT((수출입지역별백데이터!$F$3:$F$8999=생산수출데이터!$L40)*(수출입지역별백데이터!$G$3:$G$8999=생산수출데이터!$N40)*(수출입지역별백데이터!$I$3:$I$8999))</f>
        <v>801</v>
      </c>
      <c r="V40" s="91">
        <f t="shared" si="1"/>
        <v>801</v>
      </c>
      <c r="W40" s="91"/>
      <c r="X40" s="95"/>
      <c r="Y40" s="92" cm="1">
        <f t="array" ref="Y40">SUMPRODUCT((수출입지역별백데이터!$K$3:$K$8999=생산수출데이터!$L40)*(수출입지역별백데이터!$L$3:$L$8999=생산수출데이터!$N40)*(수출입지역별백데이터!$M$3:$M$8999))</f>
        <v>199</v>
      </c>
      <c r="Z40" s="92" cm="1">
        <f t="array" ref="Z40">SUMPRODUCT((수출입지역별백데이터!$K$3:$K$8999=생산수출데이터!$L40)*(수출입지역별백데이터!$L$3:$L$8999=생산수출데이터!$N40)*(수출입지역별백데이터!$N$3:$N$8999))</f>
        <v>43234</v>
      </c>
      <c r="AA40" s="91">
        <f t="shared" si="2"/>
        <v>43234</v>
      </c>
      <c r="AB40" s="91"/>
      <c r="AC40" s="95"/>
      <c r="AD40" s="92" cm="1">
        <f t="array" ref="AD40">SUMPRODUCT((수출입지역별백데이터!$P$3:$P$8999=생산수출데이터!$L40)*(수출입지역별백데이터!$Q$3:$Q$8999=생산수출데이터!$N40)*(수출입지역별백데이터!$R$3:$R$8999))</f>
        <v>278</v>
      </c>
      <c r="AE40" s="92" cm="1">
        <f t="array" ref="AE40">SUMPRODUCT((수출입지역별백데이터!$P$3:$P$8999=생산수출데이터!$L40)*(수출입지역별백데이터!$Q$3:$Q$8999=생산수출데이터!$N40)*(수출입지역별백데이터!$S$3:$S$8999))</f>
        <v>3205</v>
      </c>
      <c r="AF40" s="91">
        <f t="shared" si="3"/>
        <v>3205</v>
      </c>
      <c r="AG40" s="91"/>
      <c r="AH40" s="95"/>
    </row>
    <row r="41" spans="1:34" x14ac:dyDescent="0.3">
      <c r="A41" s="168" t="s">
        <v>167</v>
      </c>
      <c r="B41" s="168" t="s">
        <v>45</v>
      </c>
      <c r="C41" s="154">
        <v>121.9</v>
      </c>
      <c r="D41" s="154">
        <v>119</v>
      </c>
      <c r="E41" s="154">
        <v>112.4</v>
      </c>
      <c r="F41" s="154">
        <v>136.19999999999999</v>
      </c>
      <c r="G41" s="154">
        <v>121.2</v>
      </c>
      <c r="H41" s="154">
        <v>187.9</v>
      </c>
      <c r="I41" s="154">
        <v>117.8</v>
      </c>
      <c r="J41" s="154">
        <v>106</v>
      </c>
      <c r="L41" s="204" t="s">
        <v>124</v>
      </c>
      <c r="M41" s="190" t="s">
        <v>325</v>
      </c>
      <c r="N41" s="190" t="s">
        <v>329</v>
      </c>
      <c r="O41" s="92" cm="1">
        <f t="array" ref="O41">SUMPRODUCT((수출입지역별백데이터!$A$3:$A$8999=생산수출데이터!$L41)*(수출입지역별백데이터!$B$3:$B$8999=생산수출데이터!$N41)*(수출입지역별백데이터!$C$3:$C$8999))</f>
        <v>225097.8</v>
      </c>
      <c r="P41" s="92" cm="1">
        <f t="array" ref="P41">SUMPRODUCT((수출입지역별백데이터!$A$3:$A$8999=생산수출데이터!$L41)*(수출입지역별백데이터!$B$3:$B$8999=생산수출데이터!$N41)*(수출입지역별백데이터!$D$3:$D$8999))</f>
        <v>1886444</v>
      </c>
      <c r="Q41" s="91">
        <f t="shared" si="0"/>
        <v>1886444</v>
      </c>
      <c r="R41" s="91"/>
      <c r="S41" s="94"/>
      <c r="T41" s="92" cm="1">
        <f t="array" ref="T41">SUMPRODUCT((수출입지역별백데이터!$F$3:$F$8999=생산수출데이터!$L41)*(수출입지역별백데이터!$G$3:$G$8999=생산수출데이터!$N41)*(수출입지역별백데이터!$H$3:$H$8999))</f>
        <v>2159</v>
      </c>
      <c r="U41" s="92" cm="1">
        <f t="array" ref="U41">SUMPRODUCT((수출입지역별백데이터!$F$3:$F$8999=생산수출데이터!$L41)*(수출입지역별백데이터!$G$3:$G$8999=생산수출데이터!$N41)*(수출입지역별백데이터!$I$3:$I$8999))</f>
        <v>48933</v>
      </c>
      <c r="V41" s="91">
        <f t="shared" si="1"/>
        <v>48933</v>
      </c>
      <c r="W41" s="91"/>
      <c r="X41" s="94"/>
      <c r="Y41" s="92" cm="1">
        <f t="array" ref="Y41">SUMPRODUCT((수출입지역별백데이터!$K$3:$K$8999=생산수출데이터!$L41)*(수출입지역별백데이터!$L$3:$L$8999=생산수출데이터!$N41)*(수출입지역별백데이터!$M$3:$M$8999))</f>
        <v>16636</v>
      </c>
      <c r="Z41" s="92" cm="1">
        <f t="array" ref="Z41">SUMPRODUCT((수출입지역별백데이터!$K$3:$K$8999=생산수출데이터!$L41)*(수출입지역별백데이터!$L$3:$L$8999=생산수출데이터!$N41)*(수출입지역별백데이터!$N$3:$N$8999))</f>
        <v>233165</v>
      </c>
      <c r="AA41" s="91">
        <f t="shared" si="2"/>
        <v>233165</v>
      </c>
      <c r="AB41" s="91"/>
      <c r="AC41" s="94"/>
      <c r="AD41" s="92" cm="1">
        <f t="array" ref="AD41">SUMPRODUCT((수출입지역별백데이터!$P$3:$P$8999=생산수출데이터!$L41)*(수출입지역별백데이터!$Q$3:$Q$8999=생산수출데이터!$N41)*(수출입지역별백데이터!$R$3:$R$8999))</f>
        <v>4026</v>
      </c>
      <c r="AE41" s="92" cm="1">
        <f t="array" ref="AE41">SUMPRODUCT((수출입지역별백데이터!$P$3:$P$8999=생산수출데이터!$L41)*(수출입지역별백데이터!$Q$3:$Q$8999=생산수출데이터!$N41)*(수출입지역별백데이터!$S$3:$S$8999))</f>
        <v>194575</v>
      </c>
      <c r="AF41" s="91">
        <f t="shared" si="3"/>
        <v>194575</v>
      </c>
      <c r="AG41" s="91"/>
      <c r="AH41" s="94"/>
    </row>
    <row r="42" spans="1:34" x14ac:dyDescent="0.3">
      <c r="A42" s="168" t="s">
        <v>168</v>
      </c>
      <c r="B42" s="168" t="s">
        <v>45</v>
      </c>
      <c r="C42" s="154">
        <v>136.4</v>
      </c>
      <c r="D42" s="154">
        <v>135.5</v>
      </c>
      <c r="E42" s="154">
        <v>122.3</v>
      </c>
      <c r="F42" s="154">
        <v>144.80000000000001</v>
      </c>
      <c r="G42" s="154">
        <v>129.6</v>
      </c>
      <c r="H42" s="154">
        <v>209.1</v>
      </c>
      <c r="I42" s="154">
        <v>119.4</v>
      </c>
      <c r="J42" s="154">
        <v>109.3</v>
      </c>
      <c r="L42" s="204" t="s">
        <v>124</v>
      </c>
      <c r="M42" s="190" t="s">
        <v>325</v>
      </c>
      <c r="N42" s="190" t="s">
        <v>328</v>
      </c>
      <c r="O42" s="92" cm="1">
        <f t="array" ref="O42">SUMPRODUCT((수출입지역별백데이터!$A$3:$A$8999=생산수출데이터!$L42)*(수출입지역별백데이터!$B$3:$B$8999=생산수출데이터!$N42)*(수출입지역별백데이터!$C$3:$C$8999))</f>
        <v>3489.3</v>
      </c>
      <c r="P42" s="92" cm="1">
        <f t="array" ref="P42">SUMPRODUCT((수출입지역별백데이터!$A$3:$A$8999=생산수출데이터!$L42)*(수출입지역별백데이터!$B$3:$B$8999=생산수출데이터!$N42)*(수출입지역별백데이터!$D$3:$D$8999))</f>
        <v>83866</v>
      </c>
      <c r="Q42" s="91">
        <f t="shared" si="0"/>
        <v>83866</v>
      </c>
      <c r="R42" s="91"/>
      <c r="S42" s="93"/>
      <c r="T42" s="92" cm="1">
        <f t="array" ref="T42">SUMPRODUCT((수출입지역별백데이터!$F$3:$F$8999=생산수출데이터!$L42)*(수출입지역별백데이터!$G$3:$G$8999=생산수출데이터!$N42)*(수출입지역별백데이터!$H$3:$H$8999))</f>
        <v>7</v>
      </c>
      <c r="U42" s="92" cm="1">
        <f t="array" ref="U42">SUMPRODUCT((수출입지역별백데이터!$F$3:$F$8999=생산수출데이터!$L42)*(수출입지역별백데이터!$G$3:$G$8999=생산수출데이터!$N42)*(수출입지역별백데이터!$I$3:$I$8999))</f>
        <v>277</v>
      </c>
      <c r="V42" s="91">
        <f t="shared" si="1"/>
        <v>277</v>
      </c>
      <c r="W42" s="91"/>
      <c r="X42" s="93"/>
      <c r="Y42" s="92" cm="1">
        <f t="array" ref="Y42">SUMPRODUCT((수출입지역별백데이터!$K$3:$K$8999=생산수출데이터!$L42)*(수출입지역별백데이터!$L$3:$L$8999=생산수출데이터!$N42)*(수출입지역별백데이터!$M$3:$M$8999))</f>
        <v>0</v>
      </c>
      <c r="Z42" s="92" cm="1">
        <f t="array" ref="Z42">SUMPRODUCT((수출입지역별백데이터!$K$3:$K$8999=생산수출데이터!$L42)*(수출입지역별백데이터!$L$3:$L$8999=생산수출데이터!$N42)*(수출입지역별백데이터!$N$3:$N$8999))</f>
        <v>0</v>
      </c>
      <c r="AA42" s="91">
        <f t="shared" si="2"/>
        <v>0</v>
      </c>
      <c r="AB42" s="91"/>
      <c r="AC42" s="93"/>
      <c r="AD42" s="92" cm="1">
        <f t="array" ref="AD42">SUMPRODUCT((수출입지역별백데이터!$P$3:$P$8999=생산수출데이터!$L42)*(수출입지역별백데이터!$Q$3:$Q$8999=생산수출데이터!$N42)*(수출입지역별백데이터!$R$3:$R$8999))</f>
        <v>52</v>
      </c>
      <c r="AE42" s="92" cm="1">
        <f t="array" ref="AE42">SUMPRODUCT((수출입지역별백데이터!$P$3:$P$8999=생산수출데이터!$L42)*(수출입지역별백데이터!$Q$3:$Q$8999=생산수출데이터!$N42)*(수출입지역별백데이터!$S$3:$S$8999))</f>
        <v>81878</v>
      </c>
      <c r="AF42" s="91">
        <f t="shared" si="3"/>
        <v>81878</v>
      </c>
      <c r="AG42" s="91"/>
      <c r="AH42" s="93"/>
    </row>
    <row r="43" spans="1:34" x14ac:dyDescent="0.3">
      <c r="A43" s="206" t="s">
        <v>170</v>
      </c>
      <c r="B43" s="206" t="s">
        <v>45</v>
      </c>
      <c r="C43" s="207">
        <v>131.9</v>
      </c>
      <c r="D43" s="207">
        <v>109.5</v>
      </c>
      <c r="E43" s="207">
        <v>124.1</v>
      </c>
      <c r="F43" s="207">
        <v>133.5</v>
      </c>
      <c r="G43" s="207">
        <v>144.19999999999999</v>
      </c>
      <c r="H43" s="207">
        <v>155.5</v>
      </c>
      <c r="I43" s="207">
        <v>116.9</v>
      </c>
      <c r="J43" s="207">
        <v>122.2</v>
      </c>
      <c r="L43" s="204" t="s">
        <v>124</v>
      </c>
      <c r="M43" s="190" t="s">
        <v>325</v>
      </c>
      <c r="N43" s="190" t="s">
        <v>324</v>
      </c>
      <c r="O43" s="92" cm="1">
        <f t="array" ref="O43">SUMPRODUCT((수출입지역별백데이터!$A$3:$A$8999=생산수출데이터!$L43)*(수출입지역별백데이터!$B$3:$B$8999=생산수출데이터!$N43)*(수출입지역별백데이터!$C$3:$C$8999))</f>
        <v>560402.9</v>
      </c>
      <c r="P43" s="92" cm="1">
        <f t="array" ref="P43">SUMPRODUCT((수출입지역별백데이터!$A$3:$A$8999=생산수출데이터!$L43)*(수출입지역별백데이터!$B$3:$B$8999=생산수출데이터!$N43)*(수출입지역별백데이터!$D$3:$D$8999))</f>
        <v>1896918</v>
      </c>
      <c r="Q43" s="91">
        <f t="shared" si="0"/>
        <v>1896918</v>
      </c>
      <c r="R43" s="90" t="s">
        <v>321</v>
      </c>
      <c r="S43" s="89">
        <f t="shared" ref="S43" si="40">Q43</f>
        <v>1896918</v>
      </c>
      <c r="T43" s="92" cm="1">
        <f t="array" ref="T43">SUMPRODUCT((수출입지역별백데이터!$F$3:$F$8999=생산수출데이터!$L43)*(수출입지역별백데이터!$G$3:$G$8999=생산수출데이터!$N43)*(수출입지역별백데이터!$H$3:$H$8999))</f>
        <v>1421</v>
      </c>
      <c r="U43" s="92" cm="1">
        <f t="array" ref="U43">SUMPRODUCT((수출입지역별백데이터!$F$3:$F$8999=생산수출데이터!$L43)*(수출입지역별백데이터!$G$3:$G$8999=생산수출데이터!$N43)*(수출입지역별백데이터!$I$3:$I$8999))</f>
        <v>49868</v>
      </c>
      <c r="V43" s="91">
        <f t="shared" si="1"/>
        <v>49868</v>
      </c>
      <c r="W43" s="90" t="s">
        <v>321</v>
      </c>
      <c r="X43" s="89">
        <f t="shared" ref="X43" si="41">V43</f>
        <v>49868</v>
      </c>
      <c r="Y43" s="92" cm="1">
        <f t="array" ref="Y43">SUMPRODUCT((수출입지역별백데이터!$K$3:$K$8999=생산수출데이터!$L43)*(수출입지역별백데이터!$L$3:$L$8999=생산수출데이터!$N43)*(수출입지역별백데이터!$M$3:$M$8999))</f>
        <v>158</v>
      </c>
      <c r="Z43" s="92" cm="1">
        <f t="array" ref="Z43">SUMPRODUCT((수출입지역별백데이터!$K$3:$K$8999=생산수출데이터!$L43)*(수출입지역별백데이터!$L$3:$L$8999=생산수출데이터!$N43)*(수출입지역별백데이터!$N$3:$N$8999))</f>
        <v>746738</v>
      </c>
      <c r="AA43" s="91">
        <f t="shared" si="2"/>
        <v>746738</v>
      </c>
      <c r="AB43" s="90" t="s">
        <v>321</v>
      </c>
      <c r="AC43" s="89">
        <f t="shared" ref="AC43" si="42">AA43</f>
        <v>746738</v>
      </c>
      <c r="AD43" s="92" cm="1">
        <f t="array" ref="AD43">SUMPRODUCT((수출입지역별백데이터!$P$3:$P$8999=생산수출데이터!$L43)*(수출입지역별백데이터!$Q$3:$Q$8999=생산수출데이터!$N43)*(수출입지역별백데이터!$R$3:$R$8999))</f>
        <v>362</v>
      </c>
      <c r="AE43" s="92" cm="1">
        <f t="array" ref="AE43">SUMPRODUCT((수출입지역별백데이터!$P$3:$P$8999=생산수출데이터!$L43)*(수출입지역별백데이터!$Q$3:$Q$8999=생산수출데이터!$N43)*(수출입지역별백데이터!$S$3:$S$8999))</f>
        <v>940197</v>
      </c>
      <c r="AF43" s="91">
        <f t="shared" si="3"/>
        <v>940197</v>
      </c>
      <c r="AG43" s="90" t="s">
        <v>321</v>
      </c>
      <c r="AH43" s="89">
        <f t="shared" ref="AH43" si="43">AF43</f>
        <v>940197</v>
      </c>
    </row>
    <row r="44" spans="1:34" x14ac:dyDescent="0.3">
      <c r="A44" s="281" t="s">
        <v>174</v>
      </c>
      <c r="B44" s="281" t="s">
        <v>45</v>
      </c>
      <c r="C44" s="282">
        <v>112.7</v>
      </c>
      <c r="D44" s="282">
        <v>99</v>
      </c>
      <c r="E44" s="282">
        <v>98</v>
      </c>
      <c r="F44" s="282">
        <v>124.8</v>
      </c>
      <c r="G44" s="282">
        <v>107.4</v>
      </c>
      <c r="H44" s="282">
        <v>139.4</v>
      </c>
      <c r="I44" s="282">
        <v>93.8</v>
      </c>
      <c r="J44" s="282">
        <v>91.8</v>
      </c>
      <c r="L44" s="204" t="s">
        <v>125</v>
      </c>
      <c r="M44" s="190" t="s">
        <v>325</v>
      </c>
      <c r="N44" s="190" t="s">
        <v>332</v>
      </c>
      <c r="O44" s="92" cm="1">
        <f t="array" ref="O44">SUMPRODUCT((수출입지역별백데이터!$A$3:$A$8999=생산수출데이터!$L44)*(수출입지역별백데이터!$B$3:$B$8999=생산수출데이터!$N44)*(수출입지역별백데이터!$C$3:$C$8999))</f>
        <v>1424712.2</v>
      </c>
      <c r="P44" s="92" cm="1">
        <f t="array" ref="P44">SUMPRODUCT((수출입지역별백데이터!$A$3:$A$8999=생산수출데이터!$L44)*(수출입지역별백데이터!$B$3:$B$8999=생산수출데이터!$N44)*(수출입지역별백데이터!$D$3:$D$8999))</f>
        <v>8274439</v>
      </c>
      <c r="Q44" s="91">
        <f t="shared" si="0"/>
        <v>8274439</v>
      </c>
      <c r="R44" s="91"/>
      <c r="S44" s="93"/>
      <c r="T44" s="92" cm="1">
        <f t="array" ref="T44">SUMPRODUCT((수출입지역별백데이터!$F$3:$F$8999=생산수출데이터!$L44)*(수출입지역별백데이터!$G$3:$G$8999=생산수출데이터!$N44)*(수출입지역별백데이터!$H$3:$H$8999))</f>
        <v>4618</v>
      </c>
      <c r="U44" s="92" cm="1">
        <f t="array" ref="U44">SUMPRODUCT((수출입지역별백데이터!$F$3:$F$8999=생산수출데이터!$L44)*(수출입지역별백데이터!$G$3:$G$8999=생산수출데이터!$N44)*(수출입지역별백데이터!$I$3:$I$8999))</f>
        <v>218380</v>
      </c>
      <c r="V44" s="91">
        <f t="shared" si="1"/>
        <v>218380</v>
      </c>
      <c r="W44" s="91"/>
      <c r="X44" s="93"/>
      <c r="Y44" s="92" cm="1">
        <f t="array" ref="Y44">SUMPRODUCT((수출입지역별백데이터!$K$3:$K$8999=생산수출데이터!$L44)*(수출입지역별백데이터!$L$3:$L$8999=생산수출데이터!$N44)*(수출입지역별백데이터!$M$3:$M$8999))</f>
        <v>25464</v>
      </c>
      <c r="Z44" s="92" cm="1">
        <f t="array" ref="Z44">SUMPRODUCT((수출입지역별백데이터!$K$3:$K$8999=생산수출데이터!$L44)*(수출입지역별백데이터!$L$3:$L$8999=생산수출데이터!$N44)*(수출입지역별백데이터!$N$3:$N$8999))</f>
        <v>2683530</v>
      </c>
      <c r="AA44" s="91">
        <f t="shared" si="2"/>
        <v>2683530</v>
      </c>
      <c r="AB44" s="91"/>
      <c r="AC44" s="93"/>
      <c r="AD44" s="92" cm="1">
        <f t="array" ref="AD44">SUMPRODUCT((수출입지역별백데이터!$P$3:$P$8999=생산수출데이터!$L44)*(수출입지역별백데이터!$Q$3:$Q$8999=생산수출데이터!$N44)*(수출입지역별백데이터!$R$3:$R$8999))</f>
        <v>6706</v>
      </c>
      <c r="AE44" s="92" cm="1">
        <f t="array" ref="AE44">SUMPRODUCT((수출입지역별백데이터!$P$3:$P$8999=생산수출데이터!$L44)*(수출입지역별백데이터!$Q$3:$Q$8999=생산수출데이터!$N44)*(수출입지역별백데이터!$S$3:$S$8999))</f>
        <v>1403445</v>
      </c>
      <c r="AF44" s="91">
        <f t="shared" si="3"/>
        <v>1403445</v>
      </c>
      <c r="AG44" s="91"/>
      <c r="AH44" s="93"/>
    </row>
    <row r="45" spans="1:34" x14ac:dyDescent="0.3">
      <c r="A45" s="281" t="s">
        <v>176</v>
      </c>
      <c r="B45" s="281" t="s">
        <v>45</v>
      </c>
      <c r="C45" s="282">
        <v>124.2</v>
      </c>
      <c r="D45" s="282">
        <v>102.9</v>
      </c>
      <c r="E45" s="282">
        <v>112.9</v>
      </c>
      <c r="F45" s="282">
        <v>132.80000000000001</v>
      </c>
      <c r="G45" s="282">
        <v>123.7</v>
      </c>
      <c r="H45" s="282">
        <v>131.9</v>
      </c>
      <c r="I45" s="282">
        <v>102.1</v>
      </c>
      <c r="J45" s="282">
        <v>104.6</v>
      </c>
      <c r="L45" s="204" t="s">
        <v>125</v>
      </c>
      <c r="M45" s="190" t="s">
        <v>325</v>
      </c>
      <c r="N45" s="190" t="s">
        <v>331</v>
      </c>
      <c r="O45" s="92" cm="1">
        <f t="array" ref="O45">SUMPRODUCT((수출입지역별백데이터!$A$3:$A$8999=생산수출데이터!$L45)*(수출입지역별백데이터!$B$3:$B$8999=생산수출데이터!$N45)*(수출입지역별백데이터!$C$3:$C$8999))</f>
        <v>326027.3</v>
      </c>
      <c r="P45" s="92" cm="1">
        <f t="array" ref="P45">SUMPRODUCT((수출입지역별백데이터!$A$3:$A$8999=생산수출데이터!$L45)*(수출입지역별백데이터!$B$3:$B$8999=생산수출데이터!$N45)*(수출입지역별백데이터!$D$3:$D$8999))</f>
        <v>3888586</v>
      </c>
      <c r="Q45" s="91">
        <f t="shared" si="0"/>
        <v>3888586</v>
      </c>
      <c r="R45" s="90" t="s">
        <v>323</v>
      </c>
      <c r="S45" s="89">
        <f t="shared" ref="S45" si="44">SUM(Q45:Q47)</f>
        <v>6110049</v>
      </c>
      <c r="T45" s="92" cm="1">
        <f t="array" ref="T45">SUMPRODUCT((수출입지역별백데이터!$F$3:$F$8999=생산수출데이터!$L45)*(수출입지역별백데이터!$G$3:$G$8999=생산수출데이터!$N45)*(수출입지역별백데이터!$H$3:$H$8999))</f>
        <v>513</v>
      </c>
      <c r="U45" s="92" cm="1">
        <f t="array" ref="U45">SUMPRODUCT((수출입지역별백데이터!$F$3:$F$8999=생산수출데이터!$L45)*(수출입지역별백데이터!$G$3:$G$8999=생산수출데이터!$N45)*(수출입지역별백데이터!$I$3:$I$8999))</f>
        <v>117369</v>
      </c>
      <c r="V45" s="91">
        <f t="shared" si="1"/>
        <v>117369</v>
      </c>
      <c r="W45" s="90" t="s">
        <v>323</v>
      </c>
      <c r="X45" s="89">
        <f t="shared" ref="X45" si="45">SUM(V45:V47)</f>
        <v>179364</v>
      </c>
      <c r="Y45" s="92" cm="1">
        <f t="array" ref="Y45">SUMPRODUCT((수출입지역별백데이터!$K$3:$K$8999=생산수출데이터!$L45)*(수출입지역별백데이터!$L$3:$L$8999=생산수출데이터!$N45)*(수출입지역별백데이터!$M$3:$M$8999))</f>
        <v>7082</v>
      </c>
      <c r="Z45" s="92" cm="1">
        <f t="array" ref="Z45">SUMPRODUCT((수출입지역별백데이터!$K$3:$K$8999=생산수출데이터!$L45)*(수출입지역별백데이터!$L$3:$L$8999=생산수출데이터!$N45)*(수출입지역별백데이터!$N$3:$N$8999))</f>
        <v>1825596</v>
      </c>
      <c r="AA45" s="91">
        <f t="shared" si="2"/>
        <v>1825596</v>
      </c>
      <c r="AB45" s="90" t="s">
        <v>323</v>
      </c>
      <c r="AC45" s="89">
        <f t="shared" ref="AC45" si="46">SUM(AA45:AA47)</f>
        <v>2126748</v>
      </c>
      <c r="AD45" s="92" cm="1">
        <f t="array" ref="AD45">SUMPRODUCT((수출입지역별백데이터!$P$3:$P$8999=생산수출데이터!$L45)*(수출입지역별백데이터!$Q$3:$Q$8999=생산수출데이터!$N45)*(수출입지역별백데이터!$R$3:$R$8999))</f>
        <v>895</v>
      </c>
      <c r="AE45" s="92" cm="1">
        <f t="array" ref="AE45">SUMPRODUCT((수출입지역별백데이터!$P$3:$P$8999=생산수출데이터!$L45)*(수출입지역별백데이터!$Q$3:$Q$8999=생산수출데이터!$N45)*(수출입지역별백데이터!$S$3:$S$8999))</f>
        <v>19887</v>
      </c>
      <c r="AF45" s="91">
        <f t="shared" si="3"/>
        <v>19887</v>
      </c>
      <c r="AG45" s="90" t="s">
        <v>323</v>
      </c>
      <c r="AH45" s="89">
        <f t="shared" ref="AH45" si="47">SUM(AF45:AF47)</f>
        <v>239298</v>
      </c>
    </row>
    <row r="46" spans="1:34" x14ac:dyDescent="0.3">
      <c r="A46" s="281" t="s">
        <v>191</v>
      </c>
      <c r="B46" s="281" t="s">
        <v>45</v>
      </c>
      <c r="C46" s="282">
        <v>142.6</v>
      </c>
      <c r="D46" s="282">
        <v>120.2</v>
      </c>
      <c r="E46" s="282">
        <v>127.5</v>
      </c>
      <c r="F46" s="282">
        <v>147.5</v>
      </c>
      <c r="G46" s="282">
        <v>132.5</v>
      </c>
      <c r="H46" s="282">
        <v>141.1</v>
      </c>
      <c r="I46" s="282">
        <v>106.7</v>
      </c>
      <c r="J46" s="282">
        <v>116.8</v>
      </c>
      <c r="L46" s="204" t="s">
        <v>125</v>
      </c>
      <c r="M46" s="190" t="s">
        <v>325</v>
      </c>
      <c r="N46" s="190" t="s">
        <v>330</v>
      </c>
      <c r="O46" s="92" cm="1">
        <f t="array" ref="O46">SUMPRODUCT((수출입지역별백데이터!$A$3:$A$8999=생산수출데이터!$L46)*(수출입지역별백데이터!$B$3:$B$8999=생산수출데이터!$N46)*(수출입지역별백데이터!$C$3:$C$8999))</f>
        <v>53825</v>
      </c>
      <c r="P46" s="92" cm="1">
        <f t="array" ref="P46">SUMPRODUCT((수출입지역별백데이터!$A$3:$A$8999=생산수출데이터!$L46)*(수출입지역별백데이터!$B$3:$B$8999=생산수출데이터!$N46)*(수출입지역별백데이터!$D$3:$D$8999))</f>
        <v>294386</v>
      </c>
      <c r="Q46" s="91">
        <f t="shared" si="0"/>
        <v>294386</v>
      </c>
      <c r="R46" s="91"/>
      <c r="S46" s="95"/>
      <c r="T46" s="92" cm="1">
        <f t="array" ref="T46">SUMPRODUCT((수출입지역별백데이터!$F$3:$F$8999=생산수출데이터!$L46)*(수출입지역별백데이터!$G$3:$G$8999=생산수출데이터!$N46)*(수출입지역별백데이터!$H$3:$H$8999))</f>
        <v>140</v>
      </c>
      <c r="U46" s="92" cm="1">
        <f t="array" ref="U46">SUMPRODUCT((수출입지역별백데이터!$F$3:$F$8999=생산수출데이터!$L46)*(수출입지역별백데이터!$G$3:$G$8999=생산수출데이터!$N46)*(수출입지역별백데이터!$I$3:$I$8999))</f>
        <v>1806</v>
      </c>
      <c r="V46" s="91">
        <f t="shared" si="1"/>
        <v>1806</v>
      </c>
      <c r="W46" s="91"/>
      <c r="X46" s="95"/>
      <c r="Y46" s="92" cm="1">
        <f t="array" ref="Y46">SUMPRODUCT((수출입지역별백데이터!$K$3:$K$8999=생산수출데이터!$L46)*(수출입지역별백데이터!$L$3:$L$8999=생산수출데이터!$N46)*(수출입지역별백데이터!$M$3:$M$8999))</f>
        <v>270</v>
      </c>
      <c r="Z46" s="92" cm="1">
        <f t="array" ref="Z46">SUMPRODUCT((수출입지역별백데이터!$K$3:$K$8999=생산수출데이터!$L46)*(수출입지역별백데이터!$L$3:$L$8999=생산수출데이터!$N46)*(수출입지역별백데이터!$N$3:$N$8999))</f>
        <v>52407</v>
      </c>
      <c r="AA46" s="91">
        <f t="shared" si="2"/>
        <v>52407</v>
      </c>
      <c r="AB46" s="91"/>
      <c r="AC46" s="95"/>
      <c r="AD46" s="92" cm="1">
        <f t="array" ref="AD46">SUMPRODUCT((수출입지역별백데이터!$P$3:$P$8999=생산수출데이터!$L46)*(수출입지역별백데이터!$Q$3:$Q$8999=생산수출데이터!$N46)*(수출입지역별백데이터!$R$3:$R$8999))</f>
        <v>295</v>
      </c>
      <c r="AE46" s="92" cm="1">
        <f t="array" ref="AE46">SUMPRODUCT((수출입지역별백데이터!$P$3:$P$8999=생산수출데이터!$L46)*(수출입지역별백데이터!$Q$3:$Q$8999=생산수출데이터!$N46)*(수출입지역별백데이터!$S$3:$S$8999))</f>
        <v>2904</v>
      </c>
      <c r="AF46" s="91">
        <f t="shared" si="3"/>
        <v>2904</v>
      </c>
      <c r="AG46" s="91"/>
      <c r="AH46" s="95"/>
    </row>
    <row r="47" spans="1:34" x14ac:dyDescent="0.3">
      <c r="A47" s="281" t="s">
        <v>261</v>
      </c>
      <c r="B47" s="281" t="s">
        <v>45</v>
      </c>
      <c r="C47" s="282">
        <v>133.4</v>
      </c>
      <c r="D47" s="282">
        <v>113.4</v>
      </c>
      <c r="E47" s="282">
        <v>117.9</v>
      </c>
      <c r="F47" s="282">
        <v>139.6</v>
      </c>
      <c r="G47" s="282">
        <v>124.7</v>
      </c>
      <c r="H47" s="282">
        <v>139.5</v>
      </c>
      <c r="I47" s="282">
        <v>92.4</v>
      </c>
      <c r="J47" s="282">
        <v>106.3</v>
      </c>
      <c r="L47" s="204" t="s">
        <v>125</v>
      </c>
      <c r="M47" s="190" t="s">
        <v>325</v>
      </c>
      <c r="N47" s="190" t="s">
        <v>329</v>
      </c>
      <c r="O47" s="92" cm="1">
        <f t="array" ref="O47">SUMPRODUCT((수출입지역별백데이터!$A$3:$A$8999=생산수출데이터!$L47)*(수출입지역별백데이터!$B$3:$B$8999=생산수출데이터!$N47)*(수출입지역별백데이터!$C$3:$C$8999))</f>
        <v>229208.8</v>
      </c>
      <c r="P47" s="92" cm="1">
        <f t="array" ref="P47">SUMPRODUCT((수출입지역별백데이터!$A$3:$A$8999=생산수출데이터!$L47)*(수출입지역별백데이터!$B$3:$B$8999=생산수출데이터!$N47)*(수출입지역별백데이터!$D$3:$D$8999))</f>
        <v>1927077</v>
      </c>
      <c r="Q47" s="91">
        <f t="shared" si="0"/>
        <v>1927077</v>
      </c>
      <c r="R47" s="91"/>
      <c r="S47" s="94"/>
      <c r="T47" s="92" cm="1">
        <f t="array" ref="T47">SUMPRODUCT((수출입지역별백데이터!$F$3:$F$8999=생산수출데이터!$L47)*(수출입지역별백데이터!$G$3:$G$8999=생산수출데이터!$N47)*(수출입지역별백데이터!$H$3:$H$8999))</f>
        <v>2102</v>
      </c>
      <c r="U47" s="92" cm="1">
        <f t="array" ref="U47">SUMPRODUCT((수출입지역별백데이터!$F$3:$F$8999=생산수출데이터!$L47)*(수출입지역별백데이터!$G$3:$G$8999=생산수출데이터!$N47)*(수출입지역별백데이터!$I$3:$I$8999))</f>
        <v>60189</v>
      </c>
      <c r="V47" s="91">
        <f t="shared" si="1"/>
        <v>60189</v>
      </c>
      <c r="W47" s="91"/>
      <c r="X47" s="94"/>
      <c r="Y47" s="92" cm="1">
        <f t="array" ref="Y47">SUMPRODUCT((수출입지역별백데이터!$K$3:$K$8999=생산수출데이터!$L47)*(수출입지역별백데이터!$L$3:$L$8999=생산수출데이터!$N47)*(수출입지역별백데이터!$M$3:$M$8999))</f>
        <v>17964</v>
      </c>
      <c r="Z47" s="92" cm="1">
        <f t="array" ref="Z47">SUMPRODUCT((수출입지역별백데이터!$K$3:$K$8999=생산수출데이터!$L47)*(수출입지역별백데이터!$L$3:$L$8999=생산수출데이터!$N47)*(수출입지역별백데이터!$N$3:$N$8999))</f>
        <v>248745</v>
      </c>
      <c r="AA47" s="91">
        <f t="shared" si="2"/>
        <v>248745</v>
      </c>
      <c r="AB47" s="91"/>
      <c r="AC47" s="94"/>
      <c r="AD47" s="92" cm="1">
        <f t="array" ref="AD47">SUMPRODUCT((수출입지역별백데이터!$P$3:$P$8999=생산수출데이터!$L47)*(수출입지역별백데이터!$Q$3:$Q$8999=생산수출데이터!$N47)*(수출입지역별백데이터!$R$3:$R$8999))</f>
        <v>4276</v>
      </c>
      <c r="AE47" s="92" cm="1">
        <f t="array" ref="AE47">SUMPRODUCT((수출입지역별백데이터!$P$3:$P$8999=생산수출데이터!$L47)*(수출입지역별백데이터!$Q$3:$Q$8999=생산수출데이터!$N47)*(수출입지역별백데이터!$S$3:$S$8999))</f>
        <v>216507</v>
      </c>
      <c r="AF47" s="91">
        <f t="shared" si="3"/>
        <v>216507</v>
      </c>
      <c r="AG47" s="91"/>
      <c r="AH47" s="94"/>
    </row>
    <row r="48" spans="1:34" x14ac:dyDescent="0.3">
      <c r="A48" s="281" t="s">
        <v>265</v>
      </c>
      <c r="B48" s="281" t="s">
        <v>45</v>
      </c>
      <c r="C48" s="282">
        <v>136</v>
      </c>
      <c r="D48" s="282">
        <v>104.6</v>
      </c>
      <c r="E48" s="282">
        <v>120.1</v>
      </c>
      <c r="F48" s="282">
        <v>142.80000000000001</v>
      </c>
      <c r="G48" s="282">
        <v>126.5</v>
      </c>
      <c r="H48" s="282">
        <v>102.3</v>
      </c>
      <c r="I48" s="282">
        <v>90.3</v>
      </c>
      <c r="J48" s="282">
        <v>119.8</v>
      </c>
      <c r="L48" s="204" t="s">
        <v>125</v>
      </c>
      <c r="M48" s="190" t="s">
        <v>325</v>
      </c>
      <c r="N48" s="190" t="s">
        <v>328</v>
      </c>
      <c r="O48" s="92" cm="1">
        <f t="array" ref="O48">SUMPRODUCT((수출입지역별백데이터!$A$3:$A$8999=생산수출데이터!$L48)*(수출입지역별백데이터!$B$3:$B$8999=생산수출데이터!$N48)*(수출입지역별백데이터!$C$3:$C$8999))</f>
        <v>4372.8999999999996</v>
      </c>
      <c r="P48" s="92" cm="1">
        <f t="array" ref="P48">SUMPRODUCT((수출입지역별백데이터!$A$3:$A$8999=생산수출데이터!$L48)*(수출입지역별백데이터!$B$3:$B$8999=생산수출데이터!$N48)*(수출입지역별백데이터!$D$3:$D$8999))</f>
        <v>131002</v>
      </c>
      <c r="Q48" s="91">
        <f t="shared" si="0"/>
        <v>131002</v>
      </c>
      <c r="R48" s="91"/>
      <c r="S48" s="93"/>
      <c r="T48" s="92" cm="1">
        <f t="array" ref="T48">SUMPRODUCT((수출입지역별백데이터!$F$3:$F$8999=생산수출데이터!$L48)*(수출입지역별백데이터!$G$3:$G$8999=생산수출데이터!$N48)*(수출입지역별백데이터!$H$3:$H$8999))</f>
        <v>5</v>
      </c>
      <c r="U48" s="92" cm="1">
        <f t="array" ref="U48">SUMPRODUCT((수출입지역별백데이터!$F$3:$F$8999=생산수출데이터!$L48)*(수출입지역별백데이터!$G$3:$G$8999=생산수출데이터!$N48)*(수출입지역별백데이터!$I$3:$I$8999))</f>
        <v>11</v>
      </c>
      <c r="V48" s="91">
        <f t="shared" si="1"/>
        <v>11</v>
      </c>
      <c r="W48" s="91"/>
      <c r="X48" s="93"/>
      <c r="Y48" s="92" cm="1">
        <f t="array" ref="Y48">SUMPRODUCT((수출입지역별백데이터!$K$3:$K$8999=생산수출데이터!$L48)*(수출입지역별백데이터!$L$3:$L$8999=생산수출데이터!$N48)*(수출입지역별백데이터!$M$3:$M$8999))</f>
        <v>0</v>
      </c>
      <c r="Z48" s="92" cm="1">
        <f t="array" ref="Z48">SUMPRODUCT((수출입지역별백데이터!$K$3:$K$8999=생산수출데이터!$L48)*(수출입지역별백데이터!$L$3:$L$8999=생산수출데이터!$N48)*(수출입지역별백데이터!$N$3:$N$8999))</f>
        <v>0</v>
      </c>
      <c r="AA48" s="91">
        <f t="shared" si="2"/>
        <v>0</v>
      </c>
      <c r="AB48" s="91"/>
      <c r="AC48" s="93"/>
      <c r="AD48" s="92" cm="1">
        <f t="array" ref="AD48">SUMPRODUCT((수출입지역별백데이터!$P$3:$P$8999=생산수출데이터!$L48)*(수출입지역별백데이터!$Q$3:$Q$8999=생산수출데이터!$N48)*(수출입지역별백데이터!$R$3:$R$8999))</f>
        <v>52</v>
      </c>
      <c r="AE48" s="92" cm="1">
        <f t="array" ref="AE48">SUMPRODUCT((수출입지역별백데이터!$P$3:$P$8999=생산수출데이터!$L48)*(수출입지역별백데이터!$Q$3:$Q$8999=생산수출데이터!$N48)*(수출입지역별백데이터!$S$3:$S$8999))</f>
        <v>128307</v>
      </c>
      <c r="AF48" s="91">
        <f t="shared" si="3"/>
        <v>128307</v>
      </c>
      <c r="AG48" s="91"/>
      <c r="AH48" s="93"/>
    </row>
    <row r="49" spans="1:34" x14ac:dyDescent="0.3">
      <c r="A49" s="281" t="s">
        <v>312</v>
      </c>
      <c r="B49" s="281" t="s">
        <v>45</v>
      </c>
      <c r="C49" s="282">
        <v>132</v>
      </c>
      <c r="D49" s="282">
        <v>94.4</v>
      </c>
      <c r="E49" s="282">
        <v>118.2</v>
      </c>
      <c r="F49" s="282">
        <v>141.69999999999999</v>
      </c>
      <c r="G49" s="282">
        <v>134.30000000000001</v>
      </c>
      <c r="H49" s="282">
        <v>125.4</v>
      </c>
      <c r="I49" s="282">
        <v>90.3</v>
      </c>
      <c r="J49" s="282">
        <v>124.5</v>
      </c>
      <c r="L49" s="204" t="s">
        <v>125</v>
      </c>
      <c r="M49" s="190" t="s">
        <v>325</v>
      </c>
      <c r="N49" s="190" t="s">
        <v>324</v>
      </c>
      <c r="O49" s="92" cm="1">
        <f t="array" ref="O49">SUMPRODUCT((수출입지역별백데이터!$A$3:$A$8999=생산수출데이터!$L49)*(수출입지역별백데이터!$B$3:$B$8999=생산수출데이터!$N49)*(수출입지역별백데이터!$C$3:$C$8999))</f>
        <v>799178.5</v>
      </c>
      <c r="P49" s="92" cm="1">
        <f t="array" ref="P49">SUMPRODUCT((수출입지역별백데이터!$A$3:$A$8999=생산수출데이터!$L49)*(수출입지역별백데이터!$B$3:$B$8999=생산수출데이터!$N49)*(수출입지역별백데이터!$D$3:$D$8999))</f>
        <v>1908411</v>
      </c>
      <c r="Q49" s="91">
        <f t="shared" si="0"/>
        <v>1908411</v>
      </c>
      <c r="R49" s="90" t="s">
        <v>321</v>
      </c>
      <c r="S49" s="89">
        <f t="shared" ref="S49" si="48">Q49</f>
        <v>1908411</v>
      </c>
      <c r="T49" s="92" cm="1">
        <f t="array" ref="T49">SUMPRODUCT((수출입지역별백데이터!$F$3:$F$8999=생산수출데이터!$L49)*(수출입지역별백데이터!$G$3:$G$8999=생산수출데이터!$N49)*(수출입지역별백데이터!$H$3:$H$8999))</f>
        <v>1530</v>
      </c>
      <c r="U49" s="92" cm="1">
        <f t="array" ref="U49">SUMPRODUCT((수출입지역별백데이터!$F$3:$F$8999=생산수출데이터!$L49)*(수출입지역별백데이터!$G$3:$G$8999=생산수출데이터!$N49)*(수출입지역별백데이터!$I$3:$I$8999))</f>
        <v>15447</v>
      </c>
      <c r="V49" s="91">
        <f t="shared" si="1"/>
        <v>15447</v>
      </c>
      <c r="W49" s="90" t="s">
        <v>321</v>
      </c>
      <c r="X49" s="89">
        <f t="shared" ref="X49" si="49">V49</f>
        <v>15447</v>
      </c>
      <c r="Y49" s="92" cm="1">
        <f t="array" ref="Y49">SUMPRODUCT((수출입지역별백데이터!$K$3:$K$8999=생산수출데이터!$L49)*(수출입지역별백데이터!$L$3:$L$8999=생산수출데이터!$N49)*(수출입지역별백데이터!$M$3:$M$8999))</f>
        <v>140</v>
      </c>
      <c r="Z49" s="92" cm="1">
        <f t="array" ref="Z49">SUMPRODUCT((수출입지역별백데이터!$K$3:$K$8999=생산수출데이터!$L49)*(수출입지역별백데이터!$L$3:$L$8999=생산수출데이터!$N49)*(수출입지역별백데이터!$N$3:$N$8999))</f>
        <v>556717</v>
      </c>
      <c r="AA49" s="91">
        <f t="shared" si="2"/>
        <v>556717</v>
      </c>
      <c r="AB49" s="90" t="s">
        <v>321</v>
      </c>
      <c r="AC49" s="89">
        <f t="shared" ref="AC49" si="50">AA49</f>
        <v>556717</v>
      </c>
      <c r="AD49" s="92" cm="1">
        <f t="array" ref="AD49">SUMPRODUCT((수출입지역별백데이터!$P$3:$P$8999=생산수출데이터!$L49)*(수출입지역별백데이터!$Q$3:$Q$8999=생산수출데이터!$N49)*(수출입지역별백데이터!$R$3:$R$8999))</f>
        <v>366</v>
      </c>
      <c r="AE49" s="92" cm="1">
        <f t="array" ref="AE49">SUMPRODUCT((수출입지역별백데이터!$P$3:$P$8999=생산수출데이터!$L49)*(수출입지역별백데이터!$Q$3:$Q$8999=생산수출데이터!$N49)*(수출입지역별백데이터!$S$3:$S$8999))</f>
        <v>981277</v>
      </c>
      <c r="AF49" s="91">
        <f t="shared" si="3"/>
        <v>981277</v>
      </c>
      <c r="AG49" s="90" t="s">
        <v>321</v>
      </c>
      <c r="AH49" s="89">
        <f t="shared" ref="AH49" si="51">AF49</f>
        <v>981277</v>
      </c>
    </row>
    <row r="50" spans="1:34" x14ac:dyDescent="0.3">
      <c r="A50" s="352" t="s">
        <v>3619</v>
      </c>
      <c r="B50" s="352" t="s">
        <v>45</v>
      </c>
      <c r="C50" s="282">
        <v>126.5</v>
      </c>
      <c r="D50" s="282">
        <v>105.7</v>
      </c>
      <c r="E50" s="282">
        <v>108</v>
      </c>
      <c r="F50" s="282">
        <v>137.4</v>
      </c>
      <c r="G50" s="282">
        <v>130.6</v>
      </c>
      <c r="H50" s="282">
        <v>132</v>
      </c>
      <c r="I50" s="282">
        <v>82.7</v>
      </c>
      <c r="J50" s="282">
        <v>119.6</v>
      </c>
      <c r="L50" s="204" t="s">
        <v>126</v>
      </c>
      <c r="M50" s="190" t="s">
        <v>325</v>
      </c>
      <c r="N50" s="190" t="s">
        <v>332</v>
      </c>
      <c r="O50" s="92" cm="1">
        <f t="array" ref="O50">SUMPRODUCT((수출입지역별백데이터!$A$3:$A$8999=생산수출데이터!$L50)*(수출입지역별백데이터!$B$3:$B$8999=생산수출데이터!$N50)*(수출입지역별백데이터!$C$3:$C$8999))</f>
        <v>1425685.4</v>
      </c>
      <c r="P50" s="92" cm="1">
        <f t="array" ref="P50">SUMPRODUCT((수출입지역별백데이터!$A$3:$A$8999=생산수출데이터!$L50)*(수출입지역별백데이터!$B$3:$B$8999=생산수출데이터!$N50)*(수출입지역별백데이터!$D$3:$D$8999))</f>
        <v>6392106</v>
      </c>
      <c r="Q50" s="91">
        <f t="shared" si="0"/>
        <v>6392106</v>
      </c>
      <c r="R50" s="91"/>
      <c r="S50" s="93"/>
      <c r="T50" s="92" cm="1">
        <f t="array" ref="T50">SUMPRODUCT((수출입지역별백데이터!$F$3:$F$8999=생산수출데이터!$L50)*(수출입지역별백데이터!$G$3:$G$8999=생산수출데이터!$N50)*(수출입지역별백데이터!$H$3:$H$8999))</f>
        <v>4190</v>
      </c>
      <c r="U50" s="92" cm="1">
        <f t="array" ref="U50">SUMPRODUCT((수출입지역별백데이터!$F$3:$F$8999=생산수출데이터!$L50)*(수출입지역별백데이터!$G$3:$G$8999=생산수출데이터!$N50)*(수출입지역별백데이터!$I$3:$I$8999))</f>
        <v>242356</v>
      </c>
      <c r="V50" s="91">
        <f t="shared" si="1"/>
        <v>242356</v>
      </c>
      <c r="W50" s="91"/>
      <c r="X50" s="93"/>
      <c r="Y50" s="92" cm="1">
        <f t="array" ref="Y50">SUMPRODUCT((수출입지역별백데이터!$K$3:$K$8999=생산수출데이터!$L50)*(수출입지역별백데이터!$L$3:$L$8999=생산수출데이터!$N50)*(수출입지역별백데이터!$M$3:$M$8999))</f>
        <v>18377</v>
      </c>
      <c r="Z50" s="92" cm="1">
        <f t="array" ref="Z50">SUMPRODUCT((수출입지역별백데이터!$K$3:$K$8999=생산수출데이터!$L50)*(수출입지역별백데이터!$L$3:$L$8999=생산수출데이터!$N50)*(수출입지역별백데이터!$N$3:$N$8999))</f>
        <v>1799363</v>
      </c>
      <c r="AA50" s="91">
        <f t="shared" si="2"/>
        <v>1799363</v>
      </c>
      <c r="AB50" s="91"/>
      <c r="AC50" s="93"/>
      <c r="AD50" s="92" cm="1">
        <f t="array" ref="AD50">SUMPRODUCT((수출입지역별백데이터!$P$3:$P$8999=생산수출데이터!$L50)*(수출입지역별백데이터!$Q$3:$Q$8999=생산수출데이터!$N50)*(수출입지역별백데이터!$R$3:$R$8999))</f>
        <v>5537</v>
      </c>
      <c r="AE50" s="92" cm="1">
        <f t="array" ref="AE50">SUMPRODUCT((수출입지역별백데이터!$P$3:$P$8999=생산수출데이터!$L50)*(수출입지역별백데이터!$Q$3:$Q$8999=생산수출데이터!$N50)*(수출입지역별백데이터!$S$3:$S$8999))</f>
        <v>973940</v>
      </c>
      <c r="AF50" s="91">
        <f t="shared" si="3"/>
        <v>973940</v>
      </c>
      <c r="AG50" s="91"/>
      <c r="AH50" s="93"/>
    </row>
    <row r="51" spans="1:34" x14ac:dyDescent="0.3">
      <c r="A51" s="352" t="s">
        <v>8566</v>
      </c>
      <c r="B51" s="352" t="s">
        <v>45</v>
      </c>
      <c r="C51" s="282">
        <v>116.3</v>
      </c>
      <c r="D51" s="282">
        <v>98.3</v>
      </c>
      <c r="E51" s="282">
        <v>102.3</v>
      </c>
      <c r="F51" s="282">
        <v>128.30000000000001</v>
      </c>
      <c r="G51" s="282">
        <v>123.8</v>
      </c>
      <c r="H51" s="282">
        <v>131</v>
      </c>
      <c r="I51" s="282">
        <v>75.900000000000006</v>
      </c>
      <c r="J51" s="282">
        <v>119.5</v>
      </c>
      <c r="L51" s="204" t="s">
        <v>126</v>
      </c>
      <c r="M51" s="190" t="s">
        <v>325</v>
      </c>
      <c r="N51" s="190" t="s">
        <v>331</v>
      </c>
      <c r="O51" s="92" cm="1">
        <f t="array" ref="O51">SUMPRODUCT((수출입지역별백데이터!$A$3:$A$8999=생산수출데이터!$L51)*(수출입지역별백데이터!$B$3:$B$8999=생산수출데이터!$N51)*(수출입지역별백데이터!$C$3:$C$8999))</f>
        <v>243126.5</v>
      </c>
      <c r="P51" s="92" cm="1">
        <f t="array" ref="P51">SUMPRODUCT((수출입지역별백데이터!$A$3:$A$8999=생산수출데이터!$L51)*(수출입지역별백데이터!$B$3:$B$8999=생산수출데이터!$N51)*(수출입지역별백데이터!$D$3:$D$8999))</f>
        <v>2863877</v>
      </c>
      <c r="Q51" s="91">
        <f t="shared" si="0"/>
        <v>2863877</v>
      </c>
      <c r="R51" s="90" t="s">
        <v>323</v>
      </c>
      <c r="S51" s="89">
        <f t="shared" ref="S51" si="52">SUM(Q51:Q53)</f>
        <v>4609754</v>
      </c>
      <c r="T51" s="92" cm="1">
        <f t="array" ref="T51">SUMPRODUCT((수출입지역별백데이터!$F$3:$F$8999=생산수출데이터!$L51)*(수출입지역별백데이터!$G$3:$G$8999=생산수출데이터!$N51)*(수출입지역별백데이터!$H$3:$H$8999))</f>
        <v>627</v>
      </c>
      <c r="U51" s="92" cm="1">
        <f t="array" ref="U51">SUMPRODUCT((수출입지역별백데이터!$F$3:$F$8999=생산수출데이터!$L51)*(수출입지역별백데이터!$G$3:$G$8999=생산수출데이터!$N51)*(수출입지역별백데이터!$I$3:$I$8999))</f>
        <v>83691</v>
      </c>
      <c r="V51" s="91">
        <f t="shared" si="1"/>
        <v>83691</v>
      </c>
      <c r="W51" s="90" t="s">
        <v>323</v>
      </c>
      <c r="X51" s="89">
        <f t="shared" ref="X51" si="53">SUM(V51:V53)</f>
        <v>135636</v>
      </c>
      <c r="Y51" s="92" cm="1">
        <f t="array" ref="Y51">SUMPRODUCT((수출입지역별백데이터!$K$3:$K$8999=생산수출데이터!$L51)*(수출입지역별백데이터!$L$3:$L$8999=생산수출데이터!$N51)*(수출입지역별백데이터!$M$3:$M$8999))</f>
        <v>4954</v>
      </c>
      <c r="Z51" s="92" cm="1">
        <f t="array" ref="Z51">SUMPRODUCT((수출입지역별백데이터!$K$3:$K$8999=생산수출데이터!$L51)*(수출입지역별백데이터!$L$3:$L$8999=생산수출데이터!$N51)*(수출입지역별백데이터!$N$3:$N$8999))</f>
        <v>1245061</v>
      </c>
      <c r="AA51" s="91">
        <f t="shared" si="2"/>
        <v>1245061</v>
      </c>
      <c r="AB51" s="90" t="s">
        <v>323</v>
      </c>
      <c r="AC51" s="89">
        <f t="shared" ref="AC51" si="54">SUM(AA51:AA53)</f>
        <v>1476839</v>
      </c>
      <c r="AD51" s="92" cm="1">
        <f t="array" ref="AD51">SUMPRODUCT((수출입지역별백데이터!$P$3:$P$8999=생산수출데이터!$L51)*(수출입지역별백데이터!$Q$3:$Q$8999=생산수출데이터!$N51)*(수출입지역별백데이터!$R$3:$R$8999))</f>
        <v>808</v>
      </c>
      <c r="AE51" s="92" cm="1">
        <f t="array" ref="AE51">SUMPRODUCT((수출입지역별백데이터!$P$3:$P$8999=생산수출데이터!$L51)*(수출입지역별백데이터!$Q$3:$Q$8999=생산수출데이터!$N51)*(수출입지역별백데이터!$S$3:$S$8999))</f>
        <v>24241</v>
      </c>
      <c r="AF51" s="91">
        <f t="shared" si="3"/>
        <v>24241</v>
      </c>
      <c r="AG51" s="90" t="s">
        <v>323</v>
      </c>
      <c r="AH51" s="89">
        <f t="shared" ref="AH51" si="55">SUM(AF51:AF53)</f>
        <v>179799</v>
      </c>
    </row>
    <row r="52" spans="1:34" x14ac:dyDescent="0.3">
      <c r="A52" s="352" t="s">
        <v>8889</v>
      </c>
      <c r="B52" s="352" t="s">
        <v>45</v>
      </c>
      <c r="C52" s="282">
        <v>115.1</v>
      </c>
      <c r="D52" s="282">
        <v>93.7</v>
      </c>
      <c r="E52" s="282">
        <v>99.4</v>
      </c>
      <c r="F52" s="282">
        <v>129.6</v>
      </c>
      <c r="G52" s="282">
        <v>132.69999999999999</v>
      </c>
      <c r="H52" s="282">
        <v>121.9</v>
      </c>
      <c r="I52" s="282">
        <v>101.7</v>
      </c>
      <c r="J52" s="282">
        <v>122.9</v>
      </c>
      <c r="L52" s="204" t="s">
        <v>126</v>
      </c>
      <c r="M52" s="190" t="s">
        <v>325</v>
      </c>
      <c r="N52" s="190" t="s">
        <v>330</v>
      </c>
      <c r="O52" s="92" cm="1">
        <f t="array" ref="O52">SUMPRODUCT((수출입지역별백데이터!$A$3:$A$8999=생산수출데이터!$L52)*(수출입지역별백데이터!$B$3:$B$8999=생산수출데이터!$N52)*(수출입지역별백데이터!$C$3:$C$8999))</f>
        <v>45842.6</v>
      </c>
      <c r="P52" s="92" cm="1">
        <f t="array" ref="P52">SUMPRODUCT((수출입지역별백데이터!$A$3:$A$8999=생산수출데이터!$L52)*(수출입지역별백데이터!$B$3:$B$8999=생산수출데이터!$N52)*(수출입지역별백데이터!$D$3:$D$8999))</f>
        <v>226948</v>
      </c>
      <c r="Q52" s="91">
        <f t="shared" si="0"/>
        <v>226948</v>
      </c>
      <c r="R52" s="91"/>
      <c r="S52" s="95"/>
      <c r="T52" s="92" cm="1">
        <f t="array" ref="T52">SUMPRODUCT((수출입지역별백데이터!$F$3:$F$8999=생산수출데이터!$L52)*(수출입지역별백데이터!$G$3:$G$8999=생산수출데이터!$N52)*(수출입지역별백데이터!$H$3:$H$8999))</f>
        <v>134</v>
      </c>
      <c r="U52" s="92" cm="1">
        <f t="array" ref="U52">SUMPRODUCT((수출입지역별백데이터!$F$3:$F$8999=생산수출데이터!$L52)*(수출입지역별백데이터!$G$3:$G$8999=생산수출데이터!$N52)*(수출입지역별백데이터!$I$3:$I$8999))</f>
        <v>1005</v>
      </c>
      <c r="V52" s="91">
        <f t="shared" si="1"/>
        <v>1005</v>
      </c>
      <c r="W52" s="91"/>
      <c r="X52" s="95"/>
      <c r="Y52" s="92" cm="1">
        <f t="array" ref="Y52">SUMPRODUCT((수출입지역별백데이터!$K$3:$K$8999=생산수출데이터!$L52)*(수출입지역별백데이터!$L$3:$L$8999=생산수출데이터!$N52)*(수출입지역별백데이터!$M$3:$M$8999))</f>
        <v>160</v>
      </c>
      <c r="Z52" s="92" cm="1">
        <f t="array" ref="Z52">SUMPRODUCT((수출입지역별백데이터!$K$3:$K$8999=생산수출데이터!$L52)*(수출입지역별백데이터!$L$3:$L$8999=생산수출데이터!$N52)*(수출입지역별백데이터!$N$3:$N$8999))</f>
        <v>34564</v>
      </c>
      <c r="AA52" s="91">
        <f t="shared" si="2"/>
        <v>34564</v>
      </c>
      <c r="AB52" s="91"/>
      <c r="AC52" s="95"/>
      <c r="AD52" s="92" cm="1">
        <f t="array" ref="AD52">SUMPRODUCT((수출입지역별백데이터!$P$3:$P$8999=생산수출데이터!$L52)*(수출입지역별백데이터!$Q$3:$Q$8999=생산수출데이터!$N52)*(수출입지역별백데이터!$R$3:$R$8999))</f>
        <v>281</v>
      </c>
      <c r="AE52" s="92" cm="1">
        <f t="array" ref="AE52">SUMPRODUCT((수출입지역별백데이터!$P$3:$P$8999=생산수출데이터!$L52)*(수출입지역별백데이터!$Q$3:$Q$8999=생산수출데이터!$N52)*(수출입지역별백데이터!$S$3:$S$8999))</f>
        <v>3017</v>
      </c>
      <c r="AF52" s="91">
        <f t="shared" si="3"/>
        <v>3017</v>
      </c>
      <c r="AG52" s="91"/>
      <c r="AH52" s="95"/>
    </row>
    <row r="53" spans="1:34" x14ac:dyDescent="0.3">
      <c r="A53" s="281" t="s">
        <v>9532</v>
      </c>
      <c r="B53" s="281" t="s">
        <v>45</v>
      </c>
      <c r="C53" s="282">
        <v>125.3</v>
      </c>
      <c r="D53" s="282">
        <v>90.2</v>
      </c>
      <c r="E53" s="282">
        <v>116.7</v>
      </c>
      <c r="F53" s="282">
        <v>136.80000000000001</v>
      </c>
      <c r="G53" s="282">
        <v>132.19999999999999</v>
      </c>
      <c r="H53" s="282">
        <v>115.1</v>
      </c>
      <c r="I53" s="282">
        <v>92.4</v>
      </c>
      <c r="J53" s="282">
        <v>131</v>
      </c>
      <c r="L53" s="204" t="s">
        <v>126</v>
      </c>
      <c r="M53" s="190" t="s">
        <v>325</v>
      </c>
      <c r="N53" s="190" t="s">
        <v>329</v>
      </c>
      <c r="O53" s="92" cm="1">
        <f t="array" ref="O53">SUMPRODUCT((수출입지역별백데이터!$A$3:$A$8999=생산수출데이터!$L53)*(수출입지역별백데이터!$B$3:$B$8999=생산수출데이터!$N53)*(수출입지역별백데이터!$C$3:$C$8999))</f>
        <v>186663</v>
      </c>
      <c r="P53" s="92" cm="1">
        <f t="array" ref="P53">SUMPRODUCT((수출입지역별백데이터!$A$3:$A$8999=생산수출데이터!$L53)*(수출입지역별백데이터!$B$3:$B$8999=생산수출데이터!$N53)*(수출입지역별백데이터!$D$3:$D$8999))</f>
        <v>1518929</v>
      </c>
      <c r="Q53" s="91">
        <f t="shared" si="0"/>
        <v>1518929</v>
      </c>
      <c r="R53" s="91"/>
      <c r="S53" s="94"/>
      <c r="T53" s="92" cm="1">
        <f t="array" ref="T53">SUMPRODUCT((수출입지역별백데이터!$F$3:$F$8999=생산수출데이터!$L53)*(수출입지역별백데이터!$G$3:$G$8999=생산수출데이터!$N53)*(수출입지역별백데이터!$H$3:$H$8999))</f>
        <v>1753</v>
      </c>
      <c r="U53" s="92" cm="1">
        <f t="array" ref="U53">SUMPRODUCT((수출입지역별백데이터!$F$3:$F$8999=생산수출데이터!$L53)*(수출입지역별백데이터!$G$3:$G$8999=생산수출데이터!$N53)*(수출입지역별백데이터!$I$3:$I$8999))</f>
        <v>50940</v>
      </c>
      <c r="V53" s="91">
        <f t="shared" si="1"/>
        <v>50940</v>
      </c>
      <c r="W53" s="91"/>
      <c r="X53" s="94"/>
      <c r="Y53" s="92" cm="1">
        <f t="array" ref="Y53">SUMPRODUCT((수출입지역별백데이터!$K$3:$K$8999=생산수출데이터!$L53)*(수출입지역별백데이터!$L$3:$L$8999=생산수출데이터!$N53)*(수출입지역별백데이터!$M$3:$M$8999))</f>
        <v>13153</v>
      </c>
      <c r="Z53" s="92" cm="1">
        <f t="array" ref="Z53">SUMPRODUCT((수출입지역별백데이터!$K$3:$K$8999=생산수출데이터!$L53)*(수출입지역별백데이터!$L$3:$L$8999=생산수출데이터!$N53)*(수출입지역별백데이터!$N$3:$N$8999))</f>
        <v>197214</v>
      </c>
      <c r="AA53" s="91">
        <f t="shared" si="2"/>
        <v>197214</v>
      </c>
      <c r="AB53" s="91"/>
      <c r="AC53" s="94"/>
      <c r="AD53" s="92" cm="1">
        <f t="array" ref="AD53">SUMPRODUCT((수출입지역별백데이터!$P$3:$P$8999=생산수출데이터!$L53)*(수출입지역별백데이터!$Q$3:$Q$8999=생산수출데이터!$N53)*(수출입지역별백데이터!$R$3:$R$8999))</f>
        <v>3402</v>
      </c>
      <c r="AE53" s="92" cm="1">
        <f t="array" ref="AE53">SUMPRODUCT((수출입지역별백데이터!$P$3:$P$8999=생산수출데이터!$L53)*(수출입지역별백데이터!$Q$3:$Q$8999=생산수출데이터!$N53)*(수출입지역별백데이터!$S$3:$S$8999))</f>
        <v>152541</v>
      </c>
      <c r="AF53" s="91">
        <f t="shared" si="3"/>
        <v>152541</v>
      </c>
      <c r="AG53" s="91"/>
      <c r="AH53" s="94"/>
    </row>
    <row r="54" spans="1:34" x14ac:dyDescent="0.3">
      <c r="L54" s="204" t="s">
        <v>126</v>
      </c>
      <c r="M54" s="190" t="s">
        <v>325</v>
      </c>
      <c r="N54" s="190" t="s">
        <v>328</v>
      </c>
      <c r="O54" s="92" cm="1">
        <f t="array" ref="O54">SUMPRODUCT((수출입지역별백데이터!$A$3:$A$8999=생산수출데이터!$L54)*(수출입지역별백데이터!$B$3:$B$8999=생산수출데이터!$N54)*(수출입지역별백데이터!$C$3:$C$8999))</f>
        <v>2938.4</v>
      </c>
      <c r="P54" s="92" cm="1">
        <f t="array" ref="P54">SUMPRODUCT((수출입지역별백데이터!$A$3:$A$8999=생산수출데이터!$L54)*(수출입지역별백데이터!$B$3:$B$8999=생산수출데이터!$N54)*(수출입지역별백데이터!$D$3:$D$8999))</f>
        <v>83937</v>
      </c>
      <c r="Q54" s="91">
        <f t="shared" si="0"/>
        <v>83937</v>
      </c>
      <c r="R54" s="91"/>
      <c r="S54" s="93"/>
      <c r="T54" s="92" cm="1">
        <f t="array" ref="T54">SUMPRODUCT((수출입지역별백데이터!$F$3:$F$8999=생산수출데이터!$L54)*(수출입지역별백데이터!$G$3:$G$8999=생산수출데이터!$N54)*(수출입지역별백데이터!$H$3:$H$8999))</f>
        <v>4</v>
      </c>
      <c r="U54" s="92" cm="1">
        <f t="array" ref="U54">SUMPRODUCT((수출입지역별백데이터!$F$3:$F$8999=생산수출데이터!$L54)*(수출입지역별백데이터!$G$3:$G$8999=생산수출데이터!$N54)*(수출입지역별백데이터!$I$3:$I$8999))</f>
        <v>543</v>
      </c>
      <c r="V54" s="91">
        <f t="shared" si="1"/>
        <v>543</v>
      </c>
      <c r="W54" s="91"/>
      <c r="X54" s="93"/>
      <c r="Y54" s="92" cm="1">
        <f t="array" ref="Y54">SUMPRODUCT((수출입지역별백데이터!$K$3:$K$8999=생산수출데이터!$L54)*(수출입지역별백데이터!$L$3:$L$8999=생산수출데이터!$N54)*(수출입지역별백데이터!$M$3:$M$8999))</f>
        <v>0</v>
      </c>
      <c r="Z54" s="92" cm="1">
        <f t="array" ref="Z54">SUMPRODUCT((수출입지역별백데이터!$K$3:$K$8999=생산수출데이터!$L54)*(수출입지역별백데이터!$L$3:$L$8999=생산수출데이터!$N54)*(수출입지역별백데이터!$N$3:$N$8999))</f>
        <v>0</v>
      </c>
      <c r="AA54" s="91">
        <f t="shared" si="2"/>
        <v>0</v>
      </c>
      <c r="AB54" s="91"/>
      <c r="AC54" s="93"/>
      <c r="AD54" s="92" cm="1">
        <f t="array" ref="AD54">SUMPRODUCT((수출입지역별백데이터!$P$3:$P$8999=생산수출데이터!$L54)*(수출입지역별백데이터!$Q$3:$Q$8999=생산수출데이터!$N54)*(수출입지역별백데이터!$R$3:$R$8999))</f>
        <v>165</v>
      </c>
      <c r="AE54" s="92" cm="1">
        <f t="array" ref="AE54">SUMPRODUCT((수출입지역별백데이터!$P$3:$P$8999=생산수출데이터!$L54)*(수출입지역별백데이터!$Q$3:$Q$8999=생산수출데이터!$N54)*(수출입지역별백데이터!$S$3:$S$8999))</f>
        <v>81571</v>
      </c>
      <c r="AF54" s="91">
        <f t="shared" si="3"/>
        <v>81571</v>
      </c>
      <c r="AG54" s="91"/>
      <c r="AH54" s="93"/>
    </row>
    <row r="55" spans="1:34" x14ac:dyDescent="0.3">
      <c r="L55" s="204" t="s">
        <v>126</v>
      </c>
      <c r="M55" s="190" t="s">
        <v>325</v>
      </c>
      <c r="N55" s="190" t="s">
        <v>324</v>
      </c>
      <c r="O55" s="92" cm="1">
        <f t="array" ref="O55">SUMPRODUCT((수출입지역별백데이터!$A$3:$A$8999=생산수출데이터!$L55)*(수출입지역별백데이터!$B$3:$B$8999=생산수출데이터!$N55)*(수출입지역별백데이터!$C$3:$C$8999))</f>
        <v>935223.6</v>
      </c>
      <c r="P55" s="92" cm="1">
        <f t="array" ref="P55">SUMPRODUCT((수출입지역별백데이터!$A$3:$A$8999=생산수출데이터!$L55)*(수출입지역별백데이터!$B$3:$B$8999=생산수출데이터!$N55)*(수출입지역별백데이터!$D$3:$D$8999))</f>
        <v>1600931</v>
      </c>
      <c r="Q55" s="91">
        <f t="shared" si="0"/>
        <v>1600931</v>
      </c>
      <c r="R55" s="90" t="s">
        <v>321</v>
      </c>
      <c r="S55" s="89">
        <f t="shared" ref="S55" si="56">Q55</f>
        <v>1600931</v>
      </c>
      <c r="T55" s="92" cm="1">
        <f t="array" ref="T55">SUMPRODUCT((수출입지역별백데이터!$F$3:$F$8999=생산수출데이터!$L55)*(수출입지역별백데이터!$G$3:$G$8999=생산수출데이터!$N55)*(수출입지역별백데이터!$H$3:$H$8999))</f>
        <v>1330</v>
      </c>
      <c r="U55" s="92" cm="1">
        <f t="array" ref="U55">SUMPRODUCT((수출입지역별백데이터!$F$3:$F$8999=생산수출데이터!$L55)*(수출입지역별백데이터!$G$3:$G$8999=생산수출데이터!$N55)*(수출입지역별백데이터!$I$3:$I$8999))</f>
        <v>85618</v>
      </c>
      <c r="V55" s="91">
        <f t="shared" si="1"/>
        <v>85618</v>
      </c>
      <c r="W55" s="90" t="s">
        <v>321</v>
      </c>
      <c r="X55" s="89">
        <f t="shared" ref="X55" si="57">V55</f>
        <v>85618</v>
      </c>
      <c r="Y55" s="92" cm="1">
        <f t="array" ref="Y55">SUMPRODUCT((수출입지역별백데이터!$K$3:$K$8999=생산수출데이터!$L55)*(수출입지역별백데이터!$L$3:$L$8999=생산수출데이터!$N55)*(수출입지역별백데이터!$M$3:$M$8999))</f>
        <v>100</v>
      </c>
      <c r="Z55" s="92" cm="1">
        <f t="array" ref="Z55">SUMPRODUCT((수출입지역별백데이터!$K$3:$K$8999=생산수출데이터!$L55)*(수출입지역별백데이터!$L$3:$L$8999=생산수출데이터!$N55)*(수출입지역별백데이터!$N$3:$N$8999))</f>
        <v>322291</v>
      </c>
      <c r="AA55" s="91">
        <f t="shared" si="2"/>
        <v>322291</v>
      </c>
      <c r="AB55" s="90" t="s">
        <v>321</v>
      </c>
      <c r="AC55" s="89">
        <f t="shared" ref="AC55" si="58">AA55</f>
        <v>322291</v>
      </c>
      <c r="AD55" s="92" cm="1">
        <f t="array" ref="AD55">SUMPRODUCT((수출입지역별백데이터!$P$3:$P$8999=생산수출데이터!$L55)*(수출입지역별백데이터!$Q$3:$Q$8999=생산수출데이터!$N55)*(수출입지역별백데이터!$R$3:$R$8999))</f>
        <v>281</v>
      </c>
      <c r="AE55" s="92" cm="1">
        <f t="array" ref="AE55">SUMPRODUCT((수출입지역별백데이터!$P$3:$P$8999=생산수출데이터!$L55)*(수출입지역별백데이터!$Q$3:$Q$8999=생산수출데이터!$N55)*(수출입지역별백데이터!$S$3:$S$8999))</f>
        <v>677316</v>
      </c>
      <c r="AF55" s="91">
        <f t="shared" si="3"/>
        <v>677316</v>
      </c>
      <c r="AG55" s="90" t="s">
        <v>321</v>
      </c>
      <c r="AH55" s="89">
        <f t="shared" ref="AH55" si="59">AF55</f>
        <v>677316</v>
      </c>
    </row>
    <row r="56" spans="1:34" x14ac:dyDescent="0.3">
      <c r="L56" s="204" t="s">
        <v>127</v>
      </c>
      <c r="M56" s="190" t="s">
        <v>325</v>
      </c>
      <c r="N56" s="190" t="s">
        <v>332</v>
      </c>
      <c r="O56" s="92" cm="1">
        <f t="array" ref="O56">SUMPRODUCT((수출입지역별백데이터!$A$3:$A$8999=생산수출데이터!$L56)*(수출입지역별백데이터!$B$3:$B$8999=생산수출데이터!$N56)*(수출입지역별백데이터!$C$3:$C$8999))</f>
        <v>955716.3</v>
      </c>
      <c r="P56" s="92" cm="1">
        <f t="array" ref="P56">SUMPRODUCT((수출입지역별백데이터!$A$3:$A$8999=생산수출데이터!$L56)*(수출입지역별백데이터!$B$3:$B$8999=생산수출데이터!$N56)*(수출입지역별백데이터!$D$3:$D$8999))</f>
        <v>6631736</v>
      </c>
      <c r="Q56" s="91">
        <f t="shared" si="0"/>
        <v>6631736</v>
      </c>
      <c r="R56" s="91"/>
      <c r="S56" s="93"/>
      <c r="T56" s="92" cm="1">
        <f t="array" ref="T56">SUMPRODUCT((수출입지역별백데이터!$F$3:$F$8999=생산수출데이터!$L56)*(수출입지역별백데이터!$G$3:$G$8999=생산수출데이터!$N56)*(수출입지역별백데이터!$H$3:$H$8999))</f>
        <v>4390</v>
      </c>
      <c r="U56" s="92" cm="1">
        <f t="array" ref="U56">SUMPRODUCT((수출입지역별백데이터!$F$3:$F$8999=생산수출데이터!$L56)*(수출입지역별백데이터!$G$3:$G$8999=생산수출데이터!$N56)*(수출입지역별백데이터!$I$3:$I$8999))</f>
        <v>334151</v>
      </c>
      <c r="V56" s="91">
        <f t="shared" si="1"/>
        <v>334151</v>
      </c>
      <c r="W56" s="91"/>
      <c r="X56" s="93"/>
      <c r="Y56" s="92" cm="1">
        <f t="array" ref="Y56">SUMPRODUCT((수출입지역별백데이터!$K$3:$K$8999=생산수출데이터!$L56)*(수출입지역별백데이터!$L$3:$L$8999=생산수출데이터!$N56)*(수출입지역별백데이터!$M$3:$M$8999))</f>
        <v>21031</v>
      </c>
      <c r="Z56" s="92" cm="1">
        <f t="array" ref="Z56">SUMPRODUCT((수출입지역별백데이터!$K$3:$K$8999=생산수출데이터!$L56)*(수출입지역별백데이터!$L$3:$L$8999=생산수출데이터!$N56)*(수출입지역별백데이터!$N$3:$N$8999))</f>
        <v>2066570</v>
      </c>
      <c r="AA56" s="91">
        <f t="shared" si="2"/>
        <v>2066570</v>
      </c>
      <c r="AB56" s="91"/>
      <c r="AC56" s="93"/>
      <c r="AD56" s="92" cm="1">
        <f t="array" ref="AD56">SUMPRODUCT((수출입지역별백데이터!$P$3:$P$8999=생산수출데이터!$L56)*(수출입지역별백데이터!$Q$3:$Q$8999=생산수출데이터!$N56)*(수출입지역별백데이터!$R$3:$R$8999))</f>
        <v>5863</v>
      </c>
      <c r="AE56" s="92" cm="1">
        <f t="array" ref="AE56">SUMPRODUCT((수출입지역별백데이터!$P$3:$P$8999=생산수출데이터!$L56)*(수출입지역별백데이터!$Q$3:$Q$8999=생산수출데이터!$N56)*(수출입지역별백데이터!$S$3:$S$8999))</f>
        <v>918852</v>
      </c>
      <c r="AF56" s="91">
        <f t="shared" si="3"/>
        <v>918852</v>
      </c>
      <c r="AG56" s="91"/>
      <c r="AH56" s="93"/>
    </row>
    <row r="57" spans="1:34" x14ac:dyDescent="0.3">
      <c r="L57" s="204" t="s">
        <v>127</v>
      </c>
      <c r="M57" s="190" t="s">
        <v>325</v>
      </c>
      <c r="N57" s="190" t="s">
        <v>331</v>
      </c>
      <c r="O57" s="92" cm="1">
        <f t="array" ref="O57">SUMPRODUCT((수출입지역별백데이터!$A$3:$A$8999=생산수출데이터!$L57)*(수출입지역별백데이터!$B$3:$B$8999=생산수출데이터!$N57)*(수출입지역별백데이터!$C$3:$C$8999))</f>
        <v>272847.7</v>
      </c>
      <c r="P57" s="92" cm="1">
        <f t="array" ref="P57">SUMPRODUCT((수출입지역별백데이터!$A$3:$A$8999=생산수출데이터!$L57)*(수출입지역별백데이터!$B$3:$B$8999=생산수출데이터!$N57)*(수출입지역별백데이터!$D$3:$D$8999))</f>
        <v>3395841</v>
      </c>
      <c r="Q57" s="91">
        <f t="shared" si="0"/>
        <v>3395841</v>
      </c>
      <c r="R57" s="90" t="s">
        <v>323</v>
      </c>
      <c r="S57" s="89">
        <f t="shared" ref="S57" si="60">SUM(Q57:Q59)</f>
        <v>5407493</v>
      </c>
      <c r="T57" s="92" cm="1">
        <f t="array" ref="T57">SUMPRODUCT((수출입지역별백데이터!$F$3:$F$8999=생산수출데이터!$L57)*(수출입지역별백데이터!$G$3:$G$8999=생산수출데이터!$N57)*(수출입지역별백데이터!$H$3:$H$8999))</f>
        <v>567</v>
      </c>
      <c r="U57" s="92" cm="1">
        <f t="array" ref="U57">SUMPRODUCT((수출입지역별백데이터!$F$3:$F$8999=생산수출데이터!$L57)*(수출입지역별백데이터!$G$3:$G$8999=생산수출데이터!$N57)*(수출입지역별백데이터!$I$3:$I$8999))</f>
        <v>209811</v>
      </c>
      <c r="V57" s="91">
        <f t="shared" si="1"/>
        <v>209811</v>
      </c>
      <c r="W57" s="90" t="s">
        <v>323</v>
      </c>
      <c r="X57" s="89">
        <f t="shared" ref="X57" si="61">SUM(V57:V59)</f>
        <v>253726</v>
      </c>
      <c r="Y57" s="92" cm="1">
        <f t="array" ref="Y57">SUMPRODUCT((수출입지역별백데이터!$K$3:$K$8999=생산수출데이터!$L57)*(수출입지역별백데이터!$L$3:$L$8999=생산수출데이터!$N57)*(수출입지역별백데이터!$M$3:$M$8999))</f>
        <v>6164</v>
      </c>
      <c r="Z57" s="92" cm="1">
        <f t="array" ref="Z57">SUMPRODUCT((수출입지역별백데이터!$K$3:$K$8999=생산수출데이터!$L57)*(수출입지역별백데이터!$L$3:$L$8999=생산수출데이터!$N57)*(수출입지역별백데이터!$N$3:$N$8999))</f>
        <v>1518856</v>
      </c>
      <c r="AA57" s="91">
        <f t="shared" si="2"/>
        <v>1518856</v>
      </c>
      <c r="AB57" s="90" t="s">
        <v>323</v>
      </c>
      <c r="AC57" s="89">
        <f t="shared" ref="AC57" si="62">SUM(AA57:AA59)</f>
        <v>1760852</v>
      </c>
      <c r="AD57" s="92" cm="1">
        <f t="array" ref="AD57">SUMPRODUCT((수출입지역별백데이터!$P$3:$P$8999=생산수출데이터!$L57)*(수출입지역별백데이터!$Q$3:$Q$8999=생산수출데이터!$N57)*(수출입지역별백데이터!$R$3:$R$8999))</f>
        <v>648</v>
      </c>
      <c r="AE57" s="92" cm="1">
        <f t="array" ref="AE57">SUMPRODUCT((수출입지역별백데이터!$P$3:$P$8999=생산수출데이터!$L57)*(수출입지역별백데이터!$Q$3:$Q$8999=생산수출데이터!$N57)*(수출입지역별백데이터!$S$3:$S$8999))</f>
        <v>5088</v>
      </c>
      <c r="AF57" s="91">
        <f t="shared" si="3"/>
        <v>5088</v>
      </c>
      <c r="AG57" s="90" t="s">
        <v>323</v>
      </c>
      <c r="AH57" s="89">
        <f t="shared" ref="AH57" si="63">SUM(AF57:AF59)</f>
        <v>208940</v>
      </c>
    </row>
    <row r="58" spans="1:34" x14ac:dyDescent="0.3">
      <c r="L58" s="204" t="s">
        <v>127</v>
      </c>
      <c r="M58" s="190" t="s">
        <v>325</v>
      </c>
      <c r="N58" s="190" t="s">
        <v>330</v>
      </c>
      <c r="O58" s="92" cm="1">
        <f t="array" ref="O58">SUMPRODUCT((수출입지역별백데이터!$A$3:$A$8999=생산수출데이터!$L58)*(수출입지역별백데이터!$B$3:$B$8999=생산수출데이터!$N58)*(수출입지역별백데이터!$C$3:$C$8999))</f>
        <v>43901.7</v>
      </c>
      <c r="P58" s="92" cm="1">
        <f t="array" ref="P58">SUMPRODUCT((수출입지역별백데이터!$A$3:$A$8999=생산수출데이터!$L58)*(수출입지역별백데이터!$B$3:$B$8999=생산수출데이터!$N58)*(수출입지역별백데이터!$D$3:$D$8999))</f>
        <v>232035</v>
      </c>
      <c r="Q58" s="91">
        <f t="shared" si="0"/>
        <v>232035</v>
      </c>
      <c r="R58" s="91"/>
      <c r="S58" s="95"/>
      <c r="T58" s="92" cm="1">
        <f t="array" ref="T58">SUMPRODUCT((수출입지역별백데이터!$F$3:$F$8999=생산수출데이터!$L58)*(수출입지역별백데이터!$G$3:$G$8999=생산수출데이터!$N58)*(수출입지역별백데이터!$H$3:$H$8999))</f>
        <v>128</v>
      </c>
      <c r="U58" s="92" cm="1">
        <f t="array" ref="U58">SUMPRODUCT((수출입지역별백데이터!$F$3:$F$8999=생산수출데이터!$L58)*(수출입지역별백데이터!$G$3:$G$8999=생산수출데이터!$N58)*(수출입지역별백데이터!$I$3:$I$8999))</f>
        <v>1022</v>
      </c>
      <c r="V58" s="91">
        <f t="shared" si="1"/>
        <v>1022</v>
      </c>
      <c r="W58" s="91"/>
      <c r="X58" s="95"/>
      <c r="Y58" s="92" cm="1">
        <f t="array" ref="Y58">SUMPRODUCT((수출입지역별백데이터!$K$3:$K$8999=생산수출데이터!$L58)*(수출입지역별백데이터!$L$3:$L$8999=생산수출데이터!$N58)*(수출입지역별백데이터!$M$3:$M$8999))</f>
        <v>154</v>
      </c>
      <c r="Z58" s="92" cm="1">
        <f t="array" ref="Z58">SUMPRODUCT((수출입지역별백데이터!$K$3:$K$8999=생산수출데이터!$L58)*(수출입지역별백데이터!$L$3:$L$8999=생산수출데이터!$N58)*(수출입지역별백데이터!$N$3:$N$8999))</f>
        <v>31971</v>
      </c>
      <c r="AA58" s="91">
        <f t="shared" si="2"/>
        <v>31971</v>
      </c>
      <c r="AB58" s="91"/>
      <c r="AC58" s="95"/>
      <c r="AD58" s="92" cm="1">
        <f t="array" ref="AD58">SUMPRODUCT((수출입지역별백데이터!$P$3:$P$8999=생산수출데이터!$L58)*(수출입지역별백데이터!$Q$3:$Q$8999=생산수출데이터!$N58)*(수출입지역별백데이터!$R$3:$R$8999))</f>
        <v>257</v>
      </c>
      <c r="AE58" s="92" cm="1">
        <f t="array" ref="AE58">SUMPRODUCT((수출입지역별백데이터!$P$3:$P$8999=생산수출데이터!$L58)*(수출입지역별백데이터!$Q$3:$Q$8999=생산수출데이터!$N58)*(수출입지역별백데이터!$S$3:$S$8999))</f>
        <v>2913</v>
      </c>
      <c r="AF58" s="91">
        <f t="shared" si="3"/>
        <v>2913</v>
      </c>
      <c r="AG58" s="91"/>
      <c r="AH58" s="95"/>
    </row>
    <row r="59" spans="1:34" x14ac:dyDescent="0.3">
      <c r="L59" s="204" t="s">
        <v>127</v>
      </c>
      <c r="M59" s="190" t="s">
        <v>325</v>
      </c>
      <c r="N59" s="190" t="s">
        <v>329</v>
      </c>
      <c r="O59" s="92" cm="1">
        <f t="array" ref="O59">SUMPRODUCT((수출입지역별백데이터!$A$3:$A$8999=생산수출데이터!$L59)*(수출입지역별백데이터!$B$3:$B$8999=생산수출데이터!$N59)*(수출입지역별백데이터!$C$3:$C$8999))</f>
        <v>211400.1</v>
      </c>
      <c r="P59" s="92" cm="1">
        <f t="array" ref="P59">SUMPRODUCT((수출입지역별백데이터!$A$3:$A$8999=생산수출데이터!$L59)*(수출입지역별백데이터!$B$3:$B$8999=생산수출데이터!$N59)*(수출입지역별백데이터!$D$3:$D$8999))</f>
        <v>1779617</v>
      </c>
      <c r="Q59" s="91">
        <f t="shared" si="0"/>
        <v>1779617</v>
      </c>
      <c r="R59" s="91"/>
      <c r="S59" s="94"/>
      <c r="T59" s="92" cm="1">
        <f t="array" ref="T59">SUMPRODUCT((수출입지역별백데이터!$F$3:$F$8999=생산수출데이터!$L59)*(수출입지역별백데이터!$G$3:$G$8999=생산수출데이터!$N59)*(수출입지역별백데이터!$H$3:$H$8999))</f>
        <v>1853</v>
      </c>
      <c r="U59" s="92" cm="1">
        <f t="array" ref="U59">SUMPRODUCT((수출입지역별백데이터!$F$3:$F$8999=생산수출데이터!$L59)*(수출입지역별백데이터!$G$3:$G$8999=생산수출데이터!$N59)*(수출입지역별백데이터!$I$3:$I$8999))</f>
        <v>42893</v>
      </c>
      <c r="V59" s="91">
        <f t="shared" si="1"/>
        <v>42893</v>
      </c>
      <c r="W59" s="91"/>
      <c r="X59" s="94"/>
      <c r="Y59" s="92" cm="1">
        <f t="array" ref="Y59">SUMPRODUCT((수출입지역별백데이터!$K$3:$K$8999=생산수출데이터!$L59)*(수출입지역별백데이터!$L$3:$L$8999=생산수출데이터!$N59)*(수출입지역별백데이터!$M$3:$M$8999))</f>
        <v>14585</v>
      </c>
      <c r="Z59" s="92" cm="1">
        <f t="array" ref="Z59">SUMPRODUCT((수출입지역별백데이터!$K$3:$K$8999=생산수출데이터!$L59)*(수출입지역별백데이터!$L$3:$L$8999=생산수출데이터!$N59)*(수출입지역별백데이터!$N$3:$N$8999))</f>
        <v>210025</v>
      </c>
      <c r="AA59" s="91">
        <f t="shared" si="2"/>
        <v>210025</v>
      </c>
      <c r="AB59" s="91"/>
      <c r="AC59" s="94"/>
      <c r="AD59" s="92" cm="1">
        <f t="array" ref="AD59">SUMPRODUCT((수출입지역별백데이터!$P$3:$P$8999=생산수출데이터!$L59)*(수출입지역별백데이터!$Q$3:$Q$8999=생산수출데이터!$N59)*(수출입지역별백데이터!$R$3:$R$8999))</f>
        <v>3841</v>
      </c>
      <c r="AE59" s="92" cm="1">
        <f t="array" ref="AE59">SUMPRODUCT((수출입지역별백데이터!$P$3:$P$8999=생산수출데이터!$L59)*(수출입지역별백데이터!$Q$3:$Q$8999=생산수출데이터!$N59)*(수출입지역별백데이터!$S$3:$S$8999))</f>
        <v>200939</v>
      </c>
      <c r="AF59" s="91">
        <f t="shared" si="3"/>
        <v>200939</v>
      </c>
      <c r="AG59" s="91"/>
      <c r="AH59" s="94"/>
    </row>
    <row r="60" spans="1:34" x14ac:dyDescent="0.3">
      <c r="L60" s="204" t="s">
        <v>127</v>
      </c>
      <c r="M60" s="190" t="s">
        <v>325</v>
      </c>
      <c r="N60" s="190" t="s">
        <v>328</v>
      </c>
      <c r="O60" s="92" cm="1">
        <f t="array" ref="O60">SUMPRODUCT((수출입지역별백데이터!$A$3:$A$8999=생산수출데이터!$L60)*(수출입지역별백데이터!$B$3:$B$8999=생산수출데이터!$N60)*(수출입지역별백데이터!$C$3:$C$8999))</f>
        <v>4320.7</v>
      </c>
      <c r="P60" s="92" cm="1">
        <f t="array" ref="P60">SUMPRODUCT((수출입지역별백데이터!$A$3:$A$8999=생산수출데이터!$L60)*(수출입지역별백데이터!$B$3:$B$8999=생산수출데이터!$N60)*(수출입지역별백데이터!$D$3:$D$8999))</f>
        <v>126564</v>
      </c>
      <c r="Q60" s="91">
        <f t="shared" si="0"/>
        <v>126564</v>
      </c>
      <c r="R60" s="91"/>
      <c r="S60" s="93"/>
      <c r="T60" s="92" cm="1">
        <f t="array" ref="T60">SUMPRODUCT((수출입지역별백데이터!$F$3:$F$8999=생산수출데이터!$L60)*(수출입지역별백데이터!$G$3:$G$8999=생산수출데이터!$N60)*(수출입지역별백데이터!$H$3:$H$8999))</f>
        <v>2</v>
      </c>
      <c r="U60" s="92" cm="1">
        <f t="array" ref="U60">SUMPRODUCT((수출입지역별백데이터!$F$3:$F$8999=생산수출데이터!$L60)*(수출입지역별백데이터!$G$3:$G$8999=생산수출데이터!$N60)*(수출입지역별백데이터!$I$3:$I$8999))</f>
        <v>13</v>
      </c>
      <c r="V60" s="91">
        <f t="shared" si="1"/>
        <v>13</v>
      </c>
      <c r="W60" s="91"/>
      <c r="X60" s="93"/>
      <c r="Y60" s="92" cm="1">
        <f t="array" ref="Y60">SUMPRODUCT((수출입지역별백데이터!$K$3:$K$8999=생산수출데이터!$L60)*(수출입지역별백데이터!$L$3:$L$8999=생산수출데이터!$N60)*(수출입지역별백데이터!$M$3:$M$8999))</f>
        <v>0</v>
      </c>
      <c r="Z60" s="92" cm="1">
        <f t="array" ref="Z60">SUMPRODUCT((수출입지역별백데이터!$K$3:$K$8999=생산수출데이터!$L60)*(수출입지역별백데이터!$L$3:$L$8999=생산수출데이터!$N60)*(수출입지역별백데이터!$N$3:$N$8999))</f>
        <v>0</v>
      </c>
      <c r="AA60" s="91">
        <f t="shared" si="2"/>
        <v>0</v>
      </c>
      <c r="AB60" s="91"/>
      <c r="AC60" s="93"/>
      <c r="AD60" s="92" cm="1">
        <f t="array" ref="AD60">SUMPRODUCT((수출입지역별백데이터!$P$3:$P$8999=생산수출데이터!$L60)*(수출입지역별백데이터!$Q$3:$Q$8999=생산수출데이터!$N60)*(수출입지역별백데이터!$R$3:$R$8999))</f>
        <v>74</v>
      </c>
      <c r="AE60" s="92" cm="1">
        <f t="array" ref="AE60">SUMPRODUCT((수출입지역별백데이터!$P$3:$P$8999=생산수출데이터!$L60)*(수출입지역별백데이터!$Q$3:$Q$8999=생산수출데이터!$N60)*(수출입지역별백데이터!$S$3:$S$8999))</f>
        <v>124381</v>
      </c>
      <c r="AF60" s="91">
        <f t="shared" si="3"/>
        <v>124381</v>
      </c>
      <c r="AG60" s="91"/>
      <c r="AH60" s="93"/>
    </row>
    <row r="61" spans="1:34" x14ac:dyDescent="0.3">
      <c r="L61" s="204" t="s">
        <v>127</v>
      </c>
      <c r="M61" s="190" t="s">
        <v>325</v>
      </c>
      <c r="N61" s="190" t="s">
        <v>324</v>
      </c>
      <c r="O61" s="92" cm="1">
        <f t="array" ref="O61">SUMPRODUCT((수출입지역별백데이터!$A$3:$A$8999=생산수출데이터!$L61)*(수출입지역별백데이터!$B$3:$B$8999=생산수출데이터!$N61)*(수출입지역별백데이터!$C$3:$C$8999))</f>
        <v>411902.5</v>
      </c>
      <c r="P61" s="92" cm="1">
        <f t="array" ref="P61">SUMPRODUCT((수출입지역별백데이터!$A$3:$A$8999=생산수출데이터!$L61)*(수출입지역별백데이터!$B$3:$B$8999=생산수출데이터!$N61)*(수출입지역별백데이터!$D$3:$D$8999))</f>
        <v>977972</v>
      </c>
      <c r="Q61" s="91">
        <f t="shared" si="0"/>
        <v>977972</v>
      </c>
      <c r="R61" s="90" t="s">
        <v>321</v>
      </c>
      <c r="S61" s="89">
        <f t="shared" ref="S61" si="64">Q61</f>
        <v>977972</v>
      </c>
      <c r="T61" s="92" cm="1">
        <f t="array" ref="T61">SUMPRODUCT((수출입지역별백데이터!$F$3:$F$8999=생산수출데이터!$L61)*(수출입지역별백데이터!$G$3:$G$8999=생산수출데이터!$N61)*(수출입지역별백데이터!$H$3:$H$8999))</f>
        <v>1448</v>
      </c>
      <c r="U61" s="92" cm="1">
        <f t="array" ref="U61">SUMPRODUCT((수출입지역별백데이터!$F$3:$F$8999=생산수출데이터!$L61)*(수출입지역별백데이터!$G$3:$G$8999=생산수출데이터!$N61)*(수출입지역별백데이터!$I$3:$I$8999))</f>
        <v>61486</v>
      </c>
      <c r="V61" s="91">
        <f t="shared" si="1"/>
        <v>61486</v>
      </c>
      <c r="W61" s="90" t="s">
        <v>321</v>
      </c>
      <c r="X61" s="89">
        <f t="shared" ref="X61" si="65">V61</f>
        <v>61486</v>
      </c>
      <c r="Y61" s="92" cm="1">
        <f t="array" ref="Y61">SUMPRODUCT((수출입지역별백데이터!$K$3:$K$8999=생산수출데이터!$L61)*(수출입지역별백데이터!$L$3:$L$8999=생산수출데이터!$N61)*(수출입지역별백데이터!$M$3:$M$8999))</f>
        <v>124</v>
      </c>
      <c r="Z61" s="92" cm="1">
        <f t="array" ref="Z61">SUMPRODUCT((수출입지역별백데이터!$K$3:$K$8999=생산수출데이터!$L61)*(수출입지역별백데이터!$L$3:$L$8999=생산수출데이터!$N61)*(수출입지역별백데이터!$N$3:$N$8999))</f>
        <v>305700</v>
      </c>
      <c r="AA61" s="91">
        <f t="shared" si="2"/>
        <v>305700</v>
      </c>
      <c r="AB61" s="90" t="s">
        <v>321</v>
      </c>
      <c r="AC61" s="89">
        <f t="shared" ref="AC61" si="66">AA61</f>
        <v>305700</v>
      </c>
      <c r="AD61" s="92" cm="1">
        <f t="array" ref="AD61">SUMPRODUCT((수출입지역별백데이터!$P$3:$P$8999=생산수출데이터!$L61)*(수출입지역별백데이터!$Q$3:$Q$8999=생산수출데이터!$N61)*(수출입지역별백데이터!$R$3:$R$8999))</f>
        <v>293</v>
      </c>
      <c r="AE61" s="92" cm="1">
        <f t="array" ref="AE61">SUMPRODUCT((수출입지역별백데이터!$P$3:$P$8999=생산수출데이터!$L61)*(수출입지역별백데이터!$Q$3:$Q$8999=생산수출데이터!$N61)*(수출입지역별백데이터!$S$3:$S$8999))</f>
        <v>526002</v>
      </c>
      <c r="AF61" s="91">
        <f t="shared" si="3"/>
        <v>526002</v>
      </c>
      <c r="AG61" s="90" t="s">
        <v>321</v>
      </c>
      <c r="AH61" s="89">
        <f t="shared" ref="AH61" si="67">AF61</f>
        <v>526002</v>
      </c>
    </row>
    <row r="62" spans="1:34" x14ac:dyDescent="0.3">
      <c r="L62" s="204" t="s">
        <v>128</v>
      </c>
      <c r="M62" s="190" t="s">
        <v>325</v>
      </c>
      <c r="N62" s="190" t="s">
        <v>332</v>
      </c>
      <c r="O62" s="92" cm="1">
        <f t="array" ref="O62">SUMPRODUCT((수출입지역별백데이터!$A$3:$A$8999=생산수출데이터!$L62)*(수출입지역별백데이터!$B$3:$B$8999=생산수출데이터!$N62)*(수출입지역별백데이터!$C$3:$C$8999))</f>
        <v>1001369.5</v>
      </c>
      <c r="P62" s="92" cm="1">
        <f t="array" ref="P62">SUMPRODUCT((수출입지역별백데이터!$A$3:$A$8999=생산수출데이터!$L62)*(수출입지역별백데이터!$B$3:$B$8999=생산수출데이터!$N62)*(수출입지역별백데이터!$D$3:$D$8999))</f>
        <v>7362780</v>
      </c>
      <c r="Q62" s="91">
        <f t="shared" si="0"/>
        <v>7362780</v>
      </c>
      <c r="R62" s="91"/>
      <c r="S62" s="93"/>
      <c r="T62" s="92" cm="1">
        <f t="array" ref="T62">SUMPRODUCT((수출입지역별백데이터!$F$3:$F$8999=생산수출데이터!$L62)*(수출입지역별백데이터!$G$3:$G$8999=생산수출데이터!$N62)*(수출입지역별백데이터!$H$3:$H$8999))</f>
        <v>4603</v>
      </c>
      <c r="U62" s="92" cm="1">
        <f t="array" ref="U62">SUMPRODUCT((수출입지역별백데이터!$F$3:$F$8999=생산수출데이터!$L62)*(수출입지역별백데이터!$G$3:$G$8999=생산수출데이터!$N62)*(수출입지역별백데이터!$I$3:$I$8999))</f>
        <v>212124</v>
      </c>
      <c r="V62" s="91">
        <f t="shared" si="1"/>
        <v>212124</v>
      </c>
      <c r="W62" s="91"/>
      <c r="X62" s="93"/>
      <c r="Y62" s="92" cm="1">
        <f t="array" ref="Y62">SUMPRODUCT((수출입지역별백데이터!$K$3:$K$8999=생산수출데이터!$L62)*(수출입지역별백데이터!$L$3:$L$8999=생산수출데이터!$N62)*(수출입지역별백데이터!$M$3:$M$8999))</f>
        <v>23740</v>
      </c>
      <c r="Z62" s="92" cm="1">
        <f t="array" ref="Z62">SUMPRODUCT((수출입지역별백데이터!$K$3:$K$8999=생산수출데이터!$L62)*(수출입지역별백데이터!$L$3:$L$8999=생산수출데이터!$N62)*(수출입지역별백데이터!$N$3:$N$8999))</f>
        <v>2524547</v>
      </c>
      <c r="AA62" s="91">
        <f t="shared" si="2"/>
        <v>2524547</v>
      </c>
      <c r="AB62" s="91"/>
      <c r="AC62" s="93"/>
      <c r="AD62" s="92" cm="1">
        <f t="array" ref="AD62">SUMPRODUCT((수출입지역별백데이터!$P$3:$P$8999=생산수출데이터!$L62)*(수출입지역별백데이터!$Q$3:$Q$8999=생산수출데이터!$N62)*(수출입지역별백데이터!$R$3:$R$8999))</f>
        <v>5984</v>
      </c>
      <c r="AE62" s="92" cm="1">
        <f t="array" ref="AE62">SUMPRODUCT((수출입지역별백데이터!$P$3:$P$8999=생산수출데이터!$L62)*(수출입지역별백데이터!$Q$3:$Q$8999=생산수출데이터!$N62)*(수출입지역별백데이터!$S$3:$S$8999))</f>
        <v>1072094</v>
      </c>
      <c r="AF62" s="91">
        <f t="shared" si="3"/>
        <v>1072094</v>
      </c>
      <c r="AG62" s="91"/>
      <c r="AH62" s="93"/>
    </row>
    <row r="63" spans="1:34" x14ac:dyDescent="0.3">
      <c r="L63" s="204" t="s">
        <v>128</v>
      </c>
      <c r="M63" s="190" t="s">
        <v>325</v>
      </c>
      <c r="N63" s="190" t="s">
        <v>331</v>
      </c>
      <c r="O63" s="92" cm="1">
        <f t="array" ref="O63">SUMPRODUCT((수출입지역별백데이터!$A$3:$A$8999=생산수출데이터!$L63)*(수출입지역별백데이터!$B$3:$B$8999=생산수출데이터!$N63)*(수출입지역별백데이터!$C$3:$C$8999))</f>
        <v>291793.3</v>
      </c>
      <c r="P63" s="92" cm="1">
        <f t="array" ref="P63">SUMPRODUCT((수출입지역별백데이터!$A$3:$A$8999=생산수출데이터!$L63)*(수출입지역별백데이터!$B$3:$B$8999=생산수출데이터!$N63)*(수출입지역별백데이터!$D$3:$D$8999))</f>
        <v>3655070</v>
      </c>
      <c r="Q63" s="91">
        <f t="shared" si="0"/>
        <v>3655070</v>
      </c>
      <c r="R63" s="90" t="s">
        <v>323</v>
      </c>
      <c r="S63" s="89">
        <f t="shared" ref="S63" si="68">SUM(Q63:Q65)</f>
        <v>5641667</v>
      </c>
      <c r="T63" s="92" cm="1">
        <f t="array" ref="T63">SUMPRODUCT((수출입지역별백데이터!$F$3:$F$8999=생산수출데이터!$L63)*(수출입지역별백데이터!$G$3:$G$8999=생산수출데이터!$N63)*(수출입지역별백데이터!$H$3:$H$8999))</f>
        <v>636</v>
      </c>
      <c r="U63" s="92" cm="1">
        <f t="array" ref="U63">SUMPRODUCT((수출입지역별백데이터!$F$3:$F$8999=생산수출데이터!$L63)*(수출입지역별백데이터!$G$3:$G$8999=생산수출데이터!$N63)*(수출입지역별백데이터!$I$3:$I$8999))</f>
        <v>134319</v>
      </c>
      <c r="V63" s="91">
        <f t="shared" si="1"/>
        <v>134319</v>
      </c>
      <c r="W63" s="90" t="s">
        <v>323</v>
      </c>
      <c r="X63" s="89">
        <f t="shared" ref="X63" si="69">SUM(V63:V65)</f>
        <v>178174</v>
      </c>
      <c r="Y63" s="92" cm="1">
        <f t="array" ref="Y63">SUMPRODUCT((수출입지역별백데이터!$K$3:$K$8999=생산수출데이터!$L63)*(수출입지역별백데이터!$L$3:$L$8999=생산수출데이터!$N63)*(수출입지역별백데이터!$M$3:$M$8999))</f>
        <v>7231</v>
      </c>
      <c r="Z63" s="92" cm="1">
        <f t="array" ref="Z63">SUMPRODUCT((수출입지역별백데이터!$K$3:$K$8999=생산수출데이터!$L63)*(수출입지역별백데이터!$L$3:$L$8999=생산수출데이터!$N63)*(수출입지역별백데이터!$N$3:$N$8999))</f>
        <v>1843190</v>
      </c>
      <c r="AA63" s="91">
        <f t="shared" si="2"/>
        <v>1843190</v>
      </c>
      <c r="AB63" s="90" t="s">
        <v>323</v>
      </c>
      <c r="AC63" s="89">
        <f t="shared" ref="AC63" si="70">SUM(AA63:AA65)</f>
        <v>2101936</v>
      </c>
      <c r="AD63" s="92" cm="1">
        <f t="array" ref="AD63">SUMPRODUCT((수출입지역별백데이터!$P$3:$P$8999=생산수출데이터!$L63)*(수출입지역별백데이터!$Q$3:$Q$8999=생산수출데이터!$N63)*(수출입지역별백데이터!$R$3:$R$8999))</f>
        <v>671</v>
      </c>
      <c r="AE63" s="92" cm="1">
        <f t="array" ref="AE63">SUMPRODUCT((수출입지역별백데이터!$P$3:$P$8999=생산수출데이터!$L63)*(수출입지역별백데이터!$Q$3:$Q$8999=생산수출데이터!$N63)*(수출입지역별백데이터!$S$3:$S$8999))</f>
        <v>3735</v>
      </c>
      <c r="AF63" s="91">
        <f t="shared" si="3"/>
        <v>3735</v>
      </c>
      <c r="AG63" s="90" t="s">
        <v>323</v>
      </c>
      <c r="AH63" s="89">
        <f t="shared" ref="AH63" si="71">SUM(AF63:AF65)</f>
        <v>206543</v>
      </c>
    </row>
    <row r="64" spans="1:34" x14ac:dyDescent="0.3">
      <c r="L64" s="204" t="s">
        <v>128</v>
      </c>
      <c r="M64" s="190" t="s">
        <v>325</v>
      </c>
      <c r="N64" s="190" t="s">
        <v>330</v>
      </c>
      <c r="O64" s="92" cm="1">
        <f t="array" ref="O64">SUMPRODUCT((수출입지역별백데이터!$A$3:$A$8999=생산수출데이터!$L64)*(수출입지역별백데이터!$B$3:$B$8999=생산수출데이터!$N64)*(수출입지역별백데이터!$C$3:$C$8999))</f>
        <v>45496.800000000003</v>
      </c>
      <c r="P64" s="92" cm="1">
        <f t="array" ref="P64">SUMPRODUCT((수출입지역별백데이터!$A$3:$A$8999=생산수출데이터!$L64)*(수출입지역별백데이터!$B$3:$B$8999=생산수출데이터!$N64)*(수출입지역별백데이터!$D$3:$D$8999))</f>
        <v>260547</v>
      </c>
      <c r="Q64" s="91">
        <f t="shared" si="0"/>
        <v>260547</v>
      </c>
      <c r="R64" s="91"/>
      <c r="S64" s="95"/>
      <c r="T64" s="92" cm="1">
        <f t="array" ref="T64">SUMPRODUCT((수출입지역별백데이터!$F$3:$F$8999=생산수출데이터!$L64)*(수출입지역별백데이터!$G$3:$G$8999=생산수출데이터!$N64)*(수출입지역별백데이터!$H$3:$H$8999))</f>
        <v>107</v>
      </c>
      <c r="U64" s="92" cm="1">
        <f t="array" ref="U64">SUMPRODUCT((수출입지역별백데이터!$F$3:$F$8999=생산수출데이터!$L64)*(수출입지역별백데이터!$G$3:$G$8999=생산수출데이터!$N64)*(수출입지역별백데이터!$I$3:$I$8999))</f>
        <v>743</v>
      </c>
      <c r="V64" s="91">
        <f t="shared" si="1"/>
        <v>743</v>
      </c>
      <c r="W64" s="91"/>
      <c r="X64" s="95"/>
      <c r="Y64" s="92" cm="1">
        <f t="array" ref="Y64">SUMPRODUCT((수출입지역별백데이터!$K$3:$K$8999=생산수출데이터!$L64)*(수출입지역별백데이터!$L$3:$L$8999=생산수출데이터!$N64)*(수출입지역별백데이터!$M$3:$M$8999))</f>
        <v>205</v>
      </c>
      <c r="Z64" s="92" cm="1">
        <f t="array" ref="Z64">SUMPRODUCT((수출입지역별백데이터!$K$3:$K$8999=생산수출데이터!$L64)*(수출입지역별백데이터!$L$3:$L$8999=생산수출데이터!$N64)*(수출입지역별백데이터!$N$3:$N$8999))</f>
        <v>37505</v>
      </c>
      <c r="AA64" s="91">
        <f t="shared" si="2"/>
        <v>37505</v>
      </c>
      <c r="AB64" s="91"/>
      <c r="AC64" s="95"/>
      <c r="AD64" s="92" cm="1">
        <f t="array" ref="AD64">SUMPRODUCT((수출입지역별백데이터!$P$3:$P$8999=생산수출데이터!$L64)*(수출입지역별백데이터!$Q$3:$Q$8999=생산수출데이터!$N64)*(수출입지역별백데이터!$R$3:$R$8999))</f>
        <v>210</v>
      </c>
      <c r="AE64" s="92" cm="1">
        <f t="array" ref="AE64">SUMPRODUCT((수출입지역별백데이터!$P$3:$P$8999=생산수출데이터!$L64)*(수출입지역별백데이터!$Q$3:$Q$8999=생산수출데이터!$N64)*(수출입지역별백데이터!$S$3:$S$8999))</f>
        <v>2053</v>
      </c>
      <c r="AF64" s="91">
        <f t="shared" si="3"/>
        <v>2053</v>
      </c>
      <c r="AG64" s="91"/>
      <c r="AH64" s="95"/>
    </row>
    <row r="65" spans="12:34" x14ac:dyDescent="0.3">
      <c r="L65" s="204" t="s">
        <v>128</v>
      </c>
      <c r="M65" s="190" t="s">
        <v>325</v>
      </c>
      <c r="N65" s="190" t="s">
        <v>329</v>
      </c>
      <c r="O65" s="92" cm="1">
        <f t="array" ref="O65">SUMPRODUCT((수출입지역별백데이터!$A$3:$A$8999=생산수출데이터!$L65)*(수출입지역별백데이터!$B$3:$B$8999=생산수출데이터!$N65)*(수출입지역별백데이터!$C$3:$C$8999))</f>
        <v>198789.9</v>
      </c>
      <c r="P65" s="92" cm="1">
        <f t="array" ref="P65">SUMPRODUCT((수출입지역별백데이터!$A$3:$A$8999=생산수출데이터!$L65)*(수출입지역별백데이터!$B$3:$B$8999=생산수출데이터!$N65)*(수출입지역별백데이터!$D$3:$D$8999))</f>
        <v>1726050</v>
      </c>
      <c r="Q65" s="91">
        <f t="shared" si="0"/>
        <v>1726050</v>
      </c>
      <c r="R65" s="91"/>
      <c r="S65" s="94"/>
      <c r="T65" s="92" cm="1">
        <f t="array" ref="T65">SUMPRODUCT((수출입지역별백데이터!$F$3:$F$8999=생산수출데이터!$L65)*(수출입지역별백데이터!$G$3:$G$8999=생산수출데이터!$N65)*(수출입지역별백데이터!$H$3:$H$8999))</f>
        <v>1881</v>
      </c>
      <c r="U65" s="92" cm="1">
        <f t="array" ref="U65">SUMPRODUCT((수출입지역별백데이터!$F$3:$F$8999=생산수출데이터!$L65)*(수출입지역별백데이터!$G$3:$G$8999=생산수출데이터!$N65)*(수출입지역별백데이터!$I$3:$I$8999))</f>
        <v>43112</v>
      </c>
      <c r="V65" s="91">
        <f t="shared" si="1"/>
        <v>43112</v>
      </c>
      <c r="W65" s="91"/>
      <c r="X65" s="94"/>
      <c r="Y65" s="92" cm="1">
        <f t="array" ref="Y65">SUMPRODUCT((수출입지역별백데이터!$K$3:$K$8999=생산수출데이터!$L65)*(수출입지역별백데이터!$L$3:$L$8999=생산수출데이터!$N65)*(수출입지역별백데이터!$M$3:$M$8999))</f>
        <v>16188</v>
      </c>
      <c r="Z65" s="92" cm="1">
        <f t="array" ref="Z65">SUMPRODUCT((수출입지역별백데이터!$K$3:$K$8999=생산수출데이터!$L65)*(수출입지역별백데이터!$L$3:$L$8999=생산수출데이터!$N65)*(수출입지역별백데이터!$N$3:$N$8999))</f>
        <v>221241</v>
      </c>
      <c r="AA65" s="91">
        <f t="shared" si="2"/>
        <v>221241</v>
      </c>
      <c r="AB65" s="91"/>
      <c r="AC65" s="94"/>
      <c r="AD65" s="92" cm="1">
        <f t="array" ref="AD65">SUMPRODUCT((수출입지역별백데이터!$P$3:$P$8999=생산수출데이터!$L65)*(수출입지역별백데이터!$Q$3:$Q$8999=생산수출데이터!$N65)*(수출입지역별백데이터!$R$3:$R$8999))</f>
        <v>3757</v>
      </c>
      <c r="AE65" s="92" cm="1">
        <f t="array" ref="AE65">SUMPRODUCT((수출입지역별백데이터!$P$3:$P$8999=생산수출데이터!$L65)*(수출입지역별백데이터!$Q$3:$Q$8999=생산수출데이터!$N65)*(수출입지역별백데이터!$S$3:$S$8999))</f>
        <v>200755</v>
      </c>
      <c r="AF65" s="91">
        <f t="shared" si="3"/>
        <v>200755</v>
      </c>
      <c r="AG65" s="91"/>
      <c r="AH65" s="94"/>
    </row>
    <row r="66" spans="12:34" x14ac:dyDescent="0.3">
      <c r="L66" s="204" t="s">
        <v>128</v>
      </c>
      <c r="M66" s="190" t="s">
        <v>325</v>
      </c>
      <c r="N66" s="190" t="s">
        <v>328</v>
      </c>
      <c r="O66" s="92" cm="1">
        <f t="array" ref="O66">SUMPRODUCT((수출입지역별백데이터!$A$3:$A$8999=생산수출데이터!$L66)*(수출입지역별백데이터!$B$3:$B$8999=생산수출데이터!$N66)*(수출입지역별백데이터!$C$3:$C$8999))</f>
        <v>3791.4</v>
      </c>
      <c r="P66" s="92" cm="1">
        <f t="array" ref="P66">SUMPRODUCT((수출입지역별백데이터!$A$3:$A$8999=생산수출데이터!$L66)*(수출입지역별백데이터!$B$3:$B$8999=생산수출데이터!$N66)*(수출입지역별백데이터!$D$3:$D$8999))</f>
        <v>107016</v>
      </c>
      <c r="Q66" s="91">
        <f t="shared" si="0"/>
        <v>107016</v>
      </c>
      <c r="R66" s="91"/>
      <c r="S66" s="93"/>
      <c r="T66" s="92" cm="1">
        <f t="array" ref="T66">SUMPRODUCT((수출입지역별백데이터!$F$3:$F$8999=생산수출데이터!$L66)*(수출입지역별백데이터!$G$3:$G$8999=생산수출데이터!$N66)*(수출입지역별백데이터!$H$3:$H$8999))</f>
        <v>4</v>
      </c>
      <c r="U66" s="92" cm="1">
        <f t="array" ref="U66">SUMPRODUCT((수출입지역별백데이터!$F$3:$F$8999=생산수출데이터!$L66)*(수출입지역별백데이터!$G$3:$G$8999=생산수출데이터!$N66)*(수출입지역별백데이터!$I$3:$I$8999))</f>
        <v>74</v>
      </c>
      <c r="V66" s="91">
        <f t="shared" si="1"/>
        <v>74</v>
      </c>
      <c r="W66" s="91"/>
      <c r="X66" s="93"/>
      <c r="Y66" s="92" cm="1">
        <f t="array" ref="Y66">SUMPRODUCT((수출입지역별백데이터!$K$3:$K$8999=생산수출데이터!$L66)*(수출입지역별백데이터!$L$3:$L$8999=생산수출데이터!$N66)*(수출입지역별백데이터!$M$3:$M$8999))</f>
        <v>0</v>
      </c>
      <c r="Z66" s="92" cm="1">
        <f t="array" ref="Z66">SUMPRODUCT((수출입지역별백데이터!$K$3:$K$8999=생산수출데이터!$L66)*(수출입지역별백데이터!$L$3:$L$8999=생산수출데이터!$N66)*(수출입지역별백데이터!$N$3:$N$8999))</f>
        <v>0</v>
      </c>
      <c r="AA66" s="91">
        <f t="shared" si="2"/>
        <v>0</v>
      </c>
      <c r="AB66" s="91"/>
      <c r="AC66" s="93"/>
      <c r="AD66" s="92" cm="1">
        <f t="array" ref="AD66">SUMPRODUCT((수출입지역별백데이터!$P$3:$P$8999=생산수출데이터!$L66)*(수출입지역별백데이터!$Q$3:$Q$8999=생산수출데이터!$N66)*(수출입지역별백데이터!$R$3:$R$8999))</f>
        <v>38</v>
      </c>
      <c r="AE66" s="92" cm="1">
        <f t="array" ref="AE66">SUMPRODUCT((수출입지역별백데이터!$P$3:$P$8999=생산수출데이터!$L66)*(수출입지역별백데이터!$Q$3:$Q$8999=생산수출데이터!$N66)*(수출입지역별백데이터!$S$3:$S$8999))</f>
        <v>104562</v>
      </c>
      <c r="AF66" s="91">
        <f t="shared" si="3"/>
        <v>104562</v>
      </c>
      <c r="AG66" s="91"/>
      <c r="AH66" s="93"/>
    </row>
    <row r="67" spans="12:34" x14ac:dyDescent="0.3">
      <c r="L67" s="204" t="s">
        <v>128</v>
      </c>
      <c r="M67" s="190" t="s">
        <v>325</v>
      </c>
      <c r="N67" s="190" t="s">
        <v>324</v>
      </c>
      <c r="O67" s="92" cm="1">
        <f t="array" ref="O67">SUMPRODUCT((수출입지역별백데이터!$A$3:$A$8999=생산수출데이터!$L67)*(수출입지역별백데이터!$B$3:$B$8999=생산수출데이터!$N67)*(수출입지역별백데이터!$C$3:$C$8999))</f>
        <v>449672.2</v>
      </c>
      <c r="P67" s="92" cm="1">
        <f t="array" ref="P67">SUMPRODUCT((수출입지역별백데이터!$A$3:$A$8999=생산수출데이터!$L67)*(수출입지역별백데이터!$B$3:$B$8999=생산수출데이터!$N67)*(수출입지역별백데이터!$D$3:$D$8999))</f>
        <v>1485588</v>
      </c>
      <c r="Q67" s="91">
        <f t="shared" si="0"/>
        <v>1485588</v>
      </c>
      <c r="R67" s="90" t="s">
        <v>321</v>
      </c>
      <c r="S67" s="89">
        <f t="shared" ref="S67" si="72">Q67</f>
        <v>1485588</v>
      </c>
      <c r="T67" s="92" cm="1">
        <f t="array" ref="T67">SUMPRODUCT((수출입지역별백데이터!$F$3:$F$8999=생산수출데이터!$L67)*(수출입지역별백데이터!$G$3:$G$8999=생산수출데이터!$N67)*(수출입지역별백데이터!$H$3:$H$8999))</f>
        <v>1535</v>
      </c>
      <c r="U67" s="92" cm="1">
        <f t="array" ref="U67">SUMPRODUCT((수출입지역별백데이터!$F$3:$F$8999=생산수출데이터!$L67)*(수출입지역별백데이터!$G$3:$G$8999=생산수출데이터!$N67)*(수출입지역별백데이터!$I$3:$I$8999))</f>
        <v>15894</v>
      </c>
      <c r="V67" s="91">
        <f t="shared" si="1"/>
        <v>15894</v>
      </c>
      <c r="W67" s="90" t="s">
        <v>321</v>
      </c>
      <c r="X67" s="89">
        <f t="shared" ref="X67" si="73">V67</f>
        <v>15894</v>
      </c>
      <c r="Y67" s="92" cm="1">
        <f t="array" ref="Y67">SUMPRODUCT((수출입지역별백데이터!$K$3:$K$8999=생산수출데이터!$L67)*(수출입지역별백데이터!$L$3:$L$8999=생산수출데이터!$N67)*(수출입지역별백데이터!$M$3:$M$8999))</f>
        <v>112</v>
      </c>
      <c r="Z67" s="92" cm="1">
        <f t="array" ref="Z67">SUMPRODUCT((수출입지역별백데이터!$K$3:$K$8999=생산수출데이터!$L67)*(수출입지역별백데이터!$L$3:$L$8999=생산수출데이터!$N67)*(수출입지역별백데이터!$N$3:$N$8999))</f>
        <v>422501</v>
      </c>
      <c r="AA67" s="91">
        <f t="shared" si="2"/>
        <v>422501</v>
      </c>
      <c r="AB67" s="90" t="s">
        <v>321</v>
      </c>
      <c r="AC67" s="89">
        <f t="shared" ref="AC67" si="74">AA67</f>
        <v>422501</v>
      </c>
      <c r="AD67" s="92" cm="1">
        <f t="array" ref="AD67">SUMPRODUCT((수출입지역별백데이터!$P$3:$P$8999=생산수출데이터!$L67)*(수출입지역별백데이터!$Q$3:$Q$8999=생산수출데이터!$N67)*(수출입지역별백데이터!$R$3:$R$8999))</f>
        <v>369</v>
      </c>
      <c r="AE67" s="92" cm="1">
        <f t="array" ref="AE67">SUMPRODUCT((수출입지역별백데이터!$P$3:$P$8999=생산수출데이터!$L67)*(수출입지역별백데이터!$Q$3:$Q$8999=생산수출데이터!$N67)*(수출입지역별백데이터!$S$3:$S$8999))</f>
        <v>711649</v>
      </c>
      <c r="AF67" s="91">
        <f t="shared" si="3"/>
        <v>711649</v>
      </c>
      <c r="AG67" s="90" t="s">
        <v>321</v>
      </c>
      <c r="AH67" s="89">
        <f t="shared" ref="AH67" si="75">AF67</f>
        <v>711649</v>
      </c>
    </row>
    <row r="68" spans="12:34" x14ac:dyDescent="0.3">
      <c r="L68" s="204" t="s">
        <v>133</v>
      </c>
      <c r="M68" s="190" t="s">
        <v>325</v>
      </c>
      <c r="N68" s="190" t="s">
        <v>332</v>
      </c>
      <c r="O68" s="92" cm="1">
        <f t="array" ref="O68">SUMPRODUCT((수출입지역별백데이터!$A$3:$A$8999=생산수출데이터!$L68)*(수출입지역별백데이터!$B$3:$B$8999=생산수출데이터!$N68)*(수출입지역별백데이터!$C$3:$C$8999))</f>
        <v>1101364.8</v>
      </c>
      <c r="P68" s="92" cm="1">
        <f t="array" ref="P68">SUMPRODUCT((수출입지역별백데이터!$A$3:$A$8999=생산수출데이터!$L68)*(수출입지역별백데이터!$B$3:$B$8999=생산수출데이터!$N68)*(수출입지역별백데이터!$D$3:$D$8999))</f>
        <v>9717437</v>
      </c>
      <c r="Q68" s="91">
        <f t="shared" si="0"/>
        <v>9717437</v>
      </c>
      <c r="R68" s="91"/>
      <c r="S68" s="93"/>
      <c r="T68" s="92" cm="1">
        <f t="array" ref="T68">SUMPRODUCT((수출입지역별백데이터!$F$3:$F$8999=생산수출데이터!$L68)*(수출입지역별백데이터!$G$3:$G$8999=생산수출데이터!$N68)*(수출입지역별백데이터!$H$3:$H$8999))</f>
        <v>3680</v>
      </c>
      <c r="U68" s="92" cm="1">
        <f t="array" ref="U68">SUMPRODUCT((수출입지역별백데이터!$F$3:$F$8999=생산수출데이터!$L68)*(수출입지역별백데이터!$G$3:$G$8999=생산수출데이터!$N68)*(수출입지역별백데이터!$I$3:$I$8999))</f>
        <v>344404</v>
      </c>
      <c r="V68" s="91">
        <f t="shared" si="1"/>
        <v>344404</v>
      </c>
      <c r="W68" s="91"/>
      <c r="X68" s="93"/>
      <c r="Y68" s="92" cm="1">
        <f t="array" ref="Y68">SUMPRODUCT((수출입지역별백데이터!$K$3:$K$8999=생산수출데이터!$L68)*(수출입지역별백데이터!$L$3:$L$8999=생산수출데이터!$N68)*(수출입지역별백데이터!$M$3:$M$8999))</f>
        <v>9829</v>
      </c>
      <c r="Z68" s="92" cm="1">
        <f t="array" ref="Z68">SUMPRODUCT((수출입지역별백데이터!$K$3:$K$8999=생산수출데이터!$L68)*(수출입지역별백데이터!$L$3:$L$8999=생산수출데이터!$N68)*(수출입지역별백데이터!$N$3:$N$8999))</f>
        <v>2208217</v>
      </c>
      <c r="AA68" s="91">
        <f t="shared" si="2"/>
        <v>2208217</v>
      </c>
      <c r="AB68" s="91"/>
      <c r="AC68" s="93"/>
      <c r="AD68" s="92" cm="1">
        <f t="array" ref="AD68">SUMPRODUCT((수출입지역별백데이터!$P$3:$P$8999=생산수출데이터!$L68)*(수출입지역별백데이터!$Q$3:$Q$8999=생산수출데이터!$N68)*(수출입지역별백데이터!$R$3:$R$8999))</f>
        <v>4823</v>
      </c>
      <c r="AE68" s="92" cm="1">
        <f t="array" ref="AE68">SUMPRODUCT((수출입지역별백데이터!$P$3:$P$8999=생산수출데이터!$L68)*(수출입지역별백데이터!$Q$3:$Q$8999=생산수출데이터!$N68)*(수출입지역별백데이터!$S$3:$S$8999))</f>
        <v>3640813</v>
      </c>
      <c r="AF68" s="91">
        <f t="shared" si="3"/>
        <v>3640813</v>
      </c>
      <c r="AG68" s="91"/>
      <c r="AH68" s="93"/>
    </row>
    <row r="69" spans="12:34" x14ac:dyDescent="0.3">
      <c r="L69" s="204" t="s">
        <v>133</v>
      </c>
      <c r="M69" s="190" t="s">
        <v>325</v>
      </c>
      <c r="N69" s="190" t="s">
        <v>331</v>
      </c>
      <c r="O69" s="92" cm="1">
        <f t="array" ref="O69">SUMPRODUCT((수출입지역별백데이터!$A$3:$A$8999=생산수출데이터!$L69)*(수출입지역별백데이터!$B$3:$B$8999=생산수출데이터!$N69)*(수출입지역별백데이터!$C$3:$C$8999))</f>
        <v>318034.8</v>
      </c>
      <c r="P69" s="92" cm="1">
        <f t="array" ref="P69">SUMPRODUCT((수출입지역별백데이터!$A$3:$A$8999=생산수출데이터!$L69)*(수출입지역별백데이터!$B$3:$B$8999=생산수출데이터!$N69)*(수출입지역별백데이터!$D$3:$D$8999))</f>
        <v>3926337</v>
      </c>
      <c r="Q69" s="91">
        <f t="shared" si="0"/>
        <v>3926337</v>
      </c>
      <c r="R69" s="90" t="s">
        <v>323</v>
      </c>
      <c r="S69" s="89">
        <f t="shared" ref="S69" si="76">SUM(Q69:Q71)</f>
        <v>5988353</v>
      </c>
      <c r="T69" s="92" cm="1">
        <f t="array" ref="T69">SUMPRODUCT((수출입지역별백데이터!$F$3:$F$8999=생산수출데이터!$L69)*(수출입지역별백데이터!$G$3:$G$8999=생산수출데이터!$N69)*(수출입지역별백데이터!$H$3:$H$8999))</f>
        <v>437</v>
      </c>
      <c r="U69" s="92" cm="1">
        <f t="array" ref="U69">SUMPRODUCT((수출입지역별백데이터!$F$3:$F$8999=생산수출데이터!$L69)*(수출입지역별백데이터!$G$3:$G$8999=생산수출데이터!$N69)*(수출입지역별백데이터!$I$3:$I$8999))</f>
        <v>236380</v>
      </c>
      <c r="V69" s="91">
        <f t="shared" si="1"/>
        <v>236380</v>
      </c>
      <c r="W69" s="90" t="s">
        <v>323</v>
      </c>
      <c r="X69" s="89">
        <f t="shared" ref="X69" si="77">SUM(V69:V71)</f>
        <v>273569</v>
      </c>
      <c r="Y69" s="92" cm="1">
        <f t="array" ref="Y69">SUMPRODUCT((수출입지역별백데이터!$K$3:$K$8999=생산수출데이터!$L69)*(수출입지역별백데이터!$L$3:$L$8999=생산수출데이터!$N69)*(수출입지역별백데이터!$M$3:$M$8999))</f>
        <v>3736</v>
      </c>
      <c r="Z69" s="92" cm="1">
        <f t="array" ref="Z69">SUMPRODUCT((수출입지역별백데이터!$K$3:$K$8999=생산수출데이터!$L69)*(수출입지역별백데이터!$L$3:$L$8999=생산수출데이터!$N69)*(수출입지역별백데이터!$N$3:$N$8999))</f>
        <v>1796259</v>
      </c>
      <c r="AA69" s="91">
        <f t="shared" si="2"/>
        <v>1796259</v>
      </c>
      <c r="AB69" s="90" t="s">
        <v>323</v>
      </c>
      <c r="AC69" s="89">
        <f t="shared" ref="AC69" si="78">SUM(AA69:AA71)</f>
        <v>2066610</v>
      </c>
      <c r="AD69" s="92" cm="1">
        <f t="array" ref="AD69">SUMPRODUCT((수출입지역별백데이터!$P$3:$P$8999=생산수출데이터!$L69)*(수출입지역별백데이터!$Q$3:$Q$8999=생산수출데이터!$N69)*(수출입지역별백데이터!$R$3:$R$8999))</f>
        <v>633</v>
      </c>
      <c r="AE69" s="92" cm="1">
        <f t="array" ref="AE69">SUMPRODUCT((수출입지역별백데이터!$P$3:$P$8999=생산수출데이터!$L69)*(수출입지역별백데이터!$Q$3:$Q$8999=생산수출데이터!$N69)*(수출입지역별백데이터!$S$3:$S$8999))</f>
        <v>3804</v>
      </c>
      <c r="AF69" s="91">
        <f t="shared" si="3"/>
        <v>3804</v>
      </c>
      <c r="AG69" s="90" t="s">
        <v>323</v>
      </c>
      <c r="AH69" s="89">
        <f t="shared" ref="AH69" si="79">SUM(AF69:AF71)</f>
        <v>192156</v>
      </c>
    </row>
    <row r="70" spans="12:34" x14ac:dyDescent="0.3">
      <c r="L70" s="204" t="s">
        <v>133</v>
      </c>
      <c r="M70" s="190" t="s">
        <v>325</v>
      </c>
      <c r="N70" s="190" t="s">
        <v>330</v>
      </c>
      <c r="O70" s="92" cm="1">
        <f t="array" ref="O70">SUMPRODUCT((수출입지역별백데이터!$A$3:$A$8999=생산수출데이터!$L70)*(수출입지역별백데이터!$B$3:$B$8999=생산수출데이터!$N70)*(수출입지역별백데이터!$C$3:$C$8999))</f>
        <v>50059</v>
      </c>
      <c r="P70" s="92" cm="1">
        <f t="array" ref="P70">SUMPRODUCT((수출입지역별백데이터!$A$3:$A$8999=생산수출데이터!$L70)*(수출입지역별백데이터!$B$3:$B$8999=생산수출데이터!$N70)*(수출입지역별백데이터!$D$3:$D$8999))</f>
        <v>291179</v>
      </c>
      <c r="Q70" s="91">
        <f t="shared" si="0"/>
        <v>291179</v>
      </c>
      <c r="R70" s="91"/>
      <c r="S70" s="95"/>
      <c r="T70" s="92" cm="1">
        <f t="array" ref="T70">SUMPRODUCT((수출입지역별백데이터!$F$3:$F$8999=생산수출데이터!$L70)*(수출입지역별백데이터!$G$3:$G$8999=생산수출데이터!$N70)*(수출입지역별백데이터!$H$3:$H$8999))</f>
        <v>112</v>
      </c>
      <c r="U70" s="92" cm="1">
        <f t="array" ref="U70">SUMPRODUCT((수출입지역별백데이터!$F$3:$F$8999=생산수출데이터!$L70)*(수출입지역별백데이터!$G$3:$G$8999=생산수출데이터!$N70)*(수출입지역별백데이터!$I$3:$I$8999))</f>
        <v>1697</v>
      </c>
      <c r="V70" s="91">
        <f t="shared" si="1"/>
        <v>1697</v>
      </c>
      <c r="W70" s="91"/>
      <c r="X70" s="95"/>
      <c r="Y70" s="92" cm="1">
        <f t="array" ref="Y70">SUMPRODUCT((수출입지역별백데이터!$K$3:$K$8999=생산수출데이터!$L70)*(수출입지역별백데이터!$L$3:$L$8999=생산수출데이터!$N70)*(수출입지역별백데이터!$M$3:$M$8999))</f>
        <v>137</v>
      </c>
      <c r="Z70" s="92" cm="1">
        <f t="array" ref="Z70">SUMPRODUCT((수출입지역별백데이터!$K$3:$K$8999=생산수출데이터!$L70)*(수출입지역별백데이터!$L$3:$L$8999=생산수출데이터!$N70)*(수출입지역별백데이터!$N$3:$N$8999))</f>
        <v>35316</v>
      </c>
      <c r="AA70" s="91">
        <f t="shared" si="2"/>
        <v>35316</v>
      </c>
      <c r="AB70" s="91"/>
      <c r="AC70" s="95"/>
      <c r="AD70" s="92" cm="1">
        <f t="array" ref="AD70">SUMPRODUCT((수출입지역별백데이터!$P$3:$P$8999=생산수출데이터!$L70)*(수출입지역별백데이터!$Q$3:$Q$8999=생산수출데이터!$N70)*(수출입지역별백데이터!$R$3:$R$8999))</f>
        <v>218</v>
      </c>
      <c r="AE70" s="92" cm="1">
        <f t="array" ref="AE70">SUMPRODUCT((수출입지역별백데이터!$P$3:$P$8999=생산수출데이터!$L70)*(수출입지역별백데이터!$Q$3:$Q$8999=생산수출데이터!$N70)*(수출입지역별백데이터!$S$3:$S$8999))</f>
        <v>5152</v>
      </c>
      <c r="AF70" s="91">
        <f t="shared" si="3"/>
        <v>5152</v>
      </c>
      <c r="AG70" s="91"/>
      <c r="AH70" s="95"/>
    </row>
    <row r="71" spans="12:34" x14ac:dyDescent="0.3">
      <c r="L71" s="204" t="s">
        <v>133</v>
      </c>
      <c r="M71" s="190" t="s">
        <v>325</v>
      </c>
      <c r="N71" s="190" t="s">
        <v>329</v>
      </c>
      <c r="O71" s="92" cm="1">
        <f t="array" ref="O71">SUMPRODUCT((수출입지역별백데이터!$A$3:$A$8999=생산수출데이터!$L71)*(수출입지역별백데이터!$B$3:$B$8999=생산수출데이터!$N71)*(수출입지역별백데이터!$C$3:$C$8999))</f>
        <v>203248.5</v>
      </c>
      <c r="P71" s="92" cm="1">
        <f t="array" ref="P71">SUMPRODUCT((수출입지역별백데이터!$A$3:$A$8999=생산수출데이터!$L71)*(수출입지역별백데이터!$B$3:$B$8999=생산수출데이터!$N71)*(수출입지역별백데이터!$D$3:$D$8999))</f>
        <v>1770837</v>
      </c>
      <c r="Q71" s="91">
        <f t="shared" si="0"/>
        <v>1770837</v>
      </c>
      <c r="R71" s="91"/>
      <c r="S71" s="94"/>
      <c r="T71" s="92" cm="1">
        <f t="array" ref="T71">SUMPRODUCT((수출입지역별백데이터!$F$3:$F$8999=생산수출데이터!$L71)*(수출입지역별백데이터!$G$3:$G$8999=생산수출데이터!$N71)*(수출입지역별백데이터!$H$3:$H$8999))</f>
        <v>1110</v>
      </c>
      <c r="U71" s="92" cm="1">
        <f t="array" ref="U71">SUMPRODUCT((수출입지역별백데이터!$F$3:$F$8999=생산수출데이터!$L71)*(수출입지역별백데이터!$G$3:$G$8999=생산수출데이터!$N71)*(수출입지역별백데이터!$I$3:$I$8999))</f>
        <v>35492</v>
      </c>
      <c r="V71" s="91">
        <f t="shared" si="1"/>
        <v>35492</v>
      </c>
      <c r="W71" s="91"/>
      <c r="X71" s="94"/>
      <c r="Y71" s="92" cm="1">
        <f t="array" ref="Y71">SUMPRODUCT((수출입지역별백데이터!$K$3:$K$8999=생산수출데이터!$L71)*(수출입지역별백데이터!$L$3:$L$8999=생산수출데이터!$N71)*(수출입지역별백데이터!$M$3:$M$8999))</f>
        <v>5810</v>
      </c>
      <c r="Z71" s="92" cm="1">
        <f t="array" ref="Z71">SUMPRODUCT((수출입지역별백데이터!$K$3:$K$8999=생산수출데이터!$L71)*(수출입지역별백데이터!$L$3:$L$8999=생산수출데이터!$N71)*(수출입지역별백데이터!$N$3:$N$8999))</f>
        <v>235035</v>
      </c>
      <c r="AA71" s="91">
        <f t="shared" si="2"/>
        <v>235035</v>
      </c>
      <c r="AB71" s="91"/>
      <c r="AC71" s="94"/>
      <c r="AD71" s="92" cm="1">
        <f t="array" ref="AD71">SUMPRODUCT((수출입지역별백데이터!$P$3:$P$8999=생산수출데이터!$L71)*(수출입지역별백데이터!$Q$3:$Q$8999=생산수출데이터!$N71)*(수출입지역별백데이터!$R$3:$R$8999))</f>
        <v>2819</v>
      </c>
      <c r="AE71" s="92" cm="1">
        <f t="array" ref="AE71">SUMPRODUCT((수출입지역별백데이터!$P$3:$P$8999=생산수출데이터!$L71)*(수출입지역별백데이터!$Q$3:$Q$8999=생산수출데이터!$N71)*(수출입지역별백데이터!$S$3:$S$8999))</f>
        <v>183200</v>
      </c>
      <c r="AF71" s="91">
        <f t="shared" si="3"/>
        <v>183200</v>
      </c>
      <c r="AG71" s="91"/>
      <c r="AH71" s="94"/>
    </row>
    <row r="72" spans="12:34" x14ac:dyDescent="0.3">
      <c r="L72" s="204" t="s">
        <v>133</v>
      </c>
      <c r="M72" s="190" t="s">
        <v>325</v>
      </c>
      <c r="N72" s="190" t="s">
        <v>328</v>
      </c>
      <c r="O72" s="92" cm="1">
        <f t="array" ref="O72">SUMPRODUCT((수출입지역별백데이터!$A$3:$A$8999=생산수출데이터!$L72)*(수출입지역별백데이터!$B$3:$B$8999=생산수출데이터!$N72)*(수출입지역별백데이터!$C$3:$C$8999))</f>
        <v>3876.3</v>
      </c>
      <c r="P72" s="92" cm="1">
        <f t="array" ref="P72">SUMPRODUCT((수출입지역별백데이터!$A$3:$A$8999=생산수출데이터!$L72)*(수출입지역별백데이터!$B$3:$B$8999=생산수출데이터!$N72)*(수출입지역별백데이터!$D$3:$D$8999))</f>
        <v>116149</v>
      </c>
      <c r="Q72" s="91">
        <f t="shared" ref="Q72:Q79" si="80">VALUE(P72)</f>
        <v>116149</v>
      </c>
      <c r="R72" s="91"/>
      <c r="S72" s="93"/>
      <c r="T72" s="92" cm="1">
        <f t="array" ref="T72">SUMPRODUCT((수출입지역별백데이터!$F$3:$F$8999=생산수출데이터!$L72)*(수출입지역별백데이터!$G$3:$G$8999=생산수출데이터!$N72)*(수출입지역별백데이터!$H$3:$H$8999))</f>
        <v>1</v>
      </c>
      <c r="U72" s="92" cm="1">
        <f t="array" ref="U72">SUMPRODUCT((수출입지역별백데이터!$F$3:$F$8999=생산수출데이터!$L72)*(수출입지역별백데이터!$G$3:$G$8999=생산수출데이터!$N72)*(수출입지역별백데이터!$I$3:$I$8999))</f>
        <v>1</v>
      </c>
      <c r="V72" s="91">
        <f t="shared" ref="V72:V79" si="81">VALUE(U72)</f>
        <v>1</v>
      </c>
      <c r="W72" s="91"/>
      <c r="X72" s="93"/>
      <c r="Y72" s="92" cm="1">
        <f t="array" ref="Y72">SUMPRODUCT((수출입지역별백데이터!$K$3:$K$8999=생산수출데이터!$L72)*(수출입지역별백데이터!$L$3:$L$8999=생산수출데이터!$N72)*(수출입지역별백데이터!$M$3:$M$8999))</f>
        <v>0</v>
      </c>
      <c r="Z72" s="92" cm="1">
        <f t="array" ref="Z72">SUMPRODUCT((수출입지역별백데이터!$K$3:$K$8999=생산수출데이터!$L72)*(수출입지역별백데이터!$L$3:$L$8999=생산수출데이터!$N72)*(수출입지역별백데이터!$N$3:$N$8999))</f>
        <v>0</v>
      </c>
      <c r="AA72" s="91">
        <f t="shared" ref="AA72:AA79" si="82">VALUE(Z72)</f>
        <v>0</v>
      </c>
      <c r="AB72" s="91"/>
      <c r="AC72" s="93"/>
      <c r="AD72" s="92" cm="1">
        <f t="array" ref="AD72">SUMPRODUCT((수출입지역별백데이터!$P$3:$P$8999=생산수출데이터!$L72)*(수출입지역별백데이터!$Q$3:$Q$8999=생산수출데이터!$N72)*(수출입지역별백데이터!$R$3:$R$8999))</f>
        <v>38</v>
      </c>
      <c r="AE72" s="92" cm="1">
        <f t="array" ref="AE72">SUMPRODUCT((수출입지역별백데이터!$P$3:$P$8999=생산수출데이터!$L72)*(수출입지역별백데이터!$Q$3:$Q$8999=생산수출데이터!$N72)*(수출입지역별백데이터!$S$3:$S$8999))</f>
        <v>111237</v>
      </c>
      <c r="AF72" s="91">
        <f t="shared" ref="AF72:AF79" si="83">VALUE(AE72)</f>
        <v>111237</v>
      </c>
      <c r="AG72" s="91"/>
      <c r="AH72" s="93"/>
    </row>
    <row r="73" spans="12:34" x14ac:dyDescent="0.3">
      <c r="L73" s="204" t="s">
        <v>133</v>
      </c>
      <c r="M73" s="190" t="s">
        <v>325</v>
      </c>
      <c r="N73" s="190" t="s">
        <v>324</v>
      </c>
      <c r="O73" s="92" cm="1">
        <f t="array" ref="O73">SUMPRODUCT((수출입지역별백데이터!$A$3:$A$8999=생산수출데이터!$L73)*(수출입지역별백데이터!$B$3:$B$8999=생산수출데이터!$N73)*(수출입지역별백데이터!$C$3:$C$8999))</f>
        <v>513546.3</v>
      </c>
      <c r="P73" s="92" cm="1">
        <f t="array" ref="P73">SUMPRODUCT((수출입지역별백데이터!$A$3:$A$8999=생산수출데이터!$L73)*(수출입지역별백데이터!$B$3:$B$8999=생산수출데이터!$N73)*(수출입지역별백데이터!$D$3:$D$8999))</f>
        <v>3477774</v>
      </c>
      <c r="Q73" s="91">
        <f t="shared" si="80"/>
        <v>3477774</v>
      </c>
      <c r="R73" s="90" t="s">
        <v>321</v>
      </c>
      <c r="S73" s="89">
        <f t="shared" ref="S73" si="84">Q73</f>
        <v>3477774</v>
      </c>
      <c r="T73" s="92" cm="1">
        <f t="array" ref="T73">SUMPRODUCT((수출입지역별백데이터!$F$3:$F$8999=생산수출데이터!$L73)*(수출입지역별백데이터!$G$3:$G$8999=생산수출데이터!$N73)*(수출입지역별백데이터!$H$3:$H$8999))</f>
        <v>1543</v>
      </c>
      <c r="U73" s="92" cm="1">
        <f t="array" ref="U73">SUMPRODUCT((수출입지역별백데이터!$F$3:$F$8999=생산수출데이터!$L73)*(수출입지역별백데이터!$G$3:$G$8999=생산수출데이터!$N73)*(수출입지역별백데이터!$I$3:$I$8999))</f>
        <v>50780</v>
      </c>
      <c r="V73" s="91">
        <f t="shared" si="81"/>
        <v>50780</v>
      </c>
      <c r="W73" s="90" t="s">
        <v>321</v>
      </c>
      <c r="X73" s="89">
        <f t="shared" ref="X73" si="85">V73</f>
        <v>50780</v>
      </c>
      <c r="Y73" s="92" cm="1">
        <f t="array" ref="Y73">SUMPRODUCT((수출입지역별백데이터!$K$3:$K$8999=생산수출데이터!$L73)*(수출입지역별백데이터!$L$3:$L$8999=생산수출데이터!$N73)*(수출입지역별백데이터!$M$3:$M$8999))</f>
        <v>142</v>
      </c>
      <c r="Z73" s="92" cm="1">
        <f t="array" ref="Z73">SUMPRODUCT((수출입지역별백데이터!$K$3:$K$8999=생산수출데이터!$L73)*(수출입지역별백데이터!$L$3:$L$8999=생산수출데이터!$N73)*(수출입지역별백데이터!$N$3:$N$8999))</f>
        <v>141601</v>
      </c>
      <c r="AA73" s="91">
        <f t="shared" si="82"/>
        <v>141601</v>
      </c>
      <c r="AB73" s="90" t="s">
        <v>321</v>
      </c>
      <c r="AC73" s="89">
        <f t="shared" ref="AC73" si="86">AA73</f>
        <v>141601</v>
      </c>
      <c r="AD73" s="92" cm="1">
        <f t="array" ref="AD73">SUMPRODUCT((수출입지역별백데이터!$P$3:$P$8999=생산수출데이터!$L73)*(수출입지역별백데이터!$Q$3:$Q$8999=생산수출데이터!$N73)*(수출입지역별백데이터!$R$3:$R$8999))</f>
        <v>296</v>
      </c>
      <c r="AE73" s="92" cm="1">
        <f t="array" ref="AE73">SUMPRODUCT((수출입지역별백데이터!$P$3:$P$8999=생산수출데이터!$L73)*(수출입지역별백데이터!$Q$3:$Q$8999=생산수출데이터!$N73)*(수출입지역별백데이터!$S$3:$S$8999))</f>
        <v>3264406</v>
      </c>
      <c r="AF73" s="91">
        <f t="shared" si="83"/>
        <v>3264406</v>
      </c>
      <c r="AG73" s="90" t="s">
        <v>321</v>
      </c>
      <c r="AH73" s="89">
        <f t="shared" ref="AH73" si="87">AF73</f>
        <v>3264406</v>
      </c>
    </row>
    <row r="74" spans="12:34" x14ac:dyDescent="0.3">
      <c r="L74" s="204" t="s">
        <v>135</v>
      </c>
      <c r="M74" s="190" t="s">
        <v>325</v>
      </c>
      <c r="N74" s="190" t="s">
        <v>332</v>
      </c>
      <c r="O74" s="92" cm="1">
        <f t="array" ref="O74">SUMPRODUCT((수출입지역별백데이터!$A$3:$A$8999=생산수출데이터!$L74)*(수출입지역별백데이터!$B$3:$B$8999=생산수출데이터!$N74)*(수출입지역별백데이터!$C$3:$C$8999))</f>
        <v>1189175.8999999999</v>
      </c>
      <c r="P74" s="92" cm="1">
        <f t="array" ref="P74">SUMPRODUCT((수출입지역별백데이터!$A$3:$A$8999=생산수출데이터!$L74)*(수출입지역별백데이터!$B$3:$B$8999=생산수출데이터!$N74)*(수출입지역별백데이터!$D$3:$D$8999))</f>
        <v>7955331</v>
      </c>
      <c r="Q74" s="91">
        <f t="shared" si="80"/>
        <v>7955331</v>
      </c>
      <c r="R74" s="91"/>
      <c r="S74" s="93"/>
      <c r="T74" s="92" cm="1">
        <f t="array" ref="T74">SUMPRODUCT((수출입지역별백데이터!$F$3:$F$8999=생산수출데이터!$L74)*(수출입지역별백데이터!$G$3:$G$8999=생산수출데이터!$N74)*(수출입지역별백데이터!$H$3:$H$8999))</f>
        <v>3700</v>
      </c>
      <c r="U74" s="92" cm="1">
        <f t="array" ref="U74">SUMPRODUCT((수출입지역별백데이터!$F$3:$F$8999=생산수출데이터!$L74)*(수출입지역별백데이터!$G$3:$G$8999=생산수출데이터!$N74)*(수출입지역별백데이터!$I$3:$I$8999))</f>
        <v>206044</v>
      </c>
      <c r="V74" s="91">
        <f t="shared" si="81"/>
        <v>206044</v>
      </c>
      <c r="W74" s="91"/>
      <c r="X74" s="93"/>
      <c r="Y74" s="92" cm="1">
        <f t="array" ref="Y74">SUMPRODUCT((수출입지역별백데이터!$K$3:$K$8999=생산수출데이터!$L74)*(수출입지역별백데이터!$L$3:$L$8999=생산수출데이터!$N74)*(수출입지역별백데이터!$M$3:$M$8999))</f>
        <v>9777</v>
      </c>
      <c r="Z74" s="92" cm="1">
        <f t="array" ref="Z74">SUMPRODUCT((수출입지역별백데이터!$K$3:$K$8999=생산수출데이터!$L74)*(수출입지역별백데이터!$L$3:$L$8999=생산수출데이터!$N74)*(수출입지역별백데이터!$N$3:$N$8999))</f>
        <v>2876556</v>
      </c>
      <c r="AA74" s="91">
        <f t="shared" si="82"/>
        <v>2876556</v>
      </c>
      <c r="AB74" s="91"/>
      <c r="AC74" s="93"/>
      <c r="AD74" s="92" cm="1">
        <f t="array" ref="AD74">SUMPRODUCT((수출입지역별백데이터!$P$3:$P$8999=생산수출데이터!$L74)*(수출입지역별백데이터!$Q$3:$Q$8999=생산수출데이터!$N74)*(수출입지역별백데이터!$R$3:$R$8999))</f>
        <v>4882</v>
      </c>
      <c r="AE74" s="92" cm="1">
        <f t="array" ref="AE74">SUMPRODUCT((수출입지역별백데이터!$P$3:$P$8999=생산수출데이터!$L74)*(수출입지역별백데이터!$Q$3:$Q$8999=생산수출데이터!$N74)*(수출입지역별백데이터!$S$3:$S$8999))</f>
        <v>677613</v>
      </c>
      <c r="AF74" s="91">
        <f t="shared" si="83"/>
        <v>677613</v>
      </c>
      <c r="AG74" s="91"/>
      <c r="AH74" s="93"/>
    </row>
    <row r="75" spans="12:34" x14ac:dyDescent="0.3">
      <c r="L75" s="204" t="s">
        <v>135</v>
      </c>
      <c r="M75" s="190" t="s">
        <v>325</v>
      </c>
      <c r="N75" s="190" t="s">
        <v>331</v>
      </c>
      <c r="O75" s="92" cm="1">
        <f t="array" ref="O75">SUMPRODUCT((수출입지역별백데이터!$A$3:$A$8999=생산수출데이터!$L75)*(수출입지역별백데이터!$B$3:$B$8999=생산수출데이터!$N75)*(수출입지역별백데이터!$C$3:$C$8999))</f>
        <v>323217.2</v>
      </c>
      <c r="P75" s="92" cm="1">
        <f t="array" ref="P75">SUMPRODUCT((수출입지역별백데이터!$A$3:$A$8999=생산수출데이터!$L75)*(수출입지역별백데이터!$B$3:$B$8999=생산수출데이터!$N75)*(수출입지역별백데이터!$D$3:$D$8999))</f>
        <v>4053649</v>
      </c>
      <c r="Q75" s="91">
        <f t="shared" si="80"/>
        <v>4053649</v>
      </c>
      <c r="R75" s="90" t="s">
        <v>323</v>
      </c>
      <c r="S75" s="89">
        <f t="shared" ref="S75" si="88">SUM(Q75:Q77)</f>
        <v>6384333</v>
      </c>
      <c r="T75" s="92" cm="1">
        <f t="array" ref="T75">SUMPRODUCT((수출입지역별백데이터!$F$3:$F$8999=생산수출데이터!$L75)*(수출입지역별백데이터!$G$3:$G$8999=생산수출데이터!$N75)*(수출입지역별백데이터!$H$3:$H$8999))</f>
        <v>465</v>
      </c>
      <c r="U75" s="92" cm="1">
        <f t="array" ref="U75">SUMPRODUCT((수출입지역별백데이터!$F$3:$F$8999=생산수출데이터!$L75)*(수출입지역별백데이터!$G$3:$G$8999=생산수출데이터!$N75)*(수출입지역별백데이터!$I$3:$I$8999))</f>
        <v>102771</v>
      </c>
      <c r="V75" s="91">
        <f t="shared" si="81"/>
        <v>102771</v>
      </c>
      <c r="W75" s="90" t="s">
        <v>323</v>
      </c>
      <c r="X75" s="89">
        <f t="shared" ref="X75" si="89">SUM(V75:V77)</f>
        <v>152671</v>
      </c>
      <c r="Y75" s="92" cm="1">
        <f t="array" ref="Y75">SUMPRODUCT((수출입지역별백데이터!$K$3:$K$8999=생산수출데이터!$L75)*(수출입지역별백데이터!$L$3:$L$8999=생산수출데이터!$N75)*(수출입지역별백데이터!$M$3:$M$8999))</f>
        <v>3995</v>
      </c>
      <c r="Z75" s="92" cm="1">
        <f t="array" ref="Z75">SUMPRODUCT((수출입지역별백데이터!$K$3:$K$8999=생산수출데이터!$L75)*(수출입지역별백데이터!$L$3:$L$8999=생산수출데이터!$N75)*(수출입지역별백데이터!$N$3:$N$8999))</f>
        <v>1920141</v>
      </c>
      <c r="AA75" s="91">
        <f t="shared" si="82"/>
        <v>1920141</v>
      </c>
      <c r="AB75" s="90" t="s">
        <v>323</v>
      </c>
      <c r="AC75" s="89">
        <f t="shared" ref="AC75" si="90">SUM(AA75:AA77)</f>
        <v>2223290</v>
      </c>
      <c r="AD75" s="92" cm="1">
        <f t="array" ref="AD75">SUMPRODUCT((수출입지역별백데이터!$P$3:$P$8999=생산수출데이터!$L75)*(수출입지역별백데이터!$Q$3:$Q$8999=생산수출데이터!$N75)*(수출입지역별백데이터!$R$3:$R$8999))</f>
        <v>412</v>
      </c>
      <c r="AE75" s="92" cm="1">
        <f t="array" ref="AE75">SUMPRODUCT((수출입지역별백데이터!$P$3:$P$8999=생산수출데이터!$L75)*(수출입지역별백데이터!$Q$3:$Q$8999=생산수출데이터!$N75)*(수출입지역별백데이터!$S$3:$S$8999))</f>
        <v>2496</v>
      </c>
      <c r="AF75" s="91">
        <f t="shared" si="83"/>
        <v>2496</v>
      </c>
      <c r="AG75" s="90" t="s">
        <v>323</v>
      </c>
      <c r="AH75" s="89">
        <f t="shared" ref="AH75" si="91">SUM(AF75:AF77)</f>
        <v>233122</v>
      </c>
    </row>
    <row r="76" spans="12:34" x14ac:dyDescent="0.3">
      <c r="L76" s="204" t="s">
        <v>135</v>
      </c>
      <c r="M76" s="190" t="s">
        <v>325</v>
      </c>
      <c r="N76" s="190" t="s">
        <v>330</v>
      </c>
      <c r="O76" s="92" cm="1">
        <f t="array" ref="O76">SUMPRODUCT((수출입지역별백데이터!$A$3:$A$8999=생산수출데이터!$L76)*(수출입지역별백데이터!$B$3:$B$8999=생산수출데이터!$N76)*(수출입지역별백데이터!$C$3:$C$8999))</f>
        <v>47590.5</v>
      </c>
      <c r="P76" s="92" cm="1">
        <f t="array" ref="P76">SUMPRODUCT((수출입지역별백데이터!$A$3:$A$8999=생산수출데이터!$L76)*(수출입지역별백데이터!$B$3:$B$8999=생산수출데이터!$N76)*(수출입지역별백데이터!$D$3:$D$8999))</f>
        <v>292145</v>
      </c>
      <c r="Q76" s="91">
        <f t="shared" si="80"/>
        <v>292145</v>
      </c>
      <c r="R76" s="91"/>
      <c r="S76" s="95"/>
      <c r="T76" s="92" cm="1">
        <f t="array" ref="T76">SUMPRODUCT((수출입지역별백데이터!$F$3:$F$8999=생산수출데이터!$L76)*(수출입지역별백데이터!$G$3:$G$8999=생산수출데이터!$N76)*(수출입지역별백데이터!$H$3:$H$8999))</f>
        <v>115</v>
      </c>
      <c r="U76" s="92" cm="1">
        <f t="array" ref="U76">SUMPRODUCT((수출입지역별백데이터!$F$3:$F$8999=생산수출데이터!$L76)*(수출입지역별백데이터!$G$3:$G$8999=생산수출데이터!$N76)*(수출입지역별백데이터!$I$3:$I$8999))</f>
        <v>1592</v>
      </c>
      <c r="V76" s="91">
        <f t="shared" si="81"/>
        <v>1592</v>
      </c>
      <c r="W76" s="91"/>
      <c r="X76" s="95"/>
      <c r="Y76" s="92" cm="1">
        <f t="array" ref="Y76">SUMPRODUCT((수출입지역별백데이터!$K$3:$K$8999=생산수출데이터!$L76)*(수출입지역별백데이터!$L$3:$L$8999=생산수출데이터!$N76)*(수출입지역별백데이터!$M$3:$M$8999))</f>
        <v>168</v>
      </c>
      <c r="Z76" s="92" cm="1">
        <f t="array" ref="Z76">SUMPRODUCT((수출입지역별백데이터!$K$3:$K$8999=생산수출데이터!$L76)*(수출입지역별백데이터!$L$3:$L$8999=생산수출데이터!$N76)*(수출입지역별백데이터!$N$3:$N$8999))</f>
        <v>40856</v>
      </c>
      <c r="AA76" s="91">
        <f t="shared" si="82"/>
        <v>40856</v>
      </c>
      <c r="AB76" s="91"/>
      <c r="AC76" s="95"/>
      <c r="AD76" s="92" cm="1">
        <f t="array" ref="AD76">SUMPRODUCT((수출입지역별백데이터!$P$3:$P$8999=생산수출데이터!$L76)*(수출입지역별백데이터!$Q$3:$Q$8999=생산수출데이터!$N76)*(수출입지역별백데이터!$R$3:$R$8999))</f>
        <v>192</v>
      </c>
      <c r="AE76" s="92" cm="1">
        <f t="array" ref="AE76">SUMPRODUCT((수출입지역별백데이터!$P$3:$P$8999=생산수출데이터!$L76)*(수출입지역별백데이터!$Q$3:$Q$8999=생산수출데이터!$N76)*(수출입지역별백데이터!$S$3:$S$8999))</f>
        <v>2354</v>
      </c>
      <c r="AF76" s="91">
        <f t="shared" si="83"/>
        <v>2354</v>
      </c>
      <c r="AG76" s="91"/>
      <c r="AH76" s="95"/>
    </row>
    <row r="77" spans="12:34" x14ac:dyDescent="0.3">
      <c r="L77" s="204" t="s">
        <v>135</v>
      </c>
      <c r="M77" s="190" t="s">
        <v>325</v>
      </c>
      <c r="N77" s="190" t="s">
        <v>329</v>
      </c>
      <c r="O77" s="92" cm="1">
        <f t="array" ref="O77">SUMPRODUCT((수출입지역별백데이터!$A$3:$A$8999=생산수출데이터!$L77)*(수출입지역별백데이터!$B$3:$B$8999=생산수출데이터!$N77)*(수출입지역별백데이터!$C$3:$C$8999))</f>
        <v>235534.2</v>
      </c>
      <c r="P77" s="92" cm="1">
        <f t="array" ref="P77">SUMPRODUCT((수출입지역별백데이터!$A$3:$A$8999=생산수출데이터!$L77)*(수출입지역별백데이터!$B$3:$B$8999=생산수출데이터!$N77)*(수출입지역별백데이터!$D$3:$D$8999))</f>
        <v>2038539</v>
      </c>
      <c r="Q77" s="91">
        <f t="shared" si="80"/>
        <v>2038539</v>
      </c>
      <c r="R77" s="91"/>
      <c r="S77" s="94"/>
      <c r="T77" s="92" cm="1">
        <f t="array" ref="T77">SUMPRODUCT((수출입지역별백데이터!$F$3:$F$8999=생산수출데이터!$L77)*(수출입지역별백데이터!$G$3:$G$8999=생산수출데이터!$N77)*(수출입지역별백데이터!$H$3:$H$8999))</f>
        <v>1156</v>
      </c>
      <c r="U77" s="92" cm="1">
        <f t="array" ref="U77">SUMPRODUCT((수출입지역별백데이터!$F$3:$F$8999=생산수출데이터!$L77)*(수출입지역별백데이터!$G$3:$G$8999=생산수출데이터!$N77)*(수출입지역별백데이터!$I$3:$I$8999))</f>
        <v>48308</v>
      </c>
      <c r="V77" s="91">
        <f t="shared" si="81"/>
        <v>48308</v>
      </c>
      <c r="W77" s="91"/>
      <c r="X77" s="94"/>
      <c r="Y77" s="92" cm="1">
        <f t="array" ref="Y77">SUMPRODUCT((수출입지역별백데이터!$K$3:$K$8999=생산수출데이터!$L77)*(수출입지역별백데이터!$L$3:$L$8999=생산수출데이터!$N77)*(수출입지역별백데이터!$M$3:$M$8999))</f>
        <v>5467</v>
      </c>
      <c r="Z77" s="92" cm="1">
        <f t="array" ref="Z77">SUMPRODUCT((수출입지역별백데이터!$K$3:$K$8999=생산수출데이터!$L77)*(수출입지역별백데이터!$L$3:$L$8999=생산수출데이터!$N77)*(수출입지역별백데이터!$N$3:$N$8999))</f>
        <v>262293</v>
      </c>
      <c r="AA77" s="91">
        <f t="shared" si="82"/>
        <v>262293</v>
      </c>
      <c r="AB77" s="91"/>
      <c r="AC77" s="94"/>
      <c r="AD77" s="92" cm="1">
        <f t="array" ref="AD77">SUMPRODUCT((수출입지역별백데이터!$P$3:$P$8999=생산수출데이터!$L77)*(수출입지역별백데이터!$Q$3:$Q$8999=생산수출데이터!$N77)*(수출입지역별백데이터!$R$3:$R$8999))</f>
        <v>3191</v>
      </c>
      <c r="AE77" s="92" cm="1">
        <f t="array" ref="AE77">SUMPRODUCT((수출입지역별백데이터!$P$3:$P$8999=생산수출데이터!$L77)*(수출입지역별백데이터!$Q$3:$Q$8999=생산수출데이터!$N77)*(수출입지역별백데이터!$S$3:$S$8999))</f>
        <v>228272</v>
      </c>
      <c r="AF77" s="91">
        <f t="shared" si="83"/>
        <v>228272</v>
      </c>
      <c r="AG77" s="91"/>
      <c r="AH77" s="94"/>
    </row>
    <row r="78" spans="12:34" x14ac:dyDescent="0.3">
      <c r="L78" s="204" t="s">
        <v>135</v>
      </c>
      <c r="M78" s="190" t="s">
        <v>325</v>
      </c>
      <c r="N78" s="190" t="s">
        <v>328</v>
      </c>
      <c r="O78" s="92" cm="1">
        <f t="array" ref="O78">SUMPRODUCT((수출입지역별백데이터!$A$3:$A$8999=생산수출데이터!$L78)*(수출입지역별백데이터!$B$3:$B$8999=생산수출데이터!$N78)*(수출입지역별백데이터!$C$3:$C$8999))</f>
        <v>3534.2</v>
      </c>
      <c r="P78" s="92" cm="1">
        <f t="array" ref="P78">SUMPRODUCT((수출입지역별백데이터!$A$3:$A$8999=생산수출데이터!$L78)*(수출입지역별백데이터!$B$3:$B$8999=생산수출데이터!$N78)*(수출입지역별백데이터!$D$3:$D$8999))</f>
        <v>86241</v>
      </c>
      <c r="Q78" s="91">
        <f t="shared" si="80"/>
        <v>86241</v>
      </c>
      <c r="R78" s="91"/>
      <c r="S78" s="93"/>
      <c r="T78" s="92" cm="1">
        <f t="array" ref="T78">SUMPRODUCT((수출입지역별백데이터!$F$3:$F$8999=생산수출데이터!$L78)*(수출입지역별백데이터!$G$3:$G$8999=생산수출데이터!$N78)*(수출입지역별백데이터!$H$3:$H$8999))</f>
        <v>3</v>
      </c>
      <c r="U78" s="92" cm="1">
        <f t="array" ref="U78">SUMPRODUCT((수출입지역별백데이터!$F$3:$F$8999=생산수출데이터!$L78)*(수출입지역별백데이터!$G$3:$G$8999=생산수출데이터!$N78)*(수출입지역별백데이터!$I$3:$I$8999))</f>
        <v>1057</v>
      </c>
      <c r="V78" s="91">
        <f t="shared" si="81"/>
        <v>1057</v>
      </c>
      <c r="W78" s="91"/>
      <c r="X78" s="93"/>
      <c r="Y78" s="92" cm="1">
        <f t="array" ref="Y78">SUMPRODUCT((수출입지역별백데이터!$K$3:$K$8999=생산수출데이터!$L78)*(수출입지역별백데이터!$L$3:$L$8999=생산수출데이터!$N78)*(수출입지역별백데이터!$M$3:$M$8999))</f>
        <v>0</v>
      </c>
      <c r="Z78" s="92" cm="1">
        <f t="array" ref="Z78">SUMPRODUCT((수출입지역별백데이터!$K$3:$K$8999=생산수출데이터!$L78)*(수출입지역별백데이터!$L$3:$L$8999=생산수출데이터!$N78)*(수출입지역별백데이터!$N$3:$N$8999))</f>
        <v>0</v>
      </c>
      <c r="AA78" s="91">
        <f t="shared" si="82"/>
        <v>0</v>
      </c>
      <c r="AB78" s="91"/>
      <c r="AC78" s="93"/>
      <c r="AD78" s="92" cm="1">
        <f t="array" ref="AD78">SUMPRODUCT((수출입지역별백데이터!$P$3:$P$8999=생산수출데이터!$L78)*(수출입지역별백데이터!$Q$3:$Q$8999=생산수출데이터!$N78)*(수출입지역별백데이터!$R$3:$R$8999))</f>
        <v>44</v>
      </c>
      <c r="AE78" s="92" cm="1">
        <f t="array" ref="AE78">SUMPRODUCT((수출입지역별백데이터!$P$3:$P$8999=생산수출데이터!$L78)*(수출입지역별백데이터!$Q$3:$Q$8999=생산수출데이터!$N78)*(수출입지역별백데이터!$S$3:$S$8999))</f>
        <v>82500</v>
      </c>
      <c r="AF78" s="91">
        <f t="shared" si="83"/>
        <v>82500</v>
      </c>
      <c r="AG78" s="91"/>
      <c r="AH78" s="93"/>
    </row>
    <row r="79" spans="12:34" x14ac:dyDescent="0.3">
      <c r="L79" s="204" t="s">
        <v>135</v>
      </c>
      <c r="M79" s="190" t="s">
        <v>325</v>
      </c>
      <c r="N79" s="190" t="s">
        <v>324</v>
      </c>
      <c r="O79" s="92" cm="1">
        <f t="array" ref="O79">SUMPRODUCT((수출입지역별백데이터!$A$3:$A$8999=생산수출데이터!$L79)*(수출입지역별백데이터!$B$3:$B$8999=생산수출데이터!$N79)*(수출입지역별백데이터!$C$3:$C$8999))</f>
        <v>567047.5</v>
      </c>
      <c r="P79" s="92" cm="1">
        <f t="array" ref="P79">SUMPRODUCT((수출입지역별백데이터!$A$3:$A$8999=생산수출데이터!$L79)*(수출입지역별백데이터!$B$3:$B$8999=생산수출데이터!$N79)*(수출입지역별백데이터!$D$3:$D$8999))</f>
        <v>1339967</v>
      </c>
      <c r="Q79" s="91">
        <f t="shared" si="80"/>
        <v>1339967</v>
      </c>
      <c r="R79" s="90" t="s">
        <v>321</v>
      </c>
      <c r="S79" s="89">
        <f t="shared" ref="S79" si="92">Q79</f>
        <v>1339967</v>
      </c>
      <c r="T79" s="92" cm="1">
        <f t="array" ref="T79">SUMPRODUCT((수출입지역별백데이터!$F$3:$F$8999=생산수출데이터!$L79)*(수출입지역별백데이터!$G$3:$G$8999=생산수출데이터!$N79)*(수출입지역별백데이터!$H$3:$H$8999))</f>
        <v>1482</v>
      </c>
      <c r="U79" s="92" cm="1">
        <f t="array" ref="U79">SUMPRODUCT((수출입지역별백데이터!$F$3:$F$8999=생산수출데이터!$L79)*(수출입지역별백데이터!$G$3:$G$8999=생산수출데이터!$N79)*(수출입지역별백데이터!$I$3:$I$8999))</f>
        <v>30455</v>
      </c>
      <c r="V79" s="91">
        <f t="shared" si="81"/>
        <v>30455</v>
      </c>
      <c r="W79" s="90" t="s">
        <v>321</v>
      </c>
      <c r="X79" s="89">
        <f t="shared" ref="X79" si="93">V79</f>
        <v>30455</v>
      </c>
      <c r="Y79" s="92" cm="1">
        <f t="array" ref="Y79">SUMPRODUCT((수출입지역별백데이터!$K$3:$K$8999=생산수출데이터!$L79)*(수출입지역별백데이터!$L$3:$L$8999=생산수출데이터!$N79)*(수출입지역별백데이터!$M$3:$M$8999))</f>
        <v>142</v>
      </c>
      <c r="Z79" s="92" cm="1">
        <f t="array" ref="Z79">SUMPRODUCT((수출입지역별백데이터!$K$3:$K$8999=생산수출데이터!$L79)*(수출입지역별백데이터!$L$3:$L$8999=생산수출데이터!$N79)*(수출입지역별백데이터!$N$3:$N$8999))</f>
        <v>653102</v>
      </c>
      <c r="AA79" s="91">
        <f t="shared" si="82"/>
        <v>653102</v>
      </c>
      <c r="AB79" s="90" t="s">
        <v>321</v>
      </c>
      <c r="AC79" s="89">
        <f t="shared" ref="AC79" si="94">AA79</f>
        <v>653102</v>
      </c>
      <c r="AD79" s="92" cm="1">
        <f t="array" ref="AD79">SUMPRODUCT((수출입지역별백데이터!$P$3:$P$8999=생산수출데이터!$L79)*(수출입지역별백데이터!$Q$3:$Q$8999=생산수출데이터!$N79)*(수출입지역별백데이터!$R$3:$R$8999))</f>
        <v>276</v>
      </c>
      <c r="AE79" s="92" cm="1">
        <f t="array" ref="AE79">SUMPRODUCT((수출입지역별백데이터!$P$3:$P$8999=생산수출데이터!$L79)*(수출입지역별백데이터!$Q$3:$Q$8999=생산수출데이터!$N79)*(수출입지역별백데이터!$S$3:$S$8999))</f>
        <v>301658</v>
      </c>
      <c r="AF79" s="91">
        <f t="shared" si="83"/>
        <v>301658</v>
      </c>
      <c r="AG79" s="90" t="s">
        <v>321</v>
      </c>
      <c r="AH79" s="89">
        <f t="shared" ref="AH79" si="95">AF79</f>
        <v>301658</v>
      </c>
    </row>
    <row r="80" spans="12:34" x14ac:dyDescent="0.3">
      <c r="L80" s="190" t="s">
        <v>134</v>
      </c>
      <c r="M80" s="190" t="s">
        <v>325</v>
      </c>
      <c r="N80" s="190" t="s">
        <v>332</v>
      </c>
      <c r="O80" s="92" cm="1">
        <f t="array" ref="O80">SUMPRODUCT((수출입지역별백데이터!$A$3:$A$8999=생산수출데이터!$L80)*(수출입지역별백데이터!$B$3:$B$8999=생산수출데이터!$N80)*(수출입지역별백데이터!$C$3:$C$8999))</f>
        <v>907548.8</v>
      </c>
      <c r="P80" s="92" cm="1">
        <f t="array" ref="P80">SUMPRODUCT((수출입지역별백데이터!$A$3:$A$8999=생산수출데이터!$L80)*(수출입지역별백데이터!$B$3:$B$8999=생산수출데이터!$N80)*(수출입지역별백데이터!$D$3:$D$8999))</f>
        <v>7135529</v>
      </c>
      <c r="Q80" s="91">
        <f t="shared" ref="Q80:Q143" si="96">VALUE(P80)</f>
        <v>7135529</v>
      </c>
      <c r="R80" s="91"/>
      <c r="S80" s="93"/>
      <c r="T80" s="92" cm="1">
        <f t="array" ref="T80">SUMPRODUCT((수출입지역별백데이터!$F$3:$F$8999=생산수출데이터!$L80)*(수출입지역별백데이터!$G$3:$G$8999=생산수출데이터!$N80)*(수출입지역별백데이터!$H$3:$H$8999))</f>
        <v>3050</v>
      </c>
      <c r="U80" s="92" cm="1">
        <f t="array" ref="U80">SUMPRODUCT((수출입지역별백데이터!$F$3:$F$8999=생산수출데이터!$L80)*(수출입지역별백데이터!$G$3:$G$8999=생산수출데이터!$N80)*(수출입지역별백데이터!$I$3:$I$8999))</f>
        <v>245256</v>
      </c>
      <c r="V80" s="91">
        <f t="shared" ref="V80:V143" si="97">VALUE(U80)</f>
        <v>245256</v>
      </c>
      <c r="W80" s="91"/>
      <c r="X80" s="93"/>
      <c r="Y80" s="92" cm="1">
        <f t="array" ref="Y80">SUMPRODUCT((수출입지역별백데이터!$K$3:$K$8999=생산수출데이터!$L80)*(수출입지역별백데이터!$L$3:$L$8999=생산수출데이터!$N80)*(수출입지역별백데이터!$M$3:$M$8999))</f>
        <v>9675</v>
      </c>
      <c r="Z80" s="92" cm="1">
        <f t="array" ref="Z80">SUMPRODUCT((수출입지역별백데이터!$K$3:$K$8999=생산수출데이터!$L80)*(수출입지역별백데이터!$L$3:$L$8999=생산수출데이터!$N80)*(수출입지역별백데이터!$N$3:$N$8999))</f>
        <v>2367289</v>
      </c>
      <c r="AA80" s="91">
        <f t="shared" ref="AA80:AA143" si="98">VALUE(Z80)</f>
        <v>2367289</v>
      </c>
      <c r="AB80" s="91"/>
      <c r="AC80" s="93"/>
      <c r="AD80" s="92" cm="1">
        <f t="array" ref="AD80">SUMPRODUCT((수출입지역별백데이터!$P$3:$P$8999=생산수출데이터!$L80)*(수출입지역별백데이터!$Q$3:$Q$8999=생산수출데이터!$N80)*(수출입지역별백데이터!$R$3:$R$8999))</f>
        <v>4859</v>
      </c>
      <c r="AE80" s="92" cm="1">
        <f t="array" ref="AE80">SUMPRODUCT((수출입지역별백데이터!$P$3:$P$8999=생산수출데이터!$L80)*(수출입지역별백데이터!$Q$3:$Q$8999=생산수출데이터!$N80)*(수출입지역별백데이터!$S$3:$S$8999))</f>
        <v>635140</v>
      </c>
      <c r="AF80" s="91">
        <f t="shared" ref="AF80:AF143" si="99">VALUE(AE80)</f>
        <v>635140</v>
      </c>
      <c r="AG80" s="91"/>
      <c r="AH80" s="93"/>
    </row>
    <row r="81" spans="12:34" x14ac:dyDescent="0.3">
      <c r="L81" s="190" t="s">
        <v>134</v>
      </c>
      <c r="M81" s="190" t="s">
        <v>325</v>
      </c>
      <c r="N81" s="190" t="s">
        <v>331</v>
      </c>
      <c r="O81" s="92" cm="1">
        <f t="array" ref="O81">SUMPRODUCT((수출입지역별백데이터!$A$3:$A$8999=생산수출데이터!$L81)*(수출입지역별백데이터!$B$3:$B$8999=생산수출데이터!$N81)*(수출입지역별백데이터!$C$3:$C$8999))</f>
        <v>315667.20000000001</v>
      </c>
      <c r="P81" s="92" cm="1">
        <f t="array" ref="P81">SUMPRODUCT((수출입지역별백데이터!$A$3:$A$8999=생산수출데이터!$L81)*(수출입지역별백데이터!$B$3:$B$8999=생산수출데이터!$N81)*(수출입지역별백데이터!$D$3:$D$8999))</f>
        <v>3924053</v>
      </c>
      <c r="Q81" s="91">
        <f t="shared" si="96"/>
        <v>3924053</v>
      </c>
      <c r="R81" s="90" t="s">
        <v>323</v>
      </c>
      <c r="S81" s="89">
        <f>SUM(Q81:Q83)</f>
        <v>6183905</v>
      </c>
      <c r="T81" s="92" cm="1">
        <f t="array" ref="T81">SUMPRODUCT((수출입지역별백데이터!$F$3:$F$8999=생산수출데이터!$L81)*(수출입지역별백데이터!$G$3:$G$8999=생산수출데이터!$N81)*(수출입지역별백데이터!$H$3:$H$8999))</f>
        <v>561</v>
      </c>
      <c r="U81" s="92" cm="1">
        <f t="array" ref="U81">SUMPRODUCT((수출입지역별백데이터!$F$3:$F$8999=생산수출데이터!$L81)*(수출입지역별백데이터!$G$3:$G$8999=생산수출데이터!$N81)*(수출입지역별백데이터!$I$3:$I$8999))</f>
        <v>170240</v>
      </c>
      <c r="V81" s="91">
        <f t="shared" si="97"/>
        <v>170240</v>
      </c>
      <c r="W81" s="90" t="s">
        <v>323</v>
      </c>
      <c r="X81" s="89">
        <f>SUM(V81:V83)</f>
        <v>211796</v>
      </c>
      <c r="Y81" s="92" cm="1">
        <f t="array" ref="Y81">SUMPRODUCT((수출입지역별백데이터!$K$3:$K$8999=생산수출데이터!$L81)*(수출입지역별백데이터!$L$3:$L$8999=생산수출데이터!$N81)*(수출입지역별백데이터!$M$3:$M$8999))</f>
        <v>4323</v>
      </c>
      <c r="Z81" s="92" cm="1">
        <f t="array" ref="Z81">SUMPRODUCT((수출입지역별백데이터!$K$3:$K$8999=생산수출데이터!$L81)*(수출입지역별백데이터!$L$3:$L$8999=생산수출데이터!$N81)*(수출입지역별백데이터!$N$3:$N$8999))</f>
        <v>1737616</v>
      </c>
      <c r="AA81" s="91">
        <f t="shared" si="98"/>
        <v>1737616</v>
      </c>
      <c r="AB81" s="90" t="s">
        <v>323</v>
      </c>
      <c r="AC81" s="89">
        <f>SUM(AA81:AA83)</f>
        <v>2037077</v>
      </c>
      <c r="AD81" s="92" cm="1">
        <f t="array" ref="AD81">SUMPRODUCT((수출입지역별백데이터!$P$3:$P$8999=생산수출데이터!$L81)*(수출입지역별백데이터!$Q$3:$Q$8999=생산수출데이터!$N81)*(수출입지역별백데이터!$R$3:$R$8999))</f>
        <v>611</v>
      </c>
      <c r="AE81" s="92" cm="1">
        <f t="array" ref="AE81">SUMPRODUCT((수출입지역별백데이터!$P$3:$P$8999=생산수출데이터!$L81)*(수출입지역별백데이터!$Q$3:$Q$8999=생산수출데이터!$N81)*(수출입지역별백데이터!$S$3:$S$8999))</f>
        <v>4401</v>
      </c>
      <c r="AF81" s="91">
        <f t="shared" si="99"/>
        <v>4401</v>
      </c>
      <c r="AG81" s="90" t="s">
        <v>323</v>
      </c>
      <c r="AH81" s="89">
        <f>SUM(AF81:AF83)</f>
        <v>217110</v>
      </c>
    </row>
    <row r="82" spans="12:34" x14ac:dyDescent="0.3">
      <c r="L82" s="190" t="s">
        <v>134</v>
      </c>
      <c r="M82" s="190" t="s">
        <v>325</v>
      </c>
      <c r="N82" s="190" t="s">
        <v>330</v>
      </c>
      <c r="O82" s="92" cm="1">
        <f t="array" ref="O82">SUMPRODUCT((수출입지역별백데이터!$A$3:$A$8999=생산수출데이터!$L82)*(수출입지역별백데이터!$B$3:$B$8999=생산수출데이터!$N82)*(수출입지역별백데이터!$C$3:$C$8999))</f>
        <v>46030.5</v>
      </c>
      <c r="P82" s="92" cm="1">
        <f t="array" ref="P82">SUMPRODUCT((수출입지역별백데이터!$A$3:$A$8999=생산수출데이터!$L82)*(수출입지역별백데이터!$B$3:$B$8999=생산수출데이터!$N82)*(수출입지역별백데이터!$D$3:$D$8999))</f>
        <v>285716</v>
      </c>
      <c r="Q82" s="91">
        <f t="shared" si="96"/>
        <v>285716</v>
      </c>
      <c r="R82" s="91"/>
      <c r="S82" s="95"/>
      <c r="T82" s="92" cm="1">
        <f t="array" ref="T82">SUMPRODUCT((수출입지역별백데이터!$F$3:$F$8999=생산수출데이터!$L82)*(수출입지역별백데이터!$G$3:$G$8999=생산수출데이터!$N82)*(수출입지역별백데이터!$H$3:$H$8999))</f>
        <v>83</v>
      </c>
      <c r="U82" s="92" cm="1">
        <f t="array" ref="U82">SUMPRODUCT((수출입지역별백데이터!$F$3:$F$8999=생산수출데이터!$L82)*(수출입지역별백데이터!$G$3:$G$8999=생산수출데이터!$N82)*(수출입지역별백데이터!$I$3:$I$8999))</f>
        <v>749</v>
      </c>
      <c r="V82" s="91">
        <f t="shared" si="97"/>
        <v>749</v>
      </c>
      <c r="W82" s="91"/>
      <c r="X82" s="95"/>
      <c r="Y82" s="92" cm="1">
        <f t="array" ref="Y82">SUMPRODUCT((수출입지역별백데이터!$K$3:$K$8999=생산수출데이터!$L82)*(수출입지역별백데이터!$L$3:$L$8999=생산수출데이터!$N82)*(수출입지역별백데이터!$M$3:$M$8999))</f>
        <v>253</v>
      </c>
      <c r="Z82" s="92" cm="1">
        <f t="array" ref="Z82">SUMPRODUCT((수출입지역별백데이터!$K$3:$K$8999=생산수출데이터!$L82)*(수출입지역별백데이터!$L$3:$L$8999=생산수출데이터!$N82)*(수출입지역별백데이터!$N$3:$N$8999))</f>
        <v>51383</v>
      </c>
      <c r="AA82" s="91">
        <f t="shared" si="98"/>
        <v>51383</v>
      </c>
      <c r="AB82" s="91"/>
      <c r="AC82" s="95"/>
      <c r="AD82" s="92" cm="1">
        <f t="array" ref="AD82">SUMPRODUCT((수출입지역별백데이터!$P$3:$P$8999=생산수출데이터!$L82)*(수출입지역별백데이터!$Q$3:$Q$8999=생산수출데이터!$N82)*(수출입지역별백데이터!$R$3:$R$8999))</f>
        <v>151</v>
      </c>
      <c r="AE82" s="92" cm="1">
        <f t="array" ref="AE82">SUMPRODUCT((수출입지역별백데이터!$P$3:$P$8999=생산수출데이터!$L82)*(수출입지역별백데이터!$Q$3:$Q$8999=생산수출데이터!$N82)*(수출입지역별백데이터!$S$3:$S$8999))</f>
        <v>2390</v>
      </c>
      <c r="AF82" s="91">
        <f t="shared" si="99"/>
        <v>2390</v>
      </c>
      <c r="AG82" s="91"/>
      <c r="AH82" s="95"/>
    </row>
    <row r="83" spans="12:34" x14ac:dyDescent="0.3">
      <c r="L83" s="190" t="s">
        <v>134</v>
      </c>
      <c r="M83" s="190" t="s">
        <v>325</v>
      </c>
      <c r="N83" s="190" t="s">
        <v>329</v>
      </c>
      <c r="O83" s="92" cm="1">
        <f t="array" ref="O83">SUMPRODUCT((수출입지역별백데이터!$A$3:$A$8999=생산수출데이터!$L83)*(수출입지역별백데이터!$B$3:$B$8999=생산수출데이터!$N83)*(수출입지역별백데이터!$C$3:$C$8999))</f>
        <v>224239.4</v>
      </c>
      <c r="P83" s="92" cm="1">
        <f t="array" ref="P83">SUMPRODUCT((수출입지역별백데이터!$A$3:$A$8999=생산수출데이터!$L83)*(수출입지역별백데이터!$B$3:$B$8999=생산수출데이터!$N83)*(수출입지역별백데이터!$D$3:$D$8999))</f>
        <v>1974136</v>
      </c>
      <c r="Q83" s="91">
        <f t="shared" si="96"/>
        <v>1974136</v>
      </c>
      <c r="R83" s="91"/>
      <c r="S83" s="94"/>
      <c r="T83" s="92" cm="1">
        <f t="array" ref="T83">SUMPRODUCT((수출입지역별백데이터!$F$3:$F$8999=생산수출데이터!$L83)*(수출입지역별백데이터!$G$3:$G$8999=생산수출데이터!$N83)*(수출입지역별백데이터!$H$3:$H$8999))</f>
        <v>1093</v>
      </c>
      <c r="U83" s="92" cm="1">
        <f t="array" ref="U83">SUMPRODUCT((수출입지역별백데이터!$F$3:$F$8999=생산수출데이터!$L83)*(수출입지역별백데이터!$G$3:$G$8999=생산수출데이터!$N83)*(수출입지역별백데이터!$I$3:$I$8999))</f>
        <v>40807</v>
      </c>
      <c r="V83" s="91">
        <f t="shared" si="97"/>
        <v>40807</v>
      </c>
      <c r="W83" s="91"/>
      <c r="X83" s="94"/>
      <c r="Y83" s="92" cm="1">
        <f t="array" ref="Y83">SUMPRODUCT((수출입지역별백데이터!$K$3:$K$8999=생산수출데이터!$L83)*(수출입지역별백데이터!$L$3:$L$8999=생산수출데이터!$N83)*(수출입지역별백데이터!$M$3:$M$8999))</f>
        <v>5003</v>
      </c>
      <c r="Z83" s="92" cm="1">
        <f t="array" ref="Z83">SUMPRODUCT((수출입지역별백데이터!$K$3:$K$8999=생산수출데이터!$L83)*(수출입지역별백데이터!$L$3:$L$8999=생산수출데이터!$N83)*(수출입지역별백데이터!$N$3:$N$8999))</f>
        <v>248078</v>
      </c>
      <c r="AA83" s="91">
        <f t="shared" si="98"/>
        <v>248078</v>
      </c>
      <c r="AB83" s="91"/>
      <c r="AC83" s="94"/>
      <c r="AD83" s="92" cm="1">
        <f t="array" ref="AD83">SUMPRODUCT((수출입지역별백데이터!$P$3:$P$8999=생산수출데이터!$L83)*(수출입지역별백데이터!$Q$3:$Q$8999=생산수출데이터!$N83)*(수출입지역별백데이터!$R$3:$R$8999))</f>
        <v>2996</v>
      </c>
      <c r="AE83" s="92" cm="1">
        <f t="array" ref="AE83">SUMPRODUCT((수출입지역별백데이터!$P$3:$P$8999=생산수출데이터!$L83)*(수출입지역별백데이터!$Q$3:$Q$8999=생산수출데이터!$N83)*(수출입지역별백데이터!$S$3:$S$8999))</f>
        <v>210319</v>
      </c>
      <c r="AF83" s="91">
        <f t="shared" si="99"/>
        <v>210319</v>
      </c>
      <c r="AG83" s="91"/>
      <c r="AH83" s="94"/>
    </row>
    <row r="84" spans="12:34" x14ac:dyDescent="0.3">
      <c r="L84" s="190" t="s">
        <v>134</v>
      </c>
      <c r="M84" s="190" t="s">
        <v>325</v>
      </c>
      <c r="N84" s="190" t="s">
        <v>328</v>
      </c>
      <c r="O84" s="92" cm="1">
        <f t="array" ref="O84">SUMPRODUCT((수출입지역별백데이터!$A$3:$A$8999=생산수출데이터!$L84)*(수출입지역별백데이터!$B$3:$B$8999=생산수출데이터!$N84)*(수출입지역별백데이터!$C$3:$C$8999))</f>
        <v>2964.8</v>
      </c>
      <c r="P84" s="92" cm="1">
        <f t="array" ref="P84">SUMPRODUCT((수출입지역별백데이터!$A$3:$A$8999=생산수출데이터!$L84)*(수출입지역별백데이터!$B$3:$B$8999=생산수출데이터!$N84)*(수출입지역별백데이터!$D$3:$D$8999))</f>
        <v>77085</v>
      </c>
      <c r="Q84" s="91">
        <f t="shared" si="96"/>
        <v>77085</v>
      </c>
      <c r="R84" s="91"/>
      <c r="S84" s="93"/>
      <c r="T84" s="92" cm="1">
        <f t="array" ref="T84">SUMPRODUCT((수출입지역별백데이터!$F$3:$F$8999=생산수출데이터!$L84)*(수출입지역별백데이터!$G$3:$G$8999=생산수출데이터!$N84)*(수출입지역별백데이터!$H$3:$H$8999))</f>
        <v>1</v>
      </c>
      <c r="U84" s="92" cm="1">
        <f t="array" ref="U84">SUMPRODUCT((수출입지역별백데이터!$F$3:$F$8999=생산수출데이터!$L84)*(수출입지역별백데이터!$G$3:$G$8999=생산수출데이터!$N84)*(수출입지역별백데이터!$I$3:$I$8999))</f>
        <v>1</v>
      </c>
      <c r="V84" s="91">
        <f t="shared" si="97"/>
        <v>1</v>
      </c>
      <c r="W84" s="91"/>
      <c r="X84" s="93"/>
      <c r="Y84" s="92" cm="1">
        <f t="array" ref="Y84">SUMPRODUCT((수출입지역별백데이터!$K$3:$K$8999=생산수출데이터!$L84)*(수출입지역별백데이터!$L$3:$L$8999=생산수출데이터!$N84)*(수출입지역별백데이터!$M$3:$M$8999))</f>
        <v>0</v>
      </c>
      <c r="Z84" s="92" cm="1">
        <f t="array" ref="Z84">SUMPRODUCT((수출입지역별백데이터!$K$3:$K$8999=생산수출데이터!$L84)*(수출입지역별백데이터!$L$3:$L$8999=생산수출데이터!$N84)*(수출입지역별백데이터!$N$3:$N$8999))</f>
        <v>0</v>
      </c>
      <c r="AA84" s="91">
        <f t="shared" si="98"/>
        <v>0</v>
      </c>
      <c r="AB84" s="91"/>
      <c r="AC84" s="93"/>
      <c r="AD84" s="92" cm="1">
        <f t="array" ref="AD84">SUMPRODUCT((수출입지역별백데이터!$P$3:$P$8999=생산수출데이터!$L84)*(수출입지역별백데이터!$Q$3:$Q$8999=생산수출데이터!$N84)*(수출입지역별백데이터!$R$3:$R$8999))</f>
        <v>49</v>
      </c>
      <c r="AE84" s="92" cm="1">
        <f t="array" ref="AE84">SUMPRODUCT((수출입지역별백데이터!$P$3:$P$8999=생산수출데이터!$L84)*(수출입지역별백데이터!$Q$3:$Q$8999=생산수출데이터!$N84)*(수출입지역별백데이터!$S$3:$S$8999))</f>
        <v>74761</v>
      </c>
      <c r="AF84" s="91">
        <f t="shared" si="99"/>
        <v>74761</v>
      </c>
      <c r="AG84" s="91"/>
      <c r="AH84" s="93"/>
    </row>
    <row r="85" spans="12:34" x14ac:dyDescent="0.3">
      <c r="L85" s="190" t="s">
        <v>134</v>
      </c>
      <c r="M85" s="190" t="s">
        <v>325</v>
      </c>
      <c r="N85" s="190" t="s">
        <v>324</v>
      </c>
      <c r="O85" s="92" cm="1">
        <f t="array" ref="O85">SUMPRODUCT((수출입지역별백데이터!$A$3:$A$8999=생산수출데이터!$L85)*(수출입지역별백데이터!$B$3:$B$8999=생산수출데이터!$N85)*(수출입지역별백데이터!$C$3:$C$8999))</f>
        <v>306115.59999999998</v>
      </c>
      <c r="P85" s="92" cm="1">
        <f t="array" ref="P85">SUMPRODUCT((수출입지역별백데이터!$A$3:$A$8999=생산수출데이터!$L85)*(수출입지역별백데이터!$B$3:$B$8999=생산수출데이터!$N85)*(수출입지역별백데이터!$D$3:$D$8999))</f>
        <v>724661</v>
      </c>
      <c r="Q85" s="91">
        <f t="shared" si="96"/>
        <v>724661</v>
      </c>
      <c r="R85" s="90" t="s">
        <v>321</v>
      </c>
      <c r="S85" s="89">
        <f>Q85</f>
        <v>724661</v>
      </c>
      <c r="T85" s="92" cm="1">
        <f t="array" ref="T85">SUMPRODUCT((수출입지역별백데이터!$F$3:$F$8999=생산수출데이터!$L85)*(수출입지역별백데이터!$G$3:$G$8999=생산수출데이터!$N85)*(수출입지역별백데이터!$H$3:$H$8999))</f>
        <v>916</v>
      </c>
      <c r="U85" s="92" cm="1">
        <f t="array" ref="U85">SUMPRODUCT((수출입지역별백데이터!$F$3:$F$8999=생산수출데이터!$L85)*(수출입지역별백데이터!$G$3:$G$8999=생산수출데이터!$N85)*(수출입지역별백데이터!$I$3:$I$8999))</f>
        <v>15573</v>
      </c>
      <c r="V85" s="91">
        <f t="shared" si="97"/>
        <v>15573</v>
      </c>
      <c r="W85" s="90" t="s">
        <v>321</v>
      </c>
      <c r="X85" s="89">
        <f>V85</f>
        <v>15573</v>
      </c>
      <c r="Y85" s="92" cm="1">
        <f t="array" ref="Y85">SUMPRODUCT((수출입지역별백데이터!$K$3:$K$8999=생산수출데이터!$L85)*(수출입지역별백데이터!$L$3:$L$8999=생산수출데이터!$N85)*(수출입지역별백데이터!$M$3:$M$8999))</f>
        <v>93</v>
      </c>
      <c r="Z85" s="92" cm="1">
        <f t="array" ref="Z85">SUMPRODUCT((수출입지역별백데이터!$K$3:$K$8999=생산수출데이터!$L85)*(수출입지역별백데이터!$L$3:$L$8999=생산수출데이터!$N85)*(수출입지역별백데이터!$N$3:$N$8999))</f>
        <v>330049</v>
      </c>
      <c r="AA85" s="91">
        <f t="shared" si="98"/>
        <v>330049</v>
      </c>
      <c r="AB85" s="90" t="s">
        <v>321</v>
      </c>
      <c r="AC85" s="89">
        <f>AA85</f>
        <v>330049</v>
      </c>
      <c r="AD85" s="92" cm="1">
        <f t="array" ref="AD85">SUMPRODUCT((수출입지역별백데이터!$P$3:$P$8999=생산수출데이터!$L85)*(수출입지역별백데이터!$Q$3:$Q$8999=생산수출데이터!$N85)*(수출입지역별백데이터!$R$3:$R$8999))</f>
        <v>238</v>
      </c>
      <c r="AE85" s="92" cm="1">
        <f t="array" ref="AE85">SUMPRODUCT((수출입지역별백데이터!$P$3:$P$8999=생산수출데이터!$L85)*(수출입지역별백데이터!$Q$3:$Q$8999=생산수출데이터!$N85)*(수출입지역별백데이터!$S$3:$S$8999))</f>
        <v>264090</v>
      </c>
      <c r="AF85" s="91">
        <f t="shared" si="99"/>
        <v>264090</v>
      </c>
      <c r="AG85" s="90" t="s">
        <v>321</v>
      </c>
      <c r="AH85" s="89">
        <f>AF85</f>
        <v>264090</v>
      </c>
    </row>
    <row r="86" spans="12:34" x14ac:dyDescent="0.3">
      <c r="L86" s="190" t="s">
        <v>151</v>
      </c>
      <c r="M86" s="190" t="s">
        <v>325</v>
      </c>
      <c r="N86" s="190" t="s">
        <v>332</v>
      </c>
      <c r="O86" s="92" cm="1">
        <f t="array" ref="O86">SUMPRODUCT((수출입지역별백데이터!$A$3:$A$8999=생산수출데이터!$L86)*(수출입지역별백데이터!$B$3:$B$8999=생산수출데이터!$N86)*(수출입지역별백데이터!$C$3:$C$8999))</f>
        <v>1180788.1000000001</v>
      </c>
      <c r="P86" s="92" cm="1">
        <f t="array" ref="P86">SUMPRODUCT((수출입지역별백데이터!$A$3:$A$8999=생산수출데이터!$L86)*(수출입지역별백데이터!$B$3:$B$8999=생산수출데이터!$N86)*(수출입지역별백데이터!$D$3:$D$8999))</f>
        <v>7463545</v>
      </c>
      <c r="Q86" s="91">
        <f t="shared" si="96"/>
        <v>7463545</v>
      </c>
      <c r="R86" s="91"/>
      <c r="S86" s="93"/>
      <c r="T86" s="92" cm="1">
        <f t="array" ref="T86">SUMPRODUCT((수출입지역별백데이터!$F$3:$F$8999=생산수출데이터!$L86)*(수출입지역별백데이터!$G$3:$G$8999=생산수출데이터!$N86)*(수출입지역별백데이터!$H$3:$H$8999))</f>
        <v>2549</v>
      </c>
      <c r="U86" s="92" cm="1">
        <f t="array" ref="U86">SUMPRODUCT((수출입지역별백데이터!$F$3:$F$8999=생산수출데이터!$L86)*(수출입지역별백데이터!$G$3:$G$8999=생산수출데이터!$N86)*(수출입지역별백데이터!$I$3:$I$8999))</f>
        <v>238658</v>
      </c>
      <c r="V86" s="91">
        <f t="shared" si="97"/>
        <v>238658</v>
      </c>
      <c r="W86" s="91"/>
      <c r="X86" s="93"/>
      <c r="Y86" s="92" cm="1">
        <f t="array" ref="Y86">SUMPRODUCT((수출입지역별백데이터!$K$3:$K$8999=생산수출데이터!$L86)*(수출입지역별백데이터!$L$3:$L$8999=생산수출데이터!$N86)*(수출입지역별백데이터!$M$3:$M$8999))</f>
        <v>8369</v>
      </c>
      <c r="Z86" s="92" cm="1">
        <f t="array" ref="Z86">SUMPRODUCT((수출입지역별백데이터!$K$3:$K$8999=생산수출데이터!$L86)*(수출입지역별백데이터!$L$3:$L$8999=생산수출데이터!$N86)*(수출입지역별백데이터!$N$3:$N$8999))</f>
        <v>2612865</v>
      </c>
      <c r="AA86" s="91">
        <f t="shared" si="98"/>
        <v>2612865</v>
      </c>
      <c r="AB86" s="91"/>
      <c r="AC86" s="93"/>
      <c r="AD86" s="92" cm="1">
        <f t="array" ref="AD86">SUMPRODUCT((수출입지역별백데이터!$P$3:$P$8999=생산수출데이터!$L86)*(수출입지역별백데이터!$Q$3:$Q$8999=생산수출데이터!$N86)*(수출입지역별백데이터!$R$3:$R$8999))</f>
        <v>4408</v>
      </c>
      <c r="AE86" s="92" cm="1">
        <f t="array" ref="AE86">SUMPRODUCT((수출입지역별백데이터!$P$3:$P$8999=생산수출데이터!$L86)*(수출입지역별백데이터!$Q$3:$Q$8999=생산수출데이터!$N86)*(수출입지역별백데이터!$S$3:$S$8999))</f>
        <v>893137</v>
      </c>
      <c r="AF86" s="91">
        <f t="shared" si="99"/>
        <v>893137</v>
      </c>
      <c r="AG86" s="91"/>
      <c r="AH86" s="93"/>
    </row>
    <row r="87" spans="12:34" x14ac:dyDescent="0.3">
      <c r="L87" s="190" t="s">
        <v>151</v>
      </c>
      <c r="M87" s="190" t="s">
        <v>325</v>
      </c>
      <c r="N87" s="190" t="s">
        <v>331</v>
      </c>
      <c r="O87" s="92" cm="1">
        <f t="array" ref="O87">SUMPRODUCT((수출입지역별백데이터!$A$3:$A$8999=생산수출데이터!$L87)*(수출입지역별백데이터!$B$3:$B$8999=생산수출데이터!$N87)*(수출입지역별백데이터!$C$3:$C$8999))</f>
        <v>290714</v>
      </c>
      <c r="P87" s="92" cm="1">
        <f t="array" ref="P87">SUMPRODUCT((수출입지역별백데이터!$A$3:$A$8999=생산수출데이터!$L87)*(수출입지역별백데이터!$B$3:$B$8999=생산수출데이터!$N87)*(수출입지역별백데이터!$D$3:$D$8999))</f>
        <v>3631862</v>
      </c>
      <c r="Q87" s="91">
        <f t="shared" si="96"/>
        <v>3631862</v>
      </c>
      <c r="R87" s="90" t="s">
        <v>323</v>
      </c>
      <c r="S87" s="89">
        <f t="shared" ref="S87" si="100">SUM(Q87:Q89)</f>
        <v>5604670</v>
      </c>
      <c r="T87" s="92" cm="1">
        <f t="array" ref="T87">SUMPRODUCT((수출입지역별백데이터!$F$3:$F$8999=생산수출데이터!$L87)*(수출입지역별백데이터!$G$3:$G$8999=생산수출데이터!$N87)*(수출입지역별백데이터!$H$3:$H$8999))</f>
        <v>408</v>
      </c>
      <c r="U87" s="92" cm="1">
        <f t="array" ref="U87">SUMPRODUCT((수출입지역별백데이터!$F$3:$F$8999=생산수출데이터!$L87)*(수출입지역별백데이터!$G$3:$G$8999=생산수출데이터!$N87)*(수출입지역별백데이터!$I$3:$I$8999))</f>
        <v>167607</v>
      </c>
      <c r="V87" s="91">
        <f t="shared" si="97"/>
        <v>167607</v>
      </c>
      <c r="W87" s="90" t="s">
        <v>323</v>
      </c>
      <c r="X87" s="89">
        <f t="shared" ref="X87" si="101">SUM(V87:V89)</f>
        <v>207675</v>
      </c>
      <c r="Y87" s="92" cm="1">
        <f t="array" ref="Y87">SUMPRODUCT((수출입지역별백데이터!$K$3:$K$8999=생산수출데이터!$L87)*(수출입지역별백데이터!$L$3:$L$8999=생산수출데이터!$N87)*(수출입지역별백데이터!$M$3:$M$8999))</f>
        <v>3511</v>
      </c>
      <c r="Z87" s="92" cm="1">
        <f t="array" ref="Z87">SUMPRODUCT((수출입지역별백데이터!$K$3:$K$8999=생산수출데이터!$L87)*(수출입지역별백데이터!$L$3:$L$8999=생산수출데이터!$N87)*(수출입지역별백데이터!$N$3:$N$8999))</f>
        <v>1635829</v>
      </c>
      <c r="AA87" s="91">
        <f t="shared" si="98"/>
        <v>1635829</v>
      </c>
      <c r="AB87" s="90" t="s">
        <v>323</v>
      </c>
      <c r="AC87" s="89">
        <f t="shared" ref="AC87" si="102">SUM(AA87:AA89)</f>
        <v>1927304</v>
      </c>
      <c r="AD87" s="92" cm="1">
        <f t="array" ref="AD87">SUMPRODUCT((수출입지역별백데이터!$P$3:$P$8999=생산수출데이터!$L87)*(수출입지역별백데이터!$Q$3:$Q$8999=생산수출데이터!$N87)*(수출입지역별백데이터!$R$3:$R$8999))</f>
        <v>566</v>
      </c>
      <c r="AE87" s="92" cm="1">
        <f t="array" ref="AE87">SUMPRODUCT((수출입지역별백데이터!$P$3:$P$8999=생산수출데이터!$L87)*(수출입지역별백데이터!$Q$3:$Q$8999=생산수출데이터!$N87)*(수출입지역별백데이터!$S$3:$S$8999))</f>
        <v>23934</v>
      </c>
      <c r="AF87" s="91">
        <f t="shared" si="99"/>
        <v>23934</v>
      </c>
      <c r="AG87" s="90" t="s">
        <v>323</v>
      </c>
      <c r="AH87" s="89">
        <f t="shared" ref="AH87" si="103">SUM(AF87:AF89)</f>
        <v>213043</v>
      </c>
    </row>
    <row r="88" spans="12:34" x14ac:dyDescent="0.3">
      <c r="L88" s="190" t="s">
        <v>151</v>
      </c>
      <c r="M88" s="190" t="s">
        <v>325</v>
      </c>
      <c r="N88" s="190" t="s">
        <v>330</v>
      </c>
      <c r="O88" s="92" cm="1">
        <f t="array" ref="O88">SUMPRODUCT((수출입지역별백데이터!$A$3:$A$8999=생산수출데이터!$L88)*(수출입지역별백데이터!$B$3:$B$8999=생산수출데이터!$N88)*(수출입지역별백데이터!$C$3:$C$8999))</f>
        <v>43172.9</v>
      </c>
      <c r="P88" s="92" cm="1">
        <f t="array" ref="P88">SUMPRODUCT((수출입지역별백데이터!$A$3:$A$8999=생산수출데이터!$L88)*(수출입지역별백데이터!$B$3:$B$8999=생산수출데이터!$N88)*(수출입지역별백데이터!$D$3:$D$8999))</f>
        <v>246803</v>
      </c>
      <c r="Q88" s="91">
        <f t="shared" si="96"/>
        <v>246803</v>
      </c>
      <c r="R88" s="91"/>
      <c r="S88" s="95"/>
      <c r="T88" s="92" cm="1">
        <f t="array" ref="T88">SUMPRODUCT((수출입지역별백데이터!$F$3:$F$8999=생산수출데이터!$L88)*(수출입지역별백데이터!$G$3:$G$8999=생산수출데이터!$N88)*(수출입지역별백데이터!$H$3:$H$8999))</f>
        <v>81</v>
      </c>
      <c r="U88" s="92" cm="1">
        <f t="array" ref="U88">SUMPRODUCT((수출입지역별백데이터!$F$3:$F$8999=생산수출데이터!$L88)*(수출입지역별백데이터!$G$3:$G$8999=생산수출데이터!$N88)*(수출입지역별백데이터!$I$3:$I$8999))</f>
        <v>482</v>
      </c>
      <c r="V88" s="91">
        <f t="shared" si="97"/>
        <v>482</v>
      </c>
      <c r="W88" s="91"/>
      <c r="X88" s="95"/>
      <c r="Y88" s="92" cm="1">
        <f t="array" ref="Y88">SUMPRODUCT((수출입지역별백데이터!$K$3:$K$8999=생산수출데이터!$L88)*(수출입지역별백데이터!$L$3:$L$8999=생산수출데이터!$N88)*(수출입지역별백데이터!$M$3:$M$8999))</f>
        <v>181</v>
      </c>
      <c r="Z88" s="92" cm="1">
        <f t="array" ref="Z88">SUMPRODUCT((수출입지역별백데이터!$K$3:$K$8999=생산수출데이터!$L88)*(수출입지역별백데이터!$L$3:$L$8999=생산수출데이터!$N88)*(수출입지역별백데이터!$N$3:$N$8999))</f>
        <v>51318</v>
      </c>
      <c r="AA88" s="91">
        <f t="shared" si="98"/>
        <v>51318</v>
      </c>
      <c r="AB88" s="91"/>
      <c r="AC88" s="95"/>
      <c r="AD88" s="92" cm="1">
        <f t="array" ref="AD88">SUMPRODUCT((수출입지역별백데이터!$P$3:$P$8999=생산수출데이터!$L88)*(수출입지역별백데이터!$Q$3:$Q$8999=생산수출데이터!$N88)*(수출입지역별백데이터!$R$3:$R$8999))</f>
        <v>179</v>
      </c>
      <c r="AE88" s="92" cm="1">
        <f t="array" ref="AE88">SUMPRODUCT((수출입지역별백데이터!$P$3:$P$8999=생산수출데이터!$L88)*(수출입지역별백데이터!$Q$3:$Q$8999=생산수출데이터!$N88)*(수출입지역별백데이터!$S$3:$S$8999))</f>
        <v>1882</v>
      </c>
      <c r="AF88" s="91">
        <f t="shared" si="99"/>
        <v>1882</v>
      </c>
      <c r="AG88" s="91"/>
      <c r="AH88" s="95"/>
    </row>
    <row r="89" spans="12:34" x14ac:dyDescent="0.3">
      <c r="L89" s="190" t="s">
        <v>151</v>
      </c>
      <c r="M89" s="190" t="s">
        <v>325</v>
      </c>
      <c r="N89" s="190" t="s">
        <v>329</v>
      </c>
      <c r="O89" s="92" cm="1">
        <f t="array" ref="O89">SUMPRODUCT((수출입지역별백데이터!$A$3:$A$8999=생산수출데이터!$L89)*(수출입지역별백데이터!$B$3:$B$8999=생산수출데이터!$N89)*(수출입지역별백데이터!$C$3:$C$8999))</f>
        <v>202644.1</v>
      </c>
      <c r="P89" s="92" cm="1">
        <f t="array" ref="P89">SUMPRODUCT((수출입지역별백데이터!$A$3:$A$8999=생산수출데이터!$L89)*(수출입지역별백데이터!$B$3:$B$8999=생산수출데이터!$N89)*(수출입지역별백데이터!$D$3:$D$8999))</f>
        <v>1726005</v>
      </c>
      <c r="Q89" s="91">
        <f t="shared" si="96"/>
        <v>1726005</v>
      </c>
      <c r="R89" s="91"/>
      <c r="S89" s="94"/>
      <c r="T89" s="92" cm="1">
        <f t="array" ref="T89">SUMPRODUCT((수출입지역별백데이터!$F$3:$F$8999=생산수출데이터!$L89)*(수출입지역별백데이터!$G$3:$G$8999=생산수출데이터!$N89)*(수출입지역별백데이터!$H$3:$H$8999))</f>
        <v>948</v>
      </c>
      <c r="U89" s="92" cm="1">
        <f t="array" ref="U89">SUMPRODUCT((수출입지역별백데이터!$F$3:$F$8999=생산수출데이터!$L89)*(수출입지역별백데이터!$G$3:$G$8999=생산수출데이터!$N89)*(수출입지역별백데이터!$I$3:$I$8999))</f>
        <v>39586</v>
      </c>
      <c r="V89" s="91">
        <f t="shared" si="97"/>
        <v>39586</v>
      </c>
      <c r="W89" s="91"/>
      <c r="X89" s="94"/>
      <c r="Y89" s="92" cm="1">
        <f t="array" ref="Y89">SUMPRODUCT((수출입지역별백데이터!$K$3:$K$8999=생산수출데이터!$L89)*(수출입지역별백데이터!$L$3:$L$8999=생산수출데이터!$N89)*(수출입지역별백데이터!$M$3:$M$8999))</f>
        <v>4589</v>
      </c>
      <c r="Z89" s="92" cm="1">
        <f t="array" ref="Z89">SUMPRODUCT((수출입지역별백데이터!$K$3:$K$8999=생산수출데이터!$L89)*(수출입지역별백데이터!$L$3:$L$8999=생산수출데이터!$N89)*(수출입지역별백데이터!$N$3:$N$8999))</f>
        <v>240157</v>
      </c>
      <c r="AA89" s="91">
        <f t="shared" si="98"/>
        <v>240157</v>
      </c>
      <c r="AB89" s="91"/>
      <c r="AC89" s="94"/>
      <c r="AD89" s="92" cm="1">
        <f t="array" ref="AD89">SUMPRODUCT((수출입지역별백데이터!$P$3:$P$8999=생산수출데이터!$L89)*(수출입지역별백데이터!$Q$3:$Q$8999=생산수출데이터!$N89)*(수출입지역별백데이터!$R$3:$R$8999))</f>
        <v>2692</v>
      </c>
      <c r="AE89" s="92" cm="1">
        <f t="array" ref="AE89">SUMPRODUCT((수출입지역별백데이터!$P$3:$P$8999=생산수출데이터!$L89)*(수출입지역별백데이터!$Q$3:$Q$8999=생산수출데이터!$N89)*(수출입지역별백데이터!$S$3:$S$8999))</f>
        <v>187227</v>
      </c>
      <c r="AF89" s="91">
        <f t="shared" si="99"/>
        <v>187227</v>
      </c>
      <c r="AG89" s="91"/>
      <c r="AH89" s="94"/>
    </row>
    <row r="90" spans="12:34" x14ac:dyDescent="0.3">
      <c r="L90" s="190" t="s">
        <v>151</v>
      </c>
      <c r="M90" s="190" t="s">
        <v>325</v>
      </c>
      <c r="N90" s="190" t="s">
        <v>328</v>
      </c>
      <c r="O90" s="92" cm="1">
        <f t="array" ref="O90">SUMPRODUCT((수출입지역별백데이터!$A$3:$A$8999=생산수출데이터!$L90)*(수출입지역별백데이터!$B$3:$B$8999=생산수출데이터!$N90)*(수출입지역별백데이터!$C$3:$C$8999))</f>
        <v>2367.3000000000002</v>
      </c>
      <c r="P90" s="92" cm="1">
        <f t="array" ref="P90">SUMPRODUCT((수출입지역별백데이터!$A$3:$A$8999=생산수출데이터!$L90)*(수출입지역별백데이터!$B$3:$B$8999=생산수출데이터!$N90)*(수출입지역별백데이터!$D$3:$D$8999))</f>
        <v>45438</v>
      </c>
      <c r="Q90" s="91">
        <f t="shared" si="96"/>
        <v>45438</v>
      </c>
      <c r="R90" s="91"/>
      <c r="S90" s="93"/>
      <c r="T90" s="92" cm="1">
        <f t="array" ref="T90">SUMPRODUCT((수출입지역별백데이터!$F$3:$F$8999=생산수출데이터!$L90)*(수출입지역별백데이터!$G$3:$G$8999=생산수출데이터!$N90)*(수출입지역별백데이터!$H$3:$H$8999))</f>
        <v>3</v>
      </c>
      <c r="U90" s="92" cm="1">
        <f t="array" ref="U90">SUMPRODUCT((수출입지역별백데이터!$F$3:$F$8999=생산수출데이터!$L90)*(수출입지역별백데이터!$G$3:$G$8999=생산수출데이터!$N90)*(수출입지역별백데이터!$I$3:$I$8999))</f>
        <v>270</v>
      </c>
      <c r="V90" s="91">
        <f t="shared" si="97"/>
        <v>270</v>
      </c>
      <c r="W90" s="91"/>
      <c r="X90" s="93"/>
      <c r="Y90" s="92" cm="1">
        <f t="array" ref="Y90">SUMPRODUCT((수출입지역별백데이터!$K$3:$K$8999=생산수출데이터!$L90)*(수출입지역별백데이터!$L$3:$L$8999=생산수출데이터!$N90)*(수출입지역별백데이터!$M$3:$M$8999))</f>
        <v>0</v>
      </c>
      <c r="Z90" s="92" cm="1">
        <f t="array" ref="Z90">SUMPRODUCT((수출입지역별백데이터!$K$3:$K$8999=생산수출데이터!$L90)*(수출입지역별백데이터!$L$3:$L$8999=생산수출데이터!$N90)*(수출입지역별백데이터!$N$3:$N$8999))</f>
        <v>0</v>
      </c>
      <c r="AA90" s="91">
        <f t="shared" si="98"/>
        <v>0</v>
      </c>
      <c r="AB90" s="91"/>
      <c r="AC90" s="93"/>
      <c r="AD90" s="92" cm="1">
        <f t="array" ref="AD90">SUMPRODUCT((수출입지역별백데이터!$P$3:$P$8999=생산수출데이터!$L90)*(수출입지역별백데이터!$Q$3:$Q$8999=생산수출데이터!$N90)*(수출입지역별백데이터!$R$3:$R$8999))</f>
        <v>31</v>
      </c>
      <c r="AE90" s="92" cm="1">
        <f t="array" ref="AE90">SUMPRODUCT((수출입지역별백데이터!$P$3:$P$8999=생산수출데이터!$L90)*(수출입지역별백데이터!$Q$3:$Q$8999=생산수출데이터!$N90)*(수출입지역별백데이터!$S$3:$S$8999))</f>
        <v>42998</v>
      </c>
      <c r="AF90" s="91">
        <f t="shared" si="99"/>
        <v>42998</v>
      </c>
      <c r="AG90" s="91"/>
      <c r="AH90" s="93"/>
    </row>
    <row r="91" spans="12:34" x14ac:dyDescent="0.3">
      <c r="L91" s="190" t="s">
        <v>151</v>
      </c>
      <c r="M91" s="190" t="s">
        <v>325</v>
      </c>
      <c r="N91" s="190" t="s">
        <v>324</v>
      </c>
      <c r="O91" s="92" cm="1">
        <f t="array" ref="O91">SUMPRODUCT((수출입지역별백데이터!$A$3:$A$8999=생산수출데이터!$L91)*(수출입지역별백데이터!$B$3:$B$8999=생산수출데이터!$N91)*(수출입지역별백데이터!$C$3:$C$8999))</f>
        <v>630232.9</v>
      </c>
      <c r="P91" s="92" cm="1">
        <f t="array" ref="P91">SUMPRODUCT((수출입지역별백데이터!$A$3:$A$8999=생산수출데이터!$L91)*(수출입지역별백데이터!$B$3:$B$8999=생산수출데이터!$N91)*(수출입지역별백데이터!$D$3:$D$8999))</f>
        <v>1704024</v>
      </c>
      <c r="Q91" s="91">
        <f t="shared" si="96"/>
        <v>1704024</v>
      </c>
      <c r="R91" s="90" t="s">
        <v>321</v>
      </c>
      <c r="S91" s="89">
        <f t="shared" ref="S91" si="104">Q91</f>
        <v>1704024</v>
      </c>
      <c r="T91" s="92" cm="1">
        <f t="array" ref="T91">SUMPRODUCT((수출입지역별백데이터!$F$3:$F$8999=생산수출데이터!$L91)*(수출입지역별백데이터!$G$3:$G$8999=생산수출데이터!$N91)*(수출입지역별백데이터!$H$3:$H$8999))</f>
        <v>782</v>
      </c>
      <c r="U91" s="92" cm="1">
        <f t="array" ref="U91">SUMPRODUCT((수출입지역별백데이터!$F$3:$F$8999=생산수출데이터!$L91)*(수출입지역별백데이터!$G$3:$G$8999=생산수출데이터!$N91)*(수출입지역별백데이터!$I$3:$I$8999))</f>
        <v>15595</v>
      </c>
      <c r="V91" s="91">
        <f t="shared" si="97"/>
        <v>15595</v>
      </c>
      <c r="W91" s="90" t="s">
        <v>321</v>
      </c>
      <c r="X91" s="89">
        <f t="shared" ref="X91" si="105">V91</f>
        <v>15595</v>
      </c>
      <c r="Y91" s="92" cm="1">
        <f t="array" ref="Y91">SUMPRODUCT((수출입지역별백데이터!$K$3:$K$8999=생산수출데이터!$L91)*(수출입지역별백데이터!$L$3:$L$8999=생산수출데이터!$N91)*(수출입지역별백데이터!$M$3:$M$8999))</f>
        <v>83</v>
      </c>
      <c r="Z91" s="92" cm="1">
        <f t="array" ref="Z91">SUMPRODUCT((수출입지역별백데이터!$K$3:$K$8999=생산수출데이터!$L91)*(수출입지역별백데이터!$L$3:$L$8999=생산수출데이터!$N91)*(수출입지역별백데이터!$N$3:$N$8999))</f>
        <v>685184</v>
      </c>
      <c r="AA91" s="91">
        <f t="shared" si="98"/>
        <v>685184</v>
      </c>
      <c r="AB91" s="90" t="s">
        <v>321</v>
      </c>
      <c r="AC91" s="89">
        <f t="shared" ref="AC91" si="106">AA91</f>
        <v>685184</v>
      </c>
      <c r="AD91" s="92" cm="1">
        <f t="array" ref="AD91">SUMPRODUCT((수출입지역별백데이터!$P$3:$P$8999=생산수출데이터!$L91)*(수출입지역별백데이터!$Q$3:$Q$8999=생산수출데이터!$N91)*(수출입지역별백데이터!$R$3:$R$8999))</f>
        <v>233</v>
      </c>
      <c r="AE91" s="92" cm="1">
        <f t="array" ref="AE91">SUMPRODUCT((수출입지역별백데이터!$P$3:$P$8999=생산수출데이터!$L91)*(수출입지역별백데이터!$Q$3:$Q$8999=생산수출데이터!$N91)*(수출입지역별백데이터!$S$3:$S$8999))</f>
        <v>585188</v>
      </c>
      <c r="AF91" s="91">
        <f t="shared" si="99"/>
        <v>585188</v>
      </c>
      <c r="AG91" s="90" t="s">
        <v>321</v>
      </c>
      <c r="AH91" s="89">
        <f t="shared" ref="AH91" si="107">AF91</f>
        <v>585188</v>
      </c>
    </row>
    <row r="92" spans="12:34" x14ac:dyDescent="0.3">
      <c r="L92" s="190" t="s">
        <v>152</v>
      </c>
      <c r="M92" s="190" t="s">
        <v>325</v>
      </c>
      <c r="N92" s="190" t="s">
        <v>332</v>
      </c>
      <c r="O92" s="92" cm="1">
        <f t="array" ref="O92">SUMPRODUCT((수출입지역별백데이터!$A$3:$A$8999=생산수출데이터!$L92)*(수출입지역별백데이터!$B$3:$B$8999=생산수출데이터!$N92)*(수출입지역별백데이터!$C$3:$C$8999))</f>
        <v>1232761.8</v>
      </c>
      <c r="P92" s="92" cm="1">
        <f t="array" ref="P92">SUMPRODUCT((수출입지역별백데이터!$A$3:$A$8999=생산수출데이터!$L92)*(수출입지역별백데이터!$B$3:$B$8999=생산수출데이터!$N92)*(수출입지역별백데이터!$D$3:$D$8999))</f>
        <v>7847168</v>
      </c>
      <c r="Q92" s="91">
        <f t="shared" si="96"/>
        <v>7847168</v>
      </c>
      <c r="R92" s="91"/>
      <c r="S92" s="93"/>
      <c r="T92" s="92" cm="1">
        <f t="array" ref="T92">SUMPRODUCT((수출입지역별백데이터!$F$3:$F$8999=생산수출데이터!$L92)*(수출입지역별백데이터!$G$3:$G$8999=생산수출데이터!$N92)*(수출입지역별백데이터!$H$3:$H$8999))</f>
        <v>3200</v>
      </c>
      <c r="U92" s="92" cm="1">
        <f t="array" ref="U92">SUMPRODUCT((수출입지역별백데이터!$F$3:$F$8999=생산수출데이터!$L92)*(수출입지역별백데이터!$G$3:$G$8999=생산수출데이터!$N92)*(수출입지역별백데이터!$I$3:$I$8999))</f>
        <v>180587</v>
      </c>
      <c r="V92" s="91">
        <f t="shared" si="97"/>
        <v>180587</v>
      </c>
      <c r="W92" s="91"/>
      <c r="X92" s="93"/>
      <c r="Y92" s="92" cm="1">
        <f t="array" ref="Y92">SUMPRODUCT((수출입지역별백데이터!$K$3:$K$8999=생산수출데이터!$L92)*(수출입지역별백데이터!$L$3:$L$8999=생산수출데이터!$N92)*(수출입지역별백데이터!$M$3:$M$8999))</f>
        <v>9942</v>
      </c>
      <c r="Z92" s="92" cm="1">
        <f t="array" ref="Z92">SUMPRODUCT((수출입지역별백데이터!$K$3:$K$8999=생산수출데이터!$L92)*(수출입지역별백데이터!$L$3:$L$8999=생산수출데이터!$N92)*(수출입지역별백데이터!$N$3:$N$8999))</f>
        <v>2328480</v>
      </c>
      <c r="AA92" s="91">
        <f t="shared" si="98"/>
        <v>2328480</v>
      </c>
      <c r="AB92" s="91"/>
      <c r="AC92" s="93"/>
      <c r="AD92" s="92" cm="1">
        <f t="array" ref="AD92">SUMPRODUCT((수출입지역별백데이터!$P$3:$P$8999=생산수출데이터!$L92)*(수출입지역별백데이터!$Q$3:$Q$8999=생산수출데이터!$N92)*(수출입지역별백데이터!$R$3:$R$8999))</f>
        <v>5571</v>
      </c>
      <c r="AE92" s="92" cm="1">
        <f t="array" ref="AE92">SUMPRODUCT((수출입지역별백데이터!$P$3:$P$8999=생산수출데이터!$L92)*(수출입지역별백데이터!$Q$3:$Q$8999=생산수출데이터!$N92)*(수출입지역별백데이터!$S$3:$S$8999))</f>
        <v>1148971</v>
      </c>
      <c r="AF92" s="91">
        <f t="shared" si="99"/>
        <v>1148971</v>
      </c>
      <c r="AG92" s="91"/>
      <c r="AH92" s="93"/>
    </row>
    <row r="93" spans="12:34" x14ac:dyDescent="0.3">
      <c r="L93" s="190" t="s">
        <v>152</v>
      </c>
      <c r="M93" s="190" t="s">
        <v>325</v>
      </c>
      <c r="N93" s="190" t="s">
        <v>331</v>
      </c>
      <c r="O93" s="92" cm="1">
        <f t="array" ref="O93">SUMPRODUCT((수출입지역별백데이터!$A$3:$A$8999=생산수출데이터!$L93)*(수출입지역별백데이터!$B$3:$B$8999=생산수출데이터!$N93)*(수출입지역별백데이터!$C$3:$C$8999))</f>
        <v>307523.8</v>
      </c>
      <c r="P93" s="92" cm="1">
        <f t="array" ref="P93">SUMPRODUCT((수출입지역별백데이터!$A$3:$A$8999=생산수출데이터!$L93)*(수출입지역별백데이터!$B$3:$B$8999=생산수출데이터!$N93)*(수출입지역별백데이터!$D$3:$D$8999))</f>
        <v>3782908</v>
      </c>
      <c r="Q93" s="91">
        <f t="shared" si="96"/>
        <v>3782908</v>
      </c>
      <c r="R93" s="90" t="s">
        <v>323</v>
      </c>
      <c r="S93" s="89">
        <f t="shared" ref="S93" si="108">SUM(Q93:Q95)</f>
        <v>6160290</v>
      </c>
      <c r="T93" s="92" cm="1">
        <f t="array" ref="T93">SUMPRODUCT((수출입지역별백데이터!$F$3:$F$8999=생산수출데이터!$L93)*(수출입지역별백데이터!$G$3:$G$8999=생산수출데이터!$N93)*(수출입지역별백데이터!$H$3:$H$8999))</f>
        <v>380</v>
      </c>
      <c r="U93" s="92" cm="1">
        <f t="array" ref="U93">SUMPRODUCT((수출입지역별백데이터!$F$3:$F$8999=생산수출데이터!$L93)*(수출입지역별백데이터!$G$3:$G$8999=생산수출데이터!$N93)*(수출입지역별백데이터!$I$3:$I$8999))</f>
        <v>94179</v>
      </c>
      <c r="V93" s="91">
        <f t="shared" si="97"/>
        <v>94179</v>
      </c>
      <c r="W93" s="90" t="s">
        <v>323</v>
      </c>
      <c r="X93" s="89">
        <f t="shared" ref="X93" si="109">SUM(V93:V95)</f>
        <v>144562</v>
      </c>
      <c r="Y93" s="92" cm="1">
        <f t="array" ref="Y93">SUMPRODUCT((수출입지역별백데이터!$K$3:$K$8999=생산수출데이터!$L93)*(수출입지역별백데이터!$L$3:$L$8999=생산수출데이터!$N93)*(수출입지역별백데이터!$M$3:$M$8999))</f>
        <v>3449</v>
      </c>
      <c r="Z93" s="92" cm="1">
        <f t="array" ref="Z93">SUMPRODUCT((수출입지역별백데이터!$K$3:$K$8999=생산수출데이터!$L93)*(수출입지역별백데이터!$L$3:$L$8999=생산수출데이터!$N93)*(수출입지역별백데이터!$N$3:$N$8999))</f>
        <v>1591403</v>
      </c>
      <c r="AA93" s="91">
        <f t="shared" si="98"/>
        <v>1591403</v>
      </c>
      <c r="AB93" s="90" t="s">
        <v>323</v>
      </c>
      <c r="AC93" s="89">
        <f t="shared" ref="AC93" si="110">SUM(AA93:AA95)</f>
        <v>1923275</v>
      </c>
      <c r="AD93" s="92" cm="1">
        <f t="array" ref="AD93">SUMPRODUCT((수출입지역별백데이터!$P$3:$P$8999=생산수출데이터!$L93)*(수출입지역별백데이터!$Q$3:$Q$8999=생산수출데이터!$N93)*(수출입지역별백데이터!$R$3:$R$8999))</f>
        <v>590</v>
      </c>
      <c r="AE93" s="92" cm="1">
        <f t="array" ref="AE93">SUMPRODUCT((수출입지역별백데이터!$P$3:$P$8999=생산수출데이터!$L93)*(수출입지역별백데이터!$Q$3:$Q$8999=생산수출데이터!$N93)*(수출입지역별백데이터!$S$3:$S$8999))</f>
        <v>32346</v>
      </c>
      <c r="AF93" s="91">
        <f t="shared" si="99"/>
        <v>32346</v>
      </c>
      <c r="AG93" s="90" t="s">
        <v>323</v>
      </c>
      <c r="AH93" s="89">
        <f t="shared" ref="AH93" si="111">SUM(AF93:AF95)</f>
        <v>267564</v>
      </c>
    </row>
    <row r="94" spans="12:34" x14ac:dyDescent="0.3">
      <c r="L94" s="190" t="s">
        <v>152</v>
      </c>
      <c r="M94" s="190" t="s">
        <v>325</v>
      </c>
      <c r="N94" s="190" t="s">
        <v>330</v>
      </c>
      <c r="O94" s="92" cm="1">
        <f t="array" ref="O94">SUMPRODUCT((수출입지역별백데이터!$A$3:$A$8999=생산수출데이터!$L94)*(수출입지역별백데이터!$B$3:$B$8999=생산수출데이터!$N94)*(수출입지역별백데이터!$C$3:$C$8999))</f>
        <v>46785</v>
      </c>
      <c r="P94" s="92" cm="1">
        <f t="array" ref="P94">SUMPRODUCT((수출입지역별백데이터!$A$3:$A$8999=생산수출데이터!$L94)*(수출입지역별백데이터!$B$3:$B$8999=생산수출데이터!$N94)*(수출입지역별백데이터!$D$3:$D$8999))</f>
        <v>265770</v>
      </c>
      <c r="Q94" s="91">
        <f t="shared" si="96"/>
        <v>265770</v>
      </c>
      <c r="R94" s="91"/>
      <c r="S94" s="95"/>
      <c r="T94" s="92" cm="1">
        <f t="array" ref="T94">SUMPRODUCT((수출입지역별백데이터!$F$3:$F$8999=생산수출데이터!$L94)*(수출입지역별백데이터!$G$3:$G$8999=생산수출데이터!$N94)*(수출입지역별백데이터!$H$3:$H$8999))</f>
        <v>116</v>
      </c>
      <c r="U94" s="92" cm="1">
        <f t="array" ref="U94">SUMPRODUCT((수출입지역별백데이터!$F$3:$F$8999=생산수출데이터!$L94)*(수출입지역별백데이터!$G$3:$G$8999=생산수출데이터!$N94)*(수출입지역별백데이터!$I$3:$I$8999))</f>
        <v>929</v>
      </c>
      <c r="V94" s="91">
        <f t="shared" si="97"/>
        <v>929</v>
      </c>
      <c r="W94" s="91"/>
      <c r="X94" s="95"/>
      <c r="Y94" s="92" cm="1">
        <f t="array" ref="Y94">SUMPRODUCT((수출입지역별백데이터!$K$3:$K$8999=생산수출데이터!$L94)*(수출입지역별백데이터!$L$3:$L$8999=생산수출데이터!$N94)*(수출입지역별백데이터!$M$3:$M$8999))</f>
        <v>157</v>
      </c>
      <c r="Z94" s="92" cm="1">
        <f t="array" ref="Z94">SUMPRODUCT((수출입지역별백데이터!$K$3:$K$8999=생산수출데이터!$L94)*(수출입지역별백데이터!$L$3:$L$8999=생산수출데이터!$N94)*(수출입지역별백데이터!$N$3:$N$8999))</f>
        <v>38966</v>
      </c>
      <c r="AA94" s="91">
        <f t="shared" si="98"/>
        <v>38966</v>
      </c>
      <c r="AB94" s="91"/>
      <c r="AC94" s="95"/>
      <c r="AD94" s="92" cm="1">
        <f t="array" ref="AD94">SUMPRODUCT((수출입지역별백데이터!$P$3:$P$8999=생산수출데이터!$L94)*(수출입지역별백데이터!$Q$3:$Q$8999=생산수출데이터!$N94)*(수출입지역별백데이터!$R$3:$R$8999))</f>
        <v>269</v>
      </c>
      <c r="AE94" s="92" cm="1">
        <f t="array" ref="AE94">SUMPRODUCT((수출입지역별백데이터!$P$3:$P$8999=생산수출데이터!$L94)*(수출입지역별백데이터!$Q$3:$Q$8999=생산수출데이터!$N94)*(수출입지역별백데이터!$S$3:$S$8999))</f>
        <v>4952</v>
      </c>
      <c r="AF94" s="91">
        <f t="shared" si="99"/>
        <v>4952</v>
      </c>
      <c r="AG94" s="91"/>
      <c r="AH94" s="95"/>
    </row>
    <row r="95" spans="12:34" x14ac:dyDescent="0.3">
      <c r="L95" s="190" t="s">
        <v>152</v>
      </c>
      <c r="M95" s="190" t="s">
        <v>325</v>
      </c>
      <c r="N95" s="190" t="s">
        <v>329</v>
      </c>
      <c r="O95" s="92" cm="1">
        <f t="array" ref="O95">SUMPRODUCT((수출입지역별백데이터!$A$3:$A$8999=생산수출데이터!$L95)*(수출입지역별백데이터!$B$3:$B$8999=생산수출데이터!$N95)*(수출입지역별백데이터!$C$3:$C$8999))</f>
        <v>245141</v>
      </c>
      <c r="P95" s="92" cm="1">
        <f t="array" ref="P95">SUMPRODUCT((수출입지역별백데이터!$A$3:$A$8999=생산수출데이터!$L95)*(수출입지역별백데이터!$B$3:$B$8999=생산수출데이터!$N95)*(수출입지역별백데이터!$D$3:$D$8999))</f>
        <v>2111612</v>
      </c>
      <c r="Q95" s="91">
        <f t="shared" si="96"/>
        <v>2111612</v>
      </c>
      <c r="R95" s="91"/>
      <c r="S95" s="94"/>
      <c r="T95" s="92" cm="1">
        <f t="array" ref="T95">SUMPRODUCT((수출입지역별백데이터!$F$3:$F$8999=생산수출데이터!$L95)*(수출입지역별백데이터!$G$3:$G$8999=생산수출데이터!$N95)*(수출입지역별백데이터!$H$3:$H$8999))</f>
        <v>1281</v>
      </c>
      <c r="U95" s="92" cm="1">
        <f t="array" ref="U95">SUMPRODUCT((수출입지역별백데이터!$F$3:$F$8999=생산수출데이터!$L95)*(수출입지역별백데이터!$G$3:$G$8999=생산수출데이터!$N95)*(수출입지역별백데이터!$I$3:$I$8999))</f>
        <v>49454</v>
      </c>
      <c r="V95" s="91">
        <f t="shared" si="97"/>
        <v>49454</v>
      </c>
      <c r="W95" s="91"/>
      <c r="X95" s="94"/>
      <c r="Y95" s="92" cm="1">
        <f t="array" ref="Y95">SUMPRODUCT((수출입지역별백데이터!$K$3:$K$8999=생산수출데이터!$L95)*(수출입지역별백데이터!$L$3:$L$8999=생산수출데이터!$N95)*(수출입지역별백데이터!$M$3:$M$8999))</f>
        <v>6222</v>
      </c>
      <c r="Z95" s="92" cm="1">
        <f t="array" ref="Z95">SUMPRODUCT((수출입지역별백데이터!$K$3:$K$8999=생산수출데이터!$L95)*(수출입지역별백데이터!$L$3:$L$8999=생산수출데이터!$N95)*(수출입지역별백데이터!$N$3:$N$8999))</f>
        <v>292906</v>
      </c>
      <c r="AA95" s="91">
        <f t="shared" si="98"/>
        <v>292906</v>
      </c>
      <c r="AB95" s="91"/>
      <c r="AC95" s="94"/>
      <c r="AD95" s="92" cm="1">
        <f t="array" ref="AD95">SUMPRODUCT((수출입지역별백데이터!$P$3:$P$8999=생산수출데이터!$L95)*(수출입지역별백데이터!$Q$3:$Q$8999=생산수출데이터!$N95)*(수출입지역별백데이터!$R$3:$R$8999))</f>
        <v>3372</v>
      </c>
      <c r="AE95" s="92" cm="1">
        <f t="array" ref="AE95">SUMPRODUCT((수출입지역별백데이터!$P$3:$P$8999=생산수출데이터!$L95)*(수출입지역별백데이터!$Q$3:$Q$8999=생산수출데이터!$N95)*(수출입지역별백데이터!$S$3:$S$8999))</f>
        <v>230266</v>
      </c>
      <c r="AF95" s="91">
        <f t="shared" si="99"/>
        <v>230266</v>
      </c>
      <c r="AG95" s="91"/>
      <c r="AH95" s="94"/>
    </row>
    <row r="96" spans="12:34" x14ac:dyDescent="0.3">
      <c r="L96" s="190" t="s">
        <v>152</v>
      </c>
      <c r="M96" s="190" t="s">
        <v>325</v>
      </c>
      <c r="N96" s="190" t="s">
        <v>328</v>
      </c>
      <c r="O96" s="92" cm="1">
        <f t="array" ref="O96">SUMPRODUCT((수출입지역별백데이터!$A$3:$A$8999=생산수출데이터!$L96)*(수출입지역별백데이터!$B$3:$B$8999=생산수출데이터!$N96)*(수출입지역별백데이터!$C$3:$C$8999))</f>
        <v>3341.7</v>
      </c>
      <c r="P96" s="92" cm="1">
        <f t="array" ref="P96">SUMPRODUCT((수출입지역별백데이터!$A$3:$A$8999=생산수출데이터!$L96)*(수출입지역별백데이터!$B$3:$B$8999=생산수출데이터!$N96)*(수출입지역별백데이터!$D$3:$D$8999))</f>
        <v>98227</v>
      </c>
      <c r="Q96" s="91">
        <f t="shared" si="96"/>
        <v>98227</v>
      </c>
      <c r="R96" s="91"/>
      <c r="S96" s="93"/>
      <c r="T96" s="92" cm="1">
        <f t="array" ref="T96">SUMPRODUCT((수출입지역별백데이터!$F$3:$F$8999=생산수출데이터!$L96)*(수출입지역별백데이터!$G$3:$G$8999=생산수출데이터!$N96)*(수출입지역별백데이터!$H$3:$H$8999))</f>
        <v>1</v>
      </c>
      <c r="U96" s="92" cm="1">
        <f t="array" ref="U96">SUMPRODUCT((수출입지역별백데이터!$F$3:$F$8999=생산수출데이터!$L96)*(수출입지역별백데이터!$G$3:$G$8999=생산수출데이터!$N96)*(수출입지역별백데이터!$I$3:$I$8999))</f>
        <v>0</v>
      </c>
      <c r="V96" s="91">
        <f t="shared" si="97"/>
        <v>0</v>
      </c>
      <c r="W96" s="91"/>
      <c r="X96" s="93"/>
      <c r="Y96" s="92" cm="1">
        <f t="array" ref="Y96">SUMPRODUCT((수출입지역별백데이터!$K$3:$K$8999=생산수출데이터!$L96)*(수출입지역별백데이터!$L$3:$L$8999=생산수출데이터!$N96)*(수출입지역별백데이터!$M$3:$M$8999))</f>
        <v>0</v>
      </c>
      <c r="Z96" s="92" cm="1">
        <f t="array" ref="Z96">SUMPRODUCT((수출입지역별백데이터!$K$3:$K$8999=생산수출데이터!$L96)*(수출입지역별백데이터!$L$3:$L$8999=생산수출데이터!$N96)*(수출입지역별백데이터!$N$3:$N$8999))</f>
        <v>0</v>
      </c>
      <c r="AA96" s="91">
        <f t="shared" si="98"/>
        <v>0</v>
      </c>
      <c r="AB96" s="91"/>
      <c r="AC96" s="93"/>
      <c r="AD96" s="92" cm="1">
        <f t="array" ref="AD96">SUMPRODUCT((수출입지역별백데이터!$P$3:$P$8999=생산수출데이터!$L96)*(수출입지역별백데이터!$Q$3:$Q$8999=생산수출데이터!$N96)*(수출입지역별백데이터!$R$3:$R$8999))</f>
        <v>41</v>
      </c>
      <c r="AE96" s="92" cm="1">
        <f t="array" ref="AE96">SUMPRODUCT((수출입지역별백데이터!$P$3:$P$8999=생산수출데이터!$L96)*(수출입지역별백데이터!$Q$3:$Q$8999=생산수출데이터!$N96)*(수출입지역별백데이터!$S$3:$S$8999))</f>
        <v>95904</v>
      </c>
      <c r="AF96" s="91">
        <f t="shared" si="99"/>
        <v>95904</v>
      </c>
      <c r="AG96" s="91"/>
      <c r="AH96" s="93"/>
    </row>
    <row r="97" spans="12:34" x14ac:dyDescent="0.3">
      <c r="L97" s="190" t="s">
        <v>152</v>
      </c>
      <c r="M97" s="190" t="s">
        <v>325</v>
      </c>
      <c r="N97" s="190" t="s">
        <v>324</v>
      </c>
      <c r="O97" s="92" cm="1">
        <f t="array" ref="O97">SUMPRODUCT((수출입지역별백데이터!$A$3:$A$8999=생산수출데이터!$L97)*(수출입지역별백데이터!$B$3:$B$8999=생산수출데이터!$N97)*(수출입지역별백데이터!$C$3:$C$8999))</f>
        <v>618301.5</v>
      </c>
      <c r="P97" s="92" cm="1">
        <f t="array" ref="P97">SUMPRODUCT((수출입지역별백데이터!$A$3:$A$8999=생산수출데이터!$L97)*(수출입지역별백데이터!$B$3:$B$8999=생산수출데이터!$N97)*(수출입지역별백데이터!$D$3:$D$8999))</f>
        <v>1454394</v>
      </c>
      <c r="Q97" s="91">
        <f t="shared" si="96"/>
        <v>1454394</v>
      </c>
      <c r="R97" s="90" t="s">
        <v>321</v>
      </c>
      <c r="S97" s="89">
        <f t="shared" ref="S97" si="112">Q97</f>
        <v>1454394</v>
      </c>
      <c r="T97" s="92" cm="1">
        <f t="array" ref="T97">SUMPRODUCT((수출입지역별백데이터!$F$3:$F$8999=생산수출데이터!$L97)*(수출입지역별백데이터!$G$3:$G$8999=생산수출데이터!$N97)*(수출입지역별백데이터!$H$3:$H$8999))</f>
        <v>935</v>
      </c>
      <c r="U97" s="92" cm="1">
        <f t="array" ref="U97">SUMPRODUCT((수출입지역별백데이터!$F$3:$F$8999=생산수출데이터!$L97)*(수출입지역별백데이터!$G$3:$G$8999=생산수출데이터!$N97)*(수출입지역별백데이터!$I$3:$I$8999))</f>
        <v>14274</v>
      </c>
      <c r="V97" s="91">
        <f t="shared" si="97"/>
        <v>14274</v>
      </c>
      <c r="W97" s="90" t="s">
        <v>321</v>
      </c>
      <c r="X97" s="89">
        <f t="shared" ref="X97" si="113">V97</f>
        <v>14274</v>
      </c>
      <c r="Y97" s="92" cm="1">
        <f t="array" ref="Y97">SUMPRODUCT((수출입지역별백데이터!$K$3:$K$8999=생산수출데이터!$L97)*(수출입지역별백데이터!$L$3:$L$8999=생산수출데이터!$N97)*(수출입지역별백데이터!$M$3:$M$8999))</f>
        <v>109</v>
      </c>
      <c r="Z97" s="92" cm="1">
        <f t="array" ref="Z97">SUMPRODUCT((수출입지역별백데이터!$K$3:$K$8999=생산수출데이터!$L97)*(수출입지역별백데이터!$L$3:$L$8999=생산수출데이터!$N97)*(수출입지역별백데이터!$N$3:$N$8999))</f>
        <v>404593</v>
      </c>
      <c r="AA97" s="91">
        <f t="shared" si="98"/>
        <v>404593</v>
      </c>
      <c r="AB97" s="90" t="s">
        <v>321</v>
      </c>
      <c r="AC97" s="89">
        <f t="shared" ref="AC97" si="114">AA97</f>
        <v>404593</v>
      </c>
      <c r="AD97" s="92" cm="1">
        <f t="array" ref="AD97">SUMPRODUCT((수출입지역별백데이터!$P$3:$P$8999=생산수출데이터!$L97)*(수출입지역별백데이터!$Q$3:$Q$8999=생산수출데이터!$N97)*(수출입지역별백데이터!$R$3:$R$8999))</f>
        <v>293</v>
      </c>
      <c r="AE97" s="92" cm="1">
        <f t="array" ref="AE97">SUMPRODUCT((수출입지역별백데이터!$P$3:$P$8999=생산수출데이터!$L97)*(수출입지역별백데이터!$Q$3:$Q$8999=생산수출데이터!$N97)*(수출입지역별백데이터!$S$3:$S$8999))</f>
        <v>729143</v>
      </c>
      <c r="AF97" s="91">
        <f t="shared" si="99"/>
        <v>729143</v>
      </c>
      <c r="AG97" s="90" t="s">
        <v>321</v>
      </c>
      <c r="AH97" s="89">
        <f t="shared" ref="AH97" si="115">AF97</f>
        <v>729143</v>
      </c>
    </row>
    <row r="98" spans="12:34" x14ac:dyDescent="0.3">
      <c r="L98" s="190" t="s">
        <v>153</v>
      </c>
      <c r="M98" s="190" t="s">
        <v>325</v>
      </c>
      <c r="N98" s="190" t="s">
        <v>332</v>
      </c>
      <c r="O98" s="92" cm="1">
        <f t="array" ref="O98">SUMPRODUCT((수출입지역별백데이터!$A$3:$A$8999=생산수출데이터!$L98)*(수출입지역별백데이터!$B$3:$B$8999=생산수출데이터!$N98)*(수출입지역별백데이터!$C$3:$C$8999))</f>
        <v>1056910.3999999999</v>
      </c>
      <c r="P98" s="92" cm="1">
        <f t="array" ref="P98">SUMPRODUCT((수출입지역별백데이터!$A$3:$A$8999=생산수출데이터!$L98)*(수출입지역별백데이터!$B$3:$B$8999=생산수출데이터!$N98)*(수출입지역별백데이터!$D$3:$D$8999))</f>
        <v>7487906</v>
      </c>
      <c r="Q98" s="91">
        <f t="shared" si="96"/>
        <v>7487906</v>
      </c>
      <c r="R98" s="91"/>
      <c r="S98" s="93"/>
      <c r="T98" s="92" cm="1">
        <f t="array" ref="T98">SUMPRODUCT((수출입지역별백데이터!$F$3:$F$8999=생산수출데이터!$L98)*(수출입지역별백데이터!$G$3:$G$8999=생산수출데이터!$N98)*(수출입지역별백데이터!$H$3:$H$8999))</f>
        <v>3137</v>
      </c>
      <c r="U98" s="92" cm="1">
        <f t="array" ref="U98">SUMPRODUCT((수출입지역별백데이터!$F$3:$F$8999=생산수출데이터!$L98)*(수출입지역별백데이터!$G$3:$G$8999=생산수출데이터!$N98)*(수출입지역별백데이터!$I$3:$I$8999))</f>
        <v>417593</v>
      </c>
      <c r="V98" s="91">
        <f t="shared" si="97"/>
        <v>417593</v>
      </c>
      <c r="W98" s="91"/>
      <c r="X98" s="93"/>
      <c r="Y98" s="92" cm="1">
        <f t="array" ref="Y98">SUMPRODUCT((수출입지역별백데이터!$K$3:$K$8999=생산수출데이터!$L98)*(수출입지역별백데이터!$L$3:$L$8999=생산수출데이터!$N98)*(수출입지역별백데이터!$M$3:$M$8999))</f>
        <v>9947</v>
      </c>
      <c r="Z98" s="92" cm="1">
        <f t="array" ref="Z98">SUMPRODUCT((수출입지역별백데이터!$K$3:$K$8999=생산수출데이터!$L98)*(수출입지역별백데이터!$L$3:$L$8999=생산수출데이터!$N98)*(수출입지역별백데이터!$N$3:$N$8999))</f>
        <v>2759638</v>
      </c>
      <c r="AA98" s="91">
        <f t="shared" si="98"/>
        <v>2759638</v>
      </c>
      <c r="AB98" s="91"/>
      <c r="AC98" s="93"/>
      <c r="AD98" s="92" cm="1">
        <f t="array" ref="AD98">SUMPRODUCT((수출입지역별백데이터!$P$3:$P$8999=생산수출데이터!$L98)*(수출입지역별백데이터!$Q$3:$Q$8999=생산수출데이터!$N98)*(수출입지역별백데이터!$R$3:$R$8999))</f>
        <v>4881</v>
      </c>
      <c r="AE98" s="92" cm="1">
        <f t="array" ref="AE98">SUMPRODUCT((수출입지역별백데이터!$P$3:$P$8999=생산수출데이터!$L98)*(수출입지역별백데이터!$Q$3:$Q$8999=생산수출데이터!$N98)*(수출입지역별백데이터!$S$3:$S$8999))</f>
        <v>570618</v>
      </c>
      <c r="AF98" s="91">
        <f t="shared" si="99"/>
        <v>570618</v>
      </c>
      <c r="AG98" s="91"/>
      <c r="AH98" s="93"/>
    </row>
    <row r="99" spans="12:34" x14ac:dyDescent="0.3">
      <c r="L99" s="190" t="s">
        <v>153</v>
      </c>
      <c r="M99" s="190" t="s">
        <v>325</v>
      </c>
      <c r="N99" s="190" t="s">
        <v>331</v>
      </c>
      <c r="O99" s="92" cm="1">
        <f t="array" ref="O99">SUMPRODUCT((수출입지역별백데이터!$A$3:$A$8999=생산수출데이터!$L99)*(수출입지역별백데이터!$B$3:$B$8999=생산수출데이터!$N99)*(수출입지역별백데이터!$C$3:$C$8999))</f>
        <v>334991</v>
      </c>
      <c r="P99" s="92" cm="1">
        <f t="array" ref="P99">SUMPRODUCT((수출입지역별백데이터!$A$3:$A$8999=생산수출데이터!$L99)*(수출입지역별백데이터!$B$3:$B$8999=생산수출데이터!$N99)*(수출입지역별백데이터!$D$3:$D$8999))</f>
        <v>4191342</v>
      </c>
      <c r="Q99" s="91">
        <f t="shared" si="96"/>
        <v>4191342</v>
      </c>
      <c r="R99" s="90" t="s">
        <v>323</v>
      </c>
      <c r="S99" s="89">
        <f t="shared" ref="S99" si="116">SUM(Q99:Q101)</f>
        <v>6376955</v>
      </c>
      <c r="T99" s="92" cm="1">
        <f t="array" ref="T99">SUMPRODUCT((수출입지역별백데이터!$F$3:$F$8999=생산수출데이터!$L99)*(수출입지역별백데이터!$G$3:$G$8999=생산수출데이터!$N99)*(수출입지역별백데이터!$H$3:$H$8999))</f>
        <v>593</v>
      </c>
      <c r="U99" s="92" cm="1">
        <f t="array" ref="U99">SUMPRODUCT((수출입지역별백데이터!$F$3:$F$8999=생산수출데이터!$L99)*(수출입지역별백데이터!$G$3:$G$8999=생산수출데이터!$N99)*(수출입지역별백데이터!$I$3:$I$8999))</f>
        <v>347169</v>
      </c>
      <c r="V99" s="91">
        <f t="shared" si="97"/>
        <v>347169</v>
      </c>
      <c r="W99" s="90" t="s">
        <v>323</v>
      </c>
      <c r="X99" s="89">
        <f t="shared" ref="X99" si="117">SUM(V99:V101)</f>
        <v>388376</v>
      </c>
      <c r="Y99" s="92" cm="1">
        <f t="array" ref="Y99">SUMPRODUCT((수출입지역별백데이터!$K$3:$K$8999=생산수출데이터!$L99)*(수출입지역별백데이터!$L$3:$L$8999=생산수출데이터!$N99)*(수출입지역별백데이터!$M$3:$M$8999))</f>
        <v>4091</v>
      </c>
      <c r="Z99" s="92" cm="1">
        <f t="array" ref="Z99">SUMPRODUCT((수출입지역별백데이터!$K$3:$K$8999=생산수출데이터!$L99)*(수출입지역별백데이터!$L$3:$L$8999=생산수출데이터!$N99)*(수출입지역별백데이터!$N$3:$N$8999))</f>
        <v>1831992</v>
      </c>
      <c r="AA99" s="91">
        <f t="shared" si="98"/>
        <v>1831992</v>
      </c>
      <c r="AB99" s="90" t="s">
        <v>323</v>
      </c>
      <c r="AC99" s="89">
        <f t="shared" ref="AC99" si="118">SUM(AA99:AA101)</f>
        <v>2142595</v>
      </c>
      <c r="AD99" s="92" cm="1">
        <f t="array" ref="AD99">SUMPRODUCT((수출입지역별백데이터!$P$3:$P$8999=생산수출데이터!$L99)*(수출입지역별백데이터!$Q$3:$Q$8999=생산수출데이터!$N99)*(수출입지역별백데이터!$R$3:$R$8999))</f>
        <v>581</v>
      </c>
      <c r="AE99" s="92" cm="1">
        <f t="array" ref="AE99">SUMPRODUCT((수출입지역별백데이터!$P$3:$P$8999=생산수출데이터!$L99)*(수출입지역별백데이터!$Q$3:$Q$8999=생산수출데이터!$N99)*(수출입지역별백데이터!$S$3:$S$8999))</f>
        <v>37124</v>
      </c>
      <c r="AF99" s="91">
        <f t="shared" si="99"/>
        <v>37124</v>
      </c>
      <c r="AG99" s="90" t="s">
        <v>323</v>
      </c>
      <c r="AH99" s="89">
        <f t="shared" ref="AH99" si="119">SUM(AF99:AF101)</f>
        <v>247792</v>
      </c>
    </row>
    <row r="100" spans="12:34" x14ac:dyDescent="0.3">
      <c r="L100" s="190" t="s">
        <v>153</v>
      </c>
      <c r="M100" s="190" t="s">
        <v>325</v>
      </c>
      <c r="N100" s="190" t="s">
        <v>330</v>
      </c>
      <c r="O100" s="92" cm="1">
        <f t="array" ref="O100">SUMPRODUCT((수출입지역별백데이터!$A$3:$A$8999=생산수출데이터!$L100)*(수출입지역별백데이터!$B$3:$B$8999=생산수출데이터!$N100)*(수출입지역별백데이터!$C$3:$C$8999))</f>
        <v>47049.1</v>
      </c>
      <c r="P100" s="92" cm="1">
        <f t="array" ref="P100">SUMPRODUCT((수출입지역별백데이터!$A$3:$A$8999=생산수출데이터!$L100)*(수출입지역별백데이터!$B$3:$B$8999=생산수출데이터!$N100)*(수출입지역별백데이터!$D$3:$D$8999))</f>
        <v>296647</v>
      </c>
      <c r="Q100" s="91">
        <f t="shared" si="96"/>
        <v>296647</v>
      </c>
      <c r="R100" s="91"/>
      <c r="S100" s="95"/>
      <c r="T100" s="92" cm="1">
        <f t="array" ref="T100">SUMPRODUCT((수출입지역별백데이터!$F$3:$F$8999=생산수출데이터!$L100)*(수출입지역별백데이터!$G$3:$G$8999=생산수출데이터!$N100)*(수출입지역별백데이터!$H$3:$H$8999))</f>
        <v>111</v>
      </c>
      <c r="U100" s="92" cm="1">
        <f t="array" ref="U100">SUMPRODUCT((수출입지역별백데이터!$F$3:$F$8999=생산수출데이터!$L100)*(수출입지역별백데이터!$G$3:$G$8999=생산수출데이터!$N100)*(수출입지역별백데이터!$I$3:$I$8999))</f>
        <v>1044</v>
      </c>
      <c r="V100" s="91">
        <f t="shared" si="97"/>
        <v>1044</v>
      </c>
      <c r="W100" s="91"/>
      <c r="X100" s="95"/>
      <c r="Y100" s="92" cm="1">
        <f t="array" ref="Y100">SUMPRODUCT((수출입지역별백데이터!$K$3:$K$8999=생산수출데이터!$L100)*(수출입지역별백데이터!$L$3:$L$8999=생산수출데이터!$N100)*(수출입지역별백데이터!$M$3:$M$8999))</f>
        <v>171</v>
      </c>
      <c r="Z100" s="92" cm="1">
        <f t="array" ref="Z100">SUMPRODUCT((수출입지역별백데이터!$K$3:$K$8999=생산수출데이터!$L100)*(수출입지역별백데이터!$L$3:$L$8999=생산수출데이터!$N100)*(수출입지역별백데이터!$N$3:$N$8999))</f>
        <v>54160</v>
      </c>
      <c r="AA100" s="91">
        <f t="shared" si="98"/>
        <v>54160</v>
      </c>
      <c r="AB100" s="91"/>
      <c r="AC100" s="95"/>
      <c r="AD100" s="92" cm="1">
        <f t="array" ref="AD100">SUMPRODUCT((수출입지역별백데이터!$P$3:$P$8999=생산수출데이터!$L100)*(수출입지역별백데이터!$Q$3:$Q$8999=생산수출데이터!$N100)*(수출입지역별백데이터!$R$3:$R$8999))</f>
        <v>219</v>
      </c>
      <c r="AE100" s="92" cm="1">
        <f t="array" ref="AE100">SUMPRODUCT((수출입지역별백데이터!$P$3:$P$8999=생산수출데이터!$L100)*(수출입지역별백데이터!$Q$3:$Q$8999=생산수출데이터!$N100)*(수출입지역별백데이터!$S$3:$S$8999))</f>
        <v>2284</v>
      </c>
      <c r="AF100" s="91">
        <f t="shared" si="99"/>
        <v>2284</v>
      </c>
      <c r="AG100" s="91"/>
      <c r="AH100" s="95"/>
    </row>
    <row r="101" spans="12:34" x14ac:dyDescent="0.3">
      <c r="L101" s="190" t="s">
        <v>153</v>
      </c>
      <c r="M101" s="190" t="s">
        <v>325</v>
      </c>
      <c r="N101" s="190" t="s">
        <v>329</v>
      </c>
      <c r="O101" s="92" cm="1">
        <f t="array" ref="O101">SUMPRODUCT((수출입지역별백데이터!$A$3:$A$8999=생산수출데이터!$L101)*(수출입지역별백데이터!$B$3:$B$8999=생산수출데이터!$N101)*(수출입지역별백데이터!$C$3:$C$8999))</f>
        <v>220431.8</v>
      </c>
      <c r="P101" s="92" cm="1">
        <f t="array" ref="P101">SUMPRODUCT((수출입지역별백데이터!$A$3:$A$8999=생산수출데이터!$L101)*(수출입지역별백데이터!$B$3:$B$8999=생산수출데이터!$N101)*(수출입지역별백데이터!$D$3:$D$8999))</f>
        <v>1888966</v>
      </c>
      <c r="Q101" s="91">
        <f t="shared" si="96"/>
        <v>1888966</v>
      </c>
      <c r="R101" s="91"/>
      <c r="S101" s="94"/>
      <c r="T101" s="92" cm="1">
        <f t="array" ref="T101">SUMPRODUCT((수출입지역별백데이터!$F$3:$F$8999=생산수출데이터!$L101)*(수출입지역별백데이터!$G$3:$G$8999=생산수출데이터!$N101)*(수출입지역별백데이터!$H$3:$H$8999))</f>
        <v>1052</v>
      </c>
      <c r="U101" s="92" cm="1">
        <f t="array" ref="U101">SUMPRODUCT((수출입지역별백데이터!$F$3:$F$8999=생산수출데이터!$L101)*(수출입지역별백데이터!$G$3:$G$8999=생산수출데이터!$N101)*(수출입지역별백데이터!$I$3:$I$8999))</f>
        <v>40163</v>
      </c>
      <c r="V101" s="91">
        <f t="shared" si="97"/>
        <v>40163</v>
      </c>
      <c r="W101" s="91"/>
      <c r="X101" s="94"/>
      <c r="Y101" s="92" cm="1">
        <f t="array" ref="Y101">SUMPRODUCT((수출입지역별백데이터!$K$3:$K$8999=생산수출데이터!$L101)*(수출입지역별백데이터!$L$3:$L$8999=생산수출데이터!$N101)*(수출입지역별백데이터!$M$3:$M$8999))</f>
        <v>5605</v>
      </c>
      <c r="Z101" s="92" cm="1">
        <f t="array" ref="Z101">SUMPRODUCT((수출입지역별백데이터!$K$3:$K$8999=생산수출데이터!$L101)*(수출입지역별백데이터!$L$3:$L$8999=생산수출데이터!$N101)*(수출입지역별백데이터!$N$3:$N$8999))</f>
        <v>256443</v>
      </c>
      <c r="AA101" s="91">
        <f t="shared" si="98"/>
        <v>256443</v>
      </c>
      <c r="AB101" s="91"/>
      <c r="AC101" s="94"/>
      <c r="AD101" s="92" cm="1">
        <f t="array" ref="AD101">SUMPRODUCT((수출입지역별백데이터!$P$3:$P$8999=생산수출데이터!$L101)*(수출입지역별백데이터!$Q$3:$Q$8999=생산수출데이터!$N101)*(수출입지역별백데이터!$R$3:$R$8999))</f>
        <v>2922</v>
      </c>
      <c r="AE101" s="92" cm="1">
        <f t="array" ref="AE101">SUMPRODUCT((수출입지역별백데이터!$P$3:$P$8999=생산수출데이터!$L101)*(수출입지역별백데이터!$Q$3:$Q$8999=생산수출데이터!$N101)*(수출입지역별백데이터!$S$3:$S$8999))</f>
        <v>208384</v>
      </c>
      <c r="AF101" s="91">
        <f t="shared" si="99"/>
        <v>208384</v>
      </c>
      <c r="AG101" s="91"/>
      <c r="AH101" s="94"/>
    </row>
    <row r="102" spans="12:34" x14ac:dyDescent="0.3">
      <c r="L102" s="190" t="s">
        <v>153</v>
      </c>
      <c r="M102" s="190" t="s">
        <v>325</v>
      </c>
      <c r="N102" s="190" t="s">
        <v>328</v>
      </c>
      <c r="O102" s="92" cm="1">
        <f t="array" ref="O102">SUMPRODUCT((수출입지역별백데이터!$A$3:$A$8999=생산수출데이터!$L102)*(수출입지역별백데이터!$B$3:$B$8999=생산수출데이터!$N102)*(수출입지역별백데이터!$C$3:$C$8999))</f>
        <v>1771.5</v>
      </c>
      <c r="P102" s="92" cm="1">
        <f t="array" ref="P102">SUMPRODUCT((수출입지역별백데이터!$A$3:$A$8999=생산수출데이터!$L102)*(수출입지역별백데이터!$B$3:$B$8999=생산수출데이터!$N102)*(수출입지역별백데이터!$D$3:$D$8999))</f>
        <v>42696</v>
      </c>
      <c r="Q102" s="91">
        <f t="shared" si="96"/>
        <v>42696</v>
      </c>
      <c r="R102" s="91"/>
      <c r="S102" s="93"/>
      <c r="T102" s="92" cm="1">
        <f t="array" ref="T102">SUMPRODUCT((수출입지역별백데이터!$F$3:$F$8999=생산수출데이터!$L102)*(수출입지역별백데이터!$G$3:$G$8999=생산수출데이터!$N102)*(수출입지역별백데이터!$H$3:$H$8999))</f>
        <v>1</v>
      </c>
      <c r="U102" s="92" cm="1">
        <f t="array" ref="U102">SUMPRODUCT((수출입지역별백데이터!$F$3:$F$8999=생산수출데이터!$L102)*(수출입지역별백데이터!$G$3:$G$8999=생산수출데이터!$N102)*(수출입지역별백데이터!$I$3:$I$8999))</f>
        <v>50</v>
      </c>
      <c r="V102" s="91">
        <f t="shared" si="97"/>
        <v>50</v>
      </c>
      <c r="W102" s="91"/>
      <c r="X102" s="93"/>
      <c r="Y102" s="92" cm="1">
        <f t="array" ref="Y102">SUMPRODUCT((수출입지역별백데이터!$K$3:$K$8999=생산수출데이터!$L102)*(수출입지역별백데이터!$L$3:$L$8999=생산수출데이터!$N102)*(수출입지역별백데이터!$M$3:$M$8999))</f>
        <v>0</v>
      </c>
      <c r="Z102" s="92" cm="1">
        <f t="array" ref="Z102">SUMPRODUCT((수출입지역별백데이터!$K$3:$K$8999=생산수출데이터!$L102)*(수출입지역별백데이터!$L$3:$L$8999=생산수출데이터!$N102)*(수출입지역별백데이터!$N$3:$N$8999))</f>
        <v>0</v>
      </c>
      <c r="AA102" s="91">
        <f t="shared" si="98"/>
        <v>0</v>
      </c>
      <c r="AB102" s="91"/>
      <c r="AC102" s="93"/>
      <c r="AD102" s="92" cm="1">
        <f t="array" ref="AD102">SUMPRODUCT((수출입지역별백데이터!$P$3:$P$8999=생산수출데이터!$L102)*(수출입지역별백데이터!$Q$3:$Q$8999=생산수출데이터!$N102)*(수출입지역별백데이터!$R$3:$R$8999))</f>
        <v>25</v>
      </c>
      <c r="AE102" s="92" cm="1">
        <f t="array" ref="AE102">SUMPRODUCT((수출입지역별백데이터!$P$3:$P$8999=생산수출데이터!$L102)*(수출입지역별백데이터!$Q$3:$Q$8999=생산수출데이터!$N102)*(수출입지역별백데이터!$S$3:$S$8999))</f>
        <v>37767</v>
      </c>
      <c r="AF102" s="91">
        <f t="shared" si="99"/>
        <v>37767</v>
      </c>
      <c r="AG102" s="91"/>
      <c r="AH102" s="93"/>
    </row>
    <row r="103" spans="12:34" x14ac:dyDescent="0.3">
      <c r="L103" s="190" t="s">
        <v>153</v>
      </c>
      <c r="M103" s="190" t="s">
        <v>325</v>
      </c>
      <c r="N103" s="190" t="s">
        <v>324</v>
      </c>
      <c r="O103" s="92" cm="1">
        <f t="array" ref="O103">SUMPRODUCT((수출입지역별백데이터!$A$3:$A$8999=생산수출데이터!$L103)*(수출입지역별백데이터!$B$3:$B$8999=생산수출데이터!$N103)*(수출입지역별백데이터!$C$3:$C$8999))</f>
        <v>441060</v>
      </c>
      <c r="P103" s="92" cm="1">
        <f t="array" ref="P103">SUMPRODUCT((수출입지역별백데이터!$A$3:$A$8999=생산수출데이터!$L103)*(수출입지역별백데이터!$B$3:$B$8999=생산수출데이터!$N103)*(수출입지역별백데이터!$D$3:$D$8999))</f>
        <v>951101</v>
      </c>
      <c r="Q103" s="91">
        <f t="shared" si="96"/>
        <v>951101</v>
      </c>
      <c r="R103" s="90" t="s">
        <v>321</v>
      </c>
      <c r="S103" s="89">
        <f t="shared" ref="S103" si="120">Q103</f>
        <v>951101</v>
      </c>
      <c r="T103" s="92" cm="1">
        <f t="array" ref="T103">SUMPRODUCT((수출입지역별백데이터!$F$3:$F$8999=생산수출데이터!$L103)*(수출입지역별백데이터!$G$3:$G$8999=생산수출데이터!$N103)*(수출입지역별백데이터!$H$3:$H$8999))</f>
        <v>886</v>
      </c>
      <c r="U103" s="92" cm="1">
        <f t="array" ref="U103">SUMPRODUCT((수출입지역별백데이터!$F$3:$F$8999=생산수출데이터!$L103)*(수출입지역별백데이터!$G$3:$G$8999=생산수출데이터!$N103)*(수출입지역별백데이터!$I$3:$I$8999))</f>
        <v>11524</v>
      </c>
      <c r="V103" s="91">
        <f t="shared" si="97"/>
        <v>11524</v>
      </c>
      <c r="W103" s="90" t="s">
        <v>321</v>
      </c>
      <c r="X103" s="89">
        <f t="shared" ref="X103" si="121">V103</f>
        <v>11524</v>
      </c>
      <c r="Y103" s="92" cm="1">
        <f t="array" ref="Y103">SUMPRODUCT((수출입지역별백데이터!$K$3:$K$8999=생산수출데이터!$L103)*(수출입지역별백데이터!$L$3:$L$8999=생산수출데이터!$N103)*(수출입지역별백데이터!$M$3:$M$8999))</f>
        <v>75</v>
      </c>
      <c r="Z103" s="92" cm="1">
        <f t="array" ref="Z103">SUMPRODUCT((수출입지역별백데이터!$K$3:$K$8999=생산수출데이터!$L103)*(수출입지역별백데이터!$L$3:$L$8999=생산수출데이터!$N103)*(수출입지역별백데이터!$N$3:$N$8999))</f>
        <v>616670</v>
      </c>
      <c r="AA103" s="91">
        <f t="shared" si="98"/>
        <v>616670</v>
      </c>
      <c r="AB103" s="90" t="s">
        <v>321</v>
      </c>
      <c r="AC103" s="89">
        <f t="shared" ref="AC103" si="122">AA103</f>
        <v>616670</v>
      </c>
      <c r="AD103" s="92" cm="1">
        <f t="array" ref="AD103">SUMPRODUCT((수출입지역별백데이터!$P$3:$P$8999=생산수출데이터!$L103)*(수출입지역별백데이터!$Q$3:$Q$8999=생산수출데이터!$N103)*(수출입지역별백데이터!$R$3:$R$8999))</f>
        <v>238</v>
      </c>
      <c r="AE103" s="92" cm="1">
        <f t="array" ref="AE103">SUMPRODUCT((수출입지역별백데이터!$P$3:$P$8999=생산수출데이터!$L103)*(수출입지역별백데이터!$Q$3:$Q$8999=생산수출데이터!$N103)*(수출입지역별백데이터!$S$3:$S$8999))</f>
        <v>229444</v>
      </c>
      <c r="AF103" s="91">
        <f t="shared" si="99"/>
        <v>229444</v>
      </c>
      <c r="AG103" s="90" t="s">
        <v>321</v>
      </c>
      <c r="AH103" s="89">
        <f t="shared" ref="AH103" si="123">AF103</f>
        <v>229444</v>
      </c>
    </row>
    <row r="104" spans="12:34" x14ac:dyDescent="0.3">
      <c r="L104" s="190" t="s">
        <v>154</v>
      </c>
      <c r="M104" s="190" t="s">
        <v>325</v>
      </c>
      <c r="N104" s="190" t="s">
        <v>332</v>
      </c>
      <c r="O104" s="92" cm="1">
        <f t="array" ref="O104">SUMPRODUCT((수출입지역별백데이터!$A$3:$A$8999=생산수출데이터!$L104)*(수출입지역별백데이터!$B$3:$B$8999=생산수출데이터!$N104)*(수출입지역별백데이터!$C$3:$C$8999))</f>
        <v>1729113</v>
      </c>
      <c r="P104" s="92" cm="1">
        <f t="array" ref="P104">SUMPRODUCT((수출입지역별백데이터!$A$3:$A$8999=생산수출데이터!$L104)*(수출입지역별백데이터!$B$3:$B$8999=생산수출데이터!$N104)*(수출입지역별백데이터!$D$3:$D$8999))</f>
        <v>8341455</v>
      </c>
      <c r="Q104" s="91">
        <f t="shared" si="96"/>
        <v>8341455</v>
      </c>
      <c r="R104" s="91"/>
      <c r="S104" s="93"/>
      <c r="T104" s="92" cm="1">
        <f t="array" ref="T104">SUMPRODUCT((수출입지역별백데이터!$F$3:$F$8999=생산수출데이터!$L104)*(수출입지역별백데이터!$G$3:$G$8999=생산수출데이터!$N104)*(수출입지역별백데이터!$H$3:$H$8999))</f>
        <v>2780</v>
      </c>
      <c r="U104" s="92" cm="1">
        <f t="array" ref="U104">SUMPRODUCT((수출입지역별백데이터!$F$3:$F$8999=생산수출데이터!$L104)*(수출입지역별백데이터!$G$3:$G$8999=생산수출데이터!$N104)*(수출입지역별백데이터!$I$3:$I$8999))</f>
        <v>187793</v>
      </c>
      <c r="V104" s="91">
        <f t="shared" si="97"/>
        <v>187793</v>
      </c>
      <c r="W104" s="91"/>
      <c r="X104" s="93"/>
      <c r="Y104" s="92" cm="1">
        <f t="array" ref="Y104">SUMPRODUCT((수출입지역별백데이터!$K$3:$K$8999=생산수출데이터!$L104)*(수출입지역별백데이터!$L$3:$L$8999=생산수출데이터!$N104)*(수출입지역별백데이터!$M$3:$M$8999))</f>
        <v>9694</v>
      </c>
      <c r="Z104" s="92" cm="1">
        <f t="array" ref="Z104">SUMPRODUCT((수출입지역별백데이터!$K$3:$K$8999=생산수출데이터!$L104)*(수출입지역별백데이터!$L$3:$L$8999=생산수출데이터!$N104)*(수출입지역별백데이터!$N$3:$N$8999))</f>
        <v>2556666</v>
      </c>
      <c r="AA104" s="91">
        <f t="shared" si="98"/>
        <v>2556666</v>
      </c>
      <c r="AB104" s="91"/>
      <c r="AC104" s="93"/>
      <c r="AD104" s="92" cm="1">
        <f t="array" ref="AD104">SUMPRODUCT((수출입지역별백데이터!$P$3:$P$8999=생산수출데이터!$L104)*(수출입지역별백데이터!$Q$3:$Q$8999=생산수출데이터!$N104)*(수출입지역별백데이터!$R$3:$R$8999))</f>
        <v>4956</v>
      </c>
      <c r="AE104" s="92" cm="1">
        <f t="array" ref="AE104">SUMPRODUCT((수출입지역별백데이터!$P$3:$P$8999=생산수출데이터!$L104)*(수출입지역별백데이터!$Q$3:$Q$8999=생산수출데이터!$N104)*(수출입지역별백데이터!$S$3:$S$8999))</f>
        <v>1024635</v>
      </c>
      <c r="AF104" s="91">
        <f t="shared" si="99"/>
        <v>1024635</v>
      </c>
      <c r="AG104" s="91"/>
      <c r="AH104" s="93"/>
    </row>
    <row r="105" spans="12:34" x14ac:dyDescent="0.3">
      <c r="L105" s="190" t="s">
        <v>154</v>
      </c>
      <c r="M105" s="190" t="s">
        <v>325</v>
      </c>
      <c r="N105" s="190" t="s">
        <v>331</v>
      </c>
      <c r="O105" s="92" cm="1">
        <f t="array" ref="O105">SUMPRODUCT((수출입지역별백데이터!$A$3:$A$8999=생산수출데이터!$L105)*(수출입지역별백데이터!$B$3:$B$8999=생산수출데이터!$N105)*(수출입지역별백데이터!$C$3:$C$8999))</f>
        <v>318810.40000000002</v>
      </c>
      <c r="P105" s="92" cm="1">
        <f t="array" ref="P105">SUMPRODUCT((수출입지역별백데이터!$A$3:$A$8999=생산수출데이터!$L105)*(수출입지역별백데이터!$B$3:$B$8999=생산수출데이터!$N105)*(수출입지역별백데이터!$D$3:$D$8999))</f>
        <v>3908749</v>
      </c>
      <c r="Q105" s="91">
        <f t="shared" si="96"/>
        <v>3908749</v>
      </c>
      <c r="R105" s="90" t="s">
        <v>323</v>
      </c>
      <c r="S105" s="89">
        <f t="shared" ref="S105" si="124">SUM(Q105:Q107)</f>
        <v>6141670</v>
      </c>
      <c r="T105" s="92" cm="1">
        <f t="array" ref="T105">SUMPRODUCT((수출입지역별백데이터!$F$3:$F$8999=생산수출데이터!$L105)*(수출입지역별백데이터!$G$3:$G$8999=생산수출데이터!$N105)*(수출입지역별백데이터!$H$3:$H$8999))</f>
        <v>307</v>
      </c>
      <c r="U105" s="92" cm="1">
        <f t="array" ref="U105">SUMPRODUCT((수출입지역별백데이터!$F$3:$F$8999=생산수출데이터!$L105)*(수출입지역별백데이터!$G$3:$G$8999=생산수출데이터!$N105)*(수출입지역별백데이터!$I$3:$I$8999))</f>
        <v>88795</v>
      </c>
      <c r="V105" s="91">
        <f t="shared" si="97"/>
        <v>88795</v>
      </c>
      <c r="W105" s="90" t="s">
        <v>323</v>
      </c>
      <c r="X105" s="89">
        <f t="shared" ref="X105" si="125">SUM(V105:V107)</f>
        <v>135378</v>
      </c>
      <c r="Y105" s="92" cm="1">
        <f t="array" ref="Y105">SUMPRODUCT((수출입지역별백데이터!$K$3:$K$8999=생산수출데이터!$L105)*(수출입지역별백데이터!$L$3:$L$8999=생산수출데이터!$N105)*(수출입지역별백데이터!$M$3:$M$8999))</f>
        <v>4224</v>
      </c>
      <c r="Z105" s="92" cm="1">
        <f t="array" ref="Z105">SUMPRODUCT((수출입지역별백데이터!$K$3:$K$8999=생산수출데이터!$L105)*(수출입지역별백데이터!$L$3:$L$8999=생산수출데이터!$N105)*(수출입지역별백데이터!$N$3:$N$8999))</f>
        <v>1761064</v>
      </c>
      <c r="AA105" s="91">
        <f t="shared" si="98"/>
        <v>1761064</v>
      </c>
      <c r="AB105" s="90" t="s">
        <v>323</v>
      </c>
      <c r="AC105" s="89">
        <f t="shared" ref="AC105" si="126">SUM(AA105:AA107)</f>
        <v>2072394</v>
      </c>
      <c r="AD105" s="92" cm="1">
        <f t="array" ref="AD105">SUMPRODUCT((수출입지역별백데이터!$P$3:$P$8999=생산수출데이터!$L105)*(수출입지역별백데이터!$Q$3:$Q$8999=생산수출데이터!$N105)*(수출입지역별백데이터!$R$3:$R$8999))</f>
        <v>626</v>
      </c>
      <c r="AE105" s="92" cm="1">
        <f t="array" ref="AE105">SUMPRODUCT((수출입지역별백데이터!$P$3:$P$8999=생산수출데이터!$L105)*(수출입지역별백데이터!$Q$3:$Q$8999=생산수출데이터!$N105)*(수출입지역별백데이터!$S$3:$S$8999))</f>
        <v>36311</v>
      </c>
      <c r="AF105" s="91">
        <f t="shared" si="99"/>
        <v>36311</v>
      </c>
      <c r="AG105" s="90" t="s">
        <v>323</v>
      </c>
      <c r="AH105" s="89">
        <f t="shared" ref="AH105" si="127">SUM(AF105:AF107)</f>
        <v>247386</v>
      </c>
    </row>
    <row r="106" spans="12:34" x14ac:dyDescent="0.3">
      <c r="L106" s="190" t="s">
        <v>154</v>
      </c>
      <c r="M106" s="190" t="s">
        <v>325</v>
      </c>
      <c r="N106" s="190" t="s">
        <v>330</v>
      </c>
      <c r="O106" s="92" cm="1">
        <f t="array" ref="O106">SUMPRODUCT((수출입지역별백데이터!$A$3:$A$8999=생산수출데이터!$L106)*(수출입지역별백데이터!$B$3:$B$8999=생산수출데이터!$N106)*(수출입지역별백데이터!$C$3:$C$8999))</f>
        <v>48730.8</v>
      </c>
      <c r="P106" s="92" cm="1">
        <f t="array" ref="P106">SUMPRODUCT((수출입지역별백데이터!$A$3:$A$8999=생산수출데이터!$L106)*(수출입지역별백데이터!$B$3:$B$8999=생산수출데이터!$N106)*(수출입지역별백데이터!$D$3:$D$8999))</f>
        <v>338765</v>
      </c>
      <c r="Q106" s="91">
        <f t="shared" si="96"/>
        <v>338765</v>
      </c>
      <c r="R106" s="91"/>
      <c r="S106" s="95"/>
      <c r="T106" s="92" cm="1">
        <f t="array" ref="T106">SUMPRODUCT((수출입지역별백데이터!$F$3:$F$8999=생산수출데이터!$L106)*(수출입지역별백데이터!$G$3:$G$8999=생산수출데이터!$N106)*(수출입지역별백데이터!$H$3:$H$8999))</f>
        <v>133</v>
      </c>
      <c r="U106" s="92" cm="1">
        <f t="array" ref="U106">SUMPRODUCT((수출입지역별백데이터!$F$3:$F$8999=생산수출데이터!$L106)*(수출입지역별백데이터!$G$3:$G$8999=생산수출데이터!$N106)*(수출입지역별백데이터!$I$3:$I$8999))</f>
        <v>2727</v>
      </c>
      <c r="V106" s="91">
        <f t="shared" si="97"/>
        <v>2727</v>
      </c>
      <c r="W106" s="91"/>
      <c r="X106" s="95"/>
      <c r="Y106" s="92" cm="1">
        <f t="array" ref="Y106">SUMPRODUCT((수출입지역별백데이터!$K$3:$K$8999=생산수출데이터!$L106)*(수출입지역별백데이터!$L$3:$L$8999=생산수출데이터!$N106)*(수출입지역별백데이터!$M$3:$M$8999))</f>
        <v>195</v>
      </c>
      <c r="Z106" s="92" cm="1">
        <f t="array" ref="Z106">SUMPRODUCT((수출입지역별백데이터!$K$3:$K$8999=생산수출데이터!$L106)*(수출입지역별백데이터!$L$3:$L$8999=생산수출데이터!$N106)*(수출입지역별백데이터!$N$3:$N$8999))</f>
        <v>51479</v>
      </c>
      <c r="AA106" s="91">
        <f t="shared" si="98"/>
        <v>51479</v>
      </c>
      <c r="AB106" s="91"/>
      <c r="AC106" s="95"/>
      <c r="AD106" s="92" cm="1">
        <f t="array" ref="AD106">SUMPRODUCT((수출입지역별백데이터!$P$3:$P$8999=생산수출데이터!$L106)*(수출입지역별백데이터!$Q$3:$Q$8999=생산수출데이터!$N106)*(수출입지역별백데이터!$R$3:$R$8999))</f>
        <v>242</v>
      </c>
      <c r="AE106" s="92" cm="1">
        <f t="array" ref="AE106">SUMPRODUCT((수출입지역별백데이터!$P$3:$P$8999=생산수출데이터!$L106)*(수출입지역별백데이터!$Q$3:$Q$8999=생산수출데이터!$N106)*(수출입지역별백데이터!$S$3:$S$8999))</f>
        <v>6609</v>
      </c>
      <c r="AF106" s="91">
        <f t="shared" si="99"/>
        <v>6609</v>
      </c>
      <c r="AG106" s="91"/>
      <c r="AH106" s="95"/>
    </row>
    <row r="107" spans="12:34" x14ac:dyDescent="0.3">
      <c r="L107" s="190" t="s">
        <v>154</v>
      </c>
      <c r="M107" s="190" t="s">
        <v>325</v>
      </c>
      <c r="N107" s="190" t="s">
        <v>329</v>
      </c>
      <c r="O107" s="92" cm="1">
        <f t="array" ref="O107">SUMPRODUCT((수출입지역별백데이터!$A$3:$A$8999=생산수출데이터!$L107)*(수출입지역별백데이터!$B$3:$B$8999=생산수출데이터!$N107)*(수출입지역별백데이터!$C$3:$C$8999))</f>
        <v>222479.1</v>
      </c>
      <c r="P107" s="92" cm="1">
        <f t="array" ref="P107">SUMPRODUCT((수출입지역별백데이터!$A$3:$A$8999=생산수출데이터!$L107)*(수출입지역별백데이터!$B$3:$B$8999=생산수출데이터!$N107)*(수출입지역별백데이터!$D$3:$D$8999))</f>
        <v>1894156</v>
      </c>
      <c r="Q107" s="91">
        <f t="shared" si="96"/>
        <v>1894156</v>
      </c>
      <c r="R107" s="91"/>
      <c r="S107" s="94"/>
      <c r="T107" s="92" cm="1">
        <f t="array" ref="T107">SUMPRODUCT((수출입지역별백데이터!$F$3:$F$8999=생산수출데이터!$L107)*(수출입지역별백데이터!$G$3:$G$8999=생산수출데이터!$N107)*(수출입지역별백데이터!$H$3:$H$8999))</f>
        <v>1047</v>
      </c>
      <c r="U107" s="92" cm="1">
        <f t="array" ref="U107">SUMPRODUCT((수출입지역별백데이터!$F$3:$F$8999=생산수출데이터!$L107)*(수출입지역별백데이터!$G$3:$G$8999=생산수출데이터!$N107)*(수출입지역별백데이터!$I$3:$I$8999))</f>
        <v>43856</v>
      </c>
      <c r="V107" s="91">
        <f t="shared" si="97"/>
        <v>43856</v>
      </c>
      <c r="W107" s="91"/>
      <c r="X107" s="94"/>
      <c r="Y107" s="92" cm="1">
        <f t="array" ref="Y107">SUMPRODUCT((수출입지역별백데이터!$K$3:$K$8999=생산수출데이터!$L107)*(수출입지역별백데이터!$L$3:$L$8999=생산수출데이터!$N107)*(수출입지역별백데이터!$M$3:$M$8999))</f>
        <v>5195</v>
      </c>
      <c r="Z107" s="92" cm="1">
        <f t="array" ref="Z107">SUMPRODUCT((수출입지역별백데이터!$K$3:$K$8999=생산수출데이터!$L107)*(수출입지역별백데이터!$L$3:$L$8999=생산수출데이터!$N107)*(수출입지역별백데이터!$N$3:$N$8999))</f>
        <v>259851</v>
      </c>
      <c r="AA107" s="91">
        <f t="shared" si="98"/>
        <v>259851</v>
      </c>
      <c r="AB107" s="91"/>
      <c r="AC107" s="94"/>
      <c r="AD107" s="92" cm="1">
        <f t="array" ref="AD107">SUMPRODUCT((수출입지역별백데이터!$P$3:$P$8999=생산수출데이터!$L107)*(수출입지역별백데이터!$Q$3:$Q$8999=생산수출데이터!$N107)*(수출입지역별백데이터!$R$3:$R$8999))</f>
        <v>2870</v>
      </c>
      <c r="AE107" s="92" cm="1">
        <f t="array" ref="AE107">SUMPRODUCT((수출입지역별백데이터!$P$3:$P$8999=생산수출데이터!$L107)*(수출입지역별백데이터!$Q$3:$Q$8999=생산수출데이터!$N107)*(수출입지역별백데이터!$S$3:$S$8999))</f>
        <v>204466</v>
      </c>
      <c r="AF107" s="91">
        <f t="shared" si="99"/>
        <v>204466</v>
      </c>
      <c r="AG107" s="91"/>
      <c r="AH107" s="94"/>
    </row>
    <row r="108" spans="12:34" x14ac:dyDescent="0.3">
      <c r="L108" s="190" t="s">
        <v>154</v>
      </c>
      <c r="M108" s="190" t="s">
        <v>325</v>
      </c>
      <c r="N108" s="190" t="s">
        <v>328</v>
      </c>
      <c r="O108" s="92" cm="1">
        <f t="array" ref="O108">SUMPRODUCT((수출입지역별백데이터!$A$3:$A$8999=생산수출데이터!$L108)*(수출입지역별백데이터!$B$3:$B$8999=생산수출데이터!$N108)*(수출입지역별백데이터!$C$3:$C$8999))</f>
        <v>4248.2</v>
      </c>
      <c r="P108" s="92" cm="1">
        <f t="array" ref="P108">SUMPRODUCT((수출입지역별백데이터!$A$3:$A$8999=생산수출데이터!$L108)*(수출입지역별백데이터!$B$3:$B$8999=생산수출데이터!$N108)*(수출입지역별백데이터!$D$3:$D$8999))</f>
        <v>93090</v>
      </c>
      <c r="Q108" s="91">
        <f t="shared" si="96"/>
        <v>93090</v>
      </c>
      <c r="R108" s="91"/>
      <c r="S108" s="93"/>
      <c r="T108" s="92" cm="1">
        <f t="array" ref="T108">SUMPRODUCT((수출입지역별백데이터!$F$3:$F$8999=생산수출데이터!$L108)*(수출입지역별백데이터!$G$3:$G$8999=생산수출데이터!$N108)*(수출입지역별백데이터!$H$3:$H$8999))</f>
        <v>1</v>
      </c>
      <c r="U108" s="92" cm="1">
        <f t="array" ref="U108">SUMPRODUCT((수출입지역별백데이터!$F$3:$F$8999=생산수출데이터!$L108)*(수출입지역별백데이터!$G$3:$G$8999=생산수출데이터!$N108)*(수출입지역별백데이터!$I$3:$I$8999))</f>
        <v>5</v>
      </c>
      <c r="V108" s="91">
        <f t="shared" si="97"/>
        <v>5</v>
      </c>
      <c r="W108" s="91"/>
      <c r="X108" s="93"/>
      <c r="Y108" s="92" cm="1">
        <f t="array" ref="Y108">SUMPRODUCT((수출입지역별백데이터!$K$3:$K$8999=생산수출데이터!$L108)*(수출입지역별백데이터!$L$3:$L$8999=생산수출데이터!$N108)*(수출입지역별백데이터!$M$3:$M$8999))</f>
        <v>0</v>
      </c>
      <c r="Z108" s="92" cm="1">
        <f t="array" ref="Z108">SUMPRODUCT((수출입지역별백데이터!$K$3:$K$8999=생산수출데이터!$L108)*(수출입지역별백데이터!$L$3:$L$8999=생산수출데이터!$N108)*(수출입지역별백데이터!$N$3:$N$8999))</f>
        <v>0</v>
      </c>
      <c r="AA108" s="91">
        <f t="shared" si="98"/>
        <v>0</v>
      </c>
      <c r="AB108" s="91"/>
      <c r="AC108" s="93"/>
      <c r="AD108" s="92" cm="1">
        <f t="array" ref="AD108">SUMPRODUCT((수출입지역별백데이터!$P$3:$P$8999=생산수출데이터!$L108)*(수출입지역별백데이터!$Q$3:$Q$8999=생산수출데이터!$N108)*(수출입지역별백데이터!$R$3:$R$8999))</f>
        <v>35</v>
      </c>
      <c r="AE108" s="92" cm="1">
        <f t="array" ref="AE108">SUMPRODUCT((수출입지역별백데이터!$P$3:$P$8999=생산수출데이터!$L108)*(수출입지역별백데이터!$Q$3:$Q$8999=생산수출데이터!$N108)*(수출입지역별백데이터!$S$3:$S$8999))</f>
        <v>89622</v>
      </c>
      <c r="AF108" s="91">
        <f t="shared" si="99"/>
        <v>89622</v>
      </c>
      <c r="AG108" s="91"/>
      <c r="AH108" s="93"/>
    </row>
    <row r="109" spans="12:34" x14ac:dyDescent="0.3">
      <c r="L109" s="190" t="s">
        <v>154</v>
      </c>
      <c r="M109" s="190" t="s">
        <v>325</v>
      </c>
      <c r="N109" s="190" t="s">
        <v>324</v>
      </c>
      <c r="O109" s="92" cm="1">
        <f t="array" ref="O109">SUMPRODUCT((수출입지역별백데이터!$A$3:$A$8999=생산수출데이터!$L109)*(수출입지역별백데이터!$B$3:$B$8999=생산수출데이터!$N109)*(수출입지역별백데이터!$C$3:$C$8999))</f>
        <v>1123012</v>
      </c>
      <c r="P109" s="92" cm="1">
        <f t="array" ref="P109">SUMPRODUCT((수출입지역별백데이터!$A$3:$A$8999=생산수출데이터!$L109)*(수출입지역별백데이터!$B$3:$B$8999=생산수출데이터!$N109)*(수출입지역별백데이터!$D$3:$D$8999))</f>
        <v>1924034</v>
      </c>
      <c r="Q109" s="91">
        <f t="shared" si="96"/>
        <v>1924034</v>
      </c>
      <c r="R109" s="90" t="s">
        <v>321</v>
      </c>
      <c r="S109" s="89">
        <f t="shared" ref="S109" si="128">Q109</f>
        <v>1924034</v>
      </c>
      <c r="T109" s="92" cm="1">
        <f t="array" ref="T109">SUMPRODUCT((수출입지역별백데이터!$F$3:$F$8999=생산수출데이터!$L109)*(수출입지역별백데이터!$G$3:$G$8999=생산수출데이터!$N109)*(수출입지역별백데이터!$H$3:$H$8999))</f>
        <v>838</v>
      </c>
      <c r="U109" s="92" cm="1">
        <f t="array" ref="U109">SUMPRODUCT((수출입지역별백데이터!$F$3:$F$8999=생산수출데이터!$L109)*(수출입지역별백데이터!$G$3:$G$8999=생산수출데이터!$N109)*(수출입지역별백데이터!$I$3:$I$8999))</f>
        <v>31190</v>
      </c>
      <c r="V109" s="91">
        <f t="shared" si="97"/>
        <v>31190</v>
      </c>
      <c r="W109" s="90" t="s">
        <v>321</v>
      </c>
      <c r="X109" s="89">
        <f t="shared" ref="X109" si="129">V109</f>
        <v>31190</v>
      </c>
      <c r="Y109" s="92" cm="1">
        <f t="array" ref="Y109">SUMPRODUCT((수출입지역별백데이터!$K$3:$K$8999=생산수출데이터!$L109)*(수출입지역별백데이터!$L$3:$L$8999=생산수출데이터!$N109)*(수출입지역별백데이터!$M$3:$M$8999))</f>
        <v>76</v>
      </c>
      <c r="Z109" s="92" cm="1">
        <f t="array" ref="Z109">SUMPRODUCT((수출입지역별백데이터!$K$3:$K$8999=생산수출데이터!$L109)*(수출입지역별백데이터!$L$3:$L$8999=생산수출데이터!$N109)*(수출입지역별백데이터!$N$3:$N$8999))</f>
        <v>483709</v>
      </c>
      <c r="AA109" s="91">
        <f t="shared" si="98"/>
        <v>483709</v>
      </c>
      <c r="AB109" s="90" t="s">
        <v>321</v>
      </c>
      <c r="AC109" s="89">
        <f t="shared" ref="AC109" si="130">AA109</f>
        <v>483709</v>
      </c>
      <c r="AD109" s="92" cm="1">
        <f t="array" ref="AD109">SUMPRODUCT((수출입지역별백데이터!$P$3:$P$8999=생산수출데이터!$L109)*(수출입지역별백데이터!$Q$3:$Q$8999=생산수출데이터!$N109)*(수출입지역별백데이터!$R$3:$R$8999))</f>
        <v>262</v>
      </c>
      <c r="AE109" s="92" cm="1">
        <f t="array" ref="AE109">SUMPRODUCT((수출입지역별백데이터!$P$3:$P$8999=생산수출데이터!$L109)*(수출입지역별백데이터!$Q$3:$Q$8999=생산수출데이터!$N109)*(수출입지역별백데이터!$S$3:$S$8999))</f>
        <v>634016</v>
      </c>
      <c r="AF109" s="91">
        <f t="shared" si="99"/>
        <v>634016</v>
      </c>
      <c r="AG109" s="90" t="s">
        <v>321</v>
      </c>
      <c r="AH109" s="89">
        <f t="shared" ref="AH109" si="131">AF109</f>
        <v>634016</v>
      </c>
    </row>
    <row r="110" spans="12:34" x14ac:dyDescent="0.3">
      <c r="L110" s="190" t="s">
        <v>159</v>
      </c>
      <c r="M110" s="190" t="s">
        <v>325</v>
      </c>
      <c r="N110" s="190" t="s">
        <v>332</v>
      </c>
      <c r="O110" s="92" cm="1">
        <f t="array" ref="O110">SUMPRODUCT((수출입지역별백데이터!$A$3:$A$8999=생산수출데이터!$L110)*(수출입지역별백데이터!$B$3:$B$8999=생산수출데이터!$N110)*(수출입지역별백데이터!$C$3:$C$8999))</f>
        <v>1309830.8</v>
      </c>
      <c r="P110" s="92" cm="1">
        <f t="array" ref="P110">SUMPRODUCT((수출입지역별백데이터!$A$3:$A$8999=생산수출데이터!$L110)*(수출입지역별백데이터!$B$3:$B$8999=생산수출데이터!$N110)*(수출입지역별백데이터!$D$3:$D$8999))</f>
        <v>7255144</v>
      </c>
      <c r="Q110" s="91">
        <f t="shared" si="96"/>
        <v>7255144</v>
      </c>
      <c r="R110" s="91"/>
      <c r="S110" s="93"/>
      <c r="T110" s="92" cm="1">
        <f t="array" ref="T110">SUMPRODUCT((수출입지역별백데이터!$F$3:$F$8999=생산수출데이터!$L110)*(수출입지역별백데이터!$G$3:$G$8999=생산수출데이터!$N110)*(수출입지역별백데이터!$H$3:$H$8999))</f>
        <v>2654</v>
      </c>
      <c r="U110" s="92" cm="1">
        <f t="array" ref="U110">SUMPRODUCT((수출입지역별백데이터!$F$3:$F$8999=생산수출데이터!$L110)*(수출입지역별백데이터!$G$3:$G$8999=생산수출데이터!$N110)*(수출입지역별백데이터!$I$3:$I$8999))</f>
        <v>164620</v>
      </c>
      <c r="V110" s="91">
        <f t="shared" si="97"/>
        <v>164620</v>
      </c>
      <c r="W110" s="91"/>
      <c r="X110" s="93"/>
      <c r="Y110" s="92" cm="1">
        <f t="array" ref="Y110">SUMPRODUCT((수출입지역별백데이터!$K$3:$K$8999=생산수출데이터!$L110)*(수출입지역별백데이터!$L$3:$L$8999=생산수출데이터!$N110)*(수출입지역별백데이터!$M$3:$M$8999))</f>
        <v>9534</v>
      </c>
      <c r="Z110" s="92" cm="1">
        <f t="array" ref="Z110">SUMPRODUCT((수출입지역별백데이터!$K$3:$K$8999=생산수출데이터!$L110)*(수출입지역별백데이터!$L$3:$L$8999=생산수출데이터!$N110)*(수출입지역별백데이터!$N$3:$N$8999))</f>
        <v>2305806</v>
      </c>
      <c r="AA110" s="91">
        <f t="shared" si="98"/>
        <v>2305806</v>
      </c>
      <c r="AB110" s="91"/>
      <c r="AC110" s="93"/>
      <c r="AD110" s="92" cm="1">
        <f t="array" ref="AD110">SUMPRODUCT((수출입지역별백데이터!$P$3:$P$8999=생산수출데이터!$L110)*(수출입지역별백데이터!$Q$3:$Q$8999=생산수출데이터!$N110)*(수출입지역별백데이터!$R$3:$R$8999))</f>
        <v>4764</v>
      </c>
      <c r="AE110" s="92" cm="1">
        <f t="array" ref="AE110">SUMPRODUCT((수출입지역별백데이터!$P$3:$P$8999=생산수출데이터!$L110)*(수출입지역별백데이터!$Q$3:$Q$8999=생산수출데이터!$N110)*(수출입지역별백데이터!$S$3:$S$8999))</f>
        <v>822158</v>
      </c>
      <c r="AF110" s="91">
        <f t="shared" si="99"/>
        <v>822158</v>
      </c>
      <c r="AG110" s="91"/>
      <c r="AH110" s="93"/>
    </row>
    <row r="111" spans="12:34" x14ac:dyDescent="0.3">
      <c r="L111" s="190" t="s">
        <v>159</v>
      </c>
      <c r="M111" s="190" t="s">
        <v>325</v>
      </c>
      <c r="N111" s="190" t="s">
        <v>331</v>
      </c>
      <c r="O111" s="92" cm="1">
        <f t="array" ref="O111">SUMPRODUCT((수출입지역별백데이터!$A$3:$A$8999=생산수출데이터!$L111)*(수출입지역별백데이터!$B$3:$B$8999=생산수출데이터!$N111)*(수출입지역별백데이터!$C$3:$C$8999))</f>
        <v>291390.40000000002</v>
      </c>
      <c r="P111" s="92" cm="1">
        <f t="array" ref="P111">SUMPRODUCT((수출입지역별백데이터!$A$3:$A$8999=생산수출데이터!$L111)*(수출입지역별백데이터!$B$3:$B$8999=생산수출데이터!$N111)*(수출입지역별백데이터!$D$3:$D$8999))</f>
        <v>3726499</v>
      </c>
      <c r="Q111" s="91">
        <f t="shared" si="96"/>
        <v>3726499</v>
      </c>
      <c r="R111" s="90" t="s">
        <v>323</v>
      </c>
      <c r="S111" s="89">
        <f t="shared" ref="S111" si="132">SUM(Q111:Q113)</f>
        <v>5863645</v>
      </c>
      <c r="T111" s="92" cm="1">
        <f t="array" ref="T111">SUMPRODUCT((수출입지역별백데이터!$F$3:$F$8999=생산수출데이터!$L111)*(수출입지역별백데이터!$G$3:$G$8999=생산수출데이터!$N111)*(수출입지역별백데이터!$H$3:$H$8999))</f>
        <v>231</v>
      </c>
      <c r="U111" s="92" cm="1">
        <f t="array" ref="U111">SUMPRODUCT((수출입지역별백데이터!$F$3:$F$8999=생산수출데이터!$L111)*(수출입지역별백데이터!$G$3:$G$8999=생산수출데이터!$N111)*(수출입지역별백데이터!$I$3:$I$8999))</f>
        <v>81526</v>
      </c>
      <c r="V111" s="91">
        <f t="shared" si="97"/>
        <v>81526</v>
      </c>
      <c r="W111" s="90" t="s">
        <v>323</v>
      </c>
      <c r="X111" s="89">
        <f t="shared" ref="X111" si="133">SUM(V111:V113)</f>
        <v>129473</v>
      </c>
      <c r="Y111" s="92" cm="1">
        <f t="array" ref="Y111">SUMPRODUCT((수출입지역별백데이터!$K$3:$K$8999=생산수출데이터!$L111)*(수출입지역별백데이터!$L$3:$L$8999=생산수출데이터!$N111)*(수출입지역별백데이터!$M$3:$M$8999))</f>
        <v>4093</v>
      </c>
      <c r="Z111" s="92" cm="1">
        <f t="array" ref="Z111">SUMPRODUCT((수출입지역별백데이터!$K$3:$K$8999=생산수출데이터!$L111)*(수출입지역별백데이터!$L$3:$L$8999=생산수출데이터!$N111)*(수출입지역별백데이터!$N$3:$N$8999))</f>
        <v>1659796</v>
      </c>
      <c r="AA111" s="91">
        <f t="shared" si="98"/>
        <v>1659796</v>
      </c>
      <c r="AB111" s="90" t="s">
        <v>323</v>
      </c>
      <c r="AC111" s="89">
        <f t="shared" ref="AC111" si="134">SUM(AA111:AA113)</f>
        <v>1993660</v>
      </c>
      <c r="AD111" s="92" cm="1">
        <f t="array" ref="AD111">SUMPRODUCT((수출입지역별백데이터!$P$3:$P$8999=생산수출데이터!$L111)*(수출입지역별백데이터!$Q$3:$Q$8999=생산수출데이터!$N111)*(수출입지역별백데이터!$R$3:$R$8999))</f>
        <v>376</v>
      </c>
      <c r="AE111" s="92" cm="1">
        <f t="array" ref="AE111">SUMPRODUCT((수출입지역별백데이터!$P$3:$P$8999=생산수출데이터!$L111)*(수출입지역별백데이터!$Q$3:$Q$8999=생산수출데이터!$N111)*(수출입지역별백데이터!$S$3:$S$8999))</f>
        <v>45766</v>
      </c>
      <c r="AF111" s="91">
        <f t="shared" si="99"/>
        <v>45766</v>
      </c>
      <c r="AG111" s="90" t="s">
        <v>323</v>
      </c>
      <c r="AH111" s="89">
        <f t="shared" ref="AH111" si="135">SUM(AF111:AF113)</f>
        <v>246132</v>
      </c>
    </row>
    <row r="112" spans="12:34" x14ac:dyDescent="0.3">
      <c r="L112" s="190" t="s">
        <v>159</v>
      </c>
      <c r="M112" s="190" t="s">
        <v>325</v>
      </c>
      <c r="N112" s="190" t="s">
        <v>330</v>
      </c>
      <c r="O112" s="92" cm="1">
        <f t="array" ref="O112">SUMPRODUCT((수출입지역별백데이터!$A$3:$A$8999=생산수출데이터!$L112)*(수출입지역별백데이터!$B$3:$B$8999=생산수출데이터!$N112)*(수출입지역별백데이터!$C$3:$C$8999))</f>
        <v>44626.6</v>
      </c>
      <c r="P112" s="92" cm="1">
        <f t="array" ref="P112">SUMPRODUCT((수출입지역별백데이터!$A$3:$A$8999=생산수출데이터!$L112)*(수출입지역별백데이터!$B$3:$B$8999=생산수출데이터!$N112)*(수출입지역별백데이터!$D$3:$D$8999))</f>
        <v>299722</v>
      </c>
      <c r="Q112" s="91">
        <f t="shared" si="96"/>
        <v>299722</v>
      </c>
      <c r="R112" s="91"/>
      <c r="S112" s="95"/>
      <c r="T112" s="92" cm="1">
        <f t="array" ref="T112">SUMPRODUCT((수출입지역별백데이터!$F$3:$F$8999=생산수출데이터!$L112)*(수출입지역별백데이터!$G$3:$G$8999=생산수출데이터!$N112)*(수출입지역별백데이터!$H$3:$H$8999))</f>
        <v>74</v>
      </c>
      <c r="U112" s="92" cm="1">
        <f t="array" ref="U112">SUMPRODUCT((수출입지역별백데이터!$F$3:$F$8999=생산수출데이터!$L112)*(수출입지역별백데이터!$G$3:$G$8999=생산수출데이터!$N112)*(수출입지역별백데이터!$I$3:$I$8999))</f>
        <v>850</v>
      </c>
      <c r="V112" s="91">
        <f t="shared" si="97"/>
        <v>850</v>
      </c>
      <c r="W112" s="91"/>
      <c r="X112" s="95"/>
      <c r="Y112" s="92" cm="1">
        <f t="array" ref="Y112">SUMPRODUCT((수출입지역별백데이터!$K$3:$K$8999=생산수출데이터!$L112)*(수출입지역별백데이터!$L$3:$L$8999=생산수출데이터!$N112)*(수출입지역별백데이터!$M$3:$M$8999))</f>
        <v>190</v>
      </c>
      <c r="Z112" s="92" cm="1">
        <f t="array" ref="Z112">SUMPRODUCT((수출입지역별백데이터!$K$3:$K$8999=생산수출데이터!$L112)*(수출입지역별백데이터!$L$3:$L$8999=생산수출데이터!$N112)*(수출입지역별백데이터!$N$3:$N$8999))</f>
        <v>53799</v>
      </c>
      <c r="AA112" s="91">
        <f t="shared" si="98"/>
        <v>53799</v>
      </c>
      <c r="AB112" s="91"/>
      <c r="AC112" s="95"/>
      <c r="AD112" s="92" cm="1">
        <f t="array" ref="AD112">SUMPRODUCT((수출입지역별백데이터!$P$3:$P$8999=생산수출데이터!$L112)*(수출입지역별백데이터!$Q$3:$Q$8999=생산수출데이터!$N112)*(수출입지역별백데이터!$R$3:$R$8999))</f>
        <v>173</v>
      </c>
      <c r="AE112" s="92" cm="1">
        <f t="array" ref="AE112">SUMPRODUCT((수출입지역별백데이터!$P$3:$P$8999=생산수출데이터!$L112)*(수출입지역별백데이터!$Q$3:$Q$8999=생산수출데이터!$N112)*(수출입지역별백데이터!$S$3:$S$8999))</f>
        <v>1901</v>
      </c>
      <c r="AF112" s="91">
        <f t="shared" si="99"/>
        <v>1901</v>
      </c>
      <c r="AG112" s="91"/>
      <c r="AH112" s="95"/>
    </row>
    <row r="113" spans="12:34" x14ac:dyDescent="0.3">
      <c r="L113" s="190" t="s">
        <v>159</v>
      </c>
      <c r="M113" s="190" t="s">
        <v>325</v>
      </c>
      <c r="N113" s="190" t="s">
        <v>329</v>
      </c>
      <c r="O113" s="92" cm="1">
        <f t="array" ref="O113">SUMPRODUCT((수출입지역별백데이터!$A$3:$A$8999=생산수출데이터!$L113)*(수출입지역별백데이터!$B$3:$B$8999=생산수출데이터!$N113)*(수출입지역별백데이터!$C$3:$C$8999))</f>
        <v>208321.2</v>
      </c>
      <c r="P113" s="92" cm="1">
        <f t="array" ref="P113">SUMPRODUCT((수출입지역별백데이터!$A$3:$A$8999=생산수출데이터!$L113)*(수출입지역별백데이터!$B$3:$B$8999=생산수출데이터!$N113)*(수출입지역별백데이터!$D$3:$D$8999))</f>
        <v>1837424</v>
      </c>
      <c r="Q113" s="91">
        <f t="shared" si="96"/>
        <v>1837424</v>
      </c>
      <c r="R113" s="91"/>
      <c r="S113" s="94"/>
      <c r="T113" s="92" cm="1">
        <f t="array" ref="T113">SUMPRODUCT((수출입지역별백데이터!$F$3:$F$8999=생산수출데이터!$L113)*(수출입지역별백데이터!$G$3:$G$8999=생산수출데이터!$N113)*(수출입지역별백데이터!$H$3:$H$8999))</f>
        <v>1026</v>
      </c>
      <c r="U113" s="92" cm="1">
        <f t="array" ref="U113">SUMPRODUCT((수출입지역별백데이터!$F$3:$F$8999=생산수출데이터!$L113)*(수출입지역별백데이터!$G$3:$G$8999=생산수출데이터!$N113)*(수출입지역별백데이터!$I$3:$I$8999))</f>
        <v>47097</v>
      </c>
      <c r="V113" s="91">
        <f t="shared" si="97"/>
        <v>47097</v>
      </c>
      <c r="W113" s="91"/>
      <c r="X113" s="94"/>
      <c r="Y113" s="92" cm="1">
        <f t="array" ref="Y113">SUMPRODUCT((수출입지역별백데이터!$K$3:$K$8999=생산수출데이터!$L113)*(수출입지역별백데이터!$L$3:$L$8999=생산수출데이터!$N113)*(수출입지역별백데이터!$M$3:$M$8999))</f>
        <v>5135</v>
      </c>
      <c r="Z113" s="92" cm="1">
        <f t="array" ref="Z113">SUMPRODUCT((수출입지역별백데이터!$K$3:$K$8999=생산수출데이터!$L113)*(수출입지역별백데이터!$L$3:$L$8999=생산수출데이터!$N113)*(수출입지역별백데이터!$N$3:$N$8999))</f>
        <v>280065</v>
      </c>
      <c r="AA113" s="91">
        <f t="shared" si="98"/>
        <v>280065</v>
      </c>
      <c r="AB113" s="91"/>
      <c r="AC113" s="94"/>
      <c r="AD113" s="92" cm="1">
        <f t="array" ref="AD113">SUMPRODUCT((수출입지역별백데이터!$P$3:$P$8999=생산수출데이터!$L113)*(수출입지역별백데이터!$Q$3:$Q$8999=생산수출데이터!$N113)*(수출입지역별백데이터!$R$3:$R$8999))</f>
        <v>2877</v>
      </c>
      <c r="AE113" s="92" cm="1">
        <f t="array" ref="AE113">SUMPRODUCT((수출입지역별백데이터!$P$3:$P$8999=생산수출데이터!$L113)*(수출입지역별백데이터!$Q$3:$Q$8999=생산수출데이터!$N113)*(수출입지역별백데이터!$S$3:$S$8999))</f>
        <v>198465</v>
      </c>
      <c r="AF113" s="91">
        <f t="shared" si="99"/>
        <v>198465</v>
      </c>
      <c r="AG113" s="91"/>
      <c r="AH113" s="94"/>
    </row>
    <row r="114" spans="12:34" x14ac:dyDescent="0.3">
      <c r="L114" s="190" t="s">
        <v>159</v>
      </c>
      <c r="M114" s="190" t="s">
        <v>325</v>
      </c>
      <c r="N114" s="190" t="s">
        <v>328</v>
      </c>
      <c r="O114" s="92" cm="1">
        <f t="array" ref="O114">SUMPRODUCT((수출입지역별백데이터!$A$3:$A$8999=생산수출데이터!$L114)*(수출입지역별백데이터!$B$3:$B$8999=생산수출데이터!$N114)*(수출입지역별백데이터!$C$3:$C$8999))</f>
        <v>2470</v>
      </c>
      <c r="P114" s="92" cm="1">
        <f t="array" ref="P114">SUMPRODUCT((수출입지역별백데이터!$A$3:$A$8999=생산수출데이터!$L114)*(수출입지역별백데이터!$B$3:$B$8999=생산수출데이터!$N114)*(수출입지역별백데이터!$D$3:$D$8999))</f>
        <v>49736</v>
      </c>
      <c r="Q114" s="91">
        <f t="shared" si="96"/>
        <v>49736</v>
      </c>
      <c r="R114" s="91"/>
      <c r="S114" s="93"/>
      <c r="T114" s="92" cm="1">
        <f t="array" ref="T114">SUMPRODUCT((수출입지역별백데이터!$F$3:$F$8999=생산수출데이터!$L114)*(수출입지역별백데이터!$G$3:$G$8999=생산수출데이터!$N114)*(수출입지역별백데이터!$H$3:$H$8999))</f>
        <v>2</v>
      </c>
      <c r="U114" s="92" cm="1">
        <f t="array" ref="U114">SUMPRODUCT((수출입지역별백데이터!$F$3:$F$8999=생산수출데이터!$L114)*(수출입지역별백데이터!$G$3:$G$8999=생산수출데이터!$N114)*(수출입지역별백데이터!$I$3:$I$8999))</f>
        <v>0</v>
      </c>
      <c r="V114" s="91">
        <f t="shared" si="97"/>
        <v>0</v>
      </c>
      <c r="W114" s="91"/>
      <c r="X114" s="93"/>
      <c r="Y114" s="92" cm="1">
        <f t="array" ref="Y114">SUMPRODUCT((수출입지역별백데이터!$K$3:$K$8999=생산수출데이터!$L114)*(수출입지역별백데이터!$L$3:$L$8999=생산수출데이터!$N114)*(수출입지역별백데이터!$M$3:$M$8999))</f>
        <v>0</v>
      </c>
      <c r="Z114" s="92" cm="1">
        <f t="array" ref="Z114">SUMPRODUCT((수출입지역별백데이터!$K$3:$K$8999=생산수출데이터!$L114)*(수출입지역별백데이터!$L$3:$L$8999=생산수출데이터!$N114)*(수출입지역별백데이터!$N$3:$N$8999))</f>
        <v>0</v>
      </c>
      <c r="AA114" s="91">
        <f t="shared" si="98"/>
        <v>0</v>
      </c>
      <c r="AB114" s="91"/>
      <c r="AC114" s="93"/>
      <c r="AD114" s="92" cm="1">
        <f t="array" ref="AD114">SUMPRODUCT((수출입지역별백데이터!$P$3:$P$8999=생산수출데이터!$L114)*(수출입지역별백데이터!$Q$3:$Q$8999=생산수출데이터!$N114)*(수출입지역별백데이터!$R$3:$R$8999))</f>
        <v>28</v>
      </c>
      <c r="AE114" s="92" cm="1">
        <f t="array" ref="AE114">SUMPRODUCT((수출입지역별백데이터!$P$3:$P$8999=생산수출데이터!$L114)*(수출입지역별백데이터!$Q$3:$Q$8999=생산수출데이터!$N114)*(수출입지역별백데이터!$S$3:$S$8999))</f>
        <v>47005</v>
      </c>
      <c r="AF114" s="91">
        <f t="shared" si="99"/>
        <v>47005</v>
      </c>
      <c r="AG114" s="91"/>
      <c r="AH114" s="93"/>
    </row>
    <row r="115" spans="12:34" x14ac:dyDescent="0.3">
      <c r="L115" s="190" t="s">
        <v>159</v>
      </c>
      <c r="M115" s="190" t="s">
        <v>325</v>
      </c>
      <c r="N115" s="190" t="s">
        <v>324</v>
      </c>
      <c r="O115" s="92" cm="1">
        <f t="array" ref="O115">SUMPRODUCT((수출입지역별백데이터!$A$3:$A$8999=생산수출데이터!$L115)*(수출입지역별백데이터!$B$3:$B$8999=생산수출데이터!$N115)*(수출입지역별백데이터!$C$3:$C$8999))</f>
        <v>753500.9</v>
      </c>
      <c r="P115" s="92" cm="1">
        <f t="array" ref="P115">SUMPRODUCT((수출입지역별백데이터!$A$3:$A$8999=생산수출데이터!$L115)*(수출입지역별백데이터!$B$3:$B$8999=생산수출데이터!$N115)*(수출입지역별백데이터!$D$3:$D$8999))</f>
        <v>1210207</v>
      </c>
      <c r="Q115" s="91">
        <f t="shared" si="96"/>
        <v>1210207</v>
      </c>
      <c r="R115" s="90" t="s">
        <v>321</v>
      </c>
      <c r="S115" s="89">
        <f t="shared" ref="S115" si="136">Q115</f>
        <v>1210207</v>
      </c>
      <c r="T115" s="92" cm="1">
        <f t="array" ref="T115">SUMPRODUCT((수출입지역별백데이터!$F$3:$F$8999=생산수출데이터!$L115)*(수출입지역별백데이터!$G$3:$G$8999=생산수출데이터!$N115)*(수출입지역별백데이터!$H$3:$H$8999))</f>
        <v>882</v>
      </c>
      <c r="U115" s="92" cm="1">
        <f t="array" ref="U115">SUMPRODUCT((수출입지역별백데이터!$F$3:$F$8999=생산수출데이터!$L115)*(수출입지역별백데이터!$G$3:$G$8999=생산수출데이터!$N115)*(수출입지역별백데이터!$I$3:$I$8999))</f>
        <v>14914</v>
      </c>
      <c r="V115" s="91">
        <f t="shared" si="97"/>
        <v>14914</v>
      </c>
      <c r="W115" s="90" t="s">
        <v>321</v>
      </c>
      <c r="X115" s="89">
        <f t="shared" ref="X115" si="137">V115</f>
        <v>14914</v>
      </c>
      <c r="Y115" s="92" cm="1">
        <f t="array" ref="Y115">SUMPRODUCT((수출입지역별백데이터!$K$3:$K$8999=생산수출데이터!$L115)*(수출입지역별백데이터!$L$3:$L$8999=생산수출데이터!$N115)*(수출입지역별백데이터!$M$3:$M$8999))</f>
        <v>112</v>
      </c>
      <c r="Z115" s="92" cm="1">
        <f t="array" ref="Z115">SUMPRODUCT((수출입지역별백데이터!$K$3:$K$8999=생산수출데이터!$L115)*(수출입지역별백데이터!$L$3:$L$8999=생산수출데이터!$N115)*(수출입지역별백데이터!$N$3:$N$8999))</f>
        <v>311551</v>
      </c>
      <c r="AA115" s="91">
        <f t="shared" si="98"/>
        <v>311551</v>
      </c>
      <c r="AB115" s="90" t="s">
        <v>321</v>
      </c>
      <c r="AC115" s="89">
        <f t="shared" ref="AC115" si="138">AA115</f>
        <v>311551</v>
      </c>
      <c r="AD115" s="92" cm="1">
        <f t="array" ref="AD115">SUMPRODUCT((수출입지역별백데이터!$P$3:$P$8999=생산수출데이터!$L115)*(수출입지역별백데이터!$Q$3:$Q$8999=생산수출데이터!$N115)*(수출입지역별백데이터!$R$3:$R$8999))</f>
        <v>284</v>
      </c>
      <c r="AE115" s="92" cm="1">
        <f t="array" ref="AE115">SUMPRODUCT((수출입지역별백데이터!$P$3:$P$8999=생산수출데이터!$L115)*(수출입지역별백데이터!$Q$3:$Q$8999=생산수출데이터!$N115)*(수출입지역별백데이터!$S$3:$S$8999))</f>
        <v>463819</v>
      </c>
      <c r="AF115" s="91">
        <f t="shared" si="99"/>
        <v>463819</v>
      </c>
      <c r="AG115" s="90" t="s">
        <v>321</v>
      </c>
      <c r="AH115" s="89">
        <f t="shared" ref="AH115" si="139">AF115</f>
        <v>463819</v>
      </c>
    </row>
    <row r="116" spans="12:34" x14ac:dyDescent="0.3">
      <c r="L116" s="190" t="s">
        <v>161</v>
      </c>
      <c r="M116" s="190" t="s">
        <v>325</v>
      </c>
      <c r="N116" s="190" t="s">
        <v>332</v>
      </c>
      <c r="O116" s="92" cm="1">
        <f t="array" ref="O116">SUMPRODUCT((수출입지역별백데이터!$A$3:$A$8999=생산수출데이터!$L116)*(수출입지역별백데이터!$B$3:$B$8999=생산수출데이터!$N116)*(수출입지역별백데이터!$C$3:$C$8999))</f>
        <v>1266263.3</v>
      </c>
      <c r="P116" s="92" cm="1">
        <f t="array" ref="P116">SUMPRODUCT((수출입지역별백데이터!$A$3:$A$8999=생산수출데이터!$L116)*(수출입지역별백데이터!$B$3:$B$8999=생산수출데이터!$N116)*(수출입지역별백데이터!$D$3:$D$8999))</f>
        <v>9995515</v>
      </c>
      <c r="Q116" s="91">
        <f t="shared" si="96"/>
        <v>9995515</v>
      </c>
      <c r="R116" s="91"/>
      <c r="S116" s="93"/>
      <c r="T116" s="92" cm="1">
        <f t="array" ref="T116">SUMPRODUCT((수출입지역별백데이터!$F$3:$F$8999=생산수출데이터!$L116)*(수출입지역별백데이터!$G$3:$G$8999=생산수출데이터!$N116)*(수출입지역별백데이터!$H$3:$H$8999))</f>
        <v>3037</v>
      </c>
      <c r="U116" s="92" cm="1">
        <f t="array" ref="U116">SUMPRODUCT((수출입지역별백데이터!$F$3:$F$8999=생산수출데이터!$L116)*(수출입지역별백데이터!$G$3:$G$8999=생산수출데이터!$N116)*(수출입지역별백데이터!$I$3:$I$8999))</f>
        <v>311612</v>
      </c>
      <c r="V116" s="91">
        <f t="shared" si="97"/>
        <v>311612</v>
      </c>
      <c r="W116" s="91"/>
      <c r="X116" s="93"/>
      <c r="Y116" s="92" cm="1">
        <f t="array" ref="Y116">SUMPRODUCT((수출입지역별백데이터!$K$3:$K$8999=생산수출데이터!$L116)*(수출입지역별백데이터!$L$3:$L$8999=생산수출데이터!$N116)*(수출입지역별백데이터!$M$3:$M$8999))</f>
        <v>10007</v>
      </c>
      <c r="Z116" s="92" cm="1">
        <f t="array" ref="Z116">SUMPRODUCT((수출입지역별백데이터!$K$3:$K$8999=생산수출데이터!$L116)*(수출입지역별백데이터!$L$3:$L$8999=생산수출데이터!$N116)*(수출입지역별백데이터!$N$3:$N$8999))</f>
        <v>2761950</v>
      </c>
      <c r="AA116" s="91">
        <f t="shared" si="98"/>
        <v>2761950</v>
      </c>
      <c r="AB116" s="91"/>
      <c r="AC116" s="93"/>
      <c r="AD116" s="92" cm="1">
        <f t="array" ref="AD116">SUMPRODUCT((수출입지역별백데이터!$P$3:$P$8999=생산수출데이터!$L116)*(수출입지역별백데이터!$Q$3:$Q$8999=생산수출데이터!$N116)*(수출입지역별백데이터!$R$3:$R$8999))</f>
        <v>4857</v>
      </c>
      <c r="AE116" s="92" cm="1">
        <f t="array" ref="AE116">SUMPRODUCT((수출입지역별백데이터!$P$3:$P$8999=생산수출데이터!$L116)*(수출입지역별백데이터!$Q$3:$Q$8999=생산수출데이터!$N116)*(수출입지역별백데이터!$S$3:$S$8999))</f>
        <v>2007044</v>
      </c>
      <c r="AF116" s="91">
        <f t="shared" si="99"/>
        <v>2007044</v>
      </c>
      <c r="AG116" s="91"/>
      <c r="AH116" s="93"/>
    </row>
    <row r="117" spans="12:34" x14ac:dyDescent="0.3">
      <c r="L117" s="190" t="s">
        <v>161</v>
      </c>
      <c r="M117" s="190" t="s">
        <v>325</v>
      </c>
      <c r="N117" s="190" t="s">
        <v>331</v>
      </c>
      <c r="O117" s="92" cm="1">
        <f t="array" ref="O117">SUMPRODUCT((수출입지역별백데이터!$A$3:$A$8999=생산수출데이터!$L117)*(수출입지역별백데이터!$B$3:$B$8999=생산수출데이터!$N117)*(수출입지역별백데이터!$C$3:$C$8999))</f>
        <v>378525.4</v>
      </c>
      <c r="P117" s="92" cm="1">
        <f t="array" ref="P117">SUMPRODUCT((수출입지역별백데이터!$A$3:$A$8999=생산수출데이터!$L117)*(수출입지역별백데이터!$B$3:$B$8999=생산수출데이터!$N117)*(수출입지역별백데이터!$D$3:$D$8999))</f>
        <v>4907226</v>
      </c>
      <c r="Q117" s="91">
        <f t="shared" si="96"/>
        <v>4907226</v>
      </c>
      <c r="R117" s="90" t="s">
        <v>323</v>
      </c>
      <c r="S117" s="89">
        <f t="shared" ref="S117" si="140">SUM(Q117:Q119)</f>
        <v>7212327</v>
      </c>
      <c r="T117" s="92" cm="1">
        <f t="array" ref="T117">SUMPRODUCT((수출입지역별백데이터!$F$3:$F$8999=생산수출데이터!$L117)*(수출입지역별백데이터!$G$3:$G$8999=생산수출데이터!$N117)*(수출입지역별백데이터!$H$3:$H$8999))</f>
        <v>390</v>
      </c>
      <c r="U117" s="92" cm="1">
        <f t="array" ref="U117">SUMPRODUCT((수출입지역별백데이터!$F$3:$F$8999=생산수출데이터!$L117)*(수출입지역별백데이터!$G$3:$G$8999=생산수출데이터!$N117)*(수출입지역별백데이터!$I$3:$I$8999))</f>
        <v>219816</v>
      </c>
      <c r="V117" s="91">
        <f t="shared" si="97"/>
        <v>219816</v>
      </c>
      <c r="W117" s="90" t="s">
        <v>323</v>
      </c>
      <c r="X117" s="89">
        <f t="shared" ref="X117" si="141">SUM(V117:V119)</f>
        <v>273200</v>
      </c>
      <c r="Y117" s="92" cm="1">
        <f t="array" ref="Y117">SUMPRODUCT((수출입지역별백데이터!$K$3:$K$8999=생산수출데이터!$L117)*(수출입지역별백데이터!$L$3:$L$8999=생산수출데이터!$N117)*(수출입지역별백데이터!$M$3:$M$8999))</f>
        <v>4170</v>
      </c>
      <c r="Z117" s="92" cm="1">
        <f t="array" ref="Z117">SUMPRODUCT((수출입지역별백데이터!$K$3:$K$8999=생산수출데이터!$L117)*(수출입지역별백데이터!$L$3:$L$8999=생산수출데이터!$N117)*(수출입지역별백데이터!$N$3:$N$8999))</f>
        <v>2047578</v>
      </c>
      <c r="AA117" s="91">
        <f t="shared" si="98"/>
        <v>2047578</v>
      </c>
      <c r="AB117" s="90" t="s">
        <v>323</v>
      </c>
      <c r="AC117" s="89">
        <f t="shared" ref="AC117" si="142">SUM(AA117:AA119)</f>
        <v>2373886</v>
      </c>
      <c r="AD117" s="92" cm="1">
        <f t="array" ref="AD117">SUMPRODUCT((수출입지역별백데이터!$P$3:$P$8999=생산수출데이터!$L117)*(수출입지역별백데이터!$Q$3:$Q$8999=생산수출데이터!$N117)*(수출입지역별백데이터!$R$3:$R$8999))</f>
        <v>414</v>
      </c>
      <c r="AE117" s="92" cm="1">
        <f t="array" ref="AE117">SUMPRODUCT((수출입지역별백데이터!$P$3:$P$8999=생산수출데이터!$L117)*(수출입지역별백데이터!$Q$3:$Q$8999=생산수출데이터!$N117)*(수출입지역별백데이터!$S$3:$S$8999))</f>
        <v>24977</v>
      </c>
      <c r="AF117" s="91">
        <f t="shared" si="99"/>
        <v>24977</v>
      </c>
      <c r="AG117" s="90" t="s">
        <v>323</v>
      </c>
      <c r="AH117" s="89">
        <f t="shared" ref="AH117" si="143">SUM(AF117:AF119)</f>
        <v>241266</v>
      </c>
    </row>
    <row r="118" spans="12:34" x14ac:dyDescent="0.3">
      <c r="L118" s="190" t="s">
        <v>161</v>
      </c>
      <c r="M118" s="190" t="s">
        <v>325</v>
      </c>
      <c r="N118" s="190" t="s">
        <v>330</v>
      </c>
      <c r="O118" s="92" cm="1">
        <f t="array" ref="O118">SUMPRODUCT((수출입지역별백데이터!$A$3:$A$8999=생산수출데이터!$L118)*(수출입지역별백데이터!$B$3:$B$8999=생산수출데이터!$N118)*(수출입지역별백데이터!$C$3:$C$8999))</f>
        <v>46586.9</v>
      </c>
      <c r="P118" s="92" cm="1">
        <f t="array" ref="P118">SUMPRODUCT((수출입지역별백데이터!$A$3:$A$8999=생산수출데이터!$L118)*(수출입지역별백데이터!$B$3:$B$8999=생산수출데이터!$N118)*(수출입지역별백데이터!$D$3:$D$8999))</f>
        <v>327236</v>
      </c>
      <c r="Q118" s="91">
        <f t="shared" si="96"/>
        <v>327236</v>
      </c>
      <c r="R118" s="91"/>
      <c r="S118" s="95"/>
      <c r="T118" s="92" cm="1">
        <f t="array" ref="T118">SUMPRODUCT((수출입지역별백데이터!$F$3:$F$8999=생산수출데이터!$L118)*(수출입지역별백데이터!$G$3:$G$8999=생산수출데이터!$N118)*(수출입지역별백데이터!$H$3:$H$8999))</f>
        <v>99</v>
      </c>
      <c r="U118" s="92" cm="1">
        <f t="array" ref="U118">SUMPRODUCT((수출입지역별백데이터!$F$3:$F$8999=생산수출데이터!$L118)*(수출입지역별백데이터!$G$3:$G$8999=생산수출데이터!$N118)*(수출입지역별백데이터!$I$3:$I$8999))</f>
        <v>1896</v>
      </c>
      <c r="V118" s="91">
        <f t="shared" si="97"/>
        <v>1896</v>
      </c>
      <c r="W118" s="91"/>
      <c r="X118" s="95"/>
      <c r="Y118" s="92" cm="1">
        <f t="array" ref="Y118">SUMPRODUCT((수출입지역별백데이터!$K$3:$K$8999=생산수출데이터!$L118)*(수출입지역별백데이터!$L$3:$L$8999=생산수출데이터!$N118)*(수출입지역별백데이터!$M$3:$M$8999))</f>
        <v>169</v>
      </c>
      <c r="Z118" s="92" cm="1">
        <f t="array" ref="Z118">SUMPRODUCT((수출입지역별백데이터!$K$3:$K$8999=생산수출데이터!$L118)*(수출입지역별백데이터!$L$3:$L$8999=생산수출데이터!$N118)*(수출입지역별백데이터!$N$3:$N$8999))</f>
        <v>51504</v>
      </c>
      <c r="AA118" s="91">
        <f t="shared" si="98"/>
        <v>51504</v>
      </c>
      <c r="AB118" s="91"/>
      <c r="AC118" s="95"/>
      <c r="AD118" s="92" cm="1">
        <f t="array" ref="AD118">SUMPRODUCT((수출입지역별백데이터!$P$3:$P$8999=생산수출데이터!$L118)*(수출입지역별백데이터!$Q$3:$Q$8999=생산수출데이터!$N118)*(수출입지역별백데이터!$R$3:$R$8999))</f>
        <v>144</v>
      </c>
      <c r="AE118" s="92" cm="1">
        <f t="array" ref="AE118">SUMPRODUCT((수출입지역별백데이터!$P$3:$P$8999=생산수출데이터!$L118)*(수출입지역별백데이터!$Q$3:$Q$8999=생산수출데이터!$N118)*(수출입지역별백데이터!$S$3:$S$8999))</f>
        <v>1511</v>
      </c>
      <c r="AF118" s="91">
        <f t="shared" si="99"/>
        <v>1511</v>
      </c>
      <c r="AG118" s="91"/>
      <c r="AH118" s="95"/>
    </row>
    <row r="119" spans="12:34" x14ac:dyDescent="0.3">
      <c r="L119" s="190" t="s">
        <v>161</v>
      </c>
      <c r="M119" s="190" t="s">
        <v>325</v>
      </c>
      <c r="N119" s="190" t="s">
        <v>329</v>
      </c>
      <c r="O119" s="92" cm="1">
        <f t="array" ref="O119">SUMPRODUCT((수출입지역별백데이터!$A$3:$A$8999=생산수출데이터!$L119)*(수출입지역별백데이터!$B$3:$B$8999=생산수출데이터!$N119)*(수출입지역별백데이터!$C$3:$C$8999))</f>
        <v>226557.3</v>
      </c>
      <c r="P119" s="92" cm="1">
        <f t="array" ref="P119">SUMPRODUCT((수출입지역별백데이터!$A$3:$A$8999=생산수출데이터!$L119)*(수출입지역별백데이터!$B$3:$B$8999=생산수출데이터!$N119)*(수출입지역별백데이터!$D$3:$D$8999))</f>
        <v>1977865</v>
      </c>
      <c r="Q119" s="91">
        <f t="shared" si="96"/>
        <v>1977865</v>
      </c>
      <c r="R119" s="91"/>
      <c r="S119" s="94"/>
      <c r="T119" s="92" cm="1">
        <f t="array" ref="T119">SUMPRODUCT((수출입지역별백데이터!$F$3:$F$8999=생산수출데이터!$L119)*(수출입지역별백데이터!$G$3:$G$8999=생산수출데이터!$N119)*(수출입지역별백데이터!$H$3:$H$8999))</f>
        <v>1141</v>
      </c>
      <c r="U119" s="92" cm="1">
        <f t="array" ref="U119">SUMPRODUCT((수출입지역별백데이터!$F$3:$F$8999=생산수출데이터!$L119)*(수출입지역별백데이터!$G$3:$G$8999=생산수출데이터!$N119)*(수출입지역별백데이터!$I$3:$I$8999))</f>
        <v>51488</v>
      </c>
      <c r="V119" s="91">
        <f t="shared" si="97"/>
        <v>51488</v>
      </c>
      <c r="W119" s="91"/>
      <c r="X119" s="94"/>
      <c r="Y119" s="92" cm="1">
        <f t="array" ref="Y119">SUMPRODUCT((수출입지역별백데이터!$K$3:$K$8999=생산수출데이터!$L119)*(수출입지역별백데이터!$L$3:$L$8999=생산수출데이터!$N119)*(수출입지역별백데이터!$M$3:$M$8999))</f>
        <v>5566</v>
      </c>
      <c r="Z119" s="92" cm="1">
        <f t="array" ref="Z119">SUMPRODUCT((수출입지역별백데이터!$K$3:$K$8999=생산수출데이터!$L119)*(수출입지역별백데이터!$L$3:$L$8999=생산수출데이터!$N119)*(수출입지역별백데이터!$N$3:$N$8999))</f>
        <v>274804</v>
      </c>
      <c r="AA119" s="91">
        <f t="shared" si="98"/>
        <v>274804</v>
      </c>
      <c r="AB119" s="91"/>
      <c r="AC119" s="94"/>
      <c r="AD119" s="92" cm="1">
        <f t="array" ref="AD119">SUMPRODUCT((수출입지역별백데이터!$P$3:$P$8999=생산수출데이터!$L119)*(수출입지역별백데이터!$Q$3:$Q$8999=생산수출데이터!$N119)*(수출입지역별백데이터!$R$3:$R$8999))</f>
        <v>2982</v>
      </c>
      <c r="AE119" s="92" cm="1">
        <f t="array" ref="AE119">SUMPRODUCT((수출입지역별백데이터!$P$3:$P$8999=생산수출데이터!$L119)*(수출입지역별백데이터!$Q$3:$Q$8999=생산수출데이터!$N119)*(수출입지역별백데이터!$S$3:$S$8999))</f>
        <v>214778</v>
      </c>
      <c r="AF119" s="91">
        <f t="shared" si="99"/>
        <v>214778</v>
      </c>
      <c r="AG119" s="91"/>
      <c r="AH119" s="94"/>
    </row>
    <row r="120" spans="12:34" x14ac:dyDescent="0.3">
      <c r="L120" s="190" t="s">
        <v>161</v>
      </c>
      <c r="M120" s="190" t="s">
        <v>325</v>
      </c>
      <c r="N120" s="190" t="s">
        <v>328</v>
      </c>
      <c r="O120" s="92" cm="1">
        <f t="array" ref="O120">SUMPRODUCT((수출입지역별백데이터!$A$3:$A$8999=생산수출데이터!$L120)*(수출입지역별백데이터!$B$3:$B$8999=생산수출데이터!$N120)*(수출입지역별백데이터!$C$3:$C$8999))</f>
        <v>3908</v>
      </c>
      <c r="P120" s="92" cm="1">
        <f t="array" ref="P120">SUMPRODUCT((수출입지역별백데이터!$A$3:$A$8999=생산수출데이터!$L120)*(수출입지역별백데이터!$B$3:$B$8999=생산수출데이터!$N120)*(수출입지역별백데이터!$D$3:$D$8999))</f>
        <v>104854</v>
      </c>
      <c r="Q120" s="91">
        <f t="shared" si="96"/>
        <v>104854</v>
      </c>
      <c r="R120" s="91"/>
      <c r="S120" s="93"/>
      <c r="T120" s="92" cm="1">
        <f t="array" ref="T120">SUMPRODUCT((수출입지역별백데이터!$F$3:$F$8999=생산수출데이터!$L120)*(수출입지역별백데이터!$G$3:$G$8999=생산수출데이터!$N120)*(수출입지역별백데이터!$H$3:$H$8999))</f>
        <v>2</v>
      </c>
      <c r="U120" s="92" cm="1">
        <f t="array" ref="U120">SUMPRODUCT((수출입지역별백데이터!$F$3:$F$8999=생산수출데이터!$L120)*(수출입지역별백데이터!$G$3:$G$8999=생산수출데이터!$N120)*(수출입지역별백데이터!$I$3:$I$8999))</f>
        <v>12</v>
      </c>
      <c r="V120" s="91">
        <f t="shared" si="97"/>
        <v>12</v>
      </c>
      <c r="W120" s="91"/>
      <c r="X120" s="93"/>
      <c r="Y120" s="92" cm="1">
        <f t="array" ref="Y120">SUMPRODUCT((수출입지역별백데이터!$K$3:$K$8999=생산수출데이터!$L120)*(수출입지역별백데이터!$L$3:$L$8999=생산수출데이터!$N120)*(수출입지역별백데이터!$M$3:$M$8999))</f>
        <v>0</v>
      </c>
      <c r="Z120" s="92" cm="1">
        <f t="array" ref="Z120">SUMPRODUCT((수출입지역별백데이터!$K$3:$K$8999=생산수출데이터!$L120)*(수출입지역별백데이터!$L$3:$L$8999=생산수출데이터!$N120)*(수출입지역별백데이터!$N$3:$N$8999))</f>
        <v>0</v>
      </c>
      <c r="AA120" s="91">
        <f t="shared" si="98"/>
        <v>0</v>
      </c>
      <c r="AB120" s="91"/>
      <c r="AC120" s="93"/>
      <c r="AD120" s="92" cm="1">
        <f t="array" ref="AD120">SUMPRODUCT((수출입지역별백데이터!$P$3:$P$8999=생산수출데이터!$L120)*(수출입지역별백데이터!$Q$3:$Q$8999=생산수출데이터!$N120)*(수출입지역별백데이터!$R$3:$R$8999))</f>
        <v>43</v>
      </c>
      <c r="AE120" s="92" cm="1">
        <f t="array" ref="AE120">SUMPRODUCT((수출입지역별백데이터!$P$3:$P$8999=생산수출데이터!$L120)*(수출입지역별백데이터!$Q$3:$Q$8999=생산수출데이터!$N120)*(수출입지역별백데이터!$S$3:$S$8999))</f>
        <v>101435</v>
      </c>
      <c r="AF120" s="91">
        <f t="shared" si="99"/>
        <v>101435</v>
      </c>
      <c r="AG120" s="91"/>
      <c r="AH120" s="93"/>
    </row>
    <row r="121" spans="12:34" x14ac:dyDescent="0.3">
      <c r="L121" s="190" t="s">
        <v>161</v>
      </c>
      <c r="M121" s="190" t="s">
        <v>325</v>
      </c>
      <c r="N121" s="190" t="s">
        <v>324</v>
      </c>
      <c r="O121" s="92" cm="1">
        <f t="array" ref="O121">SUMPRODUCT((수출입지역별백데이터!$A$3:$A$8999=생산수출데이터!$L121)*(수출입지역별백데이터!$B$3:$B$8999=생산수출데이터!$N121)*(수출입지역별백데이터!$C$3:$C$8999))</f>
        <v>601379.19999999995</v>
      </c>
      <c r="P121" s="92" cm="1">
        <f t="array" ref="P121">SUMPRODUCT((수출입지역별백데이터!$A$3:$A$8999=생산수출데이터!$L121)*(수출입지역별백데이터!$B$3:$B$8999=생산수출데이터!$N121)*(수출입지역별백데이터!$D$3:$D$8999))</f>
        <v>2476499</v>
      </c>
      <c r="Q121" s="91">
        <f t="shared" si="96"/>
        <v>2476499</v>
      </c>
      <c r="R121" s="90" t="s">
        <v>321</v>
      </c>
      <c r="S121" s="89">
        <f t="shared" ref="S121" si="144">Q121</f>
        <v>2476499</v>
      </c>
      <c r="T121" s="92" cm="1">
        <f t="array" ref="T121">SUMPRODUCT((수출입지역별백데이터!$F$3:$F$8999=생산수출데이터!$L121)*(수출입지역별백데이터!$G$3:$G$8999=생산수출데이터!$N121)*(수출입지역별백데이터!$H$3:$H$8999))</f>
        <v>972</v>
      </c>
      <c r="U121" s="92" cm="1">
        <f t="array" ref="U121">SUMPRODUCT((수출입지역별백데이터!$F$3:$F$8999=생산수출데이터!$L121)*(수출입지역별백데이터!$G$3:$G$8999=생산수출데이터!$N121)*(수출입지역별백데이터!$I$3:$I$8999))</f>
        <v>20522</v>
      </c>
      <c r="V121" s="91">
        <f t="shared" si="97"/>
        <v>20522</v>
      </c>
      <c r="W121" s="90" t="s">
        <v>321</v>
      </c>
      <c r="X121" s="89">
        <f t="shared" ref="X121" si="145">V121</f>
        <v>20522</v>
      </c>
      <c r="Y121" s="92" cm="1">
        <f t="array" ref="Y121">SUMPRODUCT((수출입지역별백데이터!$K$3:$K$8999=생산수출데이터!$L121)*(수출입지역별백데이터!$L$3:$L$8999=생산수출데이터!$N121)*(수출입지역별백데이터!$M$3:$M$8999))</f>
        <v>96</v>
      </c>
      <c r="Z121" s="92" cm="1">
        <f t="array" ref="Z121">SUMPRODUCT((수출입지역별백데이터!$K$3:$K$8999=생산수출데이터!$L121)*(수출입지역별백데이터!$L$3:$L$8999=생산수출데이터!$N121)*(수출입지역별백데이터!$N$3:$N$8999))</f>
        <v>387721</v>
      </c>
      <c r="AA121" s="91">
        <f t="shared" si="98"/>
        <v>387721</v>
      </c>
      <c r="AB121" s="90" t="s">
        <v>321</v>
      </c>
      <c r="AC121" s="89">
        <f t="shared" ref="AC121" si="146">AA121</f>
        <v>387721</v>
      </c>
      <c r="AD121" s="92" cm="1">
        <f t="array" ref="AD121">SUMPRODUCT((수출입지역별백데이터!$P$3:$P$8999=생산수출데이터!$L121)*(수출입지역별백데이터!$Q$3:$Q$8999=생산수출데이터!$N121)*(수출입지역별백데이터!$R$3:$R$8999))</f>
        <v>307</v>
      </c>
      <c r="AE121" s="92" cm="1">
        <f t="array" ref="AE121">SUMPRODUCT((수출입지역별백데이터!$P$3:$P$8999=생산수출데이터!$L121)*(수출입지역별백데이터!$Q$3:$Q$8999=생산수출데이터!$N121)*(수출입지역별백데이터!$S$3:$S$8999))</f>
        <v>1612292</v>
      </c>
      <c r="AF121" s="91">
        <f t="shared" si="99"/>
        <v>1612292</v>
      </c>
      <c r="AG121" s="90" t="s">
        <v>321</v>
      </c>
      <c r="AH121" s="89">
        <f t="shared" ref="AH121" si="147">AF121</f>
        <v>1612292</v>
      </c>
    </row>
    <row r="122" spans="12:34" x14ac:dyDescent="0.3">
      <c r="L122" s="190" t="s">
        <v>162</v>
      </c>
      <c r="M122" s="190" t="s">
        <v>325</v>
      </c>
      <c r="N122" s="190" t="s">
        <v>332</v>
      </c>
      <c r="O122" s="92" cm="1">
        <f t="array" ref="O122">SUMPRODUCT((수출입지역별백데이터!$A$3:$A$8999=생산수출데이터!$L122)*(수출입지역별백데이터!$B$3:$B$8999=생산수출데이터!$N122)*(수출입지역별백데이터!$C$3:$C$8999))</f>
        <v>1105210.5</v>
      </c>
      <c r="P122" s="92" cm="1">
        <f t="array" ref="P122">SUMPRODUCT((수출입지역별백데이터!$A$3:$A$8999=생산수출데이터!$L122)*(수출입지역별백데이터!$B$3:$B$8999=생산수출데이터!$N122)*(수출입지역별백데이터!$D$3:$D$8999))</f>
        <v>7322521</v>
      </c>
      <c r="Q122" s="91">
        <f t="shared" si="96"/>
        <v>7322521</v>
      </c>
      <c r="R122" s="91"/>
      <c r="S122" s="93"/>
      <c r="T122" s="92" cm="1">
        <f t="array" ref="T122">SUMPRODUCT((수출입지역별백데이터!$F$3:$F$8999=생산수출데이터!$L122)*(수출입지역별백데이터!$G$3:$G$8999=생산수출데이터!$N122)*(수출입지역별백데이터!$H$3:$H$8999))</f>
        <v>3033</v>
      </c>
      <c r="U122" s="92" cm="1">
        <f t="array" ref="U122">SUMPRODUCT((수출입지역별백데이터!$F$3:$F$8999=생산수출데이터!$L122)*(수출입지역별백데이터!$G$3:$G$8999=생산수출데이터!$N122)*(수출입지역별백데이터!$I$3:$I$8999))</f>
        <v>250558</v>
      </c>
      <c r="V122" s="91">
        <f t="shared" si="97"/>
        <v>250558</v>
      </c>
      <c r="W122" s="91"/>
      <c r="X122" s="93"/>
      <c r="Y122" s="92" cm="1">
        <f t="array" ref="Y122">SUMPRODUCT((수출입지역별백데이터!$K$3:$K$8999=생산수출데이터!$L122)*(수출입지역별백데이터!$L$3:$L$8999=생산수출데이터!$N122)*(수출입지역별백데이터!$M$3:$M$8999))</f>
        <v>8475</v>
      </c>
      <c r="Z122" s="92" cm="1">
        <f t="array" ref="Z122">SUMPRODUCT((수출입지역별백데이터!$K$3:$K$8999=생산수출데이터!$L122)*(수출입지역별백데이터!$L$3:$L$8999=생산수출데이터!$N122)*(수출입지역별백데이터!$N$3:$N$8999))</f>
        <v>2236169</v>
      </c>
      <c r="AA122" s="91">
        <f t="shared" si="98"/>
        <v>2236169</v>
      </c>
      <c r="AB122" s="91"/>
      <c r="AC122" s="93"/>
      <c r="AD122" s="92" cm="1">
        <f t="array" ref="AD122">SUMPRODUCT((수출입지역별백데이터!$P$3:$P$8999=생산수출데이터!$L122)*(수출입지역별백데이터!$Q$3:$Q$8999=생산수출데이터!$N122)*(수출입지역별백데이터!$R$3:$R$8999))</f>
        <v>4512</v>
      </c>
      <c r="AE122" s="92" cm="1">
        <f t="array" ref="AE122">SUMPRODUCT((수출입지역별백데이터!$P$3:$P$8999=생산수출데이터!$L122)*(수출입지역별백데이터!$Q$3:$Q$8999=생산수출데이터!$N122)*(수출입지역별백데이터!$S$3:$S$8999))</f>
        <v>857833</v>
      </c>
      <c r="AF122" s="91">
        <f t="shared" si="99"/>
        <v>857833</v>
      </c>
      <c r="AG122" s="91"/>
      <c r="AH122" s="93"/>
    </row>
    <row r="123" spans="12:34" x14ac:dyDescent="0.3">
      <c r="L123" s="190" t="s">
        <v>162</v>
      </c>
      <c r="M123" s="190" t="s">
        <v>325</v>
      </c>
      <c r="N123" s="190" t="s">
        <v>331</v>
      </c>
      <c r="O123" s="92" cm="1">
        <f t="array" ref="O123">SUMPRODUCT((수출입지역별백데이터!$A$3:$A$8999=생산수출데이터!$L123)*(수출입지역별백데이터!$B$3:$B$8999=생산수출데이터!$N123)*(수출입지역별백데이터!$C$3:$C$8999))</f>
        <v>304907.3</v>
      </c>
      <c r="P123" s="92" cm="1">
        <f t="array" ref="P123">SUMPRODUCT((수출입지역별백데이터!$A$3:$A$8999=생산수출데이터!$L123)*(수출입지역별백데이터!$B$3:$B$8999=생산수출데이터!$N123)*(수출입지역별백데이터!$D$3:$D$8999))</f>
        <v>3954946</v>
      </c>
      <c r="Q123" s="91">
        <f t="shared" si="96"/>
        <v>3954946</v>
      </c>
      <c r="R123" s="90" t="s">
        <v>323</v>
      </c>
      <c r="S123" s="89">
        <f t="shared" ref="S123" si="148">SUM(Q123:Q125)</f>
        <v>5950501</v>
      </c>
      <c r="T123" s="92" cm="1">
        <f t="array" ref="T123">SUMPRODUCT((수출입지역별백데이터!$F$3:$F$8999=생산수출데이터!$L123)*(수출입지역별백데이터!$G$3:$G$8999=생산수출데이터!$N123)*(수출입지역별백데이터!$H$3:$H$8999))</f>
        <v>413</v>
      </c>
      <c r="U123" s="92" cm="1">
        <f t="array" ref="U123">SUMPRODUCT((수출입지역별백데이터!$F$3:$F$8999=생산수출데이터!$L123)*(수출입지역별백데이터!$G$3:$G$8999=생산수출데이터!$N123)*(수출입지역별백데이터!$I$3:$I$8999))</f>
        <v>135705</v>
      </c>
      <c r="V123" s="91">
        <f t="shared" si="97"/>
        <v>135705</v>
      </c>
      <c r="W123" s="90" t="s">
        <v>323</v>
      </c>
      <c r="X123" s="89">
        <f t="shared" ref="X123" si="149">SUM(V123:V125)</f>
        <v>188351</v>
      </c>
      <c r="Y123" s="92" cm="1">
        <f t="array" ref="Y123">SUMPRODUCT((수출입지역별백데이터!$K$3:$K$8999=생산수출데이터!$L123)*(수출입지역별백데이터!$L$3:$L$8999=생산수출데이터!$N123)*(수출입지역별백데이터!$M$3:$M$8999))</f>
        <v>3161</v>
      </c>
      <c r="Z123" s="92" cm="1">
        <f t="array" ref="Z123">SUMPRODUCT((수출입지역별백데이터!$K$3:$K$8999=생산수출데이터!$L123)*(수출입지역별백데이터!$L$3:$L$8999=생산수출데이터!$N123)*(수출입지역별백데이터!$N$3:$N$8999))</f>
        <v>1663602</v>
      </c>
      <c r="AA123" s="91">
        <f t="shared" si="98"/>
        <v>1663602</v>
      </c>
      <c r="AB123" s="90" t="s">
        <v>323</v>
      </c>
      <c r="AC123" s="89">
        <f t="shared" ref="AC123" si="150">SUM(AA123:AA125)</f>
        <v>1945352</v>
      </c>
      <c r="AD123" s="92" cm="1">
        <f t="array" ref="AD123">SUMPRODUCT((수출입지역별백데이터!$P$3:$P$8999=생산수출데이터!$L123)*(수출입지역별백데이터!$Q$3:$Q$8999=생산수출데이터!$N123)*(수출입지역별백데이터!$R$3:$R$8999))</f>
        <v>520</v>
      </c>
      <c r="AE123" s="92" cm="1">
        <f t="array" ref="AE123">SUMPRODUCT((수출입지역별백데이터!$P$3:$P$8999=생산수출데이터!$L123)*(수출입지역별백데이터!$Q$3:$Q$8999=생산수출데이터!$N123)*(수출입지역별백데이터!$S$3:$S$8999))</f>
        <v>25680</v>
      </c>
      <c r="AF123" s="91">
        <f t="shared" si="99"/>
        <v>25680</v>
      </c>
      <c r="AG123" s="90" t="s">
        <v>323</v>
      </c>
      <c r="AH123" s="89">
        <f t="shared" ref="AH123" si="151">SUM(AF123:AF125)</f>
        <v>208036</v>
      </c>
    </row>
    <row r="124" spans="12:34" x14ac:dyDescent="0.3">
      <c r="L124" s="190" t="s">
        <v>162</v>
      </c>
      <c r="M124" s="190" t="s">
        <v>325</v>
      </c>
      <c r="N124" s="190" t="s">
        <v>330</v>
      </c>
      <c r="O124" s="92" cm="1">
        <f t="array" ref="O124">SUMPRODUCT((수출입지역별백데이터!$A$3:$A$8999=생산수출데이터!$L124)*(수출입지역별백데이터!$B$3:$B$8999=생산수출데이터!$N124)*(수출입지역별백데이터!$C$3:$C$8999))</f>
        <v>39727.699999999997</v>
      </c>
      <c r="P124" s="92" cm="1">
        <f t="array" ref="P124">SUMPRODUCT((수출입지역별백데이터!$A$3:$A$8999=생산수출데이터!$L124)*(수출입지역별백데이터!$B$3:$B$8999=생산수출데이터!$N124)*(수출입지역별백데이터!$D$3:$D$8999))</f>
        <v>247958</v>
      </c>
      <c r="Q124" s="91">
        <f t="shared" si="96"/>
        <v>247958</v>
      </c>
      <c r="R124" s="91"/>
      <c r="S124" s="95"/>
      <c r="T124" s="92" cm="1">
        <f t="array" ref="T124">SUMPRODUCT((수출입지역별백데이터!$F$3:$F$8999=생산수출데이터!$L124)*(수출입지역별백데이터!$G$3:$G$8999=생산수출데이터!$N124)*(수출입지역별백데이터!$H$3:$H$8999))</f>
        <v>77</v>
      </c>
      <c r="U124" s="92" cm="1">
        <f t="array" ref="U124">SUMPRODUCT((수출입지역별백데이터!$F$3:$F$8999=생산수출데이터!$L124)*(수출입지역별백데이터!$G$3:$G$8999=생산수출데이터!$N124)*(수출입지역별백데이터!$I$3:$I$8999))</f>
        <v>745</v>
      </c>
      <c r="V124" s="91">
        <f t="shared" si="97"/>
        <v>745</v>
      </c>
      <c r="W124" s="91"/>
      <c r="X124" s="95"/>
      <c r="Y124" s="92" cm="1">
        <f t="array" ref="Y124">SUMPRODUCT((수출입지역별백데이터!$K$3:$K$8999=생산수출데이터!$L124)*(수출입지역별백데이터!$L$3:$L$8999=생산수출데이터!$N124)*(수출입지역별백데이터!$M$3:$M$8999))</f>
        <v>175</v>
      </c>
      <c r="Z124" s="92" cm="1">
        <f t="array" ref="Z124">SUMPRODUCT((수출입지역별백데이터!$K$3:$K$8999=생산수출데이터!$L124)*(수출입지역별백데이터!$L$3:$L$8999=생산수출데이터!$N124)*(수출입지역별백데이터!$N$3:$N$8999))</f>
        <v>36402</v>
      </c>
      <c r="AA124" s="91">
        <f t="shared" si="98"/>
        <v>36402</v>
      </c>
      <c r="AB124" s="91"/>
      <c r="AC124" s="95"/>
      <c r="AD124" s="92" cm="1">
        <f t="array" ref="AD124">SUMPRODUCT((수출입지역별백데이터!$P$3:$P$8999=생산수출데이터!$L124)*(수출입지역별백데이터!$Q$3:$Q$8999=생산수출데이터!$N124)*(수출입지역별백데이터!$R$3:$R$8999))</f>
        <v>153</v>
      </c>
      <c r="AE124" s="92" cm="1">
        <f t="array" ref="AE124">SUMPRODUCT((수출입지역별백데이터!$P$3:$P$8999=생산수출데이터!$L124)*(수출입지역별백데이터!$Q$3:$Q$8999=생산수출데이터!$N124)*(수출입지역별백데이터!$S$3:$S$8999))</f>
        <v>4082</v>
      </c>
      <c r="AF124" s="91">
        <f t="shared" si="99"/>
        <v>4082</v>
      </c>
      <c r="AG124" s="91"/>
      <c r="AH124" s="95"/>
    </row>
    <row r="125" spans="12:34" x14ac:dyDescent="0.3">
      <c r="L125" s="190" t="s">
        <v>162</v>
      </c>
      <c r="M125" s="190" t="s">
        <v>325</v>
      </c>
      <c r="N125" s="190" t="s">
        <v>329</v>
      </c>
      <c r="O125" s="92" cm="1">
        <f t="array" ref="O125">SUMPRODUCT((수출입지역별백데이터!$A$3:$A$8999=생산수출데이터!$L125)*(수출입지역별백데이터!$B$3:$B$8999=생산수출데이터!$N125)*(수출입지역별백데이터!$C$3:$C$8999))</f>
        <v>206931.4</v>
      </c>
      <c r="P125" s="92" cm="1">
        <f t="array" ref="P125">SUMPRODUCT((수출입지역별백데이터!$A$3:$A$8999=생산수출데이터!$L125)*(수출입지역별백데이터!$B$3:$B$8999=생산수출데이터!$N125)*(수출입지역별백데이터!$D$3:$D$8999))</f>
        <v>1747597</v>
      </c>
      <c r="Q125" s="91">
        <f t="shared" si="96"/>
        <v>1747597</v>
      </c>
      <c r="R125" s="91"/>
      <c r="S125" s="94"/>
      <c r="T125" s="92" cm="1">
        <f t="array" ref="T125">SUMPRODUCT((수출입지역별백데이터!$F$3:$F$8999=생산수출데이터!$L125)*(수출입지역별백데이터!$G$3:$G$8999=생산수출데이터!$N125)*(수출입지역별백데이터!$H$3:$H$8999))</f>
        <v>1213</v>
      </c>
      <c r="U125" s="92" cm="1">
        <f t="array" ref="U125">SUMPRODUCT((수출입지역별백데이터!$F$3:$F$8999=생산수출데이터!$L125)*(수출입지역별백데이터!$G$3:$G$8999=생산수출데이터!$N125)*(수출입지역별백데이터!$I$3:$I$8999))</f>
        <v>51901</v>
      </c>
      <c r="V125" s="91">
        <f t="shared" si="97"/>
        <v>51901</v>
      </c>
      <c r="W125" s="91"/>
      <c r="X125" s="94"/>
      <c r="Y125" s="92" cm="1">
        <f t="array" ref="Y125">SUMPRODUCT((수출입지역별백데이터!$K$3:$K$8999=생산수출데이터!$L125)*(수출입지역별백데이터!$L$3:$L$8999=생산수출데이터!$N125)*(수출입지역별백데이터!$M$3:$M$8999))</f>
        <v>5053</v>
      </c>
      <c r="Z125" s="92" cm="1">
        <f t="array" ref="Z125">SUMPRODUCT((수출입지역별백데이터!$K$3:$K$8999=생산수출데이터!$L125)*(수출입지역별백데이터!$L$3:$L$8999=생산수출데이터!$N125)*(수출입지역별백데이터!$N$3:$N$8999))</f>
        <v>245348</v>
      </c>
      <c r="AA125" s="91">
        <f t="shared" si="98"/>
        <v>245348</v>
      </c>
      <c r="AB125" s="91"/>
      <c r="AC125" s="94"/>
      <c r="AD125" s="92" cm="1">
        <f t="array" ref="AD125">SUMPRODUCT((수출입지역별백데이터!$P$3:$P$8999=생산수출데이터!$L125)*(수출입지역별백데이터!$Q$3:$Q$8999=생산수출데이터!$N125)*(수출입지역별백데이터!$R$3:$R$8999))</f>
        <v>2535</v>
      </c>
      <c r="AE125" s="92" cm="1">
        <f t="array" ref="AE125">SUMPRODUCT((수출입지역별백데이터!$P$3:$P$8999=생산수출데이터!$L125)*(수출입지역별백데이터!$Q$3:$Q$8999=생산수출데이터!$N125)*(수출입지역별백데이터!$S$3:$S$8999))</f>
        <v>178274</v>
      </c>
      <c r="AF125" s="91">
        <f t="shared" si="99"/>
        <v>178274</v>
      </c>
      <c r="AG125" s="91"/>
      <c r="AH125" s="94"/>
    </row>
    <row r="126" spans="12:34" x14ac:dyDescent="0.3">
      <c r="L126" s="190" t="s">
        <v>162</v>
      </c>
      <c r="M126" s="190" t="s">
        <v>325</v>
      </c>
      <c r="N126" s="190" t="s">
        <v>328</v>
      </c>
      <c r="O126" s="92" cm="1">
        <f t="array" ref="O126">SUMPRODUCT((수출입지역별백데이터!$A$3:$A$8999=생산수출데이터!$L126)*(수출입지역별백데이터!$B$3:$B$8999=생산수출데이터!$N126)*(수출입지역별백데이터!$C$3:$C$8999))</f>
        <v>4573.1000000000004</v>
      </c>
      <c r="P126" s="92" cm="1">
        <f t="array" ref="P126">SUMPRODUCT((수출입지역별백데이터!$A$3:$A$8999=생산수출데이터!$L126)*(수출입지역별백데이터!$B$3:$B$8999=생산수출데이터!$N126)*(수출입지역별백데이터!$D$3:$D$8999))</f>
        <v>106862</v>
      </c>
      <c r="Q126" s="91">
        <f t="shared" si="96"/>
        <v>106862</v>
      </c>
      <c r="R126" s="91"/>
      <c r="S126" s="93"/>
      <c r="T126" s="92" cm="1">
        <f t="array" ref="T126">SUMPRODUCT((수출입지역별백데이터!$F$3:$F$8999=생산수출데이터!$L126)*(수출입지역별백데이터!$G$3:$G$8999=생산수출데이터!$N126)*(수출입지역별백데이터!$H$3:$H$8999))</f>
        <v>2</v>
      </c>
      <c r="U126" s="92" cm="1">
        <f t="array" ref="U126">SUMPRODUCT((수출입지역별백데이터!$F$3:$F$8999=생산수출데이터!$L126)*(수출입지역별백데이터!$G$3:$G$8999=생산수출데이터!$N126)*(수출입지역별백데이터!$I$3:$I$8999))</f>
        <v>15</v>
      </c>
      <c r="V126" s="91">
        <f t="shared" si="97"/>
        <v>15</v>
      </c>
      <c r="W126" s="91"/>
      <c r="X126" s="93"/>
      <c r="Y126" s="92" cm="1">
        <f t="array" ref="Y126">SUMPRODUCT((수출입지역별백데이터!$K$3:$K$8999=생산수출데이터!$L126)*(수출입지역별백데이터!$L$3:$L$8999=생산수출데이터!$N126)*(수출입지역별백데이터!$M$3:$M$8999))</f>
        <v>1</v>
      </c>
      <c r="Z126" s="92" cm="1">
        <f t="array" ref="Z126">SUMPRODUCT((수출입지역별백데이터!$K$3:$K$8999=생산수출데이터!$L126)*(수출입지역별백데이터!$L$3:$L$8999=생산수출데이터!$N126)*(수출입지역별백데이터!$N$3:$N$8999))</f>
        <v>5</v>
      </c>
      <c r="AA126" s="91">
        <f t="shared" si="98"/>
        <v>5</v>
      </c>
      <c r="AB126" s="91"/>
      <c r="AC126" s="93"/>
      <c r="AD126" s="92" cm="1">
        <f t="array" ref="AD126">SUMPRODUCT((수출입지역별백데이터!$P$3:$P$8999=생산수출데이터!$L126)*(수출입지역별백데이터!$Q$3:$Q$8999=생산수출데이터!$N126)*(수출입지역별백데이터!$R$3:$R$8999))</f>
        <v>27</v>
      </c>
      <c r="AE126" s="92" cm="1">
        <f t="array" ref="AE126">SUMPRODUCT((수출입지역별백데이터!$P$3:$P$8999=생산수출데이터!$L126)*(수출입지역별백데이터!$Q$3:$Q$8999=생산수출데이터!$N126)*(수출입지역별백데이터!$S$3:$S$8999))</f>
        <v>102980</v>
      </c>
      <c r="AF126" s="91">
        <f t="shared" si="99"/>
        <v>102980</v>
      </c>
      <c r="AG126" s="91"/>
      <c r="AH126" s="93"/>
    </row>
    <row r="127" spans="12:34" x14ac:dyDescent="0.3">
      <c r="L127" s="190" t="s">
        <v>162</v>
      </c>
      <c r="M127" s="190" t="s">
        <v>325</v>
      </c>
      <c r="N127" s="190" t="s">
        <v>324</v>
      </c>
      <c r="O127" s="92" cm="1">
        <f t="array" ref="O127">SUMPRODUCT((수출입지역별백데이터!$A$3:$A$8999=생산수출데이터!$L127)*(수출입지역별백데이터!$B$3:$B$8999=생산수출데이터!$N127)*(수출입지역별백데이터!$C$3:$C$8999))</f>
        <v>539632.9</v>
      </c>
      <c r="P127" s="92" cm="1">
        <f t="array" ref="P127">SUMPRODUCT((수출입지역별백데이터!$A$3:$A$8999=생산수출데이터!$L127)*(수출입지역별백데이터!$B$3:$B$8999=생산수출데이터!$N127)*(수출입지역별백데이터!$D$3:$D$8999))</f>
        <v>1134136</v>
      </c>
      <c r="Q127" s="91">
        <f t="shared" si="96"/>
        <v>1134136</v>
      </c>
      <c r="R127" s="90" t="s">
        <v>321</v>
      </c>
      <c r="S127" s="89">
        <f t="shared" ref="S127" si="152">Q127</f>
        <v>1134136</v>
      </c>
      <c r="T127" s="92" cm="1">
        <f t="array" ref="T127">SUMPRODUCT((수출입지역별백데이터!$F$3:$F$8999=생산수출데이터!$L127)*(수출입지역별백데이터!$G$3:$G$8999=생산수출데이터!$N127)*(수출입지역별백데이터!$H$3:$H$8999))</f>
        <v>877</v>
      </c>
      <c r="U127" s="92" cm="1">
        <f t="array" ref="U127">SUMPRODUCT((수출입지역별백데이터!$F$3:$F$8999=생산수출데이터!$L127)*(수출입지역별백데이터!$G$3:$G$8999=생산수출데이터!$N127)*(수출입지역별백데이터!$I$3:$I$8999))</f>
        <v>38627</v>
      </c>
      <c r="V127" s="91">
        <f t="shared" si="97"/>
        <v>38627</v>
      </c>
      <c r="W127" s="90" t="s">
        <v>321</v>
      </c>
      <c r="X127" s="89">
        <f t="shared" ref="X127" si="153">V127</f>
        <v>38627</v>
      </c>
      <c r="Y127" s="92" cm="1">
        <f t="array" ref="Y127">SUMPRODUCT((수출입지역별백데이터!$K$3:$K$8999=생산수출데이터!$L127)*(수출입지역별백데이터!$L$3:$L$8999=생산수출데이터!$N127)*(수출입지역별백데이터!$M$3:$M$8999))</f>
        <v>77</v>
      </c>
      <c r="Z127" s="92" cm="1">
        <f t="array" ref="Z127">SUMPRODUCT((수출입지역별백데이터!$K$3:$K$8999=생산수출데이터!$L127)*(수출입지역별백데이터!$L$3:$L$8999=생산수출데이터!$N127)*(수출입지역별백데이터!$N$3:$N$8999))</f>
        <v>290152</v>
      </c>
      <c r="AA127" s="91">
        <f t="shared" si="98"/>
        <v>290152</v>
      </c>
      <c r="AB127" s="90" t="s">
        <v>321</v>
      </c>
      <c r="AC127" s="89">
        <f t="shared" ref="AC127" si="154">AA127</f>
        <v>290152</v>
      </c>
      <c r="AD127" s="92" cm="1">
        <f t="array" ref="AD127">SUMPRODUCT((수출입지역별백데이터!$P$3:$P$8999=생산수출데이터!$L127)*(수출입지역별백데이터!$Q$3:$Q$8999=생산수출데이터!$N127)*(수출입지역별백데이터!$R$3:$R$8999))</f>
        <v>248</v>
      </c>
      <c r="AE127" s="92" cm="1">
        <f t="array" ref="AE127">SUMPRODUCT((수출입지역별백데이터!$P$3:$P$8999=생산수출데이터!$L127)*(수출입지역별백데이터!$Q$3:$Q$8999=생산수출데이터!$N127)*(수출입지역별백데이터!$S$3:$S$8999))</f>
        <v>489717</v>
      </c>
      <c r="AF127" s="91">
        <f t="shared" si="99"/>
        <v>489717</v>
      </c>
      <c r="AG127" s="90" t="s">
        <v>321</v>
      </c>
      <c r="AH127" s="89">
        <f t="shared" ref="AH127" si="155">AF127</f>
        <v>489717</v>
      </c>
    </row>
    <row r="128" spans="12:34" x14ac:dyDescent="0.3">
      <c r="L128" s="190" t="s">
        <v>166</v>
      </c>
      <c r="M128" s="190" t="s">
        <v>325</v>
      </c>
      <c r="N128" s="190" t="s">
        <v>332</v>
      </c>
      <c r="O128" s="92" cm="1">
        <f t="array" ref="O128">SUMPRODUCT((수출입지역별백데이터!$A$3:$A$8999=생산수출데이터!$L128)*(수출입지역별백데이터!$B$3:$B$8999=생산수출데이터!$N128)*(수출입지역별백데이터!$C$3:$C$8999))</f>
        <v>1148590.6000000001</v>
      </c>
      <c r="P128" s="92" cm="1">
        <f t="array" ref="P128">SUMPRODUCT((수출입지역별백데이터!$A$3:$A$8999=생산수출데이터!$L128)*(수출입지역별백데이터!$B$3:$B$8999=생산수출데이터!$N128)*(수출입지역별백데이터!$D$3:$D$8999))</f>
        <v>8348381</v>
      </c>
      <c r="Q128" s="91">
        <f t="shared" si="96"/>
        <v>8348381</v>
      </c>
      <c r="R128" s="91"/>
      <c r="S128" s="93"/>
      <c r="T128" s="92" cm="1">
        <f t="array" ref="T128">SUMPRODUCT((수출입지역별백데이터!$F$3:$F$8999=생산수출데이터!$L128)*(수출입지역별백데이터!$G$3:$G$8999=생산수출데이터!$N128)*(수출입지역별백데이터!$H$3:$H$8999))</f>
        <v>3146</v>
      </c>
      <c r="U128" s="92" cm="1">
        <f t="array" ref="U128">SUMPRODUCT((수출입지역별백데이터!$F$3:$F$8999=생산수출데이터!$L128)*(수출입지역별백데이터!$G$3:$G$8999=생산수출데이터!$N128)*(수출입지역별백데이터!$I$3:$I$8999))</f>
        <v>397848</v>
      </c>
      <c r="V128" s="91">
        <f t="shared" si="97"/>
        <v>397848</v>
      </c>
      <c r="W128" s="91"/>
      <c r="X128" s="93"/>
      <c r="Y128" s="92" cm="1">
        <f t="array" ref="Y128">SUMPRODUCT((수출입지역별백데이터!$K$3:$K$8999=생산수출데이터!$L128)*(수출입지역별백데이터!$L$3:$L$8999=생산수출데이터!$N128)*(수출입지역별백데이터!$M$3:$M$8999))</f>
        <v>9717</v>
      </c>
      <c r="Z128" s="92" cm="1">
        <f t="array" ref="Z128">SUMPRODUCT((수출입지역별백데이터!$K$3:$K$8999=생산수출데이터!$L128)*(수출입지역별백데이터!$L$3:$L$8999=생산수출데이터!$N128)*(수출입지역별백데이터!$N$3:$N$8999))</f>
        <v>2514903</v>
      </c>
      <c r="AA128" s="91">
        <f t="shared" si="98"/>
        <v>2514903</v>
      </c>
      <c r="AB128" s="91"/>
      <c r="AC128" s="93"/>
      <c r="AD128" s="92" cm="1">
        <f t="array" ref="AD128">SUMPRODUCT((수출입지역별백데이터!$P$3:$P$8999=생산수출데이터!$L128)*(수출입지역별백데이터!$Q$3:$Q$8999=생산수출데이터!$N128)*(수출입지역별백데이터!$R$3:$R$8999))</f>
        <v>4771</v>
      </c>
      <c r="AE128" s="92" cm="1">
        <f t="array" ref="AE128">SUMPRODUCT((수출입지역별백데이터!$P$3:$P$8999=생산수출데이터!$L128)*(수출입지역별백데이터!$Q$3:$Q$8999=생산수출데이터!$N128)*(수출입지역별백데이터!$S$3:$S$8999))</f>
        <v>693814</v>
      </c>
      <c r="AF128" s="91">
        <f t="shared" si="99"/>
        <v>693814</v>
      </c>
      <c r="AG128" s="91"/>
      <c r="AH128" s="93"/>
    </row>
    <row r="129" spans="12:34" x14ac:dyDescent="0.3">
      <c r="L129" s="190" t="s">
        <v>166</v>
      </c>
      <c r="M129" s="190" t="s">
        <v>325</v>
      </c>
      <c r="N129" s="190" t="s">
        <v>331</v>
      </c>
      <c r="O129" s="92" cm="1">
        <f t="array" ref="O129">SUMPRODUCT((수출입지역별백데이터!$A$3:$A$8999=생산수출데이터!$L129)*(수출입지역별백데이터!$B$3:$B$8999=생산수출데이터!$N129)*(수출입지역별백데이터!$C$3:$C$8999))</f>
        <v>353496.8</v>
      </c>
      <c r="P129" s="92" cm="1">
        <f t="array" ref="P129">SUMPRODUCT((수출입지역별백데이터!$A$3:$A$8999=생산수출데이터!$L129)*(수출입지역별백데이터!$B$3:$B$8999=생산수출데이터!$N129)*(수출입지역별백데이터!$D$3:$D$8999))</f>
        <v>4574495</v>
      </c>
      <c r="Q129" s="91">
        <f t="shared" si="96"/>
        <v>4574495</v>
      </c>
      <c r="R129" s="90" t="s">
        <v>323</v>
      </c>
      <c r="S129" s="89">
        <f t="shared" ref="S129" si="156">SUM(Q129:Q131)</f>
        <v>6849665</v>
      </c>
      <c r="T129" s="92" cm="1">
        <f t="array" ref="T129">SUMPRODUCT((수출입지역별백데이터!$F$3:$F$8999=생산수출데이터!$L129)*(수출입지역별백데이터!$G$3:$G$8999=생산수출데이터!$N129)*(수출입지역별백데이터!$H$3:$H$8999))</f>
        <v>482</v>
      </c>
      <c r="U129" s="92" cm="1">
        <f t="array" ref="U129">SUMPRODUCT((수출입지역별백데이터!$F$3:$F$8999=생산수출데이터!$L129)*(수출입지역별백데이터!$G$3:$G$8999=생산수출데이터!$N129)*(수출입지역별백데이터!$I$3:$I$8999))</f>
        <v>288601</v>
      </c>
      <c r="V129" s="91">
        <f t="shared" si="97"/>
        <v>288601</v>
      </c>
      <c r="W129" s="90" t="s">
        <v>323</v>
      </c>
      <c r="X129" s="89">
        <f t="shared" ref="X129" si="157">SUM(V129:V131)</f>
        <v>339061</v>
      </c>
      <c r="Y129" s="92" cm="1">
        <f t="array" ref="Y129">SUMPRODUCT((수출입지역별백데이터!$K$3:$K$8999=생산수출데이터!$L129)*(수출입지역별백데이터!$L$3:$L$8999=생산수출데이터!$N129)*(수출입지역별백데이터!$M$3:$M$8999))</f>
        <v>3718</v>
      </c>
      <c r="Z129" s="92" cm="1">
        <f t="array" ref="Z129">SUMPRODUCT((수출입지역별백데이터!$K$3:$K$8999=생산수출데이터!$L129)*(수출입지역별백데이터!$L$3:$L$8999=생산수출데이터!$N129)*(수출입지역별백데이터!$N$3:$N$8999))</f>
        <v>1930398</v>
      </c>
      <c r="AA129" s="91">
        <f t="shared" si="98"/>
        <v>1930398</v>
      </c>
      <c r="AB129" s="90" t="s">
        <v>323</v>
      </c>
      <c r="AC129" s="89">
        <f t="shared" ref="AC129" si="158">SUM(AA129:AA131)</f>
        <v>2253054</v>
      </c>
      <c r="AD129" s="92" cm="1">
        <f t="array" ref="AD129">SUMPRODUCT((수출입지역별백데이터!$P$3:$P$8999=생산수출데이터!$L129)*(수출입지역별백데이터!$Q$3:$Q$8999=생산수출데이터!$N129)*(수출입지역별백데이터!$R$3:$R$8999))</f>
        <v>465</v>
      </c>
      <c r="AE129" s="92" cm="1">
        <f t="array" ref="AE129">SUMPRODUCT((수출입지역별백데이터!$P$3:$P$8999=생산수출데이터!$L129)*(수출입지역별백데이터!$Q$3:$Q$8999=생산수출데이터!$N129)*(수출입지역별백데이터!$S$3:$S$8999))</f>
        <v>12047</v>
      </c>
      <c r="AF129" s="91">
        <f t="shared" si="99"/>
        <v>12047</v>
      </c>
      <c r="AG129" s="90" t="s">
        <v>323</v>
      </c>
      <c r="AH129" s="89">
        <f t="shared" ref="AH129" si="159">SUM(AF129:AF131)</f>
        <v>198931</v>
      </c>
    </row>
    <row r="130" spans="12:34" x14ac:dyDescent="0.3">
      <c r="L130" s="190" t="s">
        <v>166</v>
      </c>
      <c r="M130" s="190" t="s">
        <v>325</v>
      </c>
      <c r="N130" s="190" t="s">
        <v>330</v>
      </c>
      <c r="O130" s="92" cm="1">
        <f t="array" ref="O130">SUMPRODUCT((수출입지역별백데이터!$A$3:$A$8999=생산수출데이터!$L130)*(수출입지역별백데이터!$B$3:$B$8999=생산수출데이터!$N130)*(수출입지역별백데이터!$C$3:$C$8999))</f>
        <v>45623.6</v>
      </c>
      <c r="P130" s="92" cm="1">
        <f t="array" ref="P130">SUMPRODUCT((수출입지역별백데이터!$A$3:$A$8999=생산수출데이터!$L130)*(수출입지역별백데이터!$B$3:$B$8999=생산수출데이터!$N130)*(수출입지역별백데이터!$D$3:$D$8999))</f>
        <v>319287</v>
      </c>
      <c r="Q130" s="91">
        <f t="shared" si="96"/>
        <v>319287</v>
      </c>
      <c r="R130" s="91"/>
      <c r="S130" s="95"/>
      <c r="T130" s="92" cm="1">
        <f t="array" ref="T130">SUMPRODUCT((수출입지역별백데이터!$F$3:$F$8999=생산수출데이터!$L130)*(수출입지역별백데이터!$G$3:$G$8999=생산수출데이터!$N130)*(수출입지역별백데이터!$H$3:$H$8999))</f>
        <v>95</v>
      </c>
      <c r="U130" s="92" cm="1">
        <f t="array" ref="U130">SUMPRODUCT((수출입지역별백데이터!$F$3:$F$8999=생산수출데이터!$L130)*(수출입지역별백데이터!$G$3:$G$8999=생산수출데이터!$N130)*(수출입지역별백데이터!$I$3:$I$8999))</f>
        <v>1583</v>
      </c>
      <c r="V130" s="91">
        <f t="shared" si="97"/>
        <v>1583</v>
      </c>
      <c r="W130" s="91"/>
      <c r="X130" s="95"/>
      <c r="Y130" s="92" cm="1">
        <f t="array" ref="Y130">SUMPRODUCT((수출입지역별백데이터!$K$3:$K$8999=생산수출데이터!$L130)*(수출입지역별백데이터!$L$3:$L$8999=생산수출데이터!$N130)*(수출입지역별백데이터!$M$3:$M$8999))</f>
        <v>173</v>
      </c>
      <c r="Z130" s="92" cm="1">
        <f t="array" ref="Z130">SUMPRODUCT((수출입지역별백데이터!$K$3:$K$8999=생산수출데이터!$L130)*(수출입지역별백데이터!$L$3:$L$8999=생산수출데이터!$N130)*(수출입지역별백데이터!$N$3:$N$8999))</f>
        <v>54466</v>
      </c>
      <c r="AA130" s="91">
        <f t="shared" si="98"/>
        <v>54466</v>
      </c>
      <c r="AB130" s="91"/>
      <c r="AC130" s="95"/>
      <c r="AD130" s="92" cm="1">
        <f t="array" ref="AD130">SUMPRODUCT((수출입지역별백데이터!$P$3:$P$8999=생산수출데이터!$L130)*(수출입지역별백데이터!$Q$3:$Q$8999=생산수출데이터!$N130)*(수출입지역별백데이터!$R$3:$R$8999))</f>
        <v>166</v>
      </c>
      <c r="AE130" s="92" cm="1">
        <f t="array" ref="AE130">SUMPRODUCT((수출입지역별백데이터!$P$3:$P$8999=생산수출데이터!$L130)*(수출입지역별백데이터!$Q$3:$Q$8999=생산수출데이터!$N130)*(수출입지역별백데이터!$S$3:$S$8999))</f>
        <v>3843</v>
      </c>
      <c r="AF130" s="91">
        <f t="shared" si="99"/>
        <v>3843</v>
      </c>
      <c r="AG130" s="91"/>
      <c r="AH130" s="95"/>
    </row>
    <row r="131" spans="12:34" x14ac:dyDescent="0.3">
      <c r="L131" s="190" t="s">
        <v>166</v>
      </c>
      <c r="M131" s="190" t="s">
        <v>325</v>
      </c>
      <c r="N131" s="190" t="s">
        <v>329</v>
      </c>
      <c r="O131" s="92" cm="1">
        <f t="array" ref="O131">SUMPRODUCT((수출입지역별백데이터!$A$3:$A$8999=생산수출데이터!$L131)*(수출입지역별백데이터!$B$3:$B$8999=생산수출데이터!$N131)*(수출입지역별백데이터!$C$3:$C$8999))</f>
        <v>225946.9</v>
      </c>
      <c r="P131" s="92" cm="1">
        <f t="array" ref="P131">SUMPRODUCT((수출입지역별백데이터!$A$3:$A$8999=생산수출데이터!$L131)*(수출입지역별백데이터!$B$3:$B$8999=생산수출데이터!$N131)*(수출입지역별백데이터!$D$3:$D$8999))</f>
        <v>1955883</v>
      </c>
      <c r="Q131" s="91">
        <f t="shared" si="96"/>
        <v>1955883</v>
      </c>
      <c r="R131" s="91"/>
      <c r="S131" s="94"/>
      <c r="T131" s="92" cm="1">
        <f t="array" ref="T131">SUMPRODUCT((수출입지역별백데이터!$F$3:$F$8999=생산수출데이터!$L131)*(수출입지역별백데이터!$G$3:$G$8999=생산수출데이터!$N131)*(수출입지역별백데이터!$H$3:$H$8999))</f>
        <v>1179</v>
      </c>
      <c r="U131" s="92" cm="1">
        <f t="array" ref="U131">SUMPRODUCT((수출입지역별백데이터!$F$3:$F$8999=생산수출데이터!$L131)*(수출입지역별백데이터!$G$3:$G$8999=생산수출데이터!$N131)*(수출입지역별백데이터!$I$3:$I$8999))</f>
        <v>48877</v>
      </c>
      <c r="V131" s="91">
        <f t="shared" si="97"/>
        <v>48877</v>
      </c>
      <c r="W131" s="91"/>
      <c r="X131" s="94"/>
      <c r="Y131" s="92" cm="1">
        <f t="array" ref="Y131">SUMPRODUCT((수출입지역별백데이터!$K$3:$K$8999=생산수출데이터!$L131)*(수출입지역별백데이터!$L$3:$L$8999=생산수출데이터!$N131)*(수출입지역별백데이터!$M$3:$M$8999))</f>
        <v>5723</v>
      </c>
      <c r="Z131" s="92" cm="1">
        <f t="array" ref="Z131">SUMPRODUCT((수출입지역별백데이터!$K$3:$K$8999=생산수출데이터!$L131)*(수출입지역별백데이터!$L$3:$L$8999=생산수출데이터!$N131)*(수출입지역별백데이터!$N$3:$N$8999))</f>
        <v>268190</v>
      </c>
      <c r="AA131" s="91">
        <f t="shared" si="98"/>
        <v>268190</v>
      </c>
      <c r="AB131" s="91"/>
      <c r="AC131" s="94"/>
      <c r="AD131" s="92" cm="1">
        <f t="array" ref="AD131">SUMPRODUCT((수출입지역별백데이터!$P$3:$P$8999=생산수출데이터!$L131)*(수출입지역별백데이터!$Q$3:$Q$8999=생산수출데이터!$N131)*(수출입지역별백데이터!$R$3:$R$8999))</f>
        <v>2801</v>
      </c>
      <c r="AE131" s="92" cm="1">
        <f t="array" ref="AE131">SUMPRODUCT((수출입지역별백데이터!$P$3:$P$8999=생산수출데이터!$L131)*(수출입지역별백데이터!$Q$3:$Q$8999=생산수출데이터!$N131)*(수출입지역별백데이터!$S$3:$S$8999))</f>
        <v>183041</v>
      </c>
      <c r="AF131" s="91">
        <f t="shared" si="99"/>
        <v>183041</v>
      </c>
      <c r="AG131" s="91"/>
      <c r="AH131" s="94"/>
    </row>
    <row r="132" spans="12:34" x14ac:dyDescent="0.3">
      <c r="L132" s="190" t="s">
        <v>166</v>
      </c>
      <c r="M132" s="190" t="s">
        <v>325</v>
      </c>
      <c r="N132" s="190" t="s">
        <v>328</v>
      </c>
      <c r="O132" s="92" cm="1">
        <f t="array" ref="O132">SUMPRODUCT((수출입지역별백데이터!$A$3:$A$8999=생산수출데이터!$L132)*(수출입지역별백데이터!$B$3:$B$8999=생산수출데이터!$N132)*(수출입지역별백데이터!$C$3:$C$8999))</f>
        <v>2730.6</v>
      </c>
      <c r="P132" s="92" cm="1">
        <f t="array" ref="P132">SUMPRODUCT((수출입지역별백데이터!$A$3:$A$8999=생산수출데이터!$L132)*(수출입지역별백데이터!$B$3:$B$8999=생산수출데이터!$N132)*(수출입지역별백데이터!$D$3:$D$8999))</f>
        <v>63906</v>
      </c>
      <c r="Q132" s="91">
        <f t="shared" si="96"/>
        <v>63906</v>
      </c>
      <c r="R132" s="91"/>
      <c r="S132" s="93"/>
      <c r="T132" s="92" cm="1">
        <f t="array" ref="T132">SUMPRODUCT((수출입지역별백데이터!$F$3:$F$8999=생산수출데이터!$L132)*(수출입지역별백데이터!$G$3:$G$8999=생산수출데이터!$N132)*(수출입지역별백데이터!$H$3:$H$8999))</f>
        <v>1</v>
      </c>
      <c r="U132" s="92" cm="1">
        <f t="array" ref="U132">SUMPRODUCT((수출입지역별백데이터!$F$3:$F$8999=생산수출데이터!$L132)*(수출입지역별백데이터!$G$3:$G$8999=생산수출데이터!$N132)*(수출입지역별백데이터!$I$3:$I$8999))</f>
        <v>4</v>
      </c>
      <c r="V132" s="91">
        <f t="shared" si="97"/>
        <v>4</v>
      </c>
      <c r="W132" s="91"/>
      <c r="X132" s="93"/>
      <c r="Y132" s="92" cm="1">
        <f t="array" ref="Y132">SUMPRODUCT((수출입지역별백데이터!$K$3:$K$8999=생산수출데이터!$L132)*(수출입지역별백데이터!$L$3:$L$8999=생산수출데이터!$N132)*(수출입지역별백데이터!$M$3:$M$8999))</f>
        <v>1</v>
      </c>
      <c r="Z132" s="92" cm="1">
        <f t="array" ref="Z132">SUMPRODUCT((수출입지역별백데이터!$K$3:$K$8999=생산수출데이터!$L132)*(수출입지역별백데이터!$L$3:$L$8999=생산수출데이터!$N132)*(수출입지역별백데이터!$N$3:$N$8999))</f>
        <v>0</v>
      </c>
      <c r="AA132" s="91">
        <f t="shared" si="98"/>
        <v>0</v>
      </c>
      <c r="AB132" s="91"/>
      <c r="AC132" s="93"/>
      <c r="AD132" s="92" cm="1">
        <f t="array" ref="AD132">SUMPRODUCT((수출입지역별백데이터!$P$3:$P$8999=생산수출데이터!$L132)*(수출입지역별백데이터!$Q$3:$Q$8999=생산수출데이터!$N132)*(수출입지역별백데이터!$R$3:$R$8999))</f>
        <v>29</v>
      </c>
      <c r="AE132" s="92" cm="1">
        <f t="array" ref="AE132">SUMPRODUCT((수출입지역별백데이터!$P$3:$P$8999=생산수출데이터!$L132)*(수출입지역별백데이터!$Q$3:$Q$8999=생산수출데이터!$N132)*(수출입지역별백데이터!$S$3:$S$8999))</f>
        <v>59594</v>
      </c>
      <c r="AF132" s="91">
        <f t="shared" si="99"/>
        <v>59594</v>
      </c>
      <c r="AG132" s="91"/>
      <c r="AH132" s="93"/>
    </row>
    <row r="133" spans="12:34" x14ac:dyDescent="0.3">
      <c r="L133" s="190" t="s">
        <v>166</v>
      </c>
      <c r="M133" s="190" t="s">
        <v>325</v>
      </c>
      <c r="N133" s="190" t="s">
        <v>324</v>
      </c>
      <c r="O133" s="92" cm="1">
        <f t="array" ref="O133">SUMPRODUCT((수출입지역별백데이터!$A$3:$A$8999=생산수출데이터!$L133)*(수출입지역별백데이터!$B$3:$B$8999=생산수출데이터!$N133)*(수출입지역별백데이터!$C$3:$C$8999))</f>
        <v>510212.2</v>
      </c>
      <c r="P133" s="92" cm="1">
        <f t="array" ref="P133">SUMPRODUCT((수출입지역별백데이터!$A$3:$A$8999=생산수출데이터!$L133)*(수출입지역별백데이터!$B$3:$B$8999=생산수출데이터!$N133)*(수출입지역별백데이터!$D$3:$D$8999))</f>
        <v>1158512</v>
      </c>
      <c r="Q133" s="91">
        <f t="shared" si="96"/>
        <v>1158512</v>
      </c>
      <c r="R133" s="90" t="s">
        <v>321</v>
      </c>
      <c r="S133" s="89">
        <f t="shared" ref="S133" si="160">Q133</f>
        <v>1158512</v>
      </c>
      <c r="T133" s="92" cm="1">
        <f t="array" ref="T133">SUMPRODUCT((수출입지역별백데이터!$F$3:$F$8999=생산수출데이터!$L133)*(수출입지역별백데이터!$G$3:$G$8999=생산수출데이터!$N133)*(수출입지역별백데이터!$H$3:$H$8999))</f>
        <v>896</v>
      </c>
      <c r="U133" s="92" cm="1">
        <f t="array" ref="U133">SUMPRODUCT((수출입지역별백데이터!$F$3:$F$8999=생산수출데이터!$L133)*(수출입지역별백데이터!$G$3:$G$8999=생산수출데이터!$N133)*(수출입지역별백데이터!$I$3:$I$8999))</f>
        <v>31600</v>
      </c>
      <c r="V133" s="91">
        <f t="shared" si="97"/>
        <v>31600</v>
      </c>
      <c r="W133" s="90" t="s">
        <v>321</v>
      </c>
      <c r="X133" s="89">
        <f t="shared" ref="X133" si="161">V133</f>
        <v>31600</v>
      </c>
      <c r="Y133" s="92" cm="1">
        <f t="array" ref="Y133">SUMPRODUCT((수출입지역별백데이터!$K$3:$K$8999=생산수출데이터!$L133)*(수출입지역별백데이터!$L$3:$L$8999=생산수출데이터!$N133)*(수출입지역별백데이터!$M$3:$M$8999))</f>
        <v>89</v>
      </c>
      <c r="Z133" s="92" cm="1">
        <f t="array" ref="Z133">SUMPRODUCT((수출입지역별백데이터!$K$3:$K$8999=생산수출데이터!$L133)*(수출입지역별백데이터!$L$3:$L$8999=생산수출데이터!$N133)*(수출입지역별백데이터!$N$3:$N$8999))</f>
        <v>260309</v>
      </c>
      <c r="AA133" s="91">
        <f t="shared" si="98"/>
        <v>260309</v>
      </c>
      <c r="AB133" s="90" t="s">
        <v>321</v>
      </c>
      <c r="AC133" s="89">
        <f t="shared" ref="AC133" si="162">AA133</f>
        <v>260309</v>
      </c>
      <c r="AD133" s="92" cm="1">
        <f t="array" ref="AD133">SUMPRODUCT((수출입지역별백데이터!$P$3:$P$8999=생산수출데이터!$L133)*(수출입지역별백데이터!$Q$3:$Q$8999=생산수출데이터!$N133)*(수출입지역별백데이터!$R$3:$R$8999))</f>
        <v>298</v>
      </c>
      <c r="AE133" s="92" cm="1">
        <f t="array" ref="AE133">SUMPRODUCT((수출입지역별백데이터!$P$3:$P$8999=생산수출데이터!$L133)*(수출입지역별백데이터!$Q$3:$Q$8999=생산수출데이터!$N133)*(수출입지역별백데이터!$S$3:$S$8999))</f>
        <v>381370</v>
      </c>
      <c r="AF133" s="91">
        <f t="shared" si="99"/>
        <v>381370</v>
      </c>
      <c r="AG133" s="90" t="s">
        <v>321</v>
      </c>
      <c r="AH133" s="89">
        <f t="shared" ref="AH133" si="163">AF133</f>
        <v>381370</v>
      </c>
    </row>
    <row r="134" spans="12:34" x14ac:dyDescent="0.3">
      <c r="L134" s="190" t="s">
        <v>167</v>
      </c>
      <c r="M134" s="190" t="s">
        <v>325</v>
      </c>
      <c r="N134" s="190" t="s">
        <v>332</v>
      </c>
      <c r="O134" s="92" cm="1">
        <f t="array" ref="O134">SUMPRODUCT((수출입지역별백데이터!$A$3:$A$8999=생산수출데이터!$L134)*(수출입지역별백데이터!$B$3:$B$8999=생산수출데이터!$N134)*(수출입지역별백데이터!$C$3:$C$8999))</f>
        <v>1186421</v>
      </c>
      <c r="P134" s="92" cm="1">
        <f t="array" ref="P134">SUMPRODUCT((수출입지역별백데이터!$A$3:$A$8999=생산수출데이터!$L134)*(수출입지역별백데이터!$B$3:$B$8999=생산수출데이터!$N134)*(수출입지역별백데이터!$D$3:$D$8999))</f>
        <v>8404366</v>
      </c>
      <c r="Q134" s="91">
        <f t="shared" si="96"/>
        <v>8404366</v>
      </c>
      <c r="R134" s="91"/>
      <c r="S134" s="93"/>
      <c r="T134" s="92" cm="1">
        <f t="array" ref="T134">SUMPRODUCT((수출입지역별백데이터!$F$3:$F$8999=생산수출데이터!$L134)*(수출입지역별백데이터!$G$3:$G$8999=생산수출데이터!$N134)*(수출입지역별백데이터!$H$3:$H$8999))</f>
        <v>3351</v>
      </c>
      <c r="U134" s="92" cm="1">
        <f t="array" ref="U134">SUMPRODUCT((수출입지역별백데이터!$F$3:$F$8999=생산수출데이터!$L134)*(수출입지역별백데이터!$G$3:$G$8999=생산수출데이터!$N134)*(수출입지역별백데이터!$I$3:$I$8999))</f>
        <v>313810</v>
      </c>
      <c r="V134" s="91">
        <f t="shared" si="97"/>
        <v>313810</v>
      </c>
      <c r="W134" s="91"/>
      <c r="X134" s="93"/>
      <c r="Y134" s="92" cm="1">
        <f t="array" ref="Y134">SUMPRODUCT((수출입지역별백데이터!$K$3:$K$8999=생산수출데이터!$L134)*(수출입지역별백데이터!$L$3:$L$8999=생산수출데이터!$N134)*(수출입지역별백데이터!$M$3:$M$8999))</f>
        <v>9423</v>
      </c>
      <c r="Z134" s="92" cm="1">
        <f t="array" ref="Z134">SUMPRODUCT((수출입지역별백데이터!$K$3:$K$8999=생산수출데이터!$L134)*(수출입지역별백데이터!$L$3:$L$8999=생산수출데이터!$N134)*(수출입지역별백데이터!$N$3:$N$8999))</f>
        <v>2927140</v>
      </c>
      <c r="AA134" s="91">
        <f t="shared" si="98"/>
        <v>2927140</v>
      </c>
      <c r="AB134" s="91"/>
      <c r="AC134" s="93"/>
      <c r="AD134" s="92" cm="1">
        <f t="array" ref="AD134">SUMPRODUCT((수출입지역별백데이터!$P$3:$P$8999=생산수출데이터!$L134)*(수출입지역별백데이터!$Q$3:$Q$8999=생산수출데이터!$N134)*(수출입지역별백데이터!$R$3:$R$8999))</f>
        <v>4649</v>
      </c>
      <c r="AE134" s="92" cm="1">
        <f t="array" ref="AE134">SUMPRODUCT((수출입지역별백데이터!$P$3:$P$8999=생산수출데이터!$L134)*(수출입지역별백데이터!$Q$3:$Q$8999=생산수출데이터!$N134)*(수출입지역별백데이터!$S$3:$S$8999))</f>
        <v>821800</v>
      </c>
      <c r="AF134" s="91">
        <f t="shared" si="99"/>
        <v>821800</v>
      </c>
      <c r="AG134" s="91"/>
      <c r="AH134" s="93"/>
    </row>
    <row r="135" spans="12:34" x14ac:dyDescent="0.3">
      <c r="L135" s="190" t="s">
        <v>167</v>
      </c>
      <c r="M135" s="190" t="s">
        <v>325</v>
      </c>
      <c r="N135" s="190" t="s">
        <v>331</v>
      </c>
      <c r="O135" s="92" cm="1">
        <f t="array" ref="O135">SUMPRODUCT((수출입지역별백데이터!$A$3:$A$8999=생산수출데이터!$L135)*(수출입지역별백데이터!$B$3:$B$8999=생산수출데이터!$N135)*(수출입지역별백데이터!$C$3:$C$8999))</f>
        <v>369310.7</v>
      </c>
      <c r="P135" s="92" cm="1">
        <f t="array" ref="P135">SUMPRODUCT((수출입지역별백데이터!$A$3:$A$8999=생산수출데이터!$L135)*(수출입지역별백데이터!$B$3:$B$8999=생산수출데이터!$N135)*(수출입지역별백데이터!$D$3:$D$8999))</f>
        <v>4716609</v>
      </c>
      <c r="Q135" s="91">
        <f t="shared" si="96"/>
        <v>4716609</v>
      </c>
      <c r="R135" s="90" t="s">
        <v>323</v>
      </c>
      <c r="S135" s="89">
        <f t="shared" ref="S135" si="164">SUM(Q135:Q137)</f>
        <v>6799675</v>
      </c>
      <c r="T135" s="92" cm="1">
        <f t="array" ref="T135">SUMPRODUCT((수출입지역별백데이터!$F$3:$F$8999=생산수출데이터!$L135)*(수출입지역별백데이터!$G$3:$G$8999=생산수출데이터!$N135)*(수출입지역별백데이터!$H$3:$H$8999))</f>
        <v>690</v>
      </c>
      <c r="U135" s="92" cm="1">
        <f t="array" ref="U135">SUMPRODUCT((수출입지역별백데이터!$F$3:$F$8999=생산수출데이터!$L135)*(수출입지역별백데이터!$G$3:$G$8999=생산수출데이터!$N135)*(수출입지역별백데이터!$I$3:$I$8999))</f>
        <v>202210</v>
      </c>
      <c r="V135" s="91">
        <f t="shared" si="97"/>
        <v>202210</v>
      </c>
      <c r="W135" s="90" t="s">
        <v>323</v>
      </c>
      <c r="X135" s="89">
        <f t="shared" ref="X135" si="165">SUM(V135:V137)</f>
        <v>250023</v>
      </c>
      <c r="Y135" s="92" cm="1">
        <f t="array" ref="Y135">SUMPRODUCT((수출입지역별백데이터!$K$3:$K$8999=생산수출데이터!$L135)*(수출입지역별백데이터!$L$3:$L$8999=생산수출데이터!$N135)*(수출입지역별백데이터!$M$3:$M$8999))</f>
        <v>3940</v>
      </c>
      <c r="Z135" s="92" cm="1">
        <f t="array" ref="Z135">SUMPRODUCT((수출입지역별백데이터!$K$3:$K$8999=생산수출데이터!$L135)*(수출입지역별백데이터!$L$3:$L$8999=생산수출데이터!$N135)*(수출입지역별백데이터!$N$3:$N$8999))</f>
        <v>2036742</v>
      </c>
      <c r="AA135" s="91">
        <f t="shared" si="98"/>
        <v>2036742</v>
      </c>
      <c r="AB135" s="90" t="s">
        <v>323</v>
      </c>
      <c r="AC135" s="89">
        <f t="shared" ref="AC135" si="166">SUM(AA135:AA137)</f>
        <v>2310894</v>
      </c>
      <c r="AD135" s="92" cm="1">
        <f t="array" ref="AD135">SUMPRODUCT((수출입지역별백데이터!$P$3:$P$8999=생산수출데이터!$L135)*(수출입지역별백데이터!$Q$3:$Q$8999=생산수출데이터!$N135)*(수출입지역별백데이터!$R$3:$R$8999))</f>
        <v>574</v>
      </c>
      <c r="AE135" s="92" cm="1">
        <f t="array" ref="AE135">SUMPRODUCT((수출입지역별백데이터!$P$3:$P$8999=생산수출데이터!$L135)*(수출입지역별백데이터!$Q$3:$Q$8999=생산수출데이터!$N135)*(수출입지역별백데이터!$S$3:$S$8999))</f>
        <v>6213</v>
      </c>
      <c r="AF135" s="91">
        <f t="shared" si="99"/>
        <v>6213</v>
      </c>
      <c r="AG135" s="90" t="s">
        <v>323</v>
      </c>
      <c r="AH135" s="89">
        <f t="shared" ref="AH135" si="167">SUM(AF135:AF137)</f>
        <v>197728</v>
      </c>
    </row>
    <row r="136" spans="12:34" x14ac:dyDescent="0.3">
      <c r="L136" s="190" t="s">
        <v>167</v>
      </c>
      <c r="M136" s="190" t="s">
        <v>325</v>
      </c>
      <c r="N136" s="190" t="s">
        <v>330</v>
      </c>
      <c r="O136" s="92" cm="1">
        <f t="array" ref="O136">SUMPRODUCT((수출입지역별백데이터!$A$3:$A$8999=생산수출데이터!$L136)*(수출입지역별백데이터!$B$3:$B$8999=생산수출데이터!$N136)*(수출입지역별백데이터!$C$3:$C$8999))</f>
        <v>44626</v>
      </c>
      <c r="P136" s="92" cm="1">
        <f t="array" ref="P136">SUMPRODUCT((수출입지역별백데이터!$A$3:$A$8999=생산수출데이터!$L136)*(수출입지역별백데이터!$B$3:$B$8999=생산수출데이터!$N136)*(수출입지역별백데이터!$D$3:$D$8999))</f>
        <v>289695</v>
      </c>
      <c r="Q136" s="91">
        <f t="shared" si="96"/>
        <v>289695</v>
      </c>
      <c r="R136" s="91"/>
      <c r="S136" s="95"/>
      <c r="T136" s="92" cm="1">
        <f t="array" ref="T136">SUMPRODUCT((수출입지역별백데이터!$F$3:$F$8999=생산수출데이터!$L136)*(수출입지역별백데이터!$G$3:$G$8999=생산수출데이터!$N136)*(수출입지역별백데이터!$H$3:$H$8999))</f>
        <v>100</v>
      </c>
      <c r="U136" s="92" cm="1">
        <f t="array" ref="U136">SUMPRODUCT((수출입지역별백데이터!$F$3:$F$8999=생산수출데이터!$L136)*(수출입지역별백데이터!$G$3:$G$8999=생산수출데이터!$N136)*(수출입지역별백데이터!$I$3:$I$8999))</f>
        <v>1522</v>
      </c>
      <c r="V136" s="91">
        <f t="shared" si="97"/>
        <v>1522</v>
      </c>
      <c r="W136" s="91"/>
      <c r="X136" s="95"/>
      <c r="Y136" s="92" cm="1">
        <f t="array" ref="Y136">SUMPRODUCT((수출입지역별백데이터!$K$3:$K$8999=생산수출데이터!$L136)*(수출입지역별백데이터!$L$3:$L$8999=생산수출데이터!$N136)*(수출입지역별백데이터!$M$3:$M$8999))</f>
        <v>152</v>
      </c>
      <c r="Z136" s="92" cm="1">
        <f t="array" ref="Z136">SUMPRODUCT((수출입지역별백데이터!$K$3:$K$8999=생산수출데이터!$L136)*(수출입지역별백데이터!$L$3:$L$8999=생산수출데이터!$N136)*(수출입지역별백데이터!$N$3:$N$8999))</f>
        <v>44090</v>
      </c>
      <c r="AA136" s="91">
        <f t="shared" si="98"/>
        <v>44090</v>
      </c>
      <c r="AB136" s="91"/>
      <c r="AC136" s="95"/>
      <c r="AD136" s="92" cm="1">
        <f t="array" ref="AD136">SUMPRODUCT((수출입지역별백데이터!$P$3:$P$8999=생산수출데이터!$L136)*(수출입지역별백데이터!$Q$3:$Q$8999=생산수출데이터!$N136)*(수출입지역별백데이터!$R$3:$R$8999))</f>
        <v>182</v>
      </c>
      <c r="AE136" s="92" cm="1">
        <f t="array" ref="AE136">SUMPRODUCT((수출입지역별백데이터!$P$3:$P$8999=생산수출데이터!$L136)*(수출입지역별백데이터!$Q$3:$Q$8999=생산수출데이터!$N136)*(수출입지역별백데이터!$S$3:$S$8999))</f>
        <v>7052</v>
      </c>
      <c r="AF136" s="91">
        <f t="shared" si="99"/>
        <v>7052</v>
      </c>
      <c r="AG136" s="91"/>
      <c r="AH136" s="95"/>
    </row>
    <row r="137" spans="12:34" x14ac:dyDescent="0.3">
      <c r="L137" s="190" t="s">
        <v>167</v>
      </c>
      <c r="M137" s="190" t="s">
        <v>325</v>
      </c>
      <c r="N137" s="190" t="s">
        <v>329</v>
      </c>
      <c r="O137" s="92" cm="1">
        <f t="array" ref="O137">SUMPRODUCT((수출입지역별백데이터!$A$3:$A$8999=생산수출데이터!$L137)*(수출입지역별백데이터!$B$3:$B$8999=생산수출데이터!$N137)*(수출입지역별백데이터!$C$3:$C$8999))</f>
        <v>212865.5</v>
      </c>
      <c r="P137" s="92" cm="1">
        <f t="array" ref="P137">SUMPRODUCT((수출입지역별백데이터!$A$3:$A$8999=생산수출데이터!$L137)*(수출입지역별백데이터!$B$3:$B$8999=생산수출데이터!$N137)*(수출입지역별백데이터!$D$3:$D$8999))</f>
        <v>1793371</v>
      </c>
      <c r="Q137" s="91">
        <f t="shared" si="96"/>
        <v>1793371</v>
      </c>
      <c r="R137" s="91"/>
      <c r="S137" s="94"/>
      <c r="T137" s="92" cm="1">
        <f t="array" ref="T137">SUMPRODUCT((수출입지역별백데이터!$F$3:$F$8999=생산수출데이터!$L137)*(수출입지역별백데이터!$G$3:$G$8999=생산수출데이터!$N137)*(수출입지역별백데이터!$H$3:$H$8999))</f>
        <v>1258</v>
      </c>
      <c r="U137" s="92" cm="1">
        <f t="array" ref="U137">SUMPRODUCT((수출입지역별백데이터!$F$3:$F$8999=생산수출데이터!$L137)*(수출입지역별백데이터!$G$3:$G$8999=생산수출데이터!$N137)*(수출입지역별백데이터!$I$3:$I$8999))</f>
        <v>46291</v>
      </c>
      <c r="V137" s="91">
        <f t="shared" si="97"/>
        <v>46291</v>
      </c>
      <c r="W137" s="91"/>
      <c r="X137" s="94"/>
      <c r="Y137" s="92" cm="1">
        <f t="array" ref="Y137">SUMPRODUCT((수출입지역별백데이터!$K$3:$K$8999=생산수출데이터!$L137)*(수출입지역별백데이터!$L$3:$L$8999=생산수출데이터!$N137)*(수출입지역별백데이터!$M$3:$M$8999))</f>
        <v>5237</v>
      </c>
      <c r="Z137" s="92" cm="1">
        <f t="array" ref="Z137">SUMPRODUCT((수출입지역별백데이터!$K$3:$K$8999=생산수출데이터!$L137)*(수출입지역별백데이터!$L$3:$L$8999=생산수출데이터!$N137)*(수출입지역별백데이터!$N$3:$N$8999))</f>
        <v>230062</v>
      </c>
      <c r="AA137" s="91">
        <f t="shared" si="98"/>
        <v>230062</v>
      </c>
      <c r="AB137" s="91"/>
      <c r="AC137" s="94"/>
      <c r="AD137" s="92" cm="1">
        <f t="array" ref="AD137">SUMPRODUCT((수출입지역별백데이터!$P$3:$P$8999=생산수출데이터!$L137)*(수출입지역별백데이터!$Q$3:$Q$8999=생산수출데이터!$N137)*(수출입지역별백데이터!$R$3:$R$8999))</f>
        <v>2615</v>
      </c>
      <c r="AE137" s="92" cm="1">
        <f t="array" ref="AE137">SUMPRODUCT((수출입지역별백데이터!$P$3:$P$8999=생산수출데이터!$L137)*(수출입지역별백데이터!$Q$3:$Q$8999=생산수출데이터!$N137)*(수출입지역별백데이터!$S$3:$S$8999))</f>
        <v>184463</v>
      </c>
      <c r="AF137" s="91">
        <f t="shared" si="99"/>
        <v>184463</v>
      </c>
      <c r="AG137" s="91"/>
      <c r="AH137" s="94"/>
    </row>
    <row r="138" spans="12:34" x14ac:dyDescent="0.3">
      <c r="L138" s="190" t="s">
        <v>167</v>
      </c>
      <c r="M138" s="190" t="s">
        <v>325</v>
      </c>
      <c r="N138" s="190" t="s">
        <v>328</v>
      </c>
      <c r="O138" s="92" cm="1">
        <f t="array" ref="O138">SUMPRODUCT((수출입지역별백데이터!$A$3:$A$8999=생산수출데이터!$L138)*(수출입지역별백데이터!$B$3:$B$8999=생산수출데이터!$N138)*(수출입지역별백데이터!$C$3:$C$8999))</f>
        <v>5827.8</v>
      </c>
      <c r="P138" s="92" cm="1">
        <f t="array" ref="P138">SUMPRODUCT((수출입지역별백데이터!$A$3:$A$8999=생산수출데이터!$L138)*(수출입지역별백데이터!$B$3:$B$8999=생산수출데이터!$N138)*(수출입지역별백데이터!$D$3:$D$8999))</f>
        <v>137087</v>
      </c>
      <c r="Q138" s="91">
        <f t="shared" si="96"/>
        <v>137087</v>
      </c>
      <c r="R138" s="91"/>
      <c r="S138" s="93"/>
      <c r="T138" s="92" cm="1">
        <f t="array" ref="T138">SUMPRODUCT((수출입지역별백데이터!$F$3:$F$8999=생산수출데이터!$L138)*(수출입지역별백데이터!$G$3:$G$8999=생산수출데이터!$N138)*(수출입지역별백데이터!$H$3:$H$8999))</f>
        <v>5</v>
      </c>
      <c r="U138" s="92" cm="1">
        <f t="array" ref="U138">SUMPRODUCT((수출입지역별백데이터!$F$3:$F$8999=생산수출데이터!$L138)*(수출입지역별백데이터!$G$3:$G$8999=생산수출데이터!$N138)*(수출입지역별백데이터!$I$3:$I$8999))</f>
        <v>612</v>
      </c>
      <c r="V138" s="91">
        <f t="shared" si="97"/>
        <v>612</v>
      </c>
      <c r="W138" s="91"/>
      <c r="X138" s="93"/>
      <c r="Y138" s="92" cm="1">
        <f t="array" ref="Y138">SUMPRODUCT((수출입지역별백데이터!$K$3:$K$8999=생산수출데이터!$L138)*(수출입지역별백데이터!$L$3:$L$8999=생산수출데이터!$N138)*(수출입지역별백데이터!$M$3:$M$8999))</f>
        <v>0</v>
      </c>
      <c r="Z138" s="92" cm="1">
        <f t="array" ref="Z138">SUMPRODUCT((수출입지역별백데이터!$K$3:$K$8999=생산수출데이터!$L138)*(수출입지역별백데이터!$L$3:$L$8999=생산수출데이터!$N138)*(수출입지역별백데이터!$N$3:$N$8999))</f>
        <v>0</v>
      </c>
      <c r="AA138" s="91">
        <f t="shared" si="98"/>
        <v>0</v>
      </c>
      <c r="AB138" s="91"/>
      <c r="AC138" s="93"/>
      <c r="AD138" s="92" cm="1">
        <f t="array" ref="AD138">SUMPRODUCT((수출입지역별백데이터!$P$3:$P$8999=생산수출데이터!$L138)*(수출입지역별백데이터!$Q$3:$Q$8999=생산수출데이터!$N138)*(수출입지역별백데이터!$R$3:$R$8999))</f>
        <v>36</v>
      </c>
      <c r="AE138" s="92" cm="1">
        <f t="array" ref="AE138">SUMPRODUCT((수출입지역별백데이터!$P$3:$P$8999=생산수출데이터!$L138)*(수출입지역별백데이터!$Q$3:$Q$8999=생산수출데이터!$N138)*(수출입지역별백데이터!$S$3:$S$8999))</f>
        <v>133965</v>
      </c>
      <c r="AF138" s="91">
        <f t="shared" si="99"/>
        <v>133965</v>
      </c>
      <c r="AG138" s="91"/>
      <c r="AH138" s="93"/>
    </row>
    <row r="139" spans="12:34" x14ac:dyDescent="0.3">
      <c r="L139" s="190" t="s">
        <v>167</v>
      </c>
      <c r="M139" s="190" t="s">
        <v>325</v>
      </c>
      <c r="N139" s="190" t="s">
        <v>324</v>
      </c>
      <c r="O139" s="92" cm="1">
        <f t="array" ref="O139">SUMPRODUCT((수출입지역별백데이터!$A$3:$A$8999=생산수출데이터!$L139)*(수출입지역별백데이터!$B$3:$B$8999=생산수출데이터!$N139)*(수출입지역별백데이터!$C$3:$C$8999))</f>
        <v>544661.5</v>
      </c>
      <c r="P139" s="92" cm="1">
        <f t="array" ref="P139">SUMPRODUCT((수출입지역별백데이터!$A$3:$A$8999=생산수출데이터!$L139)*(수출입지역별백데이터!$B$3:$B$8999=생산수출데이터!$N139)*(수출입지역별백데이터!$D$3:$D$8999))</f>
        <v>1343085</v>
      </c>
      <c r="Q139" s="91">
        <f t="shared" si="96"/>
        <v>1343085</v>
      </c>
      <c r="R139" s="90" t="s">
        <v>321</v>
      </c>
      <c r="S139" s="89">
        <f t="shared" ref="S139" si="168">Q139</f>
        <v>1343085</v>
      </c>
      <c r="T139" s="92" cm="1">
        <f t="array" ref="T139">SUMPRODUCT((수출입지역별백데이터!$F$3:$F$8999=생산수출데이터!$L139)*(수출입지역별백데이터!$G$3:$G$8999=생산수출데이터!$N139)*(수출입지역별백데이터!$H$3:$H$8999))</f>
        <v>821</v>
      </c>
      <c r="U139" s="92" cm="1">
        <f t="array" ref="U139">SUMPRODUCT((수출입지역별백데이터!$F$3:$F$8999=생산수출데이터!$L139)*(수출입지역별백데이터!$G$3:$G$8999=생산수출데이터!$N139)*(수출입지역별백데이터!$I$3:$I$8999))</f>
        <v>44348</v>
      </c>
      <c r="V139" s="91">
        <f t="shared" si="97"/>
        <v>44348</v>
      </c>
      <c r="W139" s="90" t="s">
        <v>321</v>
      </c>
      <c r="X139" s="89">
        <f t="shared" ref="X139" si="169">V139</f>
        <v>44348</v>
      </c>
      <c r="Y139" s="92" cm="1">
        <f t="array" ref="Y139">SUMPRODUCT((수출입지역별백데이터!$K$3:$K$8999=생산수출데이터!$L139)*(수출입지역별백데이터!$L$3:$L$8999=생산수출데이터!$N139)*(수출입지역별백데이터!$M$3:$M$8999))</f>
        <v>90</v>
      </c>
      <c r="Z139" s="92" cm="1">
        <f t="array" ref="Z139">SUMPRODUCT((수출입지역별백데이터!$K$3:$K$8999=생산수출데이터!$L139)*(수출입지역별백데이터!$L$3:$L$8999=생산수출데이터!$N139)*(수출입지역별백데이터!$N$3:$N$8999))</f>
        <v>615903</v>
      </c>
      <c r="AA139" s="91">
        <f t="shared" si="98"/>
        <v>615903</v>
      </c>
      <c r="AB139" s="90" t="s">
        <v>321</v>
      </c>
      <c r="AC139" s="89">
        <f t="shared" ref="AC139" si="170">AA139</f>
        <v>615903</v>
      </c>
      <c r="AD139" s="92" cm="1">
        <f t="array" ref="AD139">SUMPRODUCT((수출입지역별백데이터!$P$3:$P$8999=생산수출데이터!$L139)*(수출입지역별백데이터!$Q$3:$Q$8999=생산수출데이터!$N139)*(수출입지역별백데이터!$R$3:$R$8999))</f>
        <v>288</v>
      </c>
      <c r="AE139" s="92" cm="1">
        <f t="array" ref="AE139">SUMPRODUCT((수출입지역별백데이터!$P$3:$P$8999=생산수출데이터!$L139)*(수출입지역별백데이터!$Q$3:$Q$8999=생산수출데이터!$N139)*(수출입지역별백데이터!$S$3:$S$8999))</f>
        <v>434411</v>
      </c>
      <c r="AF139" s="91">
        <f t="shared" si="99"/>
        <v>434411</v>
      </c>
      <c r="AG139" s="90" t="s">
        <v>321</v>
      </c>
      <c r="AH139" s="89">
        <f t="shared" ref="AH139" si="171">AF139</f>
        <v>434411</v>
      </c>
    </row>
    <row r="140" spans="12:34" x14ac:dyDescent="0.3">
      <c r="L140" s="190" t="s">
        <v>168</v>
      </c>
      <c r="M140" s="190" t="s">
        <v>325</v>
      </c>
      <c r="N140" s="190" t="s">
        <v>332</v>
      </c>
      <c r="O140" s="92" cm="1">
        <f t="array" ref="O140">SUMPRODUCT((수출입지역별백데이터!$A$3:$A$8999=생산수출데이터!$L140)*(수출입지역별백데이터!$B$3:$B$8999=생산수출데이터!$N140)*(수출입지역별백데이터!$C$3:$C$8999))</f>
        <v>1286953.5</v>
      </c>
      <c r="P140" s="92" cm="1">
        <f t="array" ref="P140">SUMPRODUCT((수출입지역별백데이터!$A$3:$A$8999=생산수출데이터!$L140)*(수출입지역별백데이터!$B$3:$B$8999=생산수출데이터!$N140)*(수출입지역별백데이터!$D$3:$D$8999))</f>
        <v>8661080</v>
      </c>
      <c r="Q140" s="91">
        <f t="shared" si="96"/>
        <v>8661080</v>
      </c>
      <c r="R140" s="91"/>
      <c r="S140" s="93"/>
      <c r="T140" s="92" cm="1">
        <f t="array" ref="T140">SUMPRODUCT((수출입지역별백데이터!$F$3:$F$8999=생산수출데이터!$L140)*(수출입지역별백데이터!$G$3:$G$8999=생산수출데이터!$N140)*(수출입지역별백데이터!$H$3:$H$8999))</f>
        <v>3216</v>
      </c>
      <c r="U140" s="92" cm="1">
        <f t="array" ref="U140">SUMPRODUCT((수출입지역별백데이터!$F$3:$F$8999=생산수출데이터!$L140)*(수출입지역별백데이터!$G$3:$G$8999=생산수출데이터!$N140)*(수출입지역별백데이터!$I$3:$I$8999))</f>
        <v>294803</v>
      </c>
      <c r="V140" s="91">
        <f t="shared" si="97"/>
        <v>294803</v>
      </c>
      <c r="W140" s="91"/>
      <c r="X140" s="93"/>
      <c r="Y140" s="92" cm="1">
        <f t="array" ref="Y140">SUMPRODUCT((수출입지역별백데이터!$K$3:$K$8999=생산수출데이터!$L140)*(수출입지역별백데이터!$L$3:$L$8999=생산수출데이터!$N140)*(수출입지역별백데이터!$M$3:$M$8999))</f>
        <v>9672</v>
      </c>
      <c r="Z140" s="92" cm="1">
        <f t="array" ref="Z140">SUMPRODUCT((수출입지역별백데이터!$K$3:$K$8999=생산수출데이터!$L140)*(수출입지역별백데이터!$L$3:$L$8999=생산수출데이터!$N140)*(수출입지역별백데이터!$N$3:$N$8999))</f>
        <v>2773906</v>
      </c>
      <c r="AA140" s="91">
        <f t="shared" si="98"/>
        <v>2773906</v>
      </c>
      <c r="AB140" s="91"/>
      <c r="AC140" s="93"/>
      <c r="AD140" s="92" cm="1">
        <f t="array" ref="AD140">SUMPRODUCT((수출입지역별백데이터!$P$3:$P$8999=생산수출데이터!$L140)*(수출입지역별백데이터!$Q$3:$Q$8999=생산수출데이터!$N140)*(수출입지역별백데이터!$R$3:$R$8999))</f>
        <v>4683</v>
      </c>
      <c r="AE140" s="92" cm="1">
        <f t="array" ref="AE140">SUMPRODUCT((수출입지역별백데이터!$P$3:$P$8999=생산수출데이터!$L140)*(수출입지역별백데이터!$Q$3:$Q$8999=생산수출데이터!$N140)*(수출입지역별백데이터!$S$3:$S$8999))</f>
        <v>898937</v>
      </c>
      <c r="AF140" s="91">
        <f t="shared" si="99"/>
        <v>898937</v>
      </c>
      <c r="AG140" s="91"/>
      <c r="AH140" s="93"/>
    </row>
    <row r="141" spans="12:34" x14ac:dyDescent="0.3">
      <c r="L141" s="190" t="s">
        <v>168</v>
      </c>
      <c r="M141" s="190" t="s">
        <v>325</v>
      </c>
      <c r="N141" s="190" t="s">
        <v>331</v>
      </c>
      <c r="O141" s="92" cm="1">
        <f t="array" ref="O141">SUMPRODUCT((수출입지역별백데이터!$A$3:$A$8999=생산수출데이터!$L141)*(수출입지역별백데이터!$B$3:$B$8999=생산수출데이터!$N141)*(수출입지역별백데이터!$C$3:$C$8999))</f>
        <v>401076.3</v>
      </c>
      <c r="P141" s="92" cm="1">
        <f t="array" ref="P141">SUMPRODUCT((수출입지역별백데이터!$A$3:$A$8999=생산수출데이터!$L141)*(수출입지역별백데이터!$B$3:$B$8999=생산수출데이터!$N141)*(수출입지역별백데이터!$D$3:$D$8999))</f>
        <v>5160253</v>
      </c>
      <c r="Q141" s="91">
        <f t="shared" si="96"/>
        <v>5160253</v>
      </c>
      <c r="R141" s="90" t="s">
        <v>323</v>
      </c>
      <c r="S141" s="89">
        <f t="shared" ref="S141" si="172">SUM(Q141:Q143)</f>
        <v>7275482</v>
      </c>
      <c r="T141" s="92" cm="1">
        <f t="array" ref="T141">SUMPRODUCT((수출입지역별백데이터!$F$3:$F$8999=생산수출데이터!$L141)*(수출입지역별백데이터!$G$3:$G$8999=생산수출데이터!$N141)*(수출입지역별백데이터!$H$3:$H$8999))</f>
        <v>501</v>
      </c>
      <c r="U141" s="92" cm="1">
        <f t="array" ref="U141">SUMPRODUCT((수출입지역별백데이터!$F$3:$F$8999=생산수출데이터!$L141)*(수출입지역별백데이터!$G$3:$G$8999=생산수출데이터!$N141)*(수출입지역별백데이터!$I$3:$I$8999))</f>
        <v>198578</v>
      </c>
      <c r="V141" s="91">
        <f t="shared" si="97"/>
        <v>198578</v>
      </c>
      <c r="W141" s="90" t="s">
        <v>323</v>
      </c>
      <c r="X141" s="89">
        <f t="shared" ref="X141" si="173">SUM(V141:V143)</f>
        <v>248978</v>
      </c>
      <c r="Y141" s="92" cm="1">
        <f t="array" ref="Y141">SUMPRODUCT((수출입지역별백데이터!$K$3:$K$8999=생산수출데이터!$L141)*(수출입지역별백데이터!$L$3:$L$8999=생산수출데이터!$N141)*(수출입지역별백데이터!$M$3:$M$8999))</f>
        <v>4150</v>
      </c>
      <c r="Z141" s="92" cm="1">
        <f t="array" ref="Z141">SUMPRODUCT((수출입지역별백데이터!$K$3:$K$8999=생산수출데이터!$L141)*(수출입지역별백데이터!$L$3:$L$8999=생산수출데이터!$N141)*(수출입지역별백데이터!$N$3:$N$8999))</f>
        <v>2167596</v>
      </c>
      <c r="AA141" s="91">
        <f t="shared" si="98"/>
        <v>2167596</v>
      </c>
      <c r="AB141" s="90" t="s">
        <v>323</v>
      </c>
      <c r="AC141" s="89">
        <f t="shared" ref="AC141" si="174">SUM(AA141:AA143)</f>
        <v>2416398</v>
      </c>
      <c r="AD141" s="92" cm="1">
        <f t="array" ref="AD141">SUMPRODUCT((수출입지역별백데이터!$P$3:$P$8999=생산수출데이터!$L141)*(수출입지역별백데이터!$Q$3:$Q$8999=생산수출데이터!$N141)*(수출입지역별백데이터!$R$3:$R$8999))</f>
        <v>611</v>
      </c>
      <c r="AE141" s="92" cm="1">
        <f t="array" ref="AE141">SUMPRODUCT((수출입지역별백데이터!$P$3:$P$8999=생산수출데이터!$L141)*(수출입지역별백데이터!$Q$3:$Q$8999=생산수출데이터!$N141)*(수출입지역별백데이터!$S$3:$S$8999))</f>
        <v>5060</v>
      </c>
      <c r="AF141" s="91">
        <f t="shared" si="99"/>
        <v>5060</v>
      </c>
      <c r="AG141" s="90" t="s">
        <v>323</v>
      </c>
      <c r="AH141" s="89">
        <f t="shared" ref="AH141" si="175">SUM(AF141:AF143)</f>
        <v>196790</v>
      </c>
    </row>
    <row r="142" spans="12:34" x14ac:dyDescent="0.3">
      <c r="L142" s="190" t="s">
        <v>168</v>
      </c>
      <c r="M142" s="190" t="s">
        <v>325</v>
      </c>
      <c r="N142" s="190" t="s">
        <v>330</v>
      </c>
      <c r="O142" s="92" cm="1">
        <f t="array" ref="O142">SUMPRODUCT((수출입지역별백데이터!$A$3:$A$8999=생산수출데이터!$L142)*(수출입지역별백데이터!$B$3:$B$8999=생산수출데이터!$N142)*(수출입지역별백데이터!$C$3:$C$8999))</f>
        <v>49663.5</v>
      </c>
      <c r="P142" s="92" cm="1">
        <f t="array" ref="P142">SUMPRODUCT((수출입지역별백데이터!$A$3:$A$8999=생산수출데이터!$L142)*(수출입지역별백데이터!$B$3:$B$8999=생산수출데이터!$N142)*(수출입지역별백데이터!$D$3:$D$8999))</f>
        <v>326600</v>
      </c>
      <c r="Q142" s="91">
        <f t="shared" si="96"/>
        <v>326600</v>
      </c>
      <c r="R142" s="91"/>
      <c r="S142" s="95"/>
      <c r="T142" s="92" cm="1">
        <f t="array" ref="T142">SUMPRODUCT((수출입지역별백데이터!$F$3:$F$8999=생산수출데이터!$L142)*(수출입지역별백데이터!$G$3:$G$8999=생산수출데이터!$N142)*(수출입지역별백데이터!$H$3:$H$8999))</f>
        <v>120</v>
      </c>
      <c r="U142" s="92" cm="1">
        <f t="array" ref="U142">SUMPRODUCT((수출입지역별백데이터!$F$3:$F$8999=생산수출데이터!$L142)*(수출입지역별백데이터!$G$3:$G$8999=생산수출데이터!$N142)*(수출입지역별백데이터!$I$3:$I$8999))</f>
        <v>1061</v>
      </c>
      <c r="V142" s="91">
        <f t="shared" si="97"/>
        <v>1061</v>
      </c>
      <c r="W142" s="91"/>
      <c r="X142" s="95"/>
      <c r="Y142" s="92" cm="1">
        <f t="array" ref="Y142">SUMPRODUCT((수출입지역별백데이터!$K$3:$K$8999=생산수출데이터!$L142)*(수출입지역별백데이터!$L$3:$L$8999=생산수출데이터!$N142)*(수출입지역별백데이터!$M$3:$M$8999))</f>
        <v>134</v>
      </c>
      <c r="Z142" s="92" cm="1">
        <f t="array" ref="Z142">SUMPRODUCT((수출입지역별백데이터!$K$3:$K$8999=생산수출데이터!$L142)*(수출입지역별백데이터!$L$3:$L$8999=생산수출데이터!$N142)*(수출입지역별백데이터!$N$3:$N$8999))</f>
        <v>46959</v>
      </c>
      <c r="AA142" s="91">
        <f t="shared" si="98"/>
        <v>46959</v>
      </c>
      <c r="AB142" s="91"/>
      <c r="AC142" s="95"/>
      <c r="AD142" s="92" cm="1">
        <f t="array" ref="AD142">SUMPRODUCT((수출입지역별백데이터!$P$3:$P$8999=생산수출데이터!$L142)*(수출입지역별백데이터!$Q$3:$Q$8999=생산수출데이터!$N142)*(수출입지역별백데이터!$R$3:$R$8999))</f>
        <v>201</v>
      </c>
      <c r="AE142" s="92" cm="1">
        <f t="array" ref="AE142">SUMPRODUCT((수출입지역별백데이터!$P$3:$P$8999=생산수출데이터!$L142)*(수출입지역별백데이터!$Q$3:$Q$8999=생산수출데이터!$N142)*(수출입지역별백데이터!$S$3:$S$8999))</f>
        <v>4798</v>
      </c>
      <c r="AF142" s="91">
        <f t="shared" si="99"/>
        <v>4798</v>
      </c>
      <c r="AG142" s="91"/>
      <c r="AH142" s="95"/>
    </row>
    <row r="143" spans="12:34" x14ac:dyDescent="0.3">
      <c r="L143" s="190" t="s">
        <v>168</v>
      </c>
      <c r="M143" s="190" t="s">
        <v>325</v>
      </c>
      <c r="N143" s="190" t="s">
        <v>329</v>
      </c>
      <c r="O143" s="92" cm="1">
        <f t="array" ref="O143">SUMPRODUCT((수출입지역별백데이터!$A$3:$A$8999=생산수출데이터!$L143)*(수출입지역별백데이터!$B$3:$B$8999=생산수출데이터!$N143)*(수출입지역별백데이터!$C$3:$C$8999))</f>
        <v>212125.9</v>
      </c>
      <c r="P143" s="92" cm="1">
        <f t="array" ref="P143">SUMPRODUCT((수출입지역별백데이터!$A$3:$A$8999=생산수출데이터!$L143)*(수출입지역별백데이터!$B$3:$B$8999=생산수출데이터!$N143)*(수출입지역별백데이터!$D$3:$D$8999))</f>
        <v>1788629</v>
      </c>
      <c r="Q143" s="91">
        <f t="shared" si="96"/>
        <v>1788629</v>
      </c>
      <c r="R143" s="91"/>
      <c r="S143" s="94"/>
      <c r="T143" s="92" cm="1">
        <f t="array" ref="T143">SUMPRODUCT((수출입지역별백데이터!$F$3:$F$8999=생산수출데이터!$L143)*(수출입지역별백데이터!$G$3:$G$8999=생산수출데이터!$N143)*(수출입지역별백데이터!$H$3:$H$8999))</f>
        <v>1258</v>
      </c>
      <c r="U143" s="92" cm="1">
        <f t="array" ref="U143">SUMPRODUCT((수출입지역별백데이터!$F$3:$F$8999=생산수출데이터!$L143)*(수출입지역별백데이터!$G$3:$G$8999=생산수출데이터!$N143)*(수출입지역별백데이터!$I$3:$I$8999))</f>
        <v>49339</v>
      </c>
      <c r="V143" s="91">
        <f t="shared" si="97"/>
        <v>49339</v>
      </c>
      <c r="W143" s="91"/>
      <c r="X143" s="94"/>
      <c r="Y143" s="92" cm="1">
        <f t="array" ref="Y143">SUMPRODUCT((수출입지역별백데이터!$K$3:$K$8999=생산수출데이터!$L143)*(수출입지역별백데이터!$L$3:$L$8999=생산수출데이터!$N143)*(수출입지역별백데이터!$M$3:$M$8999))</f>
        <v>5310</v>
      </c>
      <c r="Z143" s="92" cm="1">
        <f t="array" ref="Z143">SUMPRODUCT((수출입지역별백데이터!$K$3:$K$8999=생산수출데이터!$L143)*(수출입지역별백데이터!$L$3:$L$8999=생산수출데이터!$N143)*(수출입지역별백데이터!$N$3:$N$8999))</f>
        <v>201843</v>
      </c>
      <c r="AA143" s="91">
        <f t="shared" si="98"/>
        <v>201843</v>
      </c>
      <c r="AB143" s="91"/>
      <c r="AC143" s="94"/>
      <c r="AD143" s="92" cm="1">
        <f t="array" ref="AD143">SUMPRODUCT((수출입지역별백데이터!$P$3:$P$8999=생산수출데이터!$L143)*(수출입지역별백데이터!$Q$3:$Q$8999=생산수출데이터!$N143)*(수출입지역별백데이터!$R$3:$R$8999))</f>
        <v>2597</v>
      </c>
      <c r="AE143" s="92" cm="1">
        <f t="array" ref="AE143">SUMPRODUCT((수출입지역별백데이터!$P$3:$P$8999=생산수출데이터!$L143)*(수출입지역별백데이터!$Q$3:$Q$8999=생산수출데이터!$N143)*(수출입지역별백데이터!$S$3:$S$8999))</f>
        <v>186932</v>
      </c>
      <c r="AF143" s="91">
        <f t="shared" si="99"/>
        <v>186932</v>
      </c>
      <c r="AG143" s="91"/>
      <c r="AH143" s="94"/>
    </row>
    <row r="144" spans="12:34" x14ac:dyDescent="0.3">
      <c r="L144" s="190" t="s">
        <v>168</v>
      </c>
      <c r="M144" s="190" t="s">
        <v>325</v>
      </c>
      <c r="N144" s="190" t="s">
        <v>328</v>
      </c>
      <c r="O144" s="92" cm="1">
        <f t="array" ref="O144">SUMPRODUCT((수출입지역별백데이터!$A$3:$A$8999=생산수출데이터!$L144)*(수출입지역별백데이터!$B$3:$B$8999=생산수출데이터!$N144)*(수출입지역별백데이터!$C$3:$C$8999))</f>
        <v>4014.2</v>
      </c>
      <c r="P144" s="92" cm="1">
        <f t="array" ref="P144">SUMPRODUCT((수출입지역별백데이터!$A$3:$A$8999=생산수출데이터!$L144)*(수출입지역별백데이터!$B$3:$B$8999=생산수출데이터!$N144)*(수출입지역별백데이터!$D$3:$D$8999))</f>
        <v>112692</v>
      </c>
      <c r="Q144" s="91">
        <f t="shared" ref="Q144:Q175" si="176">VALUE(P144)</f>
        <v>112692</v>
      </c>
      <c r="R144" s="91"/>
      <c r="S144" s="93"/>
      <c r="T144" s="92" cm="1">
        <f t="array" ref="T144">SUMPRODUCT((수출입지역별백데이터!$F$3:$F$8999=생산수출데이터!$L144)*(수출입지역별백데이터!$G$3:$G$8999=생산수출데이터!$N144)*(수출입지역별백데이터!$H$3:$H$8999))</f>
        <v>3</v>
      </c>
      <c r="U144" s="92" cm="1">
        <f t="array" ref="U144">SUMPRODUCT((수출입지역별백데이터!$F$3:$F$8999=생산수출데이터!$L144)*(수출입지역별백데이터!$G$3:$G$8999=생산수출데이터!$N144)*(수출입지역별백데이터!$I$3:$I$8999))</f>
        <v>579</v>
      </c>
      <c r="V144" s="91">
        <f t="shared" ref="V144:V175" si="177">VALUE(U144)</f>
        <v>579</v>
      </c>
      <c r="W144" s="91"/>
      <c r="X144" s="93"/>
      <c r="Y144" s="92" cm="1">
        <f t="array" ref="Y144">SUMPRODUCT((수출입지역별백데이터!$K$3:$K$8999=생산수출데이터!$L144)*(수출입지역별백데이터!$L$3:$L$8999=생산수출데이터!$N144)*(수출입지역별백데이터!$M$3:$M$8999))</f>
        <v>0</v>
      </c>
      <c r="Z144" s="92" cm="1">
        <f t="array" ref="Z144">SUMPRODUCT((수출입지역별백데이터!$K$3:$K$8999=생산수출데이터!$L144)*(수출입지역별백데이터!$L$3:$L$8999=생산수출데이터!$N144)*(수출입지역별백데이터!$N$3:$N$8999))</f>
        <v>0</v>
      </c>
      <c r="AA144" s="91">
        <f t="shared" ref="AA144:AA175" si="178">VALUE(Z144)</f>
        <v>0</v>
      </c>
      <c r="AB144" s="91"/>
      <c r="AC144" s="93"/>
      <c r="AD144" s="92" cm="1">
        <f t="array" ref="AD144">SUMPRODUCT((수출입지역별백데이터!$P$3:$P$8999=생산수출데이터!$L144)*(수출입지역별백데이터!$Q$3:$Q$8999=생산수출데이터!$N144)*(수출입지역별백데이터!$R$3:$R$8999))</f>
        <v>29</v>
      </c>
      <c r="AE144" s="92" cm="1">
        <f t="array" ref="AE144">SUMPRODUCT((수출입지역별백데이터!$P$3:$P$8999=생산수출데이터!$L144)*(수출입지역별백데이터!$Q$3:$Q$8999=생산수출데이터!$N144)*(수출입지역별백데이터!$S$3:$S$8999))</f>
        <v>109883</v>
      </c>
      <c r="AF144" s="91">
        <f t="shared" ref="AF144:AF175" si="179">VALUE(AE144)</f>
        <v>109883</v>
      </c>
      <c r="AG144" s="91"/>
      <c r="AH144" s="93"/>
    </row>
    <row r="145" spans="12:34" x14ac:dyDescent="0.3">
      <c r="L145" s="190" t="s">
        <v>168</v>
      </c>
      <c r="M145" s="190" t="s">
        <v>325</v>
      </c>
      <c r="N145" s="190" t="s">
        <v>324</v>
      </c>
      <c r="O145" s="92" cm="1">
        <f t="array" ref="O145">SUMPRODUCT((수출입지역별백데이터!$A$3:$A$8999=생산수출데이터!$L145)*(수출입지역별백데이터!$B$3:$B$8999=생산수출데이터!$N145)*(수출입지역별백데이터!$C$3:$C$8999))</f>
        <v>609935.9</v>
      </c>
      <c r="P145" s="92" cm="1">
        <f t="array" ref="P145">SUMPRODUCT((수출입지역별백데이터!$A$3:$A$8999=생산수출데이터!$L145)*(수출입지역별백데이터!$B$3:$B$8999=생산수출데이터!$N145)*(수출입지역별백데이터!$D$3:$D$8999))</f>
        <v>1059596</v>
      </c>
      <c r="Q145" s="91">
        <f t="shared" si="176"/>
        <v>1059596</v>
      </c>
      <c r="R145" s="90" t="s">
        <v>321</v>
      </c>
      <c r="S145" s="89">
        <f t="shared" ref="S145" si="180">Q145</f>
        <v>1059596</v>
      </c>
      <c r="T145" s="92" cm="1">
        <f t="array" ref="T145">SUMPRODUCT((수출입지역별백데이터!$F$3:$F$8999=생산수출데이터!$L145)*(수출입지역별백데이터!$G$3:$G$8999=생산수출데이터!$N145)*(수출입지역별백데이터!$H$3:$H$8999))</f>
        <v>943</v>
      </c>
      <c r="U145" s="92" cm="1">
        <f t="array" ref="U145">SUMPRODUCT((수출입지역별백데이터!$F$3:$F$8999=생산수출데이터!$L145)*(수출입지역별백데이터!$G$3:$G$8999=생산수출데이터!$N145)*(수출입지역별백데이터!$I$3:$I$8999))</f>
        <v>25943</v>
      </c>
      <c r="V145" s="91">
        <f t="shared" si="177"/>
        <v>25943</v>
      </c>
      <c r="W145" s="90" t="s">
        <v>321</v>
      </c>
      <c r="X145" s="89">
        <f t="shared" ref="X145" si="181">V145</f>
        <v>25943</v>
      </c>
      <c r="Y145" s="92" cm="1">
        <f t="array" ref="Y145">SUMPRODUCT((수출입지역별백데이터!$K$3:$K$8999=생산수출데이터!$L145)*(수출입지역별백데이터!$L$3:$L$8999=생산수출데이터!$N145)*(수출입지역별백데이터!$M$3:$M$8999))</f>
        <v>73</v>
      </c>
      <c r="Z145" s="92" cm="1">
        <f t="array" ref="Z145">SUMPRODUCT((수출입지역별백데이터!$K$3:$K$8999=생산수출데이터!$L145)*(수출입지역별백데이터!$L$3:$L$8999=생산수출데이터!$N145)*(수출입지역별백데이터!$N$3:$N$8999))</f>
        <v>357206</v>
      </c>
      <c r="AA145" s="91">
        <f t="shared" si="178"/>
        <v>357206</v>
      </c>
      <c r="AB145" s="90" t="s">
        <v>321</v>
      </c>
      <c r="AC145" s="89">
        <f t="shared" ref="AC145" si="182">AA145</f>
        <v>357206</v>
      </c>
      <c r="AD145" s="92" cm="1">
        <f t="array" ref="AD145">SUMPRODUCT((수출입지역별백데이터!$P$3:$P$8999=생산수출데이터!$L145)*(수출입지역별백데이터!$Q$3:$Q$8999=생산수출데이터!$N145)*(수출입지역별백데이터!$R$3:$R$8999))</f>
        <v>328</v>
      </c>
      <c r="AE145" s="92" cm="1">
        <f t="array" ref="AE145">SUMPRODUCT((수출입지역별백데이터!$P$3:$P$8999=생산수출데이터!$L145)*(수출입지역별백데이터!$Q$3:$Q$8999=생산수출데이터!$N145)*(수출입지역별백데이터!$S$3:$S$8999))</f>
        <v>533350</v>
      </c>
      <c r="AF145" s="91">
        <f t="shared" si="179"/>
        <v>533350</v>
      </c>
      <c r="AG145" s="90" t="s">
        <v>321</v>
      </c>
      <c r="AH145" s="89">
        <f t="shared" ref="AH145" si="183">AF145</f>
        <v>533350</v>
      </c>
    </row>
    <row r="146" spans="12:34" x14ac:dyDescent="0.3">
      <c r="L146" s="190" t="s">
        <v>170</v>
      </c>
      <c r="M146" s="190" t="s">
        <v>325</v>
      </c>
      <c r="N146" s="190" t="s">
        <v>332</v>
      </c>
      <c r="O146" s="92" cm="1">
        <f t="array" ref="O146">SUMPRODUCT((수출입지역별백데이터!$A$3:$A$8999=생산수출데이터!$L146)*(수출입지역별백데이터!$B$3:$B$8999=생산수출데이터!$N146)*(수출입지역별백데이터!$C$3:$C$8999))</f>
        <v>1538081.4</v>
      </c>
      <c r="P146" s="92" cm="1">
        <f t="array" ref="P146">SUMPRODUCT((수출입지역별백데이터!$A$3:$A$8999=생산수출데이터!$L146)*(수출입지역별백데이터!$B$3:$B$8999=생산수출데이터!$N146)*(수출입지역별백데이터!$D$3:$D$8999))</f>
        <v>10180991</v>
      </c>
      <c r="Q146" s="91">
        <f t="shared" si="176"/>
        <v>10180991</v>
      </c>
      <c r="R146" s="91"/>
      <c r="S146" s="93"/>
      <c r="T146" s="92" cm="1">
        <f t="array" ref="T146">SUMPRODUCT((수출입지역별백데이터!$F$3:$F$8999=생산수출데이터!$L146)*(수출입지역별백데이터!$G$3:$G$8999=생산수출데이터!$N146)*(수출입지역별백데이터!$H$3:$H$8999))</f>
        <v>3147</v>
      </c>
      <c r="U146" s="92" cm="1">
        <f t="array" ref="U146">SUMPRODUCT((수출입지역별백데이터!$F$3:$F$8999=생산수출데이터!$L146)*(수출입지역별백데이터!$G$3:$G$8999=생산수출데이터!$N146)*(수출입지역별백데이터!$I$3:$I$8999))</f>
        <v>276756</v>
      </c>
      <c r="V146" s="91">
        <f t="shared" si="177"/>
        <v>276756</v>
      </c>
      <c r="W146" s="91"/>
      <c r="X146" s="93"/>
      <c r="Y146" s="92" cm="1">
        <f t="array" ref="Y146">SUMPRODUCT((수출입지역별백데이터!$K$3:$K$8999=생산수출데이터!$L146)*(수출입지역별백데이터!$L$3:$L$8999=생산수출데이터!$N146)*(수출입지역별백데이터!$M$3:$M$8999))</f>
        <v>10029</v>
      </c>
      <c r="Z146" s="92" cm="1">
        <f t="array" ref="Z146">SUMPRODUCT((수출입지역별백데이터!$K$3:$K$8999=생산수출데이터!$L146)*(수출입지역별백데이터!$L$3:$L$8999=생산수출데이터!$N146)*(수출입지역별백데이터!$N$3:$N$8999))</f>
        <v>3659532</v>
      </c>
      <c r="AA146" s="91">
        <f t="shared" si="178"/>
        <v>3659532</v>
      </c>
      <c r="AB146" s="91"/>
      <c r="AC146" s="93"/>
      <c r="AD146" s="92" cm="1">
        <f t="array" ref="AD146">SUMPRODUCT((수출입지역별백데이터!$P$3:$P$8999=생산수출데이터!$L146)*(수출입지역별백데이터!$Q$3:$Q$8999=생산수출데이터!$N146)*(수출입지역별백데이터!$R$3:$R$8999))</f>
        <v>4937</v>
      </c>
      <c r="AE146" s="92" cm="1">
        <f t="array" ref="AE146">SUMPRODUCT((수출입지역별백데이터!$P$3:$P$8999=생산수출데이터!$L146)*(수출입지역별백데이터!$Q$3:$Q$8999=생산수출데이터!$N146)*(수출입지역별백데이터!$S$3:$S$8999))</f>
        <v>1152567</v>
      </c>
      <c r="AF146" s="91">
        <f t="shared" si="179"/>
        <v>1152567</v>
      </c>
      <c r="AG146" s="91"/>
      <c r="AH146" s="93"/>
    </row>
    <row r="147" spans="12:34" x14ac:dyDescent="0.3">
      <c r="L147" s="190" t="s">
        <v>170</v>
      </c>
      <c r="M147" s="190" t="s">
        <v>325</v>
      </c>
      <c r="N147" s="190" t="s">
        <v>331</v>
      </c>
      <c r="O147" s="92" cm="1">
        <f t="array" ref="O147">SUMPRODUCT((수출입지역별백데이터!$A$3:$A$8999=생산수출데이터!$L147)*(수출입지역별백데이터!$B$3:$B$8999=생산수출데이터!$N147)*(수출입지역별백데이터!$C$3:$C$8999))</f>
        <v>391584.8</v>
      </c>
      <c r="P147" s="92" cm="1">
        <f t="array" ref="P147">SUMPRODUCT((수출입지역별백데이터!$A$3:$A$8999=생산수출데이터!$L147)*(수출입지역별백데이터!$B$3:$B$8999=생산수출데이터!$N147)*(수출입지역별백데이터!$D$3:$D$8999))</f>
        <v>5201391</v>
      </c>
      <c r="Q147" s="91">
        <f t="shared" si="176"/>
        <v>5201391</v>
      </c>
      <c r="R147" s="90" t="s">
        <v>323</v>
      </c>
      <c r="S147" s="89">
        <f t="shared" ref="S147" si="184">SUM(Q147:Q149)</f>
        <v>7476356</v>
      </c>
      <c r="T147" s="92" cm="1">
        <f t="array" ref="T147">SUMPRODUCT((수출입지역별백데이터!$F$3:$F$8999=생산수출데이터!$L147)*(수출입지역별백데이터!$G$3:$G$8999=생산수출데이터!$N147)*(수출입지역별백데이터!$H$3:$H$8999))</f>
        <v>480</v>
      </c>
      <c r="U147" s="92" cm="1">
        <f t="array" ref="U147">SUMPRODUCT((수출입지역별백데이터!$F$3:$F$8999=생산수출데이터!$L147)*(수출입지역별백데이터!$G$3:$G$8999=생산수출데이터!$N147)*(수출입지역별백데이터!$I$3:$I$8999))</f>
        <v>114411</v>
      </c>
      <c r="V147" s="91">
        <f t="shared" si="177"/>
        <v>114411</v>
      </c>
      <c r="W147" s="90" t="s">
        <v>323</v>
      </c>
      <c r="X147" s="89">
        <f t="shared" ref="X147" si="185">SUM(V147:V149)</f>
        <v>173656</v>
      </c>
      <c r="Y147" s="92" cm="1">
        <f t="array" ref="Y147">SUMPRODUCT((수출입지역별백데이터!$K$3:$K$8999=생산수출데이터!$L147)*(수출입지역별백데이터!$L$3:$L$8999=생산수출데이터!$N147)*(수출입지역별백데이터!$M$3:$M$8999))</f>
        <v>4736</v>
      </c>
      <c r="Z147" s="92" cm="1">
        <f t="array" ref="Z147">SUMPRODUCT((수출입지역별백데이터!$K$3:$K$8999=생산수출데이터!$L147)*(수출입지역별백데이터!$L$3:$L$8999=생산수출데이터!$N147)*(수출입지역별백데이터!$N$3:$N$8999))</f>
        <v>2330555</v>
      </c>
      <c r="AA147" s="91">
        <f t="shared" si="178"/>
        <v>2330555</v>
      </c>
      <c r="AB147" s="90" t="s">
        <v>323</v>
      </c>
      <c r="AC147" s="89">
        <f t="shared" ref="AC147" si="186">SUM(AA147:AA149)</f>
        <v>2632663</v>
      </c>
      <c r="AD147" s="92" cm="1">
        <f t="array" ref="AD147">SUMPRODUCT((수출입지역별백데이터!$P$3:$P$8999=생산수출데이터!$L147)*(수출입지역별백데이터!$Q$3:$Q$8999=생산수출데이터!$N147)*(수출입지역별백데이터!$R$3:$R$8999))</f>
        <v>610</v>
      </c>
      <c r="AE147" s="92" cm="1">
        <f t="array" ref="AE147">SUMPRODUCT((수출입지역별백데이터!$P$3:$P$8999=생산수출데이터!$L147)*(수출입지역별백데이터!$Q$3:$Q$8999=생산수출데이터!$N147)*(수출입지역별백데이터!$S$3:$S$8999))</f>
        <v>5391</v>
      </c>
      <c r="AF147" s="91">
        <f t="shared" si="179"/>
        <v>5391</v>
      </c>
      <c r="AG147" s="90" t="s">
        <v>323</v>
      </c>
      <c r="AH147" s="89">
        <f t="shared" ref="AH147" si="187">SUM(AF147:AF149)</f>
        <v>214174</v>
      </c>
    </row>
    <row r="148" spans="12:34" x14ac:dyDescent="0.3">
      <c r="L148" s="190" t="s">
        <v>170</v>
      </c>
      <c r="M148" s="190" t="s">
        <v>325</v>
      </c>
      <c r="N148" s="190" t="s">
        <v>330</v>
      </c>
      <c r="O148" s="92" cm="1">
        <f t="array" ref="O148">SUMPRODUCT((수출입지역별백데이터!$A$3:$A$8999=생산수출데이터!$L148)*(수출입지역별백데이터!$B$3:$B$8999=생산수출데이터!$N148)*(수출입지역별백데이터!$C$3:$C$8999))</f>
        <v>51628</v>
      </c>
      <c r="P148" s="92" cm="1">
        <f t="array" ref="P148">SUMPRODUCT((수출입지역별백데이터!$A$3:$A$8999=생산수출데이터!$L148)*(수출입지역별백데이터!$B$3:$B$8999=생산수출데이터!$N148)*(수출입지역별백데이터!$D$3:$D$8999))</f>
        <v>354578</v>
      </c>
      <c r="Q148" s="91">
        <f t="shared" si="176"/>
        <v>354578</v>
      </c>
      <c r="R148" s="91"/>
      <c r="S148" s="95"/>
      <c r="T148" s="92" cm="1">
        <f t="array" ref="T148">SUMPRODUCT((수출입지역별백데이터!$F$3:$F$8999=생산수출데이터!$L148)*(수출입지역별백데이터!$G$3:$G$8999=생산수출데이터!$N148)*(수출입지역별백데이터!$H$3:$H$8999))</f>
        <v>128</v>
      </c>
      <c r="U148" s="92" cm="1">
        <f t="array" ref="U148">SUMPRODUCT((수출입지역별백데이터!$F$3:$F$8999=생산수출데이터!$L148)*(수출입지역별백데이터!$G$3:$G$8999=생산수출데이터!$N148)*(수출입지역별백데이터!$I$3:$I$8999))</f>
        <v>751</v>
      </c>
      <c r="V148" s="91">
        <f t="shared" si="177"/>
        <v>751</v>
      </c>
      <c r="W148" s="91"/>
      <c r="X148" s="95"/>
      <c r="Y148" s="92" cm="1">
        <f t="array" ref="Y148">SUMPRODUCT((수출입지역별백데이터!$K$3:$K$8999=생산수출데이터!$L148)*(수출입지역별백데이터!$L$3:$L$8999=생산수출데이터!$N148)*(수출입지역별백데이터!$M$3:$M$8999))</f>
        <v>207</v>
      </c>
      <c r="Z148" s="92" cm="1">
        <f t="array" ref="Z148">SUMPRODUCT((수출입지역별백데이터!$K$3:$K$8999=생산수출데이터!$L148)*(수출입지역별백데이터!$L$3:$L$8999=생산수출데이터!$N148)*(수출입지역별백데이터!$N$3:$N$8999))</f>
        <v>68525</v>
      </c>
      <c r="AA148" s="91">
        <f t="shared" si="178"/>
        <v>68525</v>
      </c>
      <c r="AB148" s="91"/>
      <c r="AC148" s="95"/>
      <c r="AD148" s="92" cm="1">
        <f t="array" ref="AD148">SUMPRODUCT((수출입지역별백데이터!$P$3:$P$8999=생산수출데이터!$L148)*(수출입지역별백데이터!$Q$3:$Q$8999=생산수출데이터!$N148)*(수출입지역별백데이터!$R$3:$R$8999))</f>
        <v>203</v>
      </c>
      <c r="AE148" s="92" cm="1">
        <f t="array" ref="AE148">SUMPRODUCT((수출입지역별백데이터!$P$3:$P$8999=생산수출데이터!$L148)*(수출입지역별백데이터!$Q$3:$Q$8999=생산수출데이터!$N148)*(수출입지역별백데이터!$S$3:$S$8999))</f>
        <v>4737</v>
      </c>
      <c r="AF148" s="91">
        <f t="shared" si="179"/>
        <v>4737</v>
      </c>
      <c r="AG148" s="91"/>
      <c r="AH148" s="95"/>
    </row>
    <row r="149" spans="12:34" x14ac:dyDescent="0.3">
      <c r="L149" s="190" t="s">
        <v>170</v>
      </c>
      <c r="M149" s="190" t="s">
        <v>325</v>
      </c>
      <c r="N149" s="190" t="s">
        <v>329</v>
      </c>
      <c r="O149" s="92" cm="1">
        <f t="array" ref="O149">SUMPRODUCT((수출입지역별백데이터!$A$3:$A$8999=생산수출데이터!$L149)*(수출입지역별백데이터!$B$3:$B$8999=생산수출데이터!$N149)*(수출입지역별백데이터!$C$3:$C$8999))</f>
        <v>220471</v>
      </c>
      <c r="P149" s="92" cm="1">
        <f t="array" ref="P149">SUMPRODUCT((수출입지역별백데이터!$A$3:$A$8999=생산수출데이터!$L149)*(수출입지역별백데이터!$B$3:$B$8999=생산수출데이터!$N149)*(수출입지역별백데이터!$D$3:$D$8999))</f>
        <v>1920387</v>
      </c>
      <c r="Q149" s="91">
        <f t="shared" si="176"/>
        <v>1920387</v>
      </c>
      <c r="R149" s="91"/>
      <c r="S149" s="94"/>
      <c r="T149" s="92" cm="1">
        <f t="array" ref="T149">SUMPRODUCT((수출입지역별백데이터!$F$3:$F$8999=생산수출데이터!$L149)*(수출입지역별백데이터!$G$3:$G$8999=생산수출데이터!$N149)*(수출입지역별백데이터!$H$3:$H$8999))</f>
        <v>1275</v>
      </c>
      <c r="U149" s="92" cm="1">
        <f t="array" ref="U149">SUMPRODUCT((수출입지역별백데이터!$F$3:$F$8999=생산수출데이터!$L149)*(수출입지역별백데이터!$G$3:$G$8999=생산수출데이터!$N149)*(수출입지역별백데이터!$I$3:$I$8999))</f>
        <v>58494</v>
      </c>
      <c r="V149" s="91">
        <f t="shared" si="177"/>
        <v>58494</v>
      </c>
      <c r="W149" s="91"/>
      <c r="X149" s="94"/>
      <c r="Y149" s="92" cm="1">
        <f t="array" ref="Y149">SUMPRODUCT((수출입지역별백데이터!$K$3:$K$8999=생산수출데이터!$L149)*(수출입지역별백데이터!$L$3:$L$8999=생산수출데이터!$N149)*(수출입지역별백데이터!$M$3:$M$8999))</f>
        <v>5000</v>
      </c>
      <c r="Z149" s="92" cm="1">
        <f t="array" ref="Z149">SUMPRODUCT((수출입지역별백데이터!$K$3:$K$8999=생산수출데이터!$L149)*(수출입지역별백데이터!$L$3:$L$8999=생산수출데이터!$N149)*(수출입지역별백데이터!$N$3:$N$8999))</f>
        <v>233583</v>
      </c>
      <c r="AA149" s="91">
        <f t="shared" si="178"/>
        <v>233583</v>
      </c>
      <c r="AB149" s="91"/>
      <c r="AC149" s="94"/>
      <c r="AD149" s="92" cm="1">
        <f t="array" ref="AD149">SUMPRODUCT((수출입지역별백데이터!$P$3:$P$8999=생산수출데이터!$L149)*(수출입지역별백데이터!$Q$3:$Q$8999=생산수출데이터!$N149)*(수출입지역별백데이터!$R$3:$R$8999))</f>
        <v>2810</v>
      </c>
      <c r="AE149" s="92" cm="1">
        <f t="array" ref="AE149">SUMPRODUCT((수출입지역별백데이터!$P$3:$P$8999=생산수출데이터!$L149)*(수출입지역별백데이터!$Q$3:$Q$8999=생산수출데이터!$N149)*(수출입지역별백데이터!$S$3:$S$8999))</f>
        <v>204046</v>
      </c>
      <c r="AF149" s="91">
        <f t="shared" si="179"/>
        <v>204046</v>
      </c>
      <c r="AG149" s="91"/>
      <c r="AH149" s="94"/>
    </row>
    <row r="150" spans="12:34" x14ac:dyDescent="0.3">
      <c r="L150" s="190" t="s">
        <v>170</v>
      </c>
      <c r="M150" s="190" t="s">
        <v>325</v>
      </c>
      <c r="N150" s="190" t="s">
        <v>328</v>
      </c>
      <c r="O150" s="92" cm="1">
        <f t="array" ref="O150">SUMPRODUCT((수출입지역별백데이터!$A$3:$A$8999=생산수출데이터!$L150)*(수출입지역별백데이터!$B$3:$B$8999=생산수출데이터!$N150)*(수출입지역별백데이터!$C$3:$C$8999))</f>
        <v>4604.2</v>
      </c>
      <c r="P150" s="92" cm="1">
        <f t="array" ref="P150">SUMPRODUCT((수출입지역별백데이터!$A$3:$A$8999=생산수출데이터!$L150)*(수출입지역별백데이터!$B$3:$B$8999=생산수출데이터!$N150)*(수출입지역별백데이터!$D$3:$D$8999))</f>
        <v>132464</v>
      </c>
      <c r="Q150" s="91">
        <f t="shared" si="176"/>
        <v>132464</v>
      </c>
      <c r="R150" s="91"/>
      <c r="S150" s="93"/>
      <c r="T150" s="92" cm="1">
        <f t="array" ref="T150">SUMPRODUCT((수출입지역별백데이터!$F$3:$F$8999=생산수출데이터!$L150)*(수출입지역별백데이터!$G$3:$G$8999=생산수출데이터!$N150)*(수출입지역별백데이터!$H$3:$H$8999))</f>
        <v>0</v>
      </c>
      <c r="U150" s="92" cm="1">
        <f t="array" ref="U150">SUMPRODUCT((수출입지역별백데이터!$F$3:$F$8999=생산수출데이터!$L150)*(수출입지역별백데이터!$G$3:$G$8999=생산수출데이터!$N150)*(수출입지역별백데이터!$I$3:$I$8999))</f>
        <v>0</v>
      </c>
      <c r="V150" s="91">
        <f t="shared" si="177"/>
        <v>0</v>
      </c>
      <c r="W150" s="91"/>
      <c r="X150" s="93"/>
      <c r="Y150" s="92" cm="1">
        <f t="array" ref="Y150">SUMPRODUCT((수출입지역별백데이터!$K$3:$K$8999=생산수출데이터!$L150)*(수출입지역별백데이터!$L$3:$L$8999=생산수출데이터!$N150)*(수출입지역별백데이터!$M$3:$M$8999))</f>
        <v>0</v>
      </c>
      <c r="Z150" s="92" cm="1">
        <f t="array" ref="Z150">SUMPRODUCT((수출입지역별백데이터!$K$3:$K$8999=생산수출데이터!$L150)*(수출입지역별백데이터!$L$3:$L$8999=생산수출데이터!$N150)*(수출입지역별백데이터!$N$3:$N$8999))</f>
        <v>0</v>
      </c>
      <c r="AA150" s="91">
        <f t="shared" si="178"/>
        <v>0</v>
      </c>
      <c r="AB150" s="91"/>
      <c r="AC150" s="93"/>
      <c r="AD150" s="92" cm="1">
        <f t="array" ref="AD150">SUMPRODUCT((수출입지역별백데이터!$P$3:$P$8999=생산수출데이터!$L150)*(수출입지역별백데이터!$Q$3:$Q$8999=생산수출데이터!$N150)*(수출입지역별백데이터!$R$3:$R$8999))</f>
        <v>44</v>
      </c>
      <c r="AE150" s="92" cm="1">
        <f t="array" ref="AE150">SUMPRODUCT((수출입지역별백데이터!$P$3:$P$8999=생산수출데이터!$L150)*(수출입지역별백데이터!$Q$3:$Q$8999=생산수출데이터!$N150)*(수출입지역별백데이터!$S$3:$S$8999))</f>
        <v>129762</v>
      </c>
      <c r="AF150" s="91">
        <f t="shared" si="179"/>
        <v>129762</v>
      </c>
      <c r="AG150" s="91"/>
      <c r="AH150" s="93"/>
    </row>
    <row r="151" spans="12:34" x14ac:dyDescent="0.3">
      <c r="L151" s="190" t="s">
        <v>170</v>
      </c>
      <c r="M151" s="190" t="s">
        <v>325</v>
      </c>
      <c r="N151" s="190" t="s">
        <v>324</v>
      </c>
      <c r="O151" s="92" cm="1">
        <f t="array" ref="O151">SUMPRODUCT((수출입지역별백데이터!$A$3:$A$8999=생산수출데이터!$L151)*(수출입지역별백데이터!$B$3:$B$8999=생산수출데이터!$N151)*(수출입지역별백데이터!$C$3:$C$8999))</f>
        <v>860591.3</v>
      </c>
      <c r="P151" s="92" cm="1">
        <f t="array" ref="P151">SUMPRODUCT((수출입지역별백데이터!$A$3:$A$8999=생산수출데이터!$L151)*(수출입지역별백데이터!$B$3:$B$8999=생산수출데이터!$N151)*(수출입지역별백데이터!$D$3:$D$8999))</f>
        <v>2448538</v>
      </c>
      <c r="Q151" s="91">
        <f t="shared" si="176"/>
        <v>2448538</v>
      </c>
      <c r="R151" s="90" t="s">
        <v>321</v>
      </c>
      <c r="S151" s="89">
        <f t="shared" ref="S151" si="188">Q151</f>
        <v>2448538</v>
      </c>
      <c r="T151" s="92" cm="1">
        <f t="array" ref="T151">SUMPRODUCT((수출입지역별백데이터!$F$3:$F$8999=생산수출데이터!$L151)*(수출입지역별백데이터!$G$3:$G$8999=생산수출데이터!$N151)*(수출입지역별백데이터!$H$3:$H$8999))</f>
        <v>936</v>
      </c>
      <c r="U151" s="92" cm="1">
        <f t="array" ref="U151">SUMPRODUCT((수출입지역별백데이터!$F$3:$F$8999=생산수출데이터!$L151)*(수출입지역별백데이터!$G$3:$G$8999=생산수출데이터!$N151)*(수출입지역별백데이터!$I$3:$I$8999))</f>
        <v>85261</v>
      </c>
      <c r="V151" s="91">
        <f t="shared" si="177"/>
        <v>85261</v>
      </c>
      <c r="W151" s="90" t="s">
        <v>321</v>
      </c>
      <c r="X151" s="89">
        <f t="shared" ref="X151" si="189">V151</f>
        <v>85261</v>
      </c>
      <c r="Y151" s="92" cm="1">
        <f t="array" ref="Y151">SUMPRODUCT((수출입지역별백데이터!$K$3:$K$8999=생산수출데이터!$L151)*(수출입지역별백데이터!$L$3:$L$8999=생산수출데이터!$N151)*(수출입지역별백데이터!$M$3:$M$8999))</f>
        <v>80</v>
      </c>
      <c r="Z151" s="92" cm="1">
        <f t="array" ref="Z151">SUMPRODUCT((수출입지역별백데이터!$K$3:$K$8999=생산수출데이터!$L151)*(수출입지역별백데이터!$L$3:$L$8999=생산수출데이터!$N151)*(수출입지역별백데이터!$N$3:$N$8999))</f>
        <v>1026499</v>
      </c>
      <c r="AA151" s="91">
        <f t="shared" si="178"/>
        <v>1026499</v>
      </c>
      <c r="AB151" s="90" t="s">
        <v>321</v>
      </c>
      <c r="AC151" s="89">
        <f t="shared" ref="AC151" si="190">AA151</f>
        <v>1026499</v>
      </c>
      <c r="AD151" s="92" cm="1">
        <f t="array" ref="AD151">SUMPRODUCT((수출입지역별백데이터!$P$3:$P$8999=생산수출데이터!$L151)*(수출입지역별백데이터!$Q$3:$Q$8999=생산수출데이터!$N151)*(수출입지역별백데이터!$R$3:$R$8999))</f>
        <v>372</v>
      </c>
      <c r="AE151" s="92" cm="1">
        <f t="array" ref="AE151">SUMPRODUCT((수출입지역별백데이터!$P$3:$P$8999=생산수출데이터!$L151)*(수출입지역별백데이터!$Q$3:$Q$8999=생산수출데이터!$N151)*(수출입지역별백데이터!$S$3:$S$8999))</f>
        <v>744135</v>
      </c>
      <c r="AF151" s="91">
        <f t="shared" si="179"/>
        <v>744135</v>
      </c>
      <c r="AG151" s="90" t="s">
        <v>321</v>
      </c>
      <c r="AH151" s="89">
        <f t="shared" ref="AH151" si="191">AF151</f>
        <v>744135</v>
      </c>
    </row>
    <row r="152" spans="12:34" x14ac:dyDescent="0.3">
      <c r="L152" s="190" t="s">
        <v>174</v>
      </c>
      <c r="M152" s="190" t="s">
        <v>325</v>
      </c>
      <c r="N152" s="190" t="s">
        <v>332</v>
      </c>
      <c r="O152" s="92" cm="1">
        <f t="array" ref="O152">SUMPRODUCT((수출입지역별백데이터!$A$3:$A$8999=생산수출데이터!$L152)*(수출입지역별백데이터!$B$3:$B$8999=생산수출데이터!$N152)*(수출입지역별백데이터!$C$3:$C$8999))</f>
        <v>1373127.1</v>
      </c>
      <c r="P152" s="92" cm="1">
        <f t="array" ref="P152">SUMPRODUCT((수출입지역별백데이터!$A$3:$A$8999=생산수출데이터!$L152)*(수출입지역별백데이터!$B$3:$B$8999=생산수출데이터!$N152)*(수출입지역별백데이터!$D$3:$D$8999))</f>
        <v>8288239</v>
      </c>
      <c r="Q152" s="91">
        <f t="shared" si="176"/>
        <v>8288239</v>
      </c>
      <c r="R152" s="91"/>
      <c r="S152" s="93"/>
      <c r="T152" s="92" cm="1">
        <f t="array" ref="T152">SUMPRODUCT((수출입지역별백데이터!$F$3:$F$8999=생산수출데이터!$L152)*(수출입지역별백데이터!$G$3:$G$8999=생산수출데이터!$N152)*(수출입지역별백데이터!$H$3:$H$8999))</f>
        <v>2870</v>
      </c>
      <c r="U152" s="92" cm="1">
        <f t="array" ref="U152">SUMPRODUCT((수출입지역별백데이터!$F$3:$F$8999=생산수출데이터!$L152)*(수출입지역별백데이터!$G$3:$G$8999=생산수출데이터!$N152)*(수출입지역별백데이터!$I$3:$I$8999))</f>
        <v>267817</v>
      </c>
      <c r="V152" s="91">
        <f t="shared" si="177"/>
        <v>267817</v>
      </c>
      <c r="W152" s="91"/>
      <c r="X152" s="93"/>
      <c r="Y152" s="92" cm="1">
        <f t="array" ref="Y152">SUMPRODUCT((수출입지역별백데이터!$K$3:$K$8999=생산수출데이터!$L152)*(수출입지역별백데이터!$L$3:$L$8999=생산수출데이터!$N152)*(수출입지역별백데이터!$M$3:$M$8999))</f>
        <v>8038</v>
      </c>
      <c r="Z152" s="92" cm="1">
        <f t="array" ref="Z152">SUMPRODUCT((수출입지역별백데이터!$K$3:$K$8999=생산수출데이터!$L152)*(수출입지역별백데이터!$L$3:$L$8999=생산수출데이터!$N152)*(수출입지역별백데이터!$N$3:$N$8999))</f>
        <v>2602203</v>
      </c>
      <c r="AA152" s="91">
        <f t="shared" si="178"/>
        <v>2602203</v>
      </c>
      <c r="AB152" s="91"/>
      <c r="AC152" s="93"/>
      <c r="AD152" s="92" cm="1">
        <f t="array" ref="AD152">SUMPRODUCT((수출입지역별백데이터!$P$3:$P$8999=생산수출데이터!$L152)*(수출입지역별백데이터!$Q$3:$Q$8999=생산수출데이터!$N152)*(수출입지역별백데이터!$R$3:$R$8999))</f>
        <v>4643</v>
      </c>
      <c r="AE152" s="92" cm="1">
        <f t="array" ref="AE152">SUMPRODUCT((수출입지역별백데이터!$P$3:$P$8999=생산수출데이터!$L152)*(수출입지역별백데이터!$Q$3:$Q$8999=생산수출데이터!$N152)*(수출입지역별백데이터!$S$3:$S$8999))</f>
        <v>858758</v>
      </c>
      <c r="AF152" s="91">
        <f t="shared" si="179"/>
        <v>858758</v>
      </c>
      <c r="AG152" s="91"/>
      <c r="AH152" s="93"/>
    </row>
    <row r="153" spans="12:34" x14ac:dyDescent="0.3">
      <c r="L153" s="190" t="s">
        <v>174</v>
      </c>
      <c r="M153" s="190" t="s">
        <v>325</v>
      </c>
      <c r="N153" s="190" t="s">
        <v>331</v>
      </c>
      <c r="O153" s="92" cm="1">
        <f t="array" ref="O153">SUMPRODUCT((수출입지역별백데이터!$A$3:$A$8999=생산수출데이터!$L153)*(수출입지역별백데이터!$B$3:$B$8999=생산수출데이터!$N153)*(수출입지역별백데이터!$C$3:$C$8999))</f>
        <v>364885.4</v>
      </c>
      <c r="P153" s="92" cm="1">
        <f t="array" ref="P153">SUMPRODUCT((수출입지역별백데이터!$A$3:$A$8999=생산수출데이터!$L153)*(수출입지역별백데이터!$B$3:$B$8999=생산수출데이터!$N153)*(수출입지역별백데이터!$D$3:$D$8999))</f>
        <v>4797588</v>
      </c>
      <c r="Q153" s="91">
        <f t="shared" si="176"/>
        <v>4797588</v>
      </c>
      <c r="R153" s="90" t="s">
        <v>323</v>
      </c>
      <c r="S153" s="89">
        <f t="shared" ref="S153" si="192">SUM(Q153:Q155)</f>
        <v>6740388</v>
      </c>
      <c r="T153" s="92" cm="1">
        <f t="array" ref="T153">SUMPRODUCT((수출입지역별백데이터!$F$3:$F$8999=생산수출데이터!$L153)*(수출입지역별백데이터!$G$3:$G$8999=생산수출데이터!$N153)*(수출입지역별백데이터!$H$3:$H$8999))</f>
        <v>561</v>
      </c>
      <c r="U153" s="92" cm="1">
        <f t="array" ref="U153">SUMPRODUCT((수출입지역별백데이터!$F$3:$F$8999=생산수출데이터!$L153)*(수출입지역별백데이터!$G$3:$G$8999=생산수출데이터!$N153)*(수출입지역별백데이터!$I$3:$I$8999))</f>
        <v>147427</v>
      </c>
      <c r="V153" s="91">
        <f t="shared" si="177"/>
        <v>147427</v>
      </c>
      <c r="W153" s="90" t="s">
        <v>323</v>
      </c>
      <c r="X153" s="89">
        <f t="shared" ref="X153" si="193">SUM(V153:V155)</f>
        <v>186529</v>
      </c>
      <c r="Y153" s="92" cm="1">
        <f t="array" ref="Y153">SUMPRODUCT((수출입지역별백데이터!$K$3:$K$8999=생산수출데이터!$L153)*(수출입지역별백데이터!$L$3:$L$8999=생산수출데이터!$N153)*(수출입지역별백데이터!$M$3:$M$8999))</f>
        <v>3879</v>
      </c>
      <c r="Z153" s="92" cm="1">
        <f t="array" ref="Z153">SUMPRODUCT((수출입지역별백데이터!$K$3:$K$8999=생산수출데이터!$L153)*(수출입지역별백데이터!$L$3:$L$8999=생산수출데이터!$N153)*(수출입지역별백데이터!$N$3:$N$8999))</f>
        <v>1832888</v>
      </c>
      <c r="AA153" s="91">
        <f t="shared" si="178"/>
        <v>1832888</v>
      </c>
      <c r="AB153" s="90" t="s">
        <v>323</v>
      </c>
      <c r="AC153" s="89">
        <f t="shared" ref="AC153" si="194">SUM(AA153:AA155)</f>
        <v>2093758</v>
      </c>
      <c r="AD153" s="92" cm="1">
        <f t="array" ref="AD153">SUMPRODUCT((수출입지역별백데이터!$P$3:$P$8999=생산수출데이터!$L153)*(수출입지역별백데이터!$Q$3:$Q$8999=생산수출데이터!$N153)*(수출입지역별백데이터!$R$3:$R$8999))</f>
        <v>895</v>
      </c>
      <c r="AE153" s="92" cm="1">
        <f t="array" ref="AE153">SUMPRODUCT((수출입지역별백데이터!$P$3:$P$8999=생산수출데이터!$L153)*(수출입지역별백데이터!$Q$3:$Q$8999=생산수출데이터!$N153)*(수출입지역별백데이터!$S$3:$S$8999))</f>
        <v>5929</v>
      </c>
      <c r="AF153" s="91">
        <f t="shared" si="179"/>
        <v>5929</v>
      </c>
      <c r="AG153" s="90" t="s">
        <v>323</v>
      </c>
      <c r="AH153" s="89">
        <f t="shared" ref="AH153" si="195">SUM(AF153:AF155)</f>
        <v>195952</v>
      </c>
    </row>
    <row r="154" spans="12:34" x14ac:dyDescent="0.3">
      <c r="L154" s="190" t="s">
        <v>174</v>
      </c>
      <c r="M154" s="190" t="s">
        <v>325</v>
      </c>
      <c r="N154" s="190" t="s">
        <v>330</v>
      </c>
      <c r="O154" s="92" cm="1">
        <f t="array" ref="O154">SUMPRODUCT((수출입지역별백데이터!$A$3:$A$8999=생산수출데이터!$L154)*(수출입지역별백데이터!$B$3:$B$8999=생산수출데이터!$N154)*(수출입지역별백데이터!$C$3:$C$8999))</f>
        <v>42682.5</v>
      </c>
      <c r="P154" s="92" cm="1">
        <f t="array" ref="P154">SUMPRODUCT((수출입지역별백데이터!$A$3:$A$8999=생산수출데이터!$L154)*(수출입지역별백데이터!$B$3:$B$8999=생산수출데이터!$N154)*(수출입지역별백데이터!$D$3:$D$8999))</f>
        <v>266002</v>
      </c>
      <c r="Q154" s="91">
        <f t="shared" si="176"/>
        <v>266002</v>
      </c>
      <c r="R154" s="91"/>
      <c r="S154" s="95"/>
      <c r="T154" s="92" cm="1">
        <f t="array" ref="T154">SUMPRODUCT((수출입지역별백데이터!$F$3:$F$8999=생산수출데이터!$L154)*(수출입지역별백데이터!$G$3:$G$8999=생산수출데이터!$N154)*(수출입지역별백데이터!$H$3:$H$8999))</f>
        <v>101</v>
      </c>
      <c r="U154" s="92" cm="1">
        <f t="array" ref="U154">SUMPRODUCT((수출입지역별백데이터!$F$3:$F$8999=생산수출데이터!$L154)*(수출입지역별백데이터!$G$3:$G$8999=생산수출데이터!$N154)*(수출입지역별백데이터!$I$3:$I$8999))</f>
        <v>689</v>
      </c>
      <c r="V154" s="91">
        <f t="shared" si="177"/>
        <v>689</v>
      </c>
      <c r="W154" s="91"/>
      <c r="X154" s="95"/>
      <c r="Y154" s="92" cm="1">
        <f t="array" ref="Y154">SUMPRODUCT((수출입지역별백데이터!$K$3:$K$8999=생산수출데이터!$L154)*(수출입지역별백데이터!$L$3:$L$8999=생산수출데이터!$N154)*(수출입지역별백데이터!$M$3:$M$8999))</f>
        <v>143</v>
      </c>
      <c r="Z154" s="92" cm="1">
        <f t="array" ref="Z154">SUMPRODUCT((수출입지역별백데이터!$K$3:$K$8999=생산수출데이터!$L154)*(수출입지역별백데이터!$L$3:$L$8999=생산수출데이터!$N154)*(수출입지역별백데이터!$N$3:$N$8999))</f>
        <v>33588</v>
      </c>
      <c r="AA154" s="91">
        <f t="shared" si="178"/>
        <v>33588</v>
      </c>
      <c r="AB154" s="91"/>
      <c r="AC154" s="95"/>
      <c r="AD154" s="92" cm="1">
        <f t="array" ref="AD154">SUMPRODUCT((수출입지역별백데이터!$P$3:$P$8999=생산수출데이터!$L154)*(수출입지역별백데이터!$Q$3:$Q$8999=생산수출데이터!$N154)*(수출입지역별백데이터!$R$3:$R$8999))</f>
        <v>197</v>
      </c>
      <c r="AE154" s="92" cm="1">
        <f t="array" ref="AE154">SUMPRODUCT((수출입지역별백데이터!$P$3:$P$8999=생산수출데이터!$L154)*(수출입지역별백데이터!$Q$3:$Q$8999=생산수출데이터!$N154)*(수출입지역별백데이터!$S$3:$S$8999))</f>
        <v>4351</v>
      </c>
      <c r="AF154" s="91">
        <f t="shared" si="179"/>
        <v>4351</v>
      </c>
      <c r="AG154" s="91"/>
      <c r="AH154" s="95"/>
    </row>
    <row r="155" spans="12:34" x14ac:dyDescent="0.3">
      <c r="L155" s="190" t="s">
        <v>174</v>
      </c>
      <c r="M155" s="190" t="s">
        <v>325</v>
      </c>
      <c r="N155" s="190" t="s">
        <v>329</v>
      </c>
      <c r="O155" s="92" cm="1">
        <f t="array" ref="O155">SUMPRODUCT((수출입지역별백데이터!$A$3:$A$8999=생산수출데이터!$L155)*(수출입지역별백데이터!$B$3:$B$8999=생산수출데이터!$N155)*(수출입지역별백데이터!$C$3:$C$8999))</f>
        <v>196115.3</v>
      </c>
      <c r="P155" s="92" cm="1">
        <f t="array" ref="P155">SUMPRODUCT((수출입지역별백데이터!$A$3:$A$8999=생산수출데이터!$L155)*(수출입지역별백데이터!$B$3:$B$8999=생산수출데이터!$N155)*(수출입지역별백데이터!$D$3:$D$8999))</f>
        <v>1676798</v>
      </c>
      <c r="Q155" s="91">
        <f t="shared" si="176"/>
        <v>1676798</v>
      </c>
      <c r="R155" s="91"/>
      <c r="S155" s="94"/>
      <c r="T155" s="92" cm="1">
        <f t="array" ref="T155">SUMPRODUCT((수출입지역별백데이터!$F$3:$F$8999=생산수출데이터!$L155)*(수출입지역별백데이터!$G$3:$G$8999=생산수출데이터!$N155)*(수출입지역별백데이터!$H$3:$H$8999))</f>
        <v>1055</v>
      </c>
      <c r="U155" s="92" cm="1">
        <f t="array" ref="U155">SUMPRODUCT((수출입지역별백데이터!$F$3:$F$8999=생산수출데이터!$L155)*(수출입지역별백데이터!$G$3:$G$8999=생산수출데이터!$N155)*(수출입지역별백데이터!$I$3:$I$8999))</f>
        <v>38413</v>
      </c>
      <c r="V155" s="91">
        <f t="shared" si="177"/>
        <v>38413</v>
      </c>
      <c r="W155" s="91"/>
      <c r="X155" s="94"/>
      <c r="Y155" s="92" cm="1">
        <f t="array" ref="Y155">SUMPRODUCT((수출입지역별백데이터!$K$3:$K$8999=생산수출데이터!$L155)*(수출입지역별백데이터!$L$3:$L$8999=생산수출데이터!$N155)*(수출입지역별백데이터!$M$3:$M$8999))</f>
        <v>3921</v>
      </c>
      <c r="Z155" s="92" cm="1">
        <f t="array" ref="Z155">SUMPRODUCT((수출입지역별백데이터!$K$3:$K$8999=생산수출데이터!$L155)*(수출입지역별백데이터!$L$3:$L$8999=생산수출데이터!$N155)*(수출입지역별백데이터!$N$3:$N$8999))</f>
        <v>227282</v>
      </c>
      <c r="AA155" s="91">
        <f t="shared" si="178"/>
        <v>227282</v>
      </c>
      <c r="AB155" s="91"/>
      <c r="AC155" s="94"/>
      <c r="AD155" s="92" cm="1">
        <f t="array" ref="AD155">SUMPRODUCT((수출입지역별백데이터!$P$3:$P$8999=생산수출데이터!$L155)*(수출입지역별백데이터!$Q$3:$Q$8999=생산수출데이터!$N155)*(수출입지역별백데이터!$R$3:$R$8999))</f>
        <v>2431</v>
      </c>
      <c r="AE155" s="92" cm="1">
        <f t="array" ref="AE155">SUMPRODUCT((수출입지역별백데이터!$P$3:$P$8999=생산수출데이터!$L155)*(수출입지역별백데이터!$Q$3:$Q$8999=생산수출데이터!$N155)*(수출입지역별백데이터!$S$3:$S$8999))</f>
        <v>185672</v>
      </c>
      <c r="AF155" s="91">
        <f t="shared" si="179"/>
        <v>185672</v>
      </c>
      <c r="AG155" s="91"/>
      <c r="AH155" s="94"/>
    </row>
    <row r="156" spans="12:34" x14ac:dyDescent="0.3">
      <c r="L156" s="190" t="s">
        <v>174</v>
      </c>
      <c r="M156" s="190" t="s">
        <v>325</v>
      </c>
      <c r="N156" s="190" t="s">
        <v>328</v>
      </c>
      <c r="O156" s="92" cm="1">
        <f t="array" ref="O156">SUMPRODUCT((수출입지역별백데이터!$A$3:$A$8999=생산수출데이터!$L156)*(수출입지역별백데이터!$B$3:$B$8999=생산수출데이터!$N156)*(수출입지역별백데이터!$C$3:$C$8999))</f>
        <v>2025.9</v>
      </c>
      <c r="P156" s="92" cm="1">
        <f t="array" ref="P156">SUMPRODUCT((수출입지역별백데이터!$A$3:$A$8999=생산수출데이터!$L156)*(수출입지역별백데이터!$B$3:$B$8999=생산수출데이터!$N156)*(수출입지역별백데이터!$D$3:$D$8999))</f>
        <v>45580</v>
      </c>
      <c r="Q156" s="91">
        <f t="shared" si="176"/>
        <v>45580</v>
      </c>
      <c r="R156" s="91"/>
      <c r="S156" s="93"/>
      <c r="T156" s="92" cm="1">
        <f t="array" ref="T156">SUMPRODUCT((수출입지역별백데이터!$F$3:$F$8999=생산수출데이터!$L156)*(수출입지역별백데이터!$G$3:$G$8999=생산수출데이터!$N156)*(수출입지역별백데이터!$H$3:$H$8999))</f>
        <v>0</v>
      </c>
      <c r="U156" s="92" cm="1">
        <f t="array" ref="U156">SUMPRODUCT((수출입지역별백데이터!$F$3:$F$8999=생산수출데이터!$L156)*(수출입지역별백데이터!$G$3:$G$8999=생산수출데이터!$N156)*(수출입지역별백데이터!$I$3:$I$8999))</f>
        <v>0</v>
      </c>
      <c r="V156" s="91">
        <f t="shared" si="177"/>
        <v>0</v>
      </c>
      <c r="W156" s="91"/>
      <c r="X156" s="93"/>
      <c r="Y156" s="92" cm="1">
        <f t="array" ref="Y156">SUMPRODUCT((수출입지역별백데이터!$K$3:$K$8999=생산수출데이터!$L156)*(수출입지역별백데이터!$L$3:$L$8999=생산수출데이터!$N156)*(수출입지역별백데이터!$M$3:$M$8999))</f>
        <v>0</v>
      </c>
      <c r="Z156" s="92" cm="1">
        <f t="array" ref="Z156">SUMPRODUCT((수출입지역별백데이터!$K$3:$K$8999=생산수출데이터!$L156)*(수출입지역별백데이터!$L$3:$L$8999=생산수출데이터!$N156)*(수출입지역별백데이터!$N$3:$N$8999))</f>
        <v>0</v>
      </c>
      <c r="AA156" s="91">
        <f t="shared" si="178"/>
        <v>0</v>
      </c>
      <c r="AB156" s="91"/>
      <c r="AC156" s="93"/>
      <c r="AD156" s="92" cm="1">
        <f t="array" ref="AD156">SUMPRODUCT((수출입지역별백데이터!$P$3:$P$8999=생산수출데이터!$L156)*(수출입지역별백데이터!$Q$3:$Q$8999=생산수출데이터!$N156)*(수출입지역별백데이터!$R$3:$R$8999))</f>
        <v>27</v>
      </c>
      <c r="AE156" s="92" cm="1">
        <f t="array" ref="AE156">SUMPRODUCT((수출입지역별백데이터!$P$3:$P$8999=생산수출데이터!$L156)*(수출입지역별백데이터!$Q$3:$Q$8999=생산수출데이터!$N156)*(수출입지역별백데이터!$S$3:$S$8999))</f>
        <v>42194</v>
      </c>
      <c r="AF156" s="91">
        <f t="shared" si="179"/>
        <v>42194</v>
      </c>
      <c r="AG156" s="91"/>
      <c r="AH156" s="93"/>
    </row>
    <row r="157" spans="12:34" x14ac:dyDescent="0.3">
      <c r="L157" s="190" t="s">
        <v>174</v>
      </c>
      <c r="M157" s="190" t="s">
        <v>325</v>
      </c>
      <c r="N157" s="190" t="s">
        <v>324</v>
      </c>
      <c r="O157" s="92" cm="1">
        <f t="array" ref="O157">SUMPRODUCT((수출입지역별백데이터!$A$3:$A$8999=생산수출데이터!$L157)*(수출입지역별백데이터!$B$3:$B$8999=생산수출데이터!$N157)*(수출입지역별백데이터!$C$3:$C$8999))</f>
        <v>758153.7</v>
      </c>
      <c r="P157" s="92" cm="1">
        <f t="array" ref="P157">SUMPRODUCT((수출입지역별백데이터!$A$3:$A$8999=생산수출데이터!$L157)*(수출입지역별백데이터!$B$3:$B$8999=생산수출데이터!$N157)*(수출입지역별백데이터!$D$3:$D$8999))</f>
        <v>1397147</v>
      </c>
      <c r="Q157" s="91">
        <f t="shared" si="176"/>
        <v>1397147</v>
      </c>
      <c r="R157" s="90" t="s">
        <v>321</v>
      </c>
      <c r="S157" s="89">
        <f t="shared" ref="S157" si="196">Q157</f>
        <v>1397147</v>
      </c>
      <c r="T157" s="92" cm="1">
        <f t="array" ref="T157">SUMPRODUCT((수출입지역별백데이터!$F$3:$F$8999=생산수출데이터!$L157)*(수출입지역별백데이터!$G$3:$G$8999=생산수출데이터!$N157)*(수출입지역별백데이터!$H$3:$H$8999))</f>
        <v>777</v>
      </c>
      <c r="U157" s="92" cm="1">
        <f t="array" ref="U157">SUMPRODUCT((수출입지역별백데이터!$F$3:$F$8999=생산수출데이터!$L157)*(수출입지역별백데이터!$G$3:$G$8999=생산수출데이터!$N157)*(수출입지역별백데이터!$I$3:$I$8999))</f>
        <v>61254</v>
      </c>
      <c r="V157" s="91">
        <f t="shared" si="177"/>
        <v>61254</v>
      </c>
      <c r="W157" s="90" t="s">
        <v>321</v>
      </c>
      <c r="X157" s="89">
        <f t="shared" ref="X157" si="197">V157</f>
        <v>61254</v>
      </c>
      <c r="Y157" s="92" cm="1">
        <f t="array" ref="Y157">SUMPRODUCT((수출입지역별백데이터!$K$3:$K$8999=생산수출데이터!$L157)*(수출입지역별백데이터!$L$3:$L$8999=생산수출데이터!$N157)*(수출입지역별백데이터!$M$3:$M$8999))</f>
        <v>92</v>
      </c>
      <c r="Z157" s="92" cm="1">
        <f t="array" ref="Z157">SUMPRODUCT((수출입지역별백데이터!$K$3:$K$8999=생산수출데이터!$L157)*(수출입지역별백데이터!$L$3:$L$8999=생산수출데이터!$N157)*(수출입지역별백데이터!$N$3:$N$8999))</f>
        <v>508234</v>
      </c>
      <c r="AA157" s="91">
        <f t="shared" si="178"/>
        <v>508234</v>
      </c>
      <c r="AB157" s="90" t="s">
        <v>321</v>
      </c>
      <c r="AC157" s="89">
        <f t="shared" ref="AC157" si="198">AA157</f>
        <v>508234</v>
      </c>
      <c r="AD157" s="92" cm="1">
        <f t="array" ref="AD157">SUMPRODUCT((수출입지역별백데이터!$P$3:$P$8999=생산수출데이터!$L157)*(수출입지역별백데이터!$Q$3:$Q$8999=생산수출데이터!$N157)*(수출입지역별백데이터!$R$3:$R$8999))</f>
        <v>294</v>
      </c>
      <c r="AE157" s="92" cm="1">
        <f t="array" ref="AE157">SUMPRODUCT((수출입지역별백데이터!$P$3:$P$8999=생산수출데이터!$L157)*(수출입지역별백데이터!$Q$3:$Q$8999=생산수출데이터!$N157)*(수출입지역별백데이터!$S$3:$S$8999))</f>
        <v>574648</v>
      </c>
      <c r="AF157" s="91">
        <f t="shared" si="179"/>
        <v>574648</v>
      </c>
      <c r="AG157" s="90" t="s">
        <v>321</v>
      </c>
      <c r="AH157" s="89">
        <f t="shared" ref="AH157" si="199">AF157</f>
        <v>574648</v>
      </c>
    </row>
    <row r="158" spans="12:34" x14ac:dyDescent="0.3">
      <c r="L158" s="190" t="s">
        <v>176</v>
      </c>
      <c r="M158" s="190" t="s">
        <v>325</v>
      </c>
      <c r="N158" s="190" t="s">
        <v>332</v>
      </c>
      <c r="O158" s="92" cm="1">
        <f t="array" ref="O158">SUMPRODUCT((수출입지역별백데이터!$A$3:$A$8999=생산수출데이터!$L158)*(수출입지역별백데이터!$B$3:$B$8999=생산수출데이터!$N158)*(수출입지역별백데이터!$C$3:$C$8999))</f>
        <v>1645834.1</v>
      </c>
      <c r="P158" s="92" cm="1">
        <f t="array" ref="P158">SUMPRODUCT((수출입지역별백데이터!$A$3:$A$8999=생산수출데이터!$L158)*(수출입지역별백데이터!$B$3:$B$8999=생산수출데이터!$N158)*(수출입지역별백데이터!$D$3:$D$8999))</f>
        <v>9350692</v>
      </c>
      <c r="Q158" s="91">
        <f t="shared" si="176"/>
        <v>9350692</v>
      </c>
      <c r="R158" s="91"/>
      <c r="S158" s="93"/>
      <c r="T158" s="92" cm="1">
        <f t="array" ref="T158">SUMPRODUCT((수출입지역별백데이터!$F$3:$F$8999=생산수출데이터!$L158)*(수출입지역별백데이터!$G$3:$G$8999=생산수출데이터!$N158)*(수출입지역별백데이터!$H$3:$H$8999))</f>
        <v>3052</v>
      </c>
      <c r="U158" s="92" cm="1">
        <f t="array" ref="U158">SUMPRODUCT((수출입지역별백데이터!$F$3:$F$8999=생산수출데이터!$L158)*(수출입지역별백데이터!$G$3:$G$8999=생산수출데이터!$N158)*(수출입지역별백데이터!$I$3:$I$8999))</f>
        <v>169358</v>
      </c>
      <c r="V158" s="91">
        <f t="shared" si="177"/>
        <v>169358</v>
      </c>
      <c r="W158" s="91"/>
      <c r="X158" s="93"/>
      <c r="Y158" s="92" cm="1">
        <f t="array" ref="Y158">SUMPRODUCT((수출입지역별백데이터!$K$3:$K$8999=생산수출데이터!$L158)*(수출입지역별백데이터!$L$3:$L$8999=생산수출데이터!$N158)*(수출입지역별백데이터!$M$3:$M$8999))</f>
        <v>8541</v>
      </c>
      <c r="Z158" s="92" cm="1">
        <f t="array" ref="Z158">SUMPRODUCT((수출입지역별백데이터!$K$3:$K$8999=생산수출데이터!$L158)*(수출입지역별백데이터!$L$3:$L$8999=생산수출데이터!$N158)*(수출입지역별백데이터!$N$3:$N$8999))</f>
        <v>3131935</v>
      </c>
      <c r="AA158" s="91">
        <f t="shared" si="178"/>
        <v>3131935</v>
      </c>
      <c r="AB158" s="91"/>
      <c r="AC158" s="93"/>
      <c r="AD158" s="92" cm="1">
        <f t="array" ref="AD158">SUMPRODUCT((수출입지역별백데이터!$P$3:$P$8999=생산수출데이터!$L158)*(수출입지역별백데이터!$Q$3:$Q$8999=생산수출데이터!$N158)*(수출입지역별백데이터!$R$3:$R$8999))</f>
        <v>5265</v>
      </c>
      <c r="AE158" s="92" cm="1">
        <f t="array" ref="AE158">SUMPRODUCT((수출입지역별백데이터!$P$3:$P$8999=생산수출데이터!$L158)*(수출입지역별백데이터!$Q$3:$Q$8999=생산수출데이터!$N158)*(수출입지역별백데이터!$S$3:$S$8999))</f>
        <v>897194</v>
      </c>
      <c r="AF158" s="91">
        <f t="shared" si="179"/>
        <v>897194</v>
      </c>
      <c r="AG158" s="91"/>
      <c r="AH158" s="93"/>
    </row>
    <row r="159" spans="12:34" x14ac:dyDescent="0.3">
      <c r="L159" s="190" t="s">
        <v>176</v>
      </c>
      <c r="M159" s="190" t="s">
        <v>325</v>
      </c>
      <c r="N159" s="190" t="s">
        <v>331</v>
      </c>
      <c r="O159" s="92" cm="1">
        <f t="array" ref="O159">SUMPRODUCT((수출입지역별백데이터!$A$3:$A$8999=생산수출데이터!$L159)*(수출입지역별백데이터!$B$3:$B$8999=생산수출데이터!$N159)*(수출입지역별백데이터!$C$3:$C$8999))</f>
        <v>408748.1</v>
      </c>
      <c r="P159" s="92" cm="1">
        <f t="array" ref="P159">SUMPRODUCT((수출입지역별백데이터!$A$3:$A$8999=생산수출데이터!$L159)*(수출입지역별백데이터!$B$3:$B$8999=생산수출데이터!$N159)*(수출입지역별백데이터!$D$3:$D$8999))</f>
        <v>5369479</v>
      </c>
      <c r="Q159" s="91">
        <f t="shared" si="176"/>
        <v>5369479</v>
      </c>
      <c r="R159" s="90" t="s">
        <v>323</v>
      </c>
      <c r="S159" s="89">
        <f t="shared" ref="S159" si="200">SUM(Q159:Q161)</f>
        <v>7634175</v>
      </c>
      <c r="T159" s="92" cm="1">
        <f t="array" ref="T159">SUMPRODUCT((수출입지역별백데이터!$F$3:$F$8999=생산수출데이터!$L159)*(수출입지역별백데이터!$G$3:$G$8999=생산수출데이터!$N159)*(수출입지역별백데이터!$H$3:$H$8999))</f>
        <v>554</v>
      </c>
      <c r="U159" s="92" cm="1">
        <f t="array" ref="U159">SUMPRODUCT((수출입지역별백데이터!$F$3:$F$8999=생산수출데이터!$L159)*(수출입지역별백데이터!$G$3:$G$8999=생산수출데이터!$N159)*(수출입지역별백데이터!$I$3:$I$8999))</f>
        <v>98216</v>
      </c>
      <c r="V159" s="91">
        <f t="shared" si="177"/>
        <v>98216</v>
      </c>
      <c r="W159" s="90" t="s">
        <v>323</v>
      </c>
      <c r="X159" s="89">
        <f t="shared" ref="X159" si="201">SUM(V159:V161)</f>
        <v>134505</v>
      </c>
      <c r="Y159" s="92" cm="1">
        <f t="array" ref="Y159">SUMPRODUCT((수출입지역별백데이터!$K$3:$K$8999=생산수출데이터!$L159)*(수출입지역별백데이터!$L$3:$L$8999=생산수출데이터!$N159)*(수출입지역별백데이터!$M$3:$M$8999))</f>
        <v>4401</v>
      </c>
      <c r="Z159" s="92" cm="1">
        <f t="array" ref="Z159">SUMPRODUCT((수출입지역별백데이터!$K$3:$K$8999=생산수출데이터!$L159)*(수출입지역별백데이터!$L$3:$L$8999=생산수출데이터!$N159)*(수출입지역별백데이터!$N$3:$N$8999))</f>
        <v>2137190</v>
      </c>
      <c r="AA159" s="91">
        <f t="shared" si="178"/>
        <v>2137190</v>
      </c>
      <c r="AB159" s="90" t="s">
        <v>323</v>
      </c>
      <c r="AC159" s="89">
        <f t="shared" ref="AC159" si="202">SUM(AA159:AA161)</f>
        <v>2462270</v>
      </c>
      <c r="AD159" s="92" cm="1">
        <f t="array" ref="AD159">SUMPRODUCT((수출입지역별백데이터!$P$3:$P$8999=생산수출데이터!$L159)*(수출입지역별백데이터!$Q$3:$Q$8999=생산수출데이터!$N159)*(수출입지역별백데이터!$R$3:$R$8999))</f>
        <v>1063</v>
      </c>
      <c r="AE159" s="92" cm="1">
        <f t="array" ref="AE159">SUMPRODUCT((수출입지역별백데이터!$P$3:$P$8999=생산수출데이터!$L159)*(수출입지역별백데이터!$Q$3:$Q$8999=생산수출데이터!$N159)*(수출입지역별백데이터!$S$3:$S$8999))</f>
        <v>106616</v>
      </c>
      <c r="AF159" s="91">
        <f t="shared" si="179"/>
        <v>106616</v>
      </c>
      <c r="AG159" s="90" t="s">
        <v>323</v>
      </c>
      <c r="AH159" s="89">
        <f t="shared" ref="AH159" si="203">SUM(AF159:AF161)</f>
        <v>307540</v>
      </c>
    </row>
    <row r="160" spans="12:34" x14ac:dyDescent="0.3">
      <c r="L160" s="190" t="s">
        <v>176</v>
      </c>
      <c r="M160" s="190" t="s">
        <v>325</v>
      </c>
      <c r="N160" s="190" t="s">
        <v>330</v>
      </c>
      <c r="O160" s="92" cm="1">
        <f t="array" ref="O160">SUMPRODUCT((수출입지역별백데이터!$A$3:$A$8999=생산수출데이터!$L160)*(수출입지역별백데이터!$B$3:$B$8999=생산수출데이터!$N160)*(수출입지역별백데이터!$C$3:$C$8999))</f>
        <v>46485.2</v>
      </c>
      <c r="P160" s="92" cm="1">
        <f t="array" ref="P160">SUMPRODUCT((수출입지역별백데이터!$A$3:$A$8999=생산수출데이터!$L160)*(수출입지역별백데이터!$B$3:$B$8999=생산수출데이터!$N160)*(수출입지역별백데이터!$D$3:$D$8999))</f>
        <v>309315</v>
      </c>
      <c r="Q160" s="91">
        <f t="shared" si="176"/>
        <v>309315</v>
      </c>
      <c r="R160" s="91"/>
      <c r="S160" s="95"/>
      <c r="T160" s="92" cm="1">
        <f t="array" ref="T160">SUMPRODUCT((수출입지역별백데이터!$F$3:$F$8999=생산수출데이터!$L160)*(수출입지역별백데이터!$G$3:$G$8999=생산수출데이터!$N160)*(수출입지역별백데이터!$H$3:$H$8999))</f>
        <v>97</v>
      </c>
      <c r="U160" s="92" cm="1">
        <f t="array" ref="U160">SUMPRODUCT((수출입지역별백데이터!$F$3:$F$8999=생산수출데이터!$L160)*(수출입지역별백데이터!$G$3:$G$8999=생산수출데이터!$N160)*(수출입지역별백데이터!$I$3:$I$8999))</f>
        <v>646</v>
      </c>
      <c r="V160" s="91">
        <f t="shared" si="177"/>
        <v>646</v>
      </c>
      <c r="W160" s="91"/>
      <c r="X160" s="95"/>
      <c r="Y160" s="92" cm="1">
        <f t="array" ref="Y160">SUMPRODUCT((수출입지역별백데이터!$K$3:$K$8999=생산수출데이터!$L160)*(수출입지역별백데이터!$L$3:$L$8999=생산수출데이터!$N160)*(수출입지역별백데이터!$M$3:$M$8999))</f>
        <v>191</v>
      </c>
      <c r="Z160" s="92" cm="1">
        <f t="array" ref="Z160">SUMPRODUCT((수출입지역별백데이터!$K$3:$K$8999=생산수출데이터!$L160)*(수출입지역별백데이터!$L$3:$L$8999=생산수출데이터!$N160)*(수출입지역별백데이터!$N$3:$N$8999))</f>
        <v>50560</v>
      </c>
      <c r="AA160" s="91">
        <f t="shared" si="178"/>
        <v>50560</v>
      </c>
      <c r="AB160" s="91"/>
      <c r="AC160" s="95"/>
      <c r="AD160" s="92" cm="1">
        <f t="array" ref="AD160">SUMPRODUCT((수출입지역별백데이터!$P$3:$P$8999=생산수출데이터!$L160)*(수출입지역별백데이터!$Q$3:$Q$8999=생산수출데이터!$N160)*(수출입지역별백데이터!$R$3:$R$8999))</f>
        <v>184</v>
      </c>
      <c r="AE160" s="92" cm="1">
        <f t="array" ref="AE160">SUMPRODUCT((수출입지역별백데이터!$P$3:$P$8999=생산수출데이터!$L160)*(수출입지역별백데이터!$Q$3:$Q$8999=생산수출데이터!$N160)*(수출입지역별백데이터!$S$3:$S$8999))</f>
        <v>5155</v>
      </c>
      <c r="AF160" s="91">
        <f t="shared" si="179"/>
        <v>5155</v>
      </c>
      <c r="AG160" s="91"/>
      <c r="AH160" s="95"/>
    </row>
    <row r="161" spans="12:34" x14ac:dyDescent="0.3">
      <c r="L161" s="190" t="s">
        <v>176</v>
      </c>
      <c r="M161" s="190" t="s">
        <v>325</v>
      </c>
      <c r="N161" s="190" t="s">
        <v>329</v>
      </c>
      <c r="O161" s="92" cm="1">
        <f t="array" ref="O161">SUMPRODUCT((수출입지역별백데이터!$A$3:$A$8999=생산수출데이터!$L161)*(수출입지역별백데이터!$B$3:$B$8999=생산수출데이터!$N161)*(수출입지역별백데이터!$C$3:$C$8999))</f>
        <v>220293.5</v>
      </c>
      <c r="P161" s="92" cm="1">
        <f t="array" ref="P161">SUMPRODUCT((수출입지역별백데이터!$A$3:$A$8999=생산수출데이터!$L161)*(수출입지역별백데이터!$B$3:$B$8999=생산수출데이터!$N161)*(수출입지역별백데이터!$D$3:$D$8999))</f>
        <v>1955381</v>
      </c>
      <c r="Q161" s="91">
        <f t="shared" si="176"/>
        <v>1955381</v>
      </c>
      <c r="R161" s="91"/>
      <c r="S161" s="94"/>
      <c r="T161" s="92" cm="1">
        <f t="array" ref="T161">SUMPRODUCT((수출입지역별백데이터!$F$3:$F$8999=생산수출데이터!$L161)*(수출입지역별백데이터!$G$3:$G$8999=생산수출데이터!$N161)*(수출입지역별백데이터!$H$3:$H$8999))</f>
        <v>1104</v>
      </c>
      <c r="U161" s="92" cm="1">
        <f t="array" ref="U161">SUMPRODUCT((수출입지역별백데이터!$F$3:$F$8999=생산수출데이터!$L161)*(수출입지역별백데이터!$G$3:$G$8999=생산수출데이터!$N161)*(수출입지역별백데이터!$I$3:$I$8999))</f>
        <v>35643</v>
      </c>
      <c r="V161" s="91">
        <f t="shared" si="177"/>
        <v>35643</v>
      </c>
      <c r="W161" s="91"/>
      <c r="X161" s="94"/>
      <c r="Y161" s="92" cm="1">
        <f t="array" ref="Y161">SUMPRODUCT((수출입지역별백데이터!$K$3:$K$8999=생산수출데이터!$L161)*(수출입지역별백데이터!$L$3:$L$8999=생산수출데이터!$N161)*(수출입지역별백데이터!$M$3:$M$8999))</f>
        <v>3868</v>
      </c>
      <c r="Z161" s="92" cm="1">
        <f t="array" ref="Z161">SUMPRODUCT((수출입지역별백데이터!$K$3:$K$8999=생산수출데이터!$L161)*(수출입지역별백데이터!$L$3:$L$8999=생산수출데이터!$N161)*(수출입지역별백데이터!$N$3:$N$8999))</f>
        <v>274520</v>
      </c>
      <c r="AA161" s="91">
        <f t="shared" si="178"/>
        <v>274520</v>
      </c>
      <c r="AB161" s="91"/>
      <c r="AC161" s="94"/>
      <c r="AD161" s="92" cm="1">
        <f t="array" ref="AD161">SUMPRODUCT((수출입지역별백데이터!$P$3:$P$8999=생산수출데이터!$L161)*(수출입지역별백데이터!$Q$3:$Q$8999=생산수출데이터!$N161)*(수출입지역별백데이터!$R$3:$R$8999))</f>
        <v>2643</v>
      </c>
      <c r="AE161" s="92" cm="1">
        <f t="array" ref="AE161">SUMPRODUCT((수출입지역별백데이터!$P$3:$P$8999=생산수출데이터!$L161)*(수출입지역별백데이터!$Q$3:$Q$8999=생산수출데이터!$N161)*(수출입지역별백데이터!$S$3:$S$8999))</f>
        <v>195769</v>
      </c>
      <c r="AF161" s="91">
        <f t="shared" si="179"/>
        <v>195769</v>
      </c>
      <c r="AG161" s="91"/>
      <c r="AH161" s="94"/>
    </row>
    <row r="162" spans="12:34" x14ac:dyDescent="0.3">
      <c r="L162" s="190" t="s">
        <v>176</v>
      </c>
      <c r="M162" s="190" t="s">
        <v>325</v>
      </c>
      <c r="N162" s="190" t="s">
        <v>328</v>
      </c>
      <c r="O162" s="92" cm="1">
        <f t="array" ref="O162">SUMPRODUCT((수출입지역별백데이터!$A$3:$A$8999=생산수출데이터!$L162)*(수출입지역별백데이터!$B$3:$B$8999=생산수출데이터!$N162)*(수출입지역별백데이터!$C$3:$C$8999))</f>
        <v>2640.7</v>
      </c>
      <c r="P162" s="92" cm="1">
        <f t="array" ref="P162">SUMPRODUCT((수출입지역별백데이터!$A$3:$A$8999=생산수출데이터!$L162)*(수출입지역별백데이터!$B$3:$B$8999=생산수출데이터!$N162)*(수출입지역별백데이터!$D$3:$D$8999))</f>
        <v>53470</v>
      </c>
      <c r="Q162" s="91">
        <f t="shared" si="176"/>
        <v>53470</v>
      </c>
      <c r="R162" s="91"/>
      <c r="S162" s="93"/>
      <c r="T162" s="92" cm="1">
        <f t="array" ref="T162">SUMPRODUCT((수출입지역별백데이터!$F$3:$F$8999=생산수출데이터!$L162)*(수출입지역별백데이터!$G$3:$G$8999=생산수출데이터!$N162)*(수출입지역별백데이터!$H$3:$H$8999))</f>
        <v>0</v>
      </c>
      <c r="U162" s="92" cm="1">
        <f t="array" ref="U162">SUMPRODUCT((수출입지역별백데이터!$F$3:$F$8999=생산수출데이터!$L162)*(수출입지역별백데이터!$G$3:$G$8999=생산수출데이터!$N162)*(수출입지역별백데이터!$I$3:$I$8999))</f>
        <v>0</v>
      </c>
      <c r="V162" s="91">
        <f t="shared" si="177"/>
        <v>0</v>
      </c>
      <c r="W162" s="91"/>
      <c r="X162" s="93"/>
      <c r="Y162" s="92" cm="1">
        <f t="array" ref="Y162">SUMPRODUCT((수출입지역별백데이터!$K$3:$K$8999=생산수출데이터!$L162)*(수출입지역별백데이터!$L$3:$L$8999=생산수출데이터!$N162)*(수출입지역별백데이터!$M$3:$M$8999))</f>
        <v>0</v>
      </c>
      <c r="Z162" s="92" cm="1">
        <f t="array" ref="Z162">SUMPRODUCT((수출입지역별백데이터!$K$3:$K$8999=생산수출데이터!$L162)*(수출입지역별백데이터!$L$3:$L$8999=생산수출데이터!$N162)*(수출입지역별백데이터!$N$3:$N$8999))</f>
        <v>0</v>
      </c>
      <c r="AA162" s="91">
        <f t="shared" si="178"/>
        <v>0</v>
      </c>
      <c r="AB162" s="91"/>
      <c r="AC162" s="93"/>
      <c r="AD162" s="92" cm="1">
        <f t="array" ref="AD162">SUMPRODUCT((수출입지역별백데이터!$P$3:$P$8999=생산수출데이터!$L162)*(수출입지역별백데이터!$Q$3:$Q$8999=생산수출데이터!$N162)*(수출입지역별백데이터!$R$3:$R$8999))</f>
        <v>32</v>
      </c>
      <c r="AE162" s="92" cm="1">
        <f t="array" ref="AE162">SUMPRODUCT((수출입지역별백데이터!$P$3:$P$8999=생산수출데이터!$L162)*(수출입지역별백데이터!$Q$3:$Q$8999=생산수출데이터!$N162)*(수출입지역별백데이터!$S$3:$S$8999))</f>
        <v>48556</v>
      </c>
      <c r="AF162" s="91">
        <f t="shared" si="179"/>
        <v>48556</v>
      </c>
      <c r="AG162" s="91"/>
      <c r="AH162" s="93"/>
    </row>
    <row r="163" spans="12:34" x14ac:dyDescent="0.3">
      <c r="L163" s="190" t="s">
        <v>176</v>
      </c>
      <c r="M163" s="190" t="s">
        <v>325</v>
      </c>
      <c r="N163" s="190" t="s">
        <v>324</v>
      </c>
      <c r="O163" s="92" cm="1">
        <f t="array" ref="O163">SUMPRODUCT((수출입지역별백데이터!$A$3:$A$8999=생산수출데이터!$L163)*(수출입지역별백데이터!$B$3:$B$8999=생산수출데이터!$N163)*(수출입지역별백데이터!$C$3:$C$8999))</f>
        <v>957670.3</v>
      </c>
      <c r="P163" s="92" cm="1">
        <f t="array" ref="P163">SUMPRODUCT((수출입지역별백데이터!$A$3:$A$8999=생산수출데이터!$L163)*(수출입지역별백데이터!$B$3:$B$8999=생산수출데이터!$N163)*(수출입지역별백데이터!$D$3:$D$8999))</f>
        <v>1482106</v>
      </c>
      <c r="Q163" s="91">
        <f t="shared" si="176"/>
        <v>1482106</v>
      </c>
      <c r="R163" s="90" t="s">
        <v>321</v>
      </c>
      <c r="S163" s="89">
        <f t="shared" ref="S163" si="204">Q163</f>
        <v>1482106</v>
      </c>
      <c r="T163" s="92" cm="1">
        <f t="array" ref="T163">SUMPRODUCT((수출입지역별백데이터!$F$3:$F$8999=생산수출데이터!$L163)*(수출입지역별백데이터!$G$3:$G$8999=생산수출데이터!$N163)*(수출입지역별백데이터!$H$3:$H$8999))</f>
        <v>929</v>
      </c>
      <c r="U163" s="92" cm="1">
        <f t="array" ref="U163">SUMPRODUCT((수출입지역별백데이터!$F$3:$F$8999=생산수출데이터!$L163)*(수출입지역별백데이터!$G$3:$G$8999=생산수출데이터!$N163)*(수출입지역별백데이터!$I$3:$I$8999))</f>
        <v>14183</v>
      </c>
      <c r="V163" s="91">
        <f t="shared" si="177"/>
        <v>14183</v>
      </c>
      <c r="W163" s="90" t="s">
        <v>321</v>
      </c>
      <c r="X163" s="89">
        <f t="shared" ref="X163" si="205">V163</f>
        <v>14183</v>
      </c>
      <c r="Y163" s="92" cm="1">
        <f t="array" ref="Y163">SUMPRODUCT((수출입지역별백데이터!$K$3:$K$8999=생산수출데이터!$L163)*(수출입지역별백데이터!$L$3:$L$8999=생산수출데이터!$N163)*(수출입지역별백데이터!$M$3:$M$8999))</f>
        <v>76</v>
      </c>
      <c r="Z163" s="92" cm="1">
        <f t="array" ref="Z163">SUMPRODUCT((수출입지역별백데이터!$K$3:$K$8999=생산수출데이터!$L163)*(수출입지역별백데이터!$L$3:$L$8999=생산수출데이터!$N163)*(수출입지역별백데이터!$N$3:$N$8999))</f>
        <v>669597</v>
      </c>
      <c r="AA163" s="91">
        <f t="shared" si="178"/>
        <v>669597</v>
      </c>
      <c r="AB163" s="90" t="s">
        <v>321</v>
      </c>
      <c r="AC163" s="89">
        <f t="shared" ref="AC163" si="206">AA163</f>
        <v>669597</v>
      </c>
      <c r="AD163" s="92" cm="1">
        <f t="array" ref="AD163">SUMPRODUCT((수출입지역별백데이터!$P$3:$P$8999=생산수출데이터!$L163)*(수출입지역별백데이터!$Q$3:$Q$8999=생산수출데이터!$N163)*(수출입지역별백데이터!$R$3:$R$8999))</f>
        <v>375</v>
      </c>
      <c r="AE163" s="92" cm="1">
        <f t="array" ref="AE163">SUMPRODUCT((수출입지역별백데이터!$P$3:$P$8999=생산수출데이터!$L163)*(수출입지역별백데이터!$Q$3:$Q$8999=생산수출데이터!$N163)*(수출입지역별백데이터!$S$3:$S$8999))</f>
        <v>480945</v>
      </c>
      <c r="AF163" s="91">
        <f t="shared" si="179"/>
        <v>480945</v>
      </c>
      <c r="AG163" s="90" t="s">
        <v>321</v>
      </c>
      <c r="AH163" s="89">
        <f t="shared" ref="AH163" si="207">AF163</f>
        <v>480945</v>
      </c>
    </row>
    <row r="164" spans="12:34" x14ac:dyDescent="0.3">
      <c r="L164" s="190" t="s">
        <v>191</v>
      </c>
      <c r="M164" s="190" t="s">
        <v>325</v>
      </c>
      <c r="N164" s="190" t="s">
        <v>332</v>
      </c>
      <c r="O164" s="92" cm="1">
        <f t="array" ref="O164">SUMPRODUCT((수출입지역별백데이터!$A$3:$A$8999=생산수출데이터!$L164)*(수출입지역별백데이터!$B$3:$B$8999=생산수출데이터!$N164)*(수출입지역별백데이터!$C$3:$C$8999))</f>
        <v>1175762</v>
      </c>
      <c r="P164" s="92" cm="1">
        <f t="array" ref="P164">SUMPRODUCT((수출입지역별백데이터!$A$3:$A$8999=생산수출데이터!$L164)*(수출입지역별백데이터!$B$3:$B$8999=생산수출데이터!$N164)*(수출입지역별백데이터!$D$3:$D$8999))</f>
        <v>9761987</v>
      </c>
      <c r="Q164" s="91">
        <f t="shared" si="176"/>
        <v>9761987</v>
      </c>
      <c r="R164" s="91"/>
      <c r="S164" s="93"/>
      <c r="T164" s="92" cm="1">
        <f t="array" ref="T164">SUMPRODUCT((수출입지역별백데이터!$F$3:$F$8999=생산수출데이터!$L164)*(수출입지역별백데이터!$G$3:$G$8999=생산수출데이터!$N164)*(수출입지역별백데이터!$H$3:$H$8999))</f>
        <v>3638</v>
      </c>
      <c r="U164" s="92" cm="1">
        <f t="array" ref="U164">SUMPRODUCT((수출입지역별백데이터!$F$3:$F$8999=생산수출데이터!$L164)*(수출입지역별백데이터!$G$3:$G$8999=생산수출데이터!$N164)*(수출입지역별백데이터!$I$3:$I$8999))</f>
        <v>331134</v>
      </c>
      <c r="V164" s="91">
        <f t="shared" si="177"/>
        <v>331134</v>
      </c>
      <c r="W164" s="91"/>
      <c r="X164" s="93"/>
      <c r="Y164" s="92" cm="1">
        <f t="array" ref="Y164">SUMPRODUCT((수출입지역별백데이터!$K$3:$K$8999=생산수출데이터!$L164)*(수출입지역별백데이터!$L$3:$L$8999=생산수출데이터!$N164)*(수출입지역별백데이터!$M$3:$M$8999))</f>
        <v>9252</v>
      </c>
      <c r="Z164" s="92" cm="1">
        <f t="array" ref="Z164">SUMPRODUCT((수출입지역별백데이터!$K$3:$K$8999=생산수출데이터!$L164)*(수출입지역별백데이터!$L$3:$L$8999=생산수출데이터!$N164)*(수출입지역별백데이터!$N$3:$N$8999))</f>
        <v>2712925</v>
      </c>
      <c r="AA164" s="91">
        <f t="shared" si="178"/>
        <v>2712925</v>
      </c>
      <c r="AB164" s="91"/>
      <c r="AC164" s="93"/>
      <c r="AD164" s="92" cm="1">
        <f t="array" ref="AD164">SUMPRODUCT((수출입지역별백데이터!$P$3:$P$8999=생산수출데이터!$L164)*(수출입지역별백데이터!$Q$3:$Q$8999=생산수출데이터!$N164)*(수출입지역별백데이터!$R$3:$R$8999))</f>
        <v>6096</v>
      </c>
      <c r="AE164" s="92" cm="1">
        <f t="array" ref="AE164">SUMPRODUCT((수출입지역별백데이터!$P$3:$P$8999=생산수출데이터!$L164)*(수출입지역별백데이터!$Q$3:$Q$8999=생산수출데이터!$N164)*(수출입지역별백데이터!$S$3:$S$8999))</f>
        <v>799931</v>
      </c>
      <c r="AF164" s="91">
        <f t="shared" si="179"/>
        <v>799931</v>
      </c>
      <c r="AG164" s="91"/>
      <c r="AH164" s="93"/>
    </row>
    <row r="165" spans="12:34" x14ac:dyDescent="0.3">
      <c r="L165" s="190" t="s">
        <v>191</v>
      </c>
      <c r="M165" s="190" t="s">
        <v>325</v>
      </c>
      <c r="N165" s="190" t="s">
        <v>331</v>
      </c>
      <c r="O165" s="92" cm="1">
        <f t="array" ref="O165">SUMPRODUCT((수출입지역별백데이터!$A$3:$A$8999=생산수출데이터!$L165)*(수출입지역별백데이터!$B$3:$B$8999=생산수출데이터!$N165)*(수출입지역별백데이터!$C$3:$C$8999))</f>
        <v>484102.2</v>
      </c>
      <c r="P165" s="92" cm="1">
        <f t="array" ref="P165">SUMPRODUCT((수출입지역별백데이터!$A$3:$A$8999=생산수출데이터!$L165)*(수출입지역별백데이터!$B$3:$B$8999=생산수출데이터!$N165)*(수출입지역별백데이터!$D$3:$D$8999))</f>
        <v>6250889</v>
      </c>
      <c r="Q165" s="91">
        <f t="shared" si="176"/>
        <v>6250889</v>
      </c>
      <c r="R165" s="90" t="s">
        <v>323</v>
      </c>
      <c r="S165" s="89">
        <f t="shared" ref="S165" si="208">SUM(Q165:Q167)</f>
        <v>8584573</v>
      </c>
      <c r="T165" s="92" cm="1">
        <f t="array" ref="T165">SUMPRODUCT((수출입지역별백데이터!$F$3:$F$8999=생산수출데이터!$L165)*(수출입지역별백데이터!$G$3:$G$8999=생산수출데이터!$N165)*(수출입지역별백데이터!$H$3:$H$8999))</f>
        <v>754</v>
      </c>
      <c r="U165" s="92" cm="1">
        <f t="array" ref="U165">SUMPRODUCT((수출입지역별백데이터!$F$3:$F$8999=생산수출데이터!$L165)*(수출입지역별백데이터!$G$3:$G$8999=생산수출데이터!$N165)*(수출입지역별백데이터!$I$3:$I$8999))</f>
        <v>249018</v>
      </c>
      <c r="V165" s="91">
        <f t="shared" si="177"/>
        <v>249018</v>
      </c>
      <c r="W165" s="90" t="s">
        <v>323</v>
      </c>
      <c r="X165" s="89">
        <f t="shared" ref="X165" si="209">SUM(V165:V167)</f>
        <v>288901</v>
      </c>
      <c r="Y165" s="92" cm="1">
        <f t="array" ref="Y165">SUMPRODUCT((수출입지역별백데이터!$K$3:$K$8999=생산수출데이터!$L165)*(수출입지역별백데이터!$L$3:$L$8999=생산수출데이터!$N165)*(수출입지역별백데이터!$M$3:$M$8999))</f>
        <v>4993</v>
      </c>
      <c r="Z165" s="92" cm="1">
        <f t="array" ref="Z165">SUMPRODUCT((수출입지역별백데이터!$K$3:$K$8999=생산수출데이터!$L165)*(수출입지역별백데이터!$L$3:$L$8999=생산수출데이터!$N165)*(수출입지역별백데이터!$N$3:$N$8999))</f>
        <v>2244875</v>
      </c>
      <c r="AA165" s="91">
        <f t="shared" si="178"/>
        <v>2244875</v>
      </c>
      <c r="AB165" s="90" t="s">
        <v>323</v>
      </c>
      <c r="AC165" s="89">
        <f t="shared" ref="AC165" si="210">SUM(AA165:AA167)</f>
        <v>2552731</v>
      </c>
      <c r="AD165" s="92" cm="1">
        <f t="array" ref="AD165">SUMPRODUCT((수출입지역별백데이터!$P$3:$P$8999=생산수출데이터!$L165)*(수출입지역별백데이터!$Q$3:$Q$8999=생산수출데이터!$N165)*(수출입지역별백데이터!$R$3:$R$8999))</f>
        <v>1157</v>
      </c>
      <c r="AE165" s="92" cm="1">
        <f t="array" ref="AE165">SUMPRODUCT((수출입지역별백데이터!$P$3:$P$8999=생산수출데이터!$L165)*(수출입지역별백데이터!$Q$3:$Q$8999=생산수출데이터!$N165)*(수출입지역별백데이터!$S$3:$S$8999))</f>
        <v>197269</v>
      </c>
      <c r="AF165" s="91">
        <f t="shared" si="179"/>
        <v>197269</v>
      </c>
      <c r="AG165" s="90" t="s">
        <v>323</v>
      </c>
      <c r="AH165" s="89">
        <f t="shared" ref="AH165" si="211">SUM(AF165:AF167)</f>
        <v>394610</v>
      </c>
    </row>
    <row r="166" spans="12:34" x14ac:dyDescent="0.3">
      <c r="L166" s="190" t="s">
        <v>191</v>
      </c>
      <c r="M166" s="190" t="s">
        <v>325</v>
      </c>
      <c r="N166" s="190" t="s">
        <v>330</v>
      </c>
      <c r="O166" s="92" cm="1">
        <f t="array" ref="O166">SUMPRODUCT((수출입지역별백데이터!$A$3:$A$8999=생산수출데이터!$L166)*(수출입지역별백데이터!$B$3:$B$8999=생산수출데이터!$N166)*(수출입지역별백데이터!$C$3:$C$8999))</f>
        <v>53026.5</v>
      </c>
      <c r="P166" s="92" cm="1">
        <f t="array" ref="P166">SUMPRODUCT((수출입지역별백데이터!$A$3:$A$8999=생산수출데이터!$L166)*(수출입지역별백데이터!$B$3:$B$8999=생산수출데이터!$N166)*(수출입지역별백데이터!$D$3:$D$8999))</f>
        <v>341184</v>
      </c>
      <c r="Q166" s="91">
        <f t="shared" si="176"/>
        <v>341184</v>
      </c>
      <c r="R166" s="91"/>
      <c r="S166" s="95"/>
      <c r="T166" s="92" cm="1">
        <f t="array" ref="T166">SUMPRODUCT((수출입지역별백데이터!$F$3:$F$8999=생산수출데이터!$L166)*(수출입지역별백데이터!$G$3:$G$8999=생산수출데이터!$N166)*(수출입지역별백데이터!$H$3:$H$8999))</f>
        <v>135</v>
      </c>
      <c r="U166" s="92" cm="1">
        <f t="array" ref="U166">SUMPRODUCT((수출입지역별백데이터!$F$3:$F$8999=생산수출데이터!$L166)*(수출입지역별백데이터!$G$3:$G$8999=생산수출데이터!$N166)*(수출입지역별백데이터!$I$3:$I$8999))</f>
        <v>703</v>
      </c>
      <c r="V166" s="91">
        <f t="shared" si="177"/>
        <v>703</v>
      </c>
      <c r="W166" s="91"/>
      <c r="X166" s="95"/>
      <c r="Y166" s="92" cm="1">
        <f t="array" ref="Y166">SUMPRODUCT((수출입지역별백데이터!$K$3:$K$8999=생산수출데이터!$L166)*(수출입지역별백데이터!$L$3:$L$8999=생산수출데이터!$N166)*(수출입지역별백데이터!$M$3:$M$8999))</f>
        <v>236</v>
      </c>
      <c r="Z166" s="92" cm="1">
        <f t="array" ref="Z166">SUMPRODUCT((수출입지역별백데이터!$K$3:$K$8999=생산수출데이터!$L166)*(수출입지역별백데이터!$L$3:$L$8999=생산수출데이터!$N166)*(수출입지역별백데이터!$N$3:$N$8999))</f>
        <v>51326</v>
      </c>
      <c r="AA166" s="91">
        <f t="shared" si="178"/>
        <v>51326</v>
      </c>
      <c r="AB166" s="91"/>
      <c r="AC166" s="95"/>
      <c r="AD166" s="92" cm="1">
        <f t="array" ref="AD166">SUMPRODUCT((수출입지역별백데이터!$P$3:$P$8999=생산수출데이터!$L166)*(수출입지역별백데이터!$Q$3:$Q$8999=생산수출데이터!$N166)*(수출입지역별백데이터!$R$3:$R$8999))</f>
        <v>242</v>
      </c>
      <c r="AE166" s="92" cm="1">
        <f t="array" ref="AE166">SUMPRODUCT((수출입지역별백데이터!$P$3:$P$8999=생산수출데이터!$L166)*(수출입지역별백데이터!$Q$3:$Q$8999=생산수출데이터!$N166)*(수출입지역별백데이터!$S$3:$S$8999))</f>
        <v>7707</v>
      </c>
      <c r="AF166" s="91">
        <f t="shared" si="179"/>
        <v>7707</v>
      </c>
      <c r="AG166" s="91"/>
      <c r="AH166" s="95"/>
    </row>
    <row r="167" spans="12:34" x14ac:dyDescent="0.3">
      <c r="L167" s="190" t="s">
        <v>191</v>
      </c>
      <c r="M167" s="190" t="s">
        <v>325</v>
      </c>
      <c r="N167" s="190" t="s">
        <v>329</v>
      </c>
      <c r="O167" s="92" cm="1">
        <f t="array" ref="O167">SUMPRODUCT((수출입지역별백데이터!$A$3:$A$8999=생산수출데이터!$L167)*(수출입지역별백데이터!$B$3:$B$8999=생산수출데이터!$N167)*(수출입지역별백데이터!$C$3:$C$8999))</f>
        <v>230873.8</v>
      </c>
      <c r="P167" s="92" cm="1">
        <f t="array" ref="P167">SUMPRODUCT((수출입지역별백데이터!$A$3:$A$8999=생산수출데이터!$L167)*(수출입지역별백데이터!$B$3:$B$8999=생산수출데이터!$N167)*(수출입지역별백데이터!$D$3:$D$8999))</f>
        <v>1992500</v>
      </c>
      <c r="Q167" s="91">
        <f t="shared" si="176"/>
        <v>1992500</v>
      </c>
      <c r="R167" s="91"/>
      <c r="S167" s="94"/>
      <c r="T167" s="92" cm="1">
        <f t="array" ref="T167">SUMPRODUCT((수출입지역별백데이터!$F$3:$F$8999=생산수출데이터!$L167)*(수출입지역별백데이터!$G$3:$G$8999=생산수출데이터!$N167)*(수출입지역별백데이터!$H$3:$H$8999))</f>
        <v>1344</v>
      </c>
      <c r="U167" s="92" cm="1">
        <f t="array" ref="U167">SUMPRODUCT((수출입지역별백데이터!$F$3:$F$8999=생산수출데이터!$L167)*(수출입지역별백데이터!$G$3:$G$8999=생산수출데이터!$N167)*(수출입지역별백데이터!$I$3:$I$8999))</f>
        <v>39180</v>
      </c>
      <c r="V167" s="91">
        <f t="shared" si="177"/>
        <v>39180</v>
      </c>
      <c r="W167" s="91"/>
      <c r="X167" s="94"/>
      <c r="Y167" s="92" cm="1">
        <f t="array" ref="Y167">SUMPRODUCT((수출입지역별백데이터!$K$3:$K$8999=생산수출데이터!$L167)*(수출입지역별백데이터!$L$3:$L$8999=생산수출데이터!$N167)*(수출입지역별백데이터!$M$3:$M$8999))</f>
        <v>3914</v>
      </c>
      <c r="Z167" s="92" cm="1">
        <f t="array" ref="Z167">SUMPRODUCT((수출입지역별백데이터!$K$3:$K$8999=생산수출데이터!$L167)*(수출입지역별백데이터!$L$3:$L$8999=생산수출데이터!$N167)*(수출입지역별백데이터!$N$3:$N$8999))</f>
        <v>256530</v>
      </c>
      <c r="AA167" s="91">
        <f t="shared" si="178"/>
        <v>256530</v>
      </c>
      <c r="AB167" s="91"/>
      <c r="AC167" s="94"/>
      <c r="AD167" s="92" cm="1">
        <f t="array" ref="AD167">SUMPRODUCT((수출입지역별백데이터!$P$3:$P$8999=생산수출데이터!$L167)*(수출입지역별백데이터!$Q$3:$Q$8999=생산수출데이터!$N167)*(수출입지역별백데이터!$R$3:$R$8999))</f>
        <v>3043</v>
      </c>
      <c r="AE167" s="92" cm="1">
        <f t="array" ref="AE167">SUMPRODUCT((수출입지역별백데이터!$P$3:$P$8999=생산수출데이터!$L167)*(수출입지역별백데이터!$Q$3:$Q$8999=생산수출데이터!$N167)*(수출입지역별백데이터!$S$3:$S$8999))</f>
        <v>189634</v>
      </c>
      <c r="AF167" s="91">
        <f t="shared" si="179"/>
        <v>189634</v>
      </c>
      <c r="AG167" s="91"/>
      <c r="AH167" s="94"/>
    </row>
    <row r="168" spans="12:34" x14ac:dyDescent="0.3">
      <c r="L168" s="190" t="s">
        <v>191</v>
      </c>
      <c r="M168" s="190" t="s">
        <v>325</v>
      </c>
      <c r="N168" s="190" t="s">
        <v>328</v>
      </c>
      <c r="O168" s="92" cm="1">
        <f t="array" ref="O168">SUMPRODUCT((수출입지역별백데이터!$A$3:$A$8999=생산수출데이터!$L168)*(수출입지역별백데이터!$B$3:$B$8999=생산수출데이터!$N168)*(수출입지역별백데이터!$C$3:$C$8999))</f>
        <v>2020.6</v>
      </c>
      <c r="P168" s="92" cm="1">
        <f t="array" ref="P168">SUMPRODUCT((수출입지역별백데이터!$A$3:$A$8999=생산수출데이터!$L168)*(수출입지역별백데이터!$B$3:$B$8999=생산수출데이터!$N168)*(수출입지역별백데이터!$D$3:$D$8999))</f>
        <v>41341</v>
      </c>
      <c r="Q168" s="91">
        <f t="shared" si="176"/>
        <v>41341</v>
      </c>
      <c r="R168" s="91"/>
      <c r="S168" s="93"/>
      <c r="T168" s="92" cm="1">
        <f t="array" ref="T168">SUMPRODUCT((수출입지역별백데이터!$F$3:$F$8999=생산수출데이터!$L168)*(수출입지역별백데이터!$G$3:$G$8999=생산수출데이터!$N168)*(수출입지역별백데이터!$H$3:$H$8999))</f>
        <v>6</v>
      </c>
      <c r="U168" s="92" cm="1">
        <f t="array" ref="U168">SUMPRODUCT((수출입지역별백데이터!$F$3:$F$8999=생산수출데이터!$L168)*(수출입지역별백데이터!$G$3:$G$8999=생산수출데이터!$N168)*(수출입지역별백데이터!$I$3:$I$8999))</f>
        <v>34</v>
      </c>
      <c r="V168" s="91">
        <f t="shared" si="177"/>
        <v>34</v>
      </c>
      <c r="W168" s="91"/>
      <c r="X168" s="93"/>
      <c r="Y168" s="92" cm="1">
        <f t="array" ref="Y168">SUMPRODUCT((수출입지역별백데이터!$K$3:$K$8999=생산수출데이터!$L168)*(수출입지역별백데이터!$L$3:$L$8999=생산수출데이터!$N168)*(수출입지역별백데이터!$M$3:$M$8999))</f>
        <v>0</v>
      </c>
      <c r="Z168" s="92" cm="1">
        <f t="array" ref="Z168">SUMPRODUCT((수출입지역별백데이터!$K$3:$K$8999=생산수출데이터!$L168)*(수출입지역별백데이터!$L$3:$L$8999=생산수출데이터!$N168)*(수출입지역별백데이터!$N$3:$N$8999))</f>
        <v>0</v>
      </c>
      <c r="AA168" s="91">
        <f t="shared" si="178"/>
        <v>0</v>
      </c>
      <c r="AB168" s="91"/>
      <c r="AC168" s="93"/>
      <c r="AD168" s="92" cm="1">
        <f t="array" ref="AD168">SUMPRODUCT((수출입지역별백데이터!$P$3:$P$8999=생산수출데이터!$L168)*(수출입지역별백데이터!$Q$3:$Q$8999=생산수출데이터!$N168)*(수출입지역별백데이터!$R$3:$R$8999))</f>
        <v>27</v>
      </c>
      <c r="AE168" s="92" cm="1">
        <f t="array" ref="AE168">SUMPRODUCT((수출입지역별백데이터!$P$3:$P$8999=생산수출데이터!$L168)*(수출입지역별백데이터!$Q$3:$Q$8999=생산수출데이터!$N168)*(수출입지역별백데이터!$S$3:$S$8999))</f>
        <v>39796</v>
      </c>
      <c r="AF168" s="91">
        <f t="shared" si="179"/>
        <v>39796</v>
      </c>
      <c r="AG168" s="91"/>
      <c r="AH168" s="93"/>
    </row>
    <row r="169" spans="12:34" x14ac:dyDescent="0.3">
      <c r="L169" s="190" t="s">
        <v>191</v>
      </c>
      <c r="M169" s="190" t="s">
        <v>325</v>
      </c>
      <c r="N169" s="190" t="s">
        <v>324</v>
      </c>
      <c r="O169" s="92" cm="1">
        <f t="array" ref="O169">SUMPRODUCT((수출입지역별백데이터!$A$3:$A$8999=생산수출데이터!$L169)*(수출입지역별백데이터!$B$3:$B$8999=생산수출데이터!$N169)*(수출입지역별백데이터!$C$3:$C$8999))</f>
        <v>394342.6</v>
      </c>
      <c r="P169" s="92" cm="1">
        <f t="array" ref="P169">SUMPRODUCT((수출입지역별백데이터!$A$3:$A$8999=생산수출데이터!$L169)*(수출입지역별백데이터!$B$3:$B$8999=생산수출데이터!$N169)*(수출입지역별백데이터!$D$3:$D$8999))</f>
        <v>985497</v>
      </c>
      <c r="Q169" s="91">
        <f t="shared" si="176"/>
        <v>985497</v>
      </c>
      <c r="R169" s="90" t="s">
        <v>321</v>
      </c>
      <c r="S169" s="89">
        <f t="shared" ref="S169" si="212">Q169</f>
        <v>985497</v>
      </c>
      <c r="T169" s="92" cm="1">
        <f t="array" ref="T169">SUMPRODUCT((수출입지역별백데이터!$F$3:$F$8999=생산수출데이터!$L169)*(수출입지역별백데이터!$G$3:$G$8999=생산수출데이터!$N169)*(수출입지역별백데이터!$H$3:$H$8999))</f>
        <v>994</v>
      </c>
      <c r="U169" s="92" cm="1">
        <f t="array" ref="U169">SUMPRODUCT((수출입지역별백데이터!$F$3:$F$8999=생산수출데이터!$L169)*(수출입지역별백데이터!$G$3:$G$8999=생산수출데이터!$N169)*(수출입지역별백데이터!$I$3:$I$8999))</f>
        <v>20320</v>
      </c>
      <c r="V169" s="91">
        <f t="shared" si="177"/>
        <v>20320</v>
      </c>
      <c r="W169" s="90" t="s">
        <v>321</v>
      </c>
      <c r="X169" s="89">
        <f t="shared" ref="X169" si="213">V169</f>
        <v>20320</v>
      </c>
      <c r="Y169" s="92" cm="1">
        <f t="array" ref="Y169">SUMPRODUCT((수출입지역별백데이터!$K$3:$K$8999=생산수출데이터!$L169)*(수출입지역별백데이터!$L$3:$L$8999=생산수출데이터!$N169)*(수출입지역별백데이터!$M$3:$M$8999))</f>
        <v>99</v>
      </c>
      <c r="Z169" s="92" cm="1">
        <f t="array" ref="Z169">SUMPRODUCT((수출입지역별백데이터!$K$3:$K$8999=생산수출데이터!$L169)*(수출입지역별백데이터!$L$3:$L$8999=생산수출데이터!$N169)*(수출입지역별백데이터!$N$3:$N$8999))</f>
        <v>159294</v>
      </c>
      <c r="AA169" s="91">
        <f t="shared" si="178"/>
        <v>159294</v>
      </c>
      <c r="AB169" s="90" t="s">
        <v>321</v>
      </c>
      <c r="AC169" s="89">
        <f t="shared" ref="AC169" si="214">AA169</f>
        <v>159294</v>
      </c>
      <c r="AD169" s="92" cm="1">
        <f t="array" ref="AD169">SUMPRODUCT((수출입지역별백데이터!$P$3:$P$8999=생산수출데이터!$L169)*(수출입지역별백데이터!$Q$3:$Q$8999=생산수출데이터!$N169)*(수출입지역별백데이터!$R$3:$R$8999))</f>
        <v>408</v>
      </c>
      <c r="AE169" s="92" cm="1">
        <f t="array" ref="AE169">SUMPRODUCT((수출입지역별백데이터!$P$3:$P$8999=생산수출데이터!$L169)*(수출입지역별백데이터!$Q$3:$Q$8999=생산수출데이터!$N169)*(수출입지역별백데이터!$S$3:$S$8999))</f>
        <v>293898</v>
      </c>
      <c r="AF169" s="91">
        <f t="shared" si="179"/>
        <v>293898</v>
      </c>
      <c r="AG169" s="90" t="s">
        <v>321</v>
      </c>
      <c r="AH169" s="89">
        <f t="shared" ref="AH169" si="215">AF169</f>
        <v>293898</v>
      </c>
    </row>
    <row r="170" spans="12:34" x14ac:dyDescent="0.3">
      <c r="L170" s="190" t="s">
        <v>261</v>
      </c>
      <c r="M170" s="190" t="s">
        <v>325</v>
      </c>
      <c r="N170" s="190" t="s">
        <v>332</v>
      </c>
      <c r="O170" s="92" cm="1">
        <f t="array" ref="O170">SUMPRODUCT((수출입지역별백데이터!$A$3:$A$8999=생산수출데이터!$L170)*(수출입지역별백데이터!$B$3:$B$8999=생산수출데이터!$N170)*(수출입지역별백데이터!$C$3:$C$8999))</f>
        <v>1745907.6</v>
      </c>
      <c r="P170" s="92" cm="1">
        <f t="array" ref="P170">SUMPRODUCT((수출입지역별백데이터!$A$3:$A$8999=생산수출데이터!$L170)*(수출입지역별백데이터!$B$3:$B$8999=생산수출데이터!$N170)*(수출입지역별백데이터!$D$3:$D$8999))</f>
        <v>9878245</v>
      </c>
      <c r="Q170" s="91">
        <f t="shared" si="176"/>
        <v>9878245</v>
      </c>
      <c r="R170" s="91"/>
      <c r="S170" s="93"/>
      <c r="T170" s="92" cm="1">
        <f t="array" ref="T170">SUMPRODUCT((수출입지역별백데이터!$F$3:$F$8999=생산수출데이터!$L170)*(수출입지역별백데이터!$G$3:$G$8999=생산수출데이터!$N170)*(수출입지역별백데이터!$H$3:$H$8999))</f>
        <v>3210</v>
      </c>
      <c r="U170" s="92" cm="1">
        <f t="array" ref="U170">SUMPRODUCT((수출입지역별백데이터!$F$3:$F$8999=생산수출데이터!$L170)*(수출입지역별백데이터!$G$3:$G$8999=생산수출데이터!$N170)*(수출입지역별백데이터!$I$3:$I$8999))</f>
        <v>240790</v>
      </c>
      <c r="V170" s="91">
        <f t="shared" si="177"/>
        <v>240790</v>
      </c>
      <c r="W170" s="91"/>
      <c r="X170" s="93"/>
      <c r="Y170" s="92" cm="1">
        <f t="array" ref="Y170">SUMPRODUCT((수출입지역별백데이터!$K$3:$K$8999=생산수출데이터!$L170)*(수출입지역별백데이터!$L$3:$L$8999=생산수출데이터!$N170)*(수출입지역별백데이터!$M$3:$M$8999))</f>
        <v>8745</v>
      </c>
      <c r="Z170" s="92" cm="1">
        <f t="array" ref="Z170">SUMPRODUCT((수출입지역별백데이터!$K$3:$K$8999=생산수출데이터!$L170)*(수출입지역별백데이터!$L$3:$L$8999=생산수출데이터!$N170)*(수출입지역별백데이터!$N$3:$N$8999))</f>
        <v>3339261</v>
      </c>
      <c r="AA170" s="91">
        <f t="shared" si="178"/>
        <v>3339261</v>
      </c>
      <c r="AB170" s="91"/>
      <c r="AC170" s="93"/>
      <c r="AD170" s="92" cm="1">
        <f t="array" ref="AD170">SUMPRODUCT((수출입지역별백데이터!$P$3:$P$8999=생산수출데이터!$L170)*(수출입지역별백데이터!$Q$3:$Q$8999=생산수출데이터!$N170)*(수출입지역별백데이터!$R$3:$R$8999))</f>
        <v>5635</v>
      </c>
      <c r="AE170" s="92" cm="1">
        <f t="array" ref="AE170">SUMPRODUCT((수출입지역별백데이터!$P$3:$P$8999=생산수출데이터!$L170)*(수출입지역별백데이터!$Q$3:$Q$8999=생산수출데이터!$N170)*(수출입지역별백데이터!$S$3:$S$8999))</f>
        <v>1192502</v>
      </c>
      <c r="AF170" s="91">
        <f t="shared" si="179"/>
        <v>1192502</v>
      </c>
      <c r="AG170" s="91"/>
      <c r="AH170" s="93"/>
    </row>
    <row r="171" spans="12:34" x14ac:dyDescent="0.3">
      <c r="L171" s="190" t="s">
        <v>261</v>
      </c>
      <c r="M171" s="190" t="s">
        <v>325</v>
      </c>
      <c r="N171" s="190" t="s">
        <v>331</v>
      </c>
      <c r="O171" s="92" cm="1">
        <f t="array" ref="O171">SUMPRODUCT((수출입지역별백데이터!$A$3:$A$8999=생산수출데이터!$L171)*(수출입지역별백데이터!$B$3:$B$8999=생산수출데이터!$N171)*(수출입지역별백데이터!$C$3:$C$8999))</f>
        <v>453857.6</v>
      </c>
      <c r="P171" s="92" cm="1">
        <f t="array" ref="P171">SUMPRODUCT((수출입지역별백데이터!$A$3:$A$8999=생산수출데이터!$L171)*(수출입지역별백데이터!$B$3:$B$8999=생산수출데이터!$N171)*(수출입지역별백데이터!$D$3:$D$8999))</f>
        <v>5906059</v>
      </c>
      <c r="Q171" s="91">
        <f t="shared" si="176"/>
        <v>5906059</v>
      </c>
      <c r="R171" s="90" t="s">
        <v>323</v>
      </c>
      <c r="S171" s="89">
        <f t="shared" ref="S171" si="216">SUM(Q171:Q173)</f>
        <v>8108608</v>
      </c>
      <c r="T171" s="92" cm="1">
        <f t="array" ref="T171">SUMPRODUCT((수출입지역별백데이터!$F$3:$F$8999=생산수출데이터!$L171)*(수출입지역별백데이터!$G$3:$G$8999=생산수출데이터!$N171)*(수출입지역별백데이터!$H$3:$H$8999))</f>
        <v>628</v>
      </c>
      <c r="U171" s="92" cm="1">
        <f t="array" ref="U171">SUMPRODUCT((수출입지역별백데이터!$F$3:$F$8999=생산수출데이터!$L171)*(수출입지역별백데이터!$G$3:$G$8999=생산수출데이터!$N171)*(수출입지역별백데이터!$I$3:$I$8999))</f>
        <v>138295</v>
      </c>
      <c r="V171" s="91">
        <f t="shared" si="177"/>
        <v>138295</v>
      </c>
      <c r="W171" s="90" t="s">
        <v>323</v>
      </c>
      <c r="X171" s="89">
        <f t="shared" ref="X171" si="217">SUM(V171:V173)</f>
        <v>175963</v>
      </c>
      <c r="Y171" s="92" cm="1">
        <f t="array" ref="Y171">SUMPRODUCT((수출입지역별백데이터!$K$3:$K$8999=생산수출데이터!$L171)*(수출입지역별백데이터!$L$3:$L$8999=생산수출데이터!$N171)*(수출입지역별백데이터!$M$3:$M$8999))</f>
        <v>5103</v>
      </c>
      <c r="Z171" s="92" cm="1">
        <f t="array" ref="Z171">SUMPRODUCT((수출입지역별백데이터!$K$3:$K$8999=생산수출데이터!$L171)*(수출입지역별백데이터!$L$3:$L$8999=생산수출데이터!$N171)*(수출입지역별백데이터!$N$3:$N$8999))</f>
        <v>2347162</v>
      </c>
      <c r="AA171" s="91">
        <f t="shared" si="178"/>
        <v>2347162</v>
      </c>
      <c r="AB171" s="90" t="s">
        <v>323</v>
      </c>
      <c r="AC171" s="89">
        <f t="shared" ref="AC171" si="218">SUM(AA171:AA173)</f>
        <v>2664038</v>
      </c>
      <c r="AD171" s="92" cm="1">
        <f t="array" ref="AD171">SUMPRODUCT((수출입지역별백데이터!$P$3:$P$8999=생산수출데이터!$L171)*(수출입지역별백데이터!$Q$3:$Q$8999=생산수출데이터!$N171)*(수출입지역별백데이터!$R$3:$R$8999))</f>
        <v>1199</v>
      </c>
      <c r="AE171" s="92" cm="1">
        <f t="array" ref="AE171">SUMPRODUCT((수출입지역별백데이터!$P$3:$P$8999=생산수출데이터!$L171)*(수출입지역별백데이터!$Q$3:$Q$8999=생산수출데이터!$N171)*(수출입지역별백데이터!$S$3:$S$8999))</f>
        <v>210420</v>
      </c>
      <c r="AF171" s="91">
        <f t="shared" si="179"/>
        <v>210420</v>
      </c>
      <c r="AG171" s="90" t="s">
        <v>323</v>
      </c>
      <c r="AH171" s="89">
        <f t="shared" ref="AH171" si="219">SUM(AF171:AF173)</f>
        <v>391514</v>
      </c>
    </row>
    <row r="172" spans="12:34" x14ac:dyDescent="0.3">
      <c r="L172" s="190" t="s">
        <v>261</v>
      </c>
      <c r="M172" s="190" t="s">
        <v>325</v>
      </c>
      <c r="N172" s="190" t="s">
        <v>330</v>
      </c>
      <c r="O172" s="92" cm="1">
        <f t="array" ref="O172">SUMPRODUCT((수출입지역별백데이터!$A$3:$A$8999=생산수출데이터!$L172)*(수출입지역별백데이터!$B$3:$B$8999=생산수출데이터!$N172)*(수출입지역별백데이터!$C$3:$C$8999))</f>
        <v>54408.2</v>
      </c>
      <c r="P172" s="92" cm="1">
        <f t="array" ref="P172">SUMPRODUCT((수출입지역별백데이터!$A$3:$A$8999=생산수출데이터!$L172)*(수출입지역별백데이터!$B$3:$B$8999=생산수출데이터!$N172)*(수출입지역별백데이터!$D$3:$D$8999))</f>
        <v>346456</v>
      </c>
      <c r="Q172" s="91">
        <f t="shared" si="176"/>
        <v>346456</v>
      </c>
      <c r="R172" s="91"/>
      <c r="S172" s="95"/>
      <c r="T172" s="92" cm="1">
        <f t="array" ref="T172">SUMPRODUCT((수출입지역별백데이터!$F$3:$F$8999=생산수출데이터!$L172)*(수출입지역별백데이터!$G$3:$G$8999=생산수출데이터!$N172)*(수출입지역별백데이터!$H$3:$H$8999))</f>
        <v>132</v>
      </c>
      <c r="U172" s="92" cm="1">
        <f t="array" ref="U172">SUMPRODUCT((수출입지역별백데이터!$F$3:$F$8999=생산수출데이터!$L172)*(수출입지역별백데이터!$G$3:$G$8999=생산수출데이터!$N172)*(수출입지역별백데이터!$I$3:$I$8999))</f>
        <v>936</v>
      </c>
      <c r="V172" s="91">
        <f t="shared" si="177"/>
        <v>936</v>
      </c>
      <c r="W172" s="91"/>
      <c r="X172" s="95"/>
      <c r="Y172" s="92" cm="1">
        <f t="array" ref="Y172">SUMPRODUCT((수출입지역별백데이터!$K$3:$K$8999=생산수출데이터!$L172)*(수출입지역별백데이터!$L$3:$L$8999=생산수출데이터!$N172)*(수출입지역별백데이터!$M$3:$M$8999))</f>
        <v>246</v>
      </c>
      <c r="Z172" s="92" cm="1">
        <f t="array" ref="Z172">SUMPRODUCT((수출입지역별백데이터!$K$3:$K$8999=생산수출데이터!$L172)*(수출입지역별백데이터!$L$3:$L$8999=생산수출데이터!$N172)*(수출입지역별백데이터!$N$3:$N$8999))</f>
        <v>58044</v>
      </c>
      <c r="AA172" s="91">
        <f t="shared" si="178"/>
        <v>58044</v>
      </c>
      <c r="AB172" s="91"/>
      <c r="AC172" s="95"/>
      <c r="AD172" s="92" cm="1">
        <f t="array" ref="AD172">SUMPRODUCT((수출입지역별백데이터!$P$3:$P$8999=생산수출데이터!$L172)*(수출입지역별백데이터!$Q$3:$Q$8999=생산수출데이터!$N172)*(수출입지역별백데이터!$R$3:$R$8999))</f>
        <v>268</v>
      </c>
      <c r="AE172" s="92" cm="1">
        <f t="array" ref="AE172">SUMPRODUCT((수출입지역별백데이터!$P$3:$P$8999=생산수출데이터!$L172)*(수출입지역별백데이터!$Q$3:$Q$8999=생산수출데이터!$N172)*(수출입지역별백데이터!$S$3:$S$8999))</f>
        <v>13142</v>
      </c>
      <c r="AF172" s="91">
        <f t="shared" si="179"/>
        <v>13142</v>
      </c>
      <c r="AG172" s="91"/>
      <c r="AH172" s="95"/>
    </row>
    <row r="173" spans="12:34" x14ac:dyDescent="0.3">
      <c r="L173" s="190" t="s">
        <v>261</v>
      </c>
      <c r="M173" s="190" t="s">
        <v>325</v>
      </c>
      <c r="N173" s="190" t="s">
        <v>329</v>
      </c>
      <c r="O173" s="92" cm="1">
        <f t="array" ref="O173">SUMPRODUCT((수출입지역별백데이터!$A$3:$A$8999=생산수출데이터!$L173)*(수출입지역별백데이터!$B$3:$B$8999=생산수출데이터!$N173)*(수출입지역별백데이터!$C$3:$C$8999))</f>
        <v>208839.1</v>
      </c>
      <c r="P173" s="92" cm="1">
        <f t="array" ref="P173">SUMPRODUCT((수출입지역별백데이터!$A$3:$A$8999=생산수출데이터!$L173)*(수출입지역별백데이터!$B$3:$B$8999=생산수출데이터!$N173)*(수출입지역별백데이터!$D$3:$D$8999))</f>
        <v>1856093</v>
      </c>
      <c r="Q173" s="91">
        <f t="shared" si="176"/>
        <v>1856093</v>
      </c>
      <c r="R173" s="91"/>
      <c r="S173" s="94"/>
      <c r="T173" s="92" cm="1">
        <f t="array" ref="T173">SUMPRODUCT((수출입지역별백데이터!$F$3:$F$8999=생산수출데이터!$L173)*(수출입지역별백데이터!$G$3:$G$8999=생산수출데이터!$N173)*(수출입지역별백데이터!$H$3:$H$8999))</f>
        <v>1125</v>
      </c>
      <c r="U173" s="92" cm="1">
        <f t="array" ref="U173">SUMPRODUCT((수출입지역별백데이터!$F$3:$F$8999=생산수출데이터!$L173)*(수출입지역별백데이터!$G$3:$G$8999=생산수출데이터!$N173)*(수출입지역별백데이터!$I$3:$I$8999))</f>
        <v>36732</v>
      </c>
      <c r="V173" s="91">
        <f t="shared" si="177"/>
        <v>36732</v>
      </c>
      <c r="W173" s="91"/>
      <c r="X173" s="94"/>
      <c r="Y173" s="92" cm="1">
        <f t="array" ref="Y173">SUMPRODUCT((수출입지역별백데이터!$K$3:$K$8999=생산수출데이터!$L173)*(수출입지역별백데이터!$L$3:$L$8999=생산수출데이터!$N173)*(수출입지역별백데이터!$M$3:$M$8999))</f>
        <v>3318</v>
      </c>
      <c r="Z173" s="92" cm="1">
        <f t="array" ref="Z173">SUMPRODUCT((수출입지역별백데이터!$K$3:$K$8999=생산수출데이터!$L173)*(수출입지역별백데이터!$L$3:$L$8999=생산수출데이터!$N173)*(수출입지역별백데이터!$N$3:$N$8999))</f>
        <v>258832</v>
      </c>
      <c r="AA173" s="91">
        <f t="shared" si="178"/>
        <v>258832</v>
      </c>
      <c r="AB173" s="91"/>
      <c r="AC173" s="94"/>
      <c r="AD173" s="92" cm="1">
        <f t="array" ref="AD173">SUMPRODUCT((수출입지역별백데이터!$P$3:$P$8999=생산수출데이터!$L173)*(수출입지역별백데이터!$Q$3:$Q$8999=생산수출데이터!$N173)*(수출입지역별백데이터!$R$3:$R$8999))</f>
        <v>2689</v>
      </c>
      <c r="AE173" s="92" cm="1">
        <f t="array" ref="AE173">SUMPRODUCT((수출입지역별백데이터!$P$3:$P$8999=생산수출데이터!$L173)*(수출입지역별백데이터!$Q$3:$Q$8999=생산수출데이터!$N173)*(수출입지역별백데이터!$S$3:$S$8999))</f>
        <v>167952</v>
      </c>
      <c r="AF173" s="91">
        <f t="shared" si="179"/>
        <v>167952</v>
      </c>
      <c r="AG173" s="91"/>
      <c r="AH173" s="94"/>
    </row>
    <row r="174" spans="12:34" x14ac:dyDescent="0.3">
      <c r="L174" s="190" t="s">
        <v>261</v>
      </c>
      <c r="M174" s="190" t="s">
        <v>325</v>
      </c>
      <c r="N174" s="190" t="s">
        <v>328</v>
      </c>
      <c r="O174" s="92" cm="1">
        <f t="array" ref="O174">SUMPRODUCT((수출입지역별백데이터!$A$3:$A$8999=생산수출데이터!$L174)*(수출입지역별백데이터!$B$3:$B$8999=생산수출데이터!$N174)*(수출입지역별백데이터!$C$3:$C$8999))</f>
        <v>4262</v>
      </c>
      <c r="P174" s="92" cm="1">
        <f t="array" ref="P174">SUMPRODUCT((수출입지역별백데이터!$A$3:$A$8999=생산수출데이터!$L174)*(수출입지역별백데이터!$B$3:$B$8999=생산수출데이터!$N174)*(수출입지역별백데이터!$D$3:$D$8999))</f>
        <v>104842</v>
      </c>
      <c r="Q174" s="91">
        <f t="shared" si="176"/>
        <v>104842</v>
      </c>
      <c r="R174" s="91"/>
      <c r="S174" s="93"/>
      <c r="T174" s="92" cm="1">
        <f t="array" ref="T174">SUMPRODUCT((수출입지역별백데이터!$F$3:$F$8999=생산수출데이터!$L174)*(수출입지역별백데이터!$G$3:$G$8999=생산수출데이터!$N174)*(수출입지역별백데이터!$H$3:$H$8999))</f>
        <v>2</v>
      </c>
      <c r="U174" s="92" cm="1">
        <f t="array" ref="U174">SUMPRODUCT((수출입지역별백데이터!$F$3:$F$8999=생산수출데이터!$L174)*(수출입지역별백데이터!$G$3:$G$8999=생산수출데이터!$N174)*(수출입지역별백데이터!$I$3:$I$8999))</f>
        <v>3</v>
      </c>
      <c r="V174" s="91">
        <f t="shared" si="177"/>
        <v>3</v>
      </c>
      <c r="W174" s="91"/>
      <c r="X174" s="93"/>
      <c r="Y174" s="92" cm="1">
        <f t="array" ref="Y174">SUMPRODUCT((수출입지역별백데이터!$K$3:$K$8999=생산수출데이터!$L174)*(수출입지역별백데이터!$L$3:$L$8999=생산수출데이터!$N174)*(수출입지역별백데이터!$M$3:$M$8999))</f>
        <v>0</v>
      </c>
      <c r="Z174" s="92" cm="1">
        <f t="array" ref="Z174">SUMPRODUCT((수출입지역별백데이터!$K$3:$K$8999=생산수출데이터!$L174)*(수출입지역별백데이터!$L$3:$L$8999=생산수출데이터!$N174)*(수출입지역별백데이터!$N$3:$N$8999))</f>
        <v>0</v>
      </c>
      <c r="AA174" s="91">
        <f t="shared" si="178"/>
        <v>0</v>
      </c>
      <c r="AB174" s="91"/>
      <c r="AC174" s="93"/>
      <c r="AD174" s="92" cm="1">
        <f t="array" ref="AD174">SUMPRODUCT((수출입지역별백데이터!$P$3:$P$8999=생산수출데이터!$L174)*(수출입지역별백데이터!$Q$3:$Q$8999=생산수출데이터!$N174)*(수출입지역별백데이터!$R$3:$R$8999))</f>
        <v>33</v>
      </c>
      <c r="AE174" s="92" cm="1">
        <f t="array" ref="AE174">SUMPRODUCT((수출입지역별백데이터!$P$3:$P$8999=생산수출데이터!$L174)*(수출입지역별백데이터!$Q$3:$Q$8999=생산수출데이터!$N174)*(수출입지역별백데이터!$S$3:$S$8999))</f>
        <v>100883</v>
      </c>
      <c r="AF174" s="91">
        <f t="shared" si="179"/>
        <v>100883</v>
      </c>
      <c r="AG174" s="91"/>
      <c r="AH174" s="93"/>
    </row>
    <row r="175" spans="12:34" x14ac:dyDescent="0.3">
      <c r="L175" s="190" t="s">
        <v>261</v>
      </c>
      <c r="M175" s="190" t="s">
        <v>325</v>
      </c>
      <c r="N175" s="190" t="s">
        <v>324</v>
      </c>
      <c r="O175" s="92" cm="1">
        <f t="array" ref="O175">SUMPRODUCT((수출입지역별백데이터!$A$3:$A$8999=생산수출데이터!$L175)*(수출입지역별백데이터!$B$3:$B$8999=생산수출데이터!$N175)*(수출입지역별백데이터!$C$3:$C$8999))</f>
        <v>1014947.2</v>
      </c>
      <c r="P175" s="92" cm="1">
        <f t="array" ref="P175">SUMPRODUCT((수출입지역별백데이터!$A$3:$A$8999=생산수출데이터!$L175)*(수출입지역별백데이터!$B$3:$B$8999=생산수출데이터!$N175)*(수출입지역별백데이터!$D$3:$D$8999))</f>
        <v>1547590</v>
      </c>
      <c r="Q175" s="91">
        <f t="shared" si="176"/>
        <v>1547590</v>
      </c>
      <c r="R175" s="90" t="s">
        <v>321</v>
      </c>
      <c r="S175" s="89">
        <f t="shared" ref="S175" si="220">Q175</f>
        <v>1547590</v>
      </c>
      <c r="T175" s="92" cm="1">
        <f t="array" ref="T175">SUMPRODUCT((수출입지역별백데이터!$F$3:$F$8999=생산수출데이터!$L175)*(수출입지역별백데이터!$G$3:$G$8999=생산수출데이터!$N175)*(수출입지역별백데이터!$H$3:$H$8999))</f>
        <v>940</v>
      </c>
      <c r="U175" s="92" cm="1">
        <f t="array" ref="U175">SUMPRODUCT((수출입지역별백데이터!$F$3:$F$8999=생산수출데이터!$L175)*(수출입지역별백데이터!$G$3:$G$8999=생산수출데이터!$N175)*(수출입지역별백데이터!$I$3:$I$8999))</f>
        <v>44567</v>
      </c>
      <c r="V175" s="91">
        <f t="shared" si="177"/>
        <v>44567</v>
      </c>
      <c r="W175" s="90" t="s">
        <v>321</v>
      </c>
      <c r="X175" s="89">
        <f t="shared" ref="X175" si="221">V175</f>
        <v>44567</v>
      </c>
      <c r="Y175" s="92" cm="1">
        <f t="array" ref="Y175">SUMPRODUCT((수출입지역별백데이터!$K$3:$K$8999=생산수출데이터!$L175)*(수출입지역별백데이터!$L$3:$L$8999=생산수출데이터!$N175)*(수출입지역별백데이터!$M$3:$M$8999))</f>
        <v>75</v>
      </c>
      <c r="Z175" s="92" cm="1">
        <f t="array" ref="Z175">SUMPRODUCT((수출입지역별백데이터!$K$3:$K$8999=생산수출데이터!$L175)*(수출입지역별백데이터!$L$3:$L$8999=생산수출데이터!$N175)*(수출입지역별백데이터!$N$3:$N$8999))</f>
        <v>674364</v>
      </c>
      <c r="AA175" s="91">
        <f t="shared" si="178"/>
        <v>674364</v>
      </c>
      <c r="AB175" s="90" t="s">
        <v>321</v>
      </c>
      <c r="AC175" s="89">
        <f t="shared" ref="AC175" si="222">AA175</f>
        <v>674364</v>
      </c>
      <c r="AD175" s="92" cm="1">
        <f t="array" ref="AD175">SUMPRODUCT((수출입지역별백데이터!$P$3:$P$8999=생산수출데이터!$L175)*(수출입지역별백데이터!$Q$3:$Q$8999=생산수출데이터!$N175)*(수출입지역별백데이터!$R$3:$R$8999))</f>
        <v>408</v>
      </c>
      <c r="AE175" s="92" cm="1">
        <f t="array" ref="AE175">SUMPRODUCT((수출입지역별백데이터!$P$3:$P$8999=생산수출데이터!$L175)*(수출입지역별백데이터!$Q$3:$Q$8999=생산수출데이터!$N175)*(수출입지역별백데이터!$S$3:$S$8999))</f>
        <v>645080</v>
      </c>
      <c r="AF175" s="91">
        <f t="shared" si="179"/>
        <v>645080</v>
      </c>
      <c r="AG175" s="90" t="s">
        <v>321</v>
      </c>
      <c r="AH175" s="89">
        <f t="shared" ref="AH175" si="223">AF175</f>
        <v>645080</v>
      </c>
    </row>
    <row r="176" spans="12:34" x14ac:dyDescent="0.3">
      <c r="L176" s="204" t="s">
        <v>265</v>
      </c>
      <c r="M176" s="204" t="s">
        <v>325</v>
      </c>
      <c r="N176" s="204" t="s">
        <v>332</v>
      </c>
      <c r="O176" s="92" cm="1">
        <f t="array" ref="O176">SUMPRODUCT((수출입지역별백데이터!$A$3:$A$8999=생산수출데이터!$L176)*(수출입지역별백데이터!$B$3:$B$8999=생산수출데이터!$N176)*(수출입지역별백데이터!$C$3:$C$8999))</f>
        <v>1236587.2</v>
      </c>
      <c r="P176" s="92" cm="1">
        <f t="array" ref="P176">SUMPRODUCT((수출입지역별백데이터!$A$3:$A$8999=생산수출데이터!$L176)*(수출입지역별백데이터!$B$3:$B$8999=생산수출데이터!$N176)*(수출입지역별백데이터!$D$3:$D$8999))</f>
        <v>9511623</v>
      </c>
      <c r="Q176" s="91">
        <f t="shared" ref="Q176:Q181" si="224">VALUE(P176)</f>
        <v>9511623</v>
      </c>
      <c r="R176" s="91"/>
      <c r="S176" s="93"/>
      <c r="T176" s="92" cm="1">
        <f t="array" ref="T176">SUMPRODUCT((수출입지역별백데이터!$F$3:$F$8999=생산수출데이터!$L176)*(수출입지역별백데이터!$G$3:$G$8999=생산수출데이터!$N176)*(수출입지역별백데이터!$H$3:$H$8999))</f>
        <v>3609</v>
      </c>
      <c r="U176" s="92" cm="1">
        <f t="array" ref="U176">SUMPRODUCT((수출입지역별백데이터!$F$3:$F$8999=생산수출데이터!$L176)*(수출입지역별백데이터!$G$3:$G$8999=생산수출데이터!$N176)*(수출입지역별백데이터!$I$3:$I$8999))</f>
        <v>302864</v>
      </c>
      <c r="V176" s="91">
        <f t="shared" ref="V176:V187" si="225">VALUE(U176)</f>
        <v>302864</v>
      </c>
      <c r="W176" s="91"/>
      <c r="X176" s="93"/>
      <c r="Y176" s="92" cm="1">
        <f t="array" ref="Y176">SUMPRODUCT((수출입지역별백데이터!$K$3:$K$8999=생산수출데이터!$L176)*(수출입지역별백데이터!$L$3:$L$8999=생산수출데이터!$N176)*(수출입지역별백데이터!$M$3:$M$8999))</f>
        <v>8238</v>
      </c>
      <c r="Z176" s="92" cm="1">
        <f t="array" ref="Z176">SUMPRODUCT((수출입지역별백데이터!$K$3:$K$8999=생산수출데이터!$L176)*(수출입지역별백데이터!$L$3:$L$8999=생산수출데이터!$N176)*(수출입지역별백데이터!$N$3:$N$8999))</f>
        <v>2724385</v>
      </c>
      <c r="AA176" s="91">
        <f t="shared" ref="AA176:AA187" si="226">VALUE(Z176)</f>
        <v>2724385</v>
      </c>
      <c r="AB176" s="91"/>
      <c r="AC176" s="93"/>
      <c r="AD176" s="92" cm="1">
        <f t="array" ref="AD176">SUMPRODUCT((수출입지역별백데이터!$P$3:$P$8999=생산수출데이터!$L176)*(수출입지역별백데이터!$Q$3:$Q$8999=생산수출데이터!$N176)*(수출입지역별백데이터!$R$3:$R$8999))</f>
        <v>5937</v>
      </c>
      <c r="AE176" s="92" cm="1">
        <f t="array" ref="AE176">SUMPRODUCT((수출입지역별백데이터!$P$3:$P$8999=생산수출데이터!$L176)*(수출입지역별백데이터!$Q$3:$Q$8999=생산수출데이터!$N176)*(수출입지역별백데이터!$S$3:$S$8999))</f>
        <v>943458</v>
      </c>
      <c r="AF176" s="91">
        <f t="shared" ref="AF176:AF187" si="227">VALUE(AE176)</f>
        <v>943458</v>
      </c>
      <c r="AG176" s="91"/>
      <c r="AH176" s="93"/>
    </row>
    <row r="177" spans="12:34" x14ac:dyDescent="0.3">
      <c r="L177" s="204" t="s">
        <v>265</v>
      </c>
      <c r="M177" s="204" t="s">
        <v>325</v>
      </c>
      <c r="N177" s="204" t="s">
        <v>331</v>
      </c>
      <c r="O177" s="92" cm="1">
        <f t="array" ref="O177">SUMPRODUCT((수출입지역별백데이터!$A$3:$A$8999=생산수출데이터!$L177)*(수출입지역별백데이터!$B$3:$B$8999=생산수출데이터!$N177)*(수출입지역별백데이터!$C$3:$C$8999))</f>
        <v>465412.5</v>
      </c>
      <c r="P177" s="92" cm="1">
        <f t="array" ref="P177">SUMPRODUCT((수출입지역별백데이터!$A$3:$A$8999=생산수출데이터!$L177)*(수출입지역별백데이터!$B$3:$B$8999=생산수출데이터!$N177)*(수출입지역별백데이터!$D$3:$D$8999))</f>
        <v>5974011</v>
      </c>
      <c r="Q177" s="91">
        <f t="shared" si="224"/>
        <v>5974011</v>
      </c>
      <c r="R177" s="90" t="s">
        <v>323</v>
      </c>
      <c r="S177" s="89">
        <f t="shared" ref="S177" si="228">SUM(Q177:Q179)</f>
        <v>8166763</v>
      </c>
      <c r="T177" s="92" cm="1">
        <f t="array" ref="T177">SUMPRODUCT((수출입지역별백데이터!$F$3:$F$8999=생산수출데이터!$L177)*(수출입지역별백데이터!$G$3:$G$8999=생산수출데이터!$N177)*(수출입지역별백데이터!$H$3:$H$8999))</f>
        <v>710</v>
      </c>
      <c r="U177" s="92" cm="1">
        <f t="array" ref="U177">SUMPRODUCT((수출입지역별백데이터!$F$3:$F$8999=생산수출데이터!$L177)*(수출입지역별백데이터!$G$3:$G$8999=생산수출데이터!$N177)*(수출입지역별백데이터!$I$3:$I$8999))</f>
        <v>229218</v>
      </c>
      <c r="V177" s="91">
        <f t="shared" si="225"/>
        <v>229218</v>
      </c>
      <c r="W177" s="90" t="s">
        <v>323</v>
      </c>
      <c r="X177" s="89">
        <f t="shared" ref="X177" si="229">SUM(V177:V179)</f>
        <v>267061</v>
      </c>
      <c r="Y177" s="92" cm="1">
        <f t="array" ref="Y177">SUMPRODUCT((수출입지역별백데이터!$K$3:$K$8999=생산수출데이터!$L177)*(수출입지역별백데이터!$L$3:$L$8999=생산수출데이터!$N177)*(수출입지역별백데이터!$M$3:$M$8999))</f>
        <v>4195</v>
      </c>
      <c r="Z177" s="92" cm="1">
        <f t="array" ref="Z177">SUMPRODUCT((수출입지역별백데이터!$K$3:$K$8999=생산수출데이터!$L177)*(수출입지역별백데이터!$L$3:$L$8999=생산수출데이터!$N177)*(수출입지역별백데이터!$N$3:$N$8999))</f>
        <v>2194109</v>
      </c>
      <c r="AA177" s="91">
        <f t="shared" si="226"/>
        <v>2194109</v>
      </c>
      <c r="AB177" s="90" t="s">
        <v>323</v>
      </c>
      <c r="AC177" s="89">
        <f t="shared" ref="AC177" si="230">SUM(AA177:AA179)</f>
        <v>2493916</v>
      </c>
      <c r="AD177" s="92" cm="1">
        <f t="array" ref="AD177">SUMPRODUCT((수출입지역별백데이터!$P$3:$P$8999=생산수출데이터!$L177)*(수출입지역별백데이터!$Q$3:$Q$8999=생산수출데이터!$N177)*(수출입지역별백데이터!$R$3:$R$8999))</f>
        <v>1319</v>
      </c>
      <c r="AE177" s="92" cm="1">
        <f t="array" ref="AE177">SUMPRODUCT((수출입지역별백데이터!$P$3:$P$8999=생산수출데이터!$L177)*(수출입지역별백데이터!$Q$3:$Q$8999=생산수출데이터!$N177)*(수출입지역별백데이터!$S$3:$S$8999))</f>
        <v>222010</v>
      </c>
      <c r="AF177" s="91">
        <f t="shared" si="227"/>
        <v>222010</v>
      </c>
      <c r="AG177" s="90" t="s">
        <v>323</v>
      </c>
      <c r="AH177" s="89">
        <f t="shared" ref="AH177" si="231">SUM(AF177:AF179)</f>
        <v>408281</v>
      </c>
    </row>
    <row r="178" spans="12:34" x14ac:dyDescent="0.3">
      <c r="L178" s="204" t="s">
        <v>265</v>
      </c>
      <c r="M178" s="204" t="s">
        <v>325</v>
      </c>
      <c r="N178" s="204" t="s">
        <v>330</v>
      </c>
      <c r="O178" s="92" cm="1">
        <f t="array" ref="O178">SUMPRODUCT((수출입지역별백데이터!$A$3:$A$8999=생산수출데이터!$L178)*(수출입지역별백데이터!$B$3:$B$8999=생산수출데이터!$N178)*(수출입지역별백데이터!$C$3:$C$8999))</f>
        <v>53923.9</v>
      </c>
      <c r="P178" s="92" cm="1">
        <f t="array" ref="P178">SUMPRODUCT((수출입지역별백데이터!$A$3:$A$8999=생산수출데이터!$L178)*(수출입지역별백데이터!$B$3:$B$8999=생산수출데이터!$N178)*(수출입지역별백데이터!$D$3:$D$8999))</f>
        <v>315944</v>
      </c>
      <c r="Q178" s="91">
        <f t="shared" si="224"/>
        <v>315944</v>
      </c>
      <c r="R178" s="91"/>
      <c r="S178" s="95"/>
      <c r="T178" s="92" cm="1">
        <f t="array" ref="T178">SUMPRODUCT((수출입지역별백데이터!$F$3:$F$8999=생산수출데이터!$L178)*(수출입지역별백데이터!$G$3:$G$8999=생산수출데이터!$N178)*(수출입지역별백데이터!$H$3:$H$8999))</f>
        <v>142</v>
      </c>
      <c r="U178" s="92" cm="1">
        <f t="array" ref="U178">SUMPRODUCT((수출입지역별백데이터!$F$3:$F$8999=생산수출데이터!$L178)*(수출입지역별백데이터!$G$3:$G$8999=생산수출데이터!$N178)*(수출입지역별백데이터!$I$3:$I$8999))</f>
        <v>704</v>
      </c>
      <c r="V178" s="91">
        <f t="shared" si="225"/>
        <v>704</v>
      </c>
      <c r="W178" s="91"/>
      <c r="X178" s="95"/>
      <c r="Y178" s="92" cm="1">
        <f t="array" ref="Y178">SUMPRODUCT((수출입지역별백데이터!$K$3:$K$8999=생산수출데이터!$L178)*(수출입지역별백데이터!$L$3:$L$8999=생산수출데이터!$N178)*(수출입지역별백데이터!$M$3:$M$8999))</f>
        <v>225</v>
      </c>
      <c r="Z178" s="92" cm="1">
        <f t="array" ref="Z178">SUMPRODUCT((수출입지역별백데이터!$K$3:$K$8999=생산수출데이터!$L178)*(수출입지역별백데이터!$L$3:$L$8999=생산수출데이터!$N178)*(수출입지역별백데이터!$N$3:$N$8999))</f>
        <v>57582</v>
      </c>
      <c r="AA178" s="91">
        <f t="shared" si="226"/>
        <v>57582</v>
      </c>
      <c r="AB178" s="91"/>
      <c r="AC178" s="95"/>
      <c r="AD178" s="92" cm="1">
        <f t="array" ref="AD178">SUMPRODUCT((수출입지역별백데이터!$P$3:$P$8999=생산수출데이터!$L178)*(수출입지역별백데이터!$Q$3:$Q$8999=생산수출데이터!$N178)*(수출입지역별백데이터!$R$3:$R$8999))</f>
        <v>204</v>
      </c>
      <c r="AE178" s="92" cm="1">
        <f t="array" ref="AE178">SUMPRODUCT((수출입지역별백데이터!$P$3:$P$8999=생산수출데이터!$L178)*(수출입지역별백데이터!$Q$3:$Q$8999=생산수출데이터!$N178)*(수출입지역별백데이터!$S$3:$S$8999))</f>
        <v>1915</v>
      </c>
      <c r="AF178" s="91">
        <f t="shared" si="227"/>
        <v>1915</v>
      </c>
      <c r="AG178" s="91"/>
      <c r="AH178" s="95"/>
    </row>
    <row r="179" spans="12:34" x14ac:dyDescent="0.3">
      <c r="L179" s="204" t="s">
        <v>265</v>
      </c>
      <c r="M179" s="204" t="s">
        <v>325</v>
      </c>
      <c r="N179" s="204" t="s">
        <v>329</v>
      </c>
      <c r="O179" s="92" cm="1">
        <f t="array" ref="O179">SUMPRODUCT((수출입지역별백데이터!$A$3:$A$8999=생산수출데이터!$L179)*(수출입지역별백데이터!$B$3:$B$8999=생산수출데이터!$N179)*(수출입지역별백데이터!$C$3:$C$8999))</f>
        <v>217956</v>
      </c>
      <c r="P179" s="92" cm="1">
        <f t="array" ref="P179">SUMPRODUCT((수출입지역별백데이터!$A$3:$A$8999=생산수출데이터!$L179)*(수출입지역별백데이터!$B$3:$B$8999=생산수출데이터!$N179)*(수출입지역별백데이터!$D$3:$D$8999))</f>
        <v>1876808</v>
      </c>
      <c r="Q179" s="91">
        <f t="shared" si="224"/>
        <v>1876808</v>
      </c>
      <c r="R179" s="91"/>
      <c r="S179" s="94"/>
      <c r="T179" s="92" cm="1">
        <f t="array" ref="T179">SUMPRODUCT((수출입지역별백데이터!$F$3:$F$8999=생산수출데이터!$L179)*(수출입지역별백데이터!$G$3:$G$8999=생산수출데이터!$N179)*(수출입지역별백데이터!$H$3:$H$8999))</f>
        <v>1327</v>
      </c>
      <c r="U179" s="92" cm="1">
        <f t="array" ref="U179">SUMPRODUCT((수출입지역별백데이터!$F$3:$F$8999=생산수출데이터!$L179)*(수출입지역별백데이터!$G$3:$G$8999=생산수출데이터!$N179)*(수출입지역별백데이터!$I$3:$I$8999))</f>
        <v>37139</v>
      </c>
      <c r="V179" s="91">
        <f t="shared" si="225"/>
        <v>37139</v>
      </c>
      <c r="W179" s="91"/>
      <c r="X179" s="94"/>
      <c r="Y179" s="92" cm="1">
        <f t="array" ref="Y179">SUMPRODUCT((수출입지역별백데이터!$K$3:$K$8999=생산수출데이터!$L179)*(수출입지역별백데이터!$L$3:$L$8999=생산수출데이터!$N179)*(수출입지역별백데이터!$M$3:$M$8999))</f>
        <v>3717</v>
      </c>
      <c r="Z179" s="92" cm="1">
        <f t="array" ref="Z179">SUMPRODUCT((수출입지역별백데이터!$K$3:$K$8999=생산수출데이터!$L179)*(수출입지역별백데이터!$L$3:$L$8999=생산수출데이터!$N179)*(수출입지역별백데이터!$N$3:$N$8999))</f>
        <v>242225</v>
      </c>
      <c r="AA179" s="91">
        <f t="shared" si="226"/>
        <v>242225</v>
      </c>
      <c r="AB179" s="91"/>
      <c r="AC179" s="94"/>
      <c r="AD179" s="92" cm="1">
        <f t="array" ref="AD179">SUMPRODUCT((수출입지역별백데이터!$P$3:$P$8999=생산수출데이터!$L179)*(수출입지역별백데이터!$Q$3:$Q$8999=생산수출데이터!$N179)*(수출입지역별백데이터!$R$3:$R$8999))</f>
        <v>2852</v>
      </c>
      <c r="AE179" s="92" cm="1">
        <f t="array" ref="AE179">SUMPRODUCT((수출입지역별백데이터!$P$3:$P$8999=생산수출데이터!$L179)*(수출입지역별백데이터!$Q$3:$Q$8999=생산수출데이터!$N179)*(수출입지역별백데이터!$S$3:$S$8999))</f>
        <v>184356</v>
      </c>
      <c r="AF179" s="91">
        <f t="shared" si="227"/>
        <v>184356</v>
      </c>
      <c r="AG179" s="91"/>
      <c r="AH179" s="94"/>
    </row>
    <row r="180" spans="12:34" x14ac:dyDescent="0.3">
      <c r="L180" s="204" t="s">
        <v>265</v>
      </c>
      <c r="M180" s="204" t="s">
        <v>325</v>
      </c>
      <c r="N180" s="204" t="s">
        <v>328</v>
      </c>
      <c r="O180" s="92" cm="1">
        <f t="array" ref="O180">SUMPRODUCT((수출입지역별백데이터!$A$3:$A$8999=생산수출데이터!$L180)*(수출입지역별백데이터!$B$3:$B$8999=생산수출데이터!$N180)*(수출입지역별백데이터!$C$3:$C$8999))</f>
        <v>2822.8</v>
      </c>
      <c r="P180" s="92" cm="1">
        <f t="array" ref="P180">SUMPRODUCT((수출입지역별백데이터!$A$3:$A$8999=생산수출데이터!$L180)*(수출입지역별백데이터!$B$3:$B$8999=생산수출데이터!$N180)*(수출입지역별백데이터!$D$3:$D$8999))</f>
        <v>76204</v>
      </c>
      <c r="Q180" s="91">
        <f t="shared" si="224"/>
        <v>76204</v>
      </c>
      <c r="R180" s="91"/>
      <c r="S180" s="93"/>
      <c r="T180" s="92" cm="1">
        <f t="array" ref="T180">SUMPRODUCT((수출입지역별백데이터!$F$3:$F$8999=생산수출데이터!$L180)*(수출입지역별백데이터!$G$3:$G$8999=생산수출데이터!$N180)*(수출입지역별백데이터!$H$3:$H$8999))</f>
        <v>1</v>
      </c>
      <c r="U180" s="92" cm="1">
        <f t="array" ref="U180">SUMPRODUCT((수출입지역별백데이터!$F$3:$F$8999=생산수출데이터!$L180)*(수출입지역별백데이터!$G$3:$G$8999=생산수출데이터!$N180)*(수출입지역별백데이터!$I$3:$I$8999))</f>
        <v>5</v>
      </c>
      <c r="V180" s="91">
        <f t="shared" si="225"/>
        <v>5</v>
      </c>
      <c r="W180" s="91"/>
      <c r="X180" s="93"/>
      <c r="Y180" s="92" cm="1">
        <f t="array" ref="Y180">SUMPRODUCT((수출입지역별백데이터!$K$3:$K$8999=생산수출데이터!$L180)*(수출입지역별백데이터!$L$3:$L$8999=생산수출데이터!$N180)*(수출입지역별백데이터!$M$3:$M$8999))</f>
        <v>0</v>
      </c>
      <c r="Z180" s="92" cm="1">
        <f t="array" ref="Z180">SUMPRODUCT((수출입지역별백데이터!$K$3:$K$8999=생산수출데이터!$L180)*(수출입지역별백데이터!$L$3:$L$8999=생산수출데이터!$N180)*(수출입지역별백데이터!$N$3:$N$8999))</f>
        <v>0</v>
      </c>
      <c r="AA180" s="91">
        <f t="shared" si="226"/>
        <v>0</v>
      </c>
      <c r="AB180" s="91"/>
      <c r="AC180" s="93"/>
      <c r="AD180" s="92" cm="1">
        <f t="array" ref="AD180">SUMPRODUCT((수출입지역별백데이터!$P$3:$P$8999=생산수출데이터!$L180)*(수출입지역별백데이터!$Q$3:$Q$8999=생산수출데이터!$N180)*(수출입지역별백데이터!$R$3:$R$8999))</f>
        <v>27</v>
      </c>
      <c r="AE180" s="92" cm="1">
        <f t="array" ref="AE180">SUMPRODUCT((수출입지역별백데이터!$P$3:$P$8999=생산수출데이터!$L180)*(수출입지역별백데이터!$Q$3:$Q$8999=생산수출데이터!$N180)*(수출입지역별백데이터!$S$3:$S$8999))</f>
        <v>58202</v>
      </c>
      <c r="AF180" s="91">
        <f t="shared" si="227"/>
        <v>58202</v>
      </c>
      <c r="AG180" s="91"/>
      <c r="AH180" s="93"/>
    </row>
    <row r="181" spans="12:34" x14ac:dyDescent="0.3">
      <c r="L181" s="204" t="s">
        <v>265</v>
      </c>
      <c r="M181" s="204" t="s">
        <v>325</v>
      </c>
      <c r="N181" s="204" t="s">
        <v>324</v>
      </c>
      <c r="O181" s="92" cm="1">
        <f t="array" ref="O181">SUMPRODUCT((수출입지역별백데이터!$A$3:$A$8999=생산수출데이터!$L181)*(수출입지역별백데이터!$B$3:$B$8999=생산수출데이터!$N181)*(수출입지역별백데이터!$C$3:$C$8999))</f>
        <v>485193.6</v>
      </c>
      <c r="P181" s="92" cm="1">
        <f t="array" ref="P181">SUMPRODUCT((수출입지역별백데이터!$A$3:$A$8999=생산수출데이터!$L181)*(수출입지역별백데이터!$B$3:$B$8999=생산수출데이터!$N181)*(수출입지역별백데이터!$D$3:$D$8999))</f>
        <v>937981</v>
      </c>
      <c r="Q181" s="91">
        <f t="shared" si="224"/>
        <v>937981</v>
      </c>
      <c r="R181" s="90" t="s">
        <v>321</v>
      </c>
      <c r="S181" s="89">
        <f t="shared" ref="S181" si="232">Q181</f>
        <v>937981</v>
      </c>
      <c r="T181" s="92" cm="1">
        <f t="array" ref="T181">SUMPRODUCT((수출입지역별백데이터!$F$3:$F$8999=생산수출데이터!$L181)*(수출입지역별백데이터!$G$3:$G$8999=생산수출데이터!$N181)*(수출입지역별백데이터!$H$3:$H$8999))</f>
        <v>1006</v>
      </c>
      <c r="U181" s="92" cm="1">
        <f t="array" ref="U181">SUMPRODUCT((수출입지역별백데이터!$F$3:$F$8999=생산수출데이터!$L181)*(수출입지역별백데이터!$G$3:$G$8999=생산수출데이터!$N181)*(수출입지역별백데이터!$I$3:$I$8999))</f>
        <v>14679</v>
      </c>
      <c r="V181" s="91">
        <f t="shared" si="225"/>
        <v>14679</v>
      </c>
      <c r="W181" s="90" t="s">
        <v>321</v>
      </c>
      <c r="X181" s="89">
        <f t="shared" ref="X181" si="233">V181</f>
        <v>14679</v>
      </c>
      <c r="Y181" s="92" cm="1">
        <f t="array" ref="Y181">SUMPRODUCT((수출입지역별백데이터!$K$3:$K$8999=생산수출데이터!$L181)*(수출입지역별백데이터!$L$3:$L$8999=생산수출데이터!$N181)*(수출입지역별백데이터!$M$3:$M$8999))</f>
        <v>93</v>
      </c>
      <c r="Z181" s="92" cm="1">
        <f t="array" ref="Z181">SUMPRODUCT((수출입지역별백데이터!$K$3:$K$8999=생산수출데이터!$L181)*(수출입지역별백데이터!$L$3:$L$8999=생산수출데이터!$N181)*(수출입지역별백데이터!$N$3:$N$8999))</f>
        <v>229403</v>
      </c>
      <c r="AA181" s="91">
        <f t="shared" si="226"/>
        <v>229403</v>
      </c>
      <c r="AB181" s="90" t="s">
        <v>321</v>
      </c>
      <c r="AC181" s="89">
        <f t="shared" ref="AC181" si="234">AA181</f>
        <v>229403</v>
      </c>
      <c r="AD181" s="92" cm="1">
        <f t="array" ref="AD181">SUMPRODUCT((수출입지역별백데이터!$P$3:$P$8999=생산수출데이터!$L181)*(수출입지역별백데이터!$Q$3:$Q$8999=생산수출데이터!$N181)*(수출입지역별백데이터!$R$3:$R$8999))</f>
        <v>462</v>
      </c>
      <c r="AE181" s="92" cm="1">
        <f t="array" ref="AE181">SUMPRODUCT((수출입지역별백데이터!$P$3:$P$8999=생산수출데이터!$L181)*(수출입지역별백데이터!$Q$3:$Q$8999=생산수출데이터!$N181)*(수출입지역별백데이터!$S$3:$S$8999))</f>
        <v>420628</v>
      </c>
      <c r="AF181" s="91">
        <f t="shared" si="227"/>
        <v>420628</v>
      </c>
      <c r="AG181" s="90" t="s">
        <v>321</v>
      </c>
      <c r="AH181" s="89">
        <f t="shared" ref="AH181" si="235">AF181</f>
        <v>420628</v>
      </c>
    </row>
    <row r="182" spans="12:34" x14ac:dyDescent="0.3">
      <c r="L182" s="255" t="s">
        <v>312</v>
      </c>
      <c r="M182" s="204" t="s">
        <v>325</v>
      </c>
      <c r="N182" s="204" t="s">
        <v>332</v>
      </c>
      <c r="O182" s="92" cm="1">
        <f t="array" ref="O182">SUMPRODUCT((수출입지역별백데이터!$A$3:$A$8999=생산수출데이터!$L182)*(수출입지역별백데이터!$B$3:$B$8999=생산수출데이터!$N182)*(수출입지역별백데이터!$C$3:$C$8999))</f>
        <v>2010136.7</v>
      </c>
      <c r="P182" s="92" cm="1">
        <f t="array" ref="P182">SUMPRODUCT((수출입지역별백데이터!$A$3:$A$8999=생산수출데이터!$L182)*(수출입지역별백데이터!$B$3:$B$8999=생산수출데이터!$N182)*(수출입지역별백데이터!$D$3:$D$8999))</f>
        <v>11007899</v>
      </c>
      <c r="Q182" s="91">
        <f t="shared" ref="Q182:Q187" si="236">VALUE(P182)</f>
        <v>11007899</v>
      </c>
      <c r="R182" s="91"/>
      <c r="S182" s="93"/>
      <c r="T182" s="92" cm="1">
        <f t="array" ref="T182">SUMPRODUCT((수출입지역별백데이터!$F$3:$F$8999=생산수출데이터!$L182)*(수출입지역별백데이터!$G$3:$G$8999=생산수출데이터!$N182)*(수출입지역별백데이터!$H$3:$H$8999))</f>
        <v>3707</v>
      </c>
      <c r="U182" s="92" cm="1">
        <f t="array" ref="U182">SUMPRODUCT((수출입지역별백데이터!$F$3:$F$8999=생산수출데이터!$L182)*(수출입지역별백데이터!$G$3:$G$8999=생산수출데이터!$N182)*(수출입지역별백데이터!$I$3:$I$8999))</f>
        <v>204788</v>
      </c>
      <c r="V182" s="91">
        <f t="shared" si="225"/>
        <v>204788</v>
      </c>
      <c r="W182" s="91"/>
      <c r="X182" s="93"/>
      <c r="Y182" s="92" cm="1">
        <f t="array" ref="Y182">SUMPRODUCT((수출입지역별백데이터!$K$3:$K$8999=생산수출데이터!$L182)*(수출입지역별백데이터!$L$3:$L$8999=생산수출데이터!$N182)*(수출입지역별백데이터!$M$3:$M$8999))</f>
        <v>8579</v>
      </c>
      <c r="Z182" s="92" cm="1">
        <f t="array" ref="Z182">SUMPRODUCT((수출입지역별백데이터!$K$3:$K$8999=생산수출데이터!$L182)*(수출입지역별백데이터!$L$3:$L$8999=생산수출데이터!$N182)*(수출입지역별백데이터!$N$3:$N$8999))</f>
        <v>3372188</v>
      </c>
      <c r="AA182" s="91">
        <f t="shared" si="226"/>
        <v>3372188</v>
      </c>
      <c r="AB182" s="91"/>
      <c r="AC182" s="93"/>
      <c r="AD182" s="92" cm="1">
        <f t="array" ref="AD182">SUMPRODUCT((수출입지역별백데이터!$P$3:$P$8999=생산수출데이터!$L182)*(수출입지역별백데이터!$Q$3:$Q$8999=생산수출데이터!$N182)*(수출입지역별백데이터!$R$3:$R$8999))</f>
        <v>6049</v>
      </c>
      <c r="AE182" s="92" cm="1">
        <f t="array" ref="AE182">SUMPRODUCT((수출입지역별백데이터!$P$3:$P$8999=생산수출데이터!$L182)*(수출입지역별백데이터!$Q$3:$Q$8999=생산수출데이터!$N182)*(수출입지역별백데이터!$S$3:$S$8999))</f>
        <v>1687886</v>
      </c>
      <c r="AF182" s="91">
        <f t="shared" si="227"/>
        <v>1687886</v>
      </c>
      <c r="AG182" s="91"/>
      <c r="AH182" s="93"/>
    </row>
    <row r="183" spans="12:34" x14ac:dyDescent="0.3">
      <c r="L183" s="255" t="s">
        <v>312</v>
      </c>
      <c r="M183" s="204" t="s">
        <v>325</v>
      </c>
      <c r="N183" s="204" t="s">
        <v>331</v>
      </c>
      <c r="O183" s="92" cm="1">
        <f t="array" ref="O183">SUMPRODUCT((수출입지역별백데이터!$A$3:$A$8999=생산수출데이터!$L183)*(수출입지역별백데이터!$B$3:$B$8999=생산수출데이터!$N183)*(수출입지역별백데이터!$C$3:$C$8999))</f>
        <v>460165.6</v>
      </c>
      <c r="P183" s="92" cm="1">
        <f t="array" ref="P183">SUMPRODUCT((수출입지역별백데이터!$A$3:$A$8999=생산수출데이터!$L183)*(수출입지역별백데이터!$B$3:$B$8999=생산수출데이터!$N183)*(수출입지역별백데이터!$D$3:$D$8999))</f>
        <v>5988116</v>
      </c>
      <c r="Q183" s="91">
        <f t="shared" si="236"/>
        <v>5988116</v>
      </c>
      <c r="R183" s="90" t="s">
        <v>323</v>
      </c>
      <c r="S183" s="89">
        <f t="shared" ref="S183" si="237">SUM(Q183:Q185)</f>
        <v>8244167</v>
      </c>
      <c r="T183" s="92" cm="1">
        <f t="array" ref="T183">SUMPRODUCT((수출입지역별백데이터!$F$3:$F$8999=생산수출데이터!$L183)*(수출입지역별백데이터!$G$3:$G$8999=생산수출데이터!$N183)*(수출입지역별백데이터!$H$3:$H$8999))</f>
        <v>726</v>
      </c>
      <c r="U183" s="92" cm="1">
        <f t="array" ref="U183">SUMPRODUCT((수출입지역별백데이터!$F$3:$F$8999=생산수출데이터!$L183)*(수출입지역별백데이터!$G$3:$G$8999=생산수출데이터!$N183)*(수출입지역별백데이터!$I$3:$I$8999))</f>
        <v>94463</v>
      </c>
      <c r="V183" s="91">
        <f t="shared" si="225"/>
        <v>94463</v>
      </c>
      <c r="W183" s="90" t="s">
        <v>323</v>
      </c>
      <c r="X183" s="89">
        <f t="shared" ref="X183" si="238">SUM(V183:V185)</f>
        <v>134910</v>
      </c>
      <c r="Y183" s="92" cm="1">
        <f t="array" ref="Y183">SUMPRODUCT((수출입지역별백데이터!$K$3:$K$8999=생산수출데이터!$L183)*(수출입지역별백데이터!$L$3:$L$8999=생산수출데이터!$N183)*(수출입지역별백데이터!$M$3:$M$8999))</f>
        <v>4536</v>
      </c>
      <c r="Z183" s="92" cm="1">
        <f t="array" ref="Z183">SUMPRODUCT((수출입지역별백데이터!$K$3:$K$8999=생산수출데이터!$L183)*(수출입지역별백데이터!$L$3:$L$8999=생산수출데이터!$N183)*(수출입지역별백데이터!$N$3:$N$8999))</f>
        <v>2320013</v>
      </c>
      <c r="AA183" s="91">
        <f t="shared" si="226"/>
        <v>2320013</v>
      </c>
      <c r="AB183" s="90" t="s">
        <v>323</v>
      </c>
      <c r="AC183" s="89">
        <f t="shared" ref="AC183" si="239">SUM(AA183:AA185)</f>
        <v>2636638</v>
      </c>
      <c r="AD183" s="92" cm="1">
        <f t="array" ref="AD183">SUMPRODUCT((수출입지역별백데이터!$P$3:$P$8999=생산수출데이터!$L183)*(수출입지역별백데이터!$Q$3:$Q$8999=생산수출데이터!$N183)*(수출입지역별백데이터!$R$3:$R$8999))</f>
        <v>1257</v>
      </c>
      <c r="AE183" s="92" cm="1">
        <f t="array" ref="AE183">SUMPRODUCT((수출입지역별백데이터!$P$3:$P$8999=생산수출데이터!$L183)*(수출입지역별백데이터!$Q$3:$Q$8999=생산수출데이터!$N183)*(수출입지역별백데이터!$S$3:$S$8999))</f>
        <v>296147</v>
      </c>
      <c r="AF183" s="91">
        <f t="shared" si="227"/>
        <v>296147</v>
      </c>
      <c r="AG183" s="90" t="s">
        <v>323</v>
      </c>
      <c r="AH183" s="89">
        <f t="shared" ref="AH183" si="240">SUM(AF183:AF185)</f>
        <v>480822</v>
      </c>
    </row>
    <row r="184" spans="12:34" x14ac:dyDescent="0.3">
      <c r="L184" s="255" t="s">
        <v>312</v>
      </c>
      <c r="M184" s="204" t="s">
        <v>325</v>
      </c>
      <c r="N184" s="204" t="s">
        <v>330</v>
      </c>
      <c r="O184" s="92" cm="1">
        <f t="array" ref="O184">SUMPRODUCT((수출입지역별백데이터!$A$3:$A$8999=생산수출데이터!$L184)*(수출입지역별백데이터!$B$3:$B$8999=생산수출데이터!$N184)*(수출입지역별백데이터!$C$3:$C$8999))</f>
        <v>55234.400000000001</v>
      </c>
      <c r="P184" s="92" cm="1">
        <f t="array" ref="P184">SUMPRODUCT((수출입지역별백데이터!$A$3:$A$8999=생산수출데이터!$L184)*(수출입지역별백데이터!$B$3:$B$8999=생산수출데이터!$N184)*(수출입지역별백데이터!$D$3:$D$8999))</f>
        <v>339273</v>
      </c>
      <c r="Q184" s="91">
        <f t="shared" si="236"/>
        <v>339273</v>
      </c>
      <c r="R184" s="91"/>
      <c r="S184" s="95"/>
      <c r="T184" s="92" cm="1">
        <f t="array" ref="T184">SUMPRODUCT((수출입지역별백데이터!$F$3:$F$8999=생산수출데이터!$L184)*(수출입지역별백데이터!$G$3:$G$8999=생산수출데이터!$N184)*(수출입지역별백데이터!$H$3:$H$8999))</f>
        <v>181</v>
      </c>
      <c r="U184" s="92" cm="1">
        <f t="array" ref="U184">SUMPRODUCT((수출입지역별백데이터!$F$3:$F$8999=생산수출데이터!$L184)*(수출입지역별백데이터!$G$3:$G$8999=생산수출데이터!$N184)*(수출입지역별백데이터!$I$3:$I$8999))</f>
        <v>1905</v>
      </c>
      <c r="V184" s="91">
        <f t="shared" si="225"/>
        <v>1905</v>
      </c>
      <c r="W184" s="91"/>
      <c r="X184" s="95"/>
      <c r="Y184" s="92" cm="1">
        <f t="array" ref="Y184">SUMPRODUCT((수출입지역별백데이터!$K$3:$K$8999=생산수출데이터!$L184)*(수출입지역별백데이터!$L$3:$L$8999=생산수출데이터!$N184)*(수출입지역별백데이터!$M$3:$M$8999))</f>
        <v>222</v>
      </c>
      <c r="Z184" s="92" cm="1">
        <f t="array" ref="Z184">SUMPRODUCT((수출입지역별백데이터!$K$3:$K$8999=생산수출데이터!$L184)*(수출입지역별백데이터!$L$3:$L$8999=생산수출데이터!$N184)*(수출입지역별백데이터!$N$3:$N$8999))</f>
        <v>59547</v>
      </c>
      <c r="AA184" s="91">
        <f t="shared" si="226"/>
        <v>59547</v>
      </c>
      <c r="AB184" s="91"/>
      <c r="AC184" s="95"/>
      <c r="AD184" s="92" cm="1">
        <f t="array" ref="AD184">SUMPRODUCT((수출입지역별백데이터!$P$3:$P$8999=생산수출데이터!$L184)*(수출입지역별백데이터!$Q$3:$Q$8999=생산수출데이터!$N184)*(수출입지역별백데이터!$R$3:$R$8999))</f>
        <v>201</v>
      </c>
      <c r="AE184" s="92" cm="1">
        <f t="array" ref="AE184">SUMPRODUCT((수출입지역별백데이터!$P$3:$P$8999=생산수출데이터!$L184)*(수출입지역별백데이터!$Q$3:$Q$8999=생산수출데이터!$N184)*(수출입지역별백데이터!$S$3:$S$8999))</f>
        <v>2785</v>
      </c>
      <c r="AF184" s="91">
        <f t="shared" si="227"/>
        <v>2785</v>
      </c>
      <c r="AG184" s="91"/>
      <c r="AH184" s="95"/>
    </row>
    <row r="185" spans="12:34" x14ac:dyDescent="0.3">
      <c r="L185" s="255" t="s">
        <v>312</v>
      </c>
      <c r="M185" s="204" t="s">
        <v>325</v>
      </c>
      <c r="N185" s="204" t="s">
        <v>329</v>
      </c>
      <c r="O185" s="92" cm="1">
        <f t="array" ref="O185">SUMPRODUCT((수출입지역별백데이터!$A$3:$A$8999=생산수출데이터!$L185)*(수출입지역별백데이터!$B$3:$B$8999=생산수출데이터!$N185)*(수출입지역별백데이터!$C$3:$C$8999))</f>
        <v>224333.8</v>
      </c>
      <c r="P185" s="92" cm="1">
        <f t="array" ref="P185">SUMPRODUCT((수출입지역별백데이터!$A$3:$A$8999=생산수출데이터!$L185)*(수출입지역별백데이터!$B$3:$B$8999=생산수출데이터!$N185)*(수출입지역별백데이터!$D$3:$D$8999))</f>
        <v>1916778</v>
      </c>
      <c r="Q185" s="91">
        <f t="shared" si="236"/>
        <v>1916778</v>
      </c>
      <c r="R185" s="91"/>
      <c r="S185" s="94"/>
      <c r="T185" s="92" cm="1">
        <f t="array" ref="T185">SUMPRODUCT((수출입지역별백데이터!$F$3:$F$8999=생산수출데이터!$L185)*(수출입지역별백데이터!$G$3:$G$8999=생산수출데이터!$N185)*(수출입지역별백데이터!$H$3:$H$8999))</f>
        <v>1344</v>
      </c>
      <c r="U185" s="92" cm="1">
        <f t="array" ref="U185">SUMPRODUCT((수출입지역별백데이터!$F$3:$F$8999=생산수출데이터!$L185)*(수출입지역별백데이터!$G$3:$G$8999=생산수출데이터!$N185)*(수출입지역별백데이터!$I$3:$I$8999))</f>
        <v>38542</v>
      </c>
      <c r="V185" s="91">
        <f t="shared" si="225"/>
        <v>38542</v>
      </c>
      <c r="W185" s="91"/>
      <c r="X185" s="94"/>
      <c r="Y185" s="92" cm="1">
        <f t="array" ref="Y185">SUMPRODUCT((수출입지역별백데이터!$K$3:$K$8999=생산수출데이터!$L185)*(수출입지역별백데이터!$L$3:$L$8999=생산수출데이터!$N185)*(수출입지역별백데이터!$M$3:$M$8999))</f>
        <v>3710</v>
      </c>
      <c r="Z185" s="92" cm="1">
        <f t="array" ref="Z185">SUMPRODUCT((수출입지역별백데이터!$K$3:$K$8999=생산수출데이터!$L185)*(수출입지역별백데이터!$L$3:$L$8999=생산수출데이터!$N185)*(수출입지역별백데이터!$N$3:$N$8999))</f>
        <v>257078</v>
      </c>
      <c r="AA185" s="91">
        <f t="shared" si="226"/>
        <v>257078</v>
      </c>
      <c r="AB185" s="91"/>
      <c r="AC185" s="94"/>
      <c r="AD185" s="92" cm="1">
        <f t="array" ref="AD185">SUMPRODUCT((수출입지역별백데이터!$P$3:$P$8999=생산수출데이터!$L185)*(수출입지역별백데이터!$Q$3:$Q$8999=생산수출데이터!$N185)*(수출입지역별백데이터!$R$3:$R$8999))</f>
        <v>2975</v>
      </c>
      <c r="AE185" s="92" cm="1">
        <f t="array" ref="AE185">SUMPRODUCT((수출입지역별백데이터!$P$3:$P$8999=생산수출데이터!$L185)*(수출입지역별백데이터!$Q$3:$Q$8999=생산수출데이터!$N185)*(수출입지역별백데이터!$S$3:$S$8999))</f>
        <v>181890</v>
      </c>
      <c r="AF185" s="91">
        <f t="shared" si="227"/>
        <v>181890</v>
      </c>
      <c r="AG185" s="91"/>
      <c r="AH185" s="94"/>
    </row>
    <row r="186" spans="12:34" x14ac:dyDescent="0.3">
      <c r="L186" s="255" t="s">
        <v>312</v>
      </c>
      <c r="M186" s="204" t="s">
        <v>325</v>
      </c>
      <c r="N186" s="204" t="s">
        <v>328</v>
      </c>
      <c r="O186" s="92" cm="1">
        <f t="array" ref="O186">SUMPRODUCT((수출입지역별백데이터!$A$3:$A$8999=생산수출데이터!$L186)*(수출입지역별백데이터!$B$3:$B$8999=생산수출데이터!$N186)*(수출입지역별백데이터!$C$3:$C$8999))</f>
        <v>4280.6000000000004</v>
      </c>
      <c r="P186" s="92" cm="1">
        <f t="array" ref="P186">SUMPRODUCT((수출입지역별백데이터!$A$3:$A$8999=생산수출데이터!$L186)*(수출입지역별백데이터!$B$3:$B$8999=생산수출데이터!$N186)*(수출입지역별백데이터!$D$3:$D$8999))</f>
        <v>93513</v>
      </c>
      <c r="Q186" s="91">
        <f t="shared" si="236"/>
        <v>93513</v>
      </c>
      <c r="R186" s="91"/>
      <c r="S186" s="93"/>
      <c r="T186" s="92" cm="1">
        <f t="array" ref="T186">SUMPRODUCT((수출입지역별백데이터!$F$3:$F$8999=생산수출데이터!$L186)*(수출입지역별백데이터!$G$3:$G$8999=생산수출데이터!$N186)*(수출입지역별백데이터!$H$3:$H$8999))</f>
        <v>1</v>
      </c>
      <c r="U186" s="92" cm="1">
        <f t="array" ref="U186">SUMPRODUCT((수출입지역별백데이터!$F$3:$F$8999=생산수출데이터!$L186)*(수출입지역별백데이터!$G$3:$G$8999=생산수출데이터!$N186)*(수출입지역별백데이터!$I$3:$I$8999))</f>
        <v>107</v>
      </c>
      <c r="V186" s="91">
        <f t="shared" si="225"/>
        <v>107</v>
      </c>
      <c r="W186" s="91"/>
      <c r="X186" s="93"/>
      <c r="Y186" s="92" cm="1">
        <f t="array" ref="Y186">SUMPRODUCT((수출입지역별백데이터!$K$3:$K$8999=생산수출데이터!$L186)*(수출입지역별백데이터!$L$3:$L$8999=생산수출데이터!$N186)*(수출입지역별백데이터!$M$3:$M$8999))</f>
        <v>0</v>
      </c>
      <c r="Z186" s="92" cm="1">
        <f t="array" ref="Z186">SUMPRODUCT((수출입지역별백데이터!$K$3:$K$8999=생산수출데이터!$L186)*(수출입지역별백데이터!$L$3:$L$8999=생산수출데이터!$N186)*(수출입지역별백데이터!$N$3:$N$8999))</f>
        <v>0</v>
      </c>
      <c r="AA186" s="91">
        <f t="shared" si="226"/>
        <v>0</v>
      </c>
      <c r="AB186" s="91"/>
      <c r="AC186" s="93"/>
      <c r="AD186" s="92" cm="1">
        <f t="array" ref="AD186">SUMPRODUCT((수출입지역별백데이터!$P$3:$P$8999=생산수출데이터!$L186)*(수출입지역별백데이터!$Q$3:$Q$8999=생산수출데이터!$N186)*(수출입지역별백데이터!$R$3:$R$8999))</f>
        <v>27</v>
      </c>
      <c r="AE186" s="92" cm="1">
        <f t="array" ref="AE186">SUMPRODUCT((수출입지역별백데이터!$P$3:$P$8999=생산수출데이터!$L186)*(수출입지역별백데이터!$Q$3:$Q$8999=생산수출데이터!$N186)*(수출입지역별백데이터!$S$3:$S$8999))</f>
        <v>89185</v>
      </c>
      <c r="AF186" s="91">
        <f t="shared" si="227"/>
        <v>89185</v>
      </c>
      <c r="AG186" s="91"/>
      <c r="AH186" s="93"/>
    </row>
    <row r="187" spans="12:34" x14ac:dyDescent="0.3">
      <c r="L187" s="255" t="s">
        <v>312</v>
      </c>
      <c r="M187" s="204" t="s">
        <v>325</v>
      </c>
      <c r="N187" s="204" t="s">
        <v>324</v>
      </c>
      <c r="O187" s="92" cm="1">
        <f t="array" ref="O187">SUMPRODUCT((수출입지역별백데이터!$A$3:$A$8999=생산수출데이터!$L187)*(수출입지역별백데이터!$B$3:$B$8999=생산수출데이터!$N187)*(수출입지역별백데이터!$C$3:$C$8999))</f>
        <v>1255193.7</v>
      </c>
      <c r="P187" s="92" cm="1">
        <f t="array" ref="P187">SUMPRODUCT((수출입지역별백데이터!$A$3:$A$8999=생산수출데이터!$L187)*(수출입지역별백데이터!$B$3:$B$8999=생산수출데이터!$N187)*(수출입지역별백데이터!$D$3:$D$8999))</f>
        <v>2431239</v>
      </c>
      <c r="Q187" s="91">
        <f t="shared" si="236"/>
        <v>2431239</v>
      </c>
      <c r="R187" s="90" t="s">
        <v>321</v>
      </c>
      <c r="S187" s="89">
        <f t="shared" ref="S187" si="241">Q187</f>
        <v>2431239</v>
      </c>
      <c r="T187" s="92" cm="1">
        <f t="array" ref="T187">SUMPRODUCT((수출입지역별백데이터!$F$3:$F$8999=생산수출데이터!$L187)*(수출입지역별백데이터!$G$3:$G$8999=생산수출데이터!$N187)*(수출입지역별백데이터!$H$3:$H$8999))</f>
        <v>990</v>
      </c>
      <c r="U187" s="92" cm="1">
        <f t="array" ref="U187">SUMPRODUCT((수출입지역별백데이터!$F$3:$F$8999=생산수출데이터!$L187)*(수출입지역별백데이터!$G$3:$G$8999=생산수출데이터!$N187)*(수출입지역별백데이터!$I$3:$I$8999))</f>
        <v>42239</v>
      </c>
      <c r="V187" s="91">
        <f t="shared" si="225"/>
        <v>42239</v>
      </c>
      <c r="W187" s="90" t="s">
        <v>321</v>
      </c>
      <c r="X187" s="89">
        <f t="shared" ref="X187" si="242">V187</f>
        <v>42239</v>
      </c>
      <c r="Y187" s="92" cm="1">
        <f t="array" ref="Y187">SUMPRODUCT((수출입지역별백데이터!$K$3:$K$8999=생산수출데이터!$L187)*(수출입지역별백데이터!$L$3:$L$8999=생산수출데이터!$N187)*(수출입지역별백데이터!$M$3:$M$8999))</f>
        <v>104</v>
      </c>
      <c r="Z187" s="92" cm="1">
        <f t="array" ref="Z187">SUMPRODUCT((수출입지역별백데이터!$K$3:$K$8999=생산수출데이터!$L187)*(수출입지역별백데이터!$L$3:$L$8999=생산수출데이터!$N187)*(수출입지역별백데이터!$N$3:$N$8999))</f>
        <v>735119</v>
      </c>
      <c r="AA187" s="91">
        <f t="shared" si="226"/>
        <v>735119</v>
      </c>
      <c r="AB187" s="90" t="s">
        <v>321</v>
      </c>
      <c r="AC187" s="89">
        <f t="shared" ref="AC187" si="243">AA187</f>
        <v>735119</v>
      </c>
      <c r="AD187" s="92" cm="1">
        <f t="array" ref="AD187">SUMPRODUCT((수출입지역별백데이터!$P$3:$P$8999=생산수출데이터!$L187)*(수출입지역별백데이터!$Q$3:$Q$8999=생산수출데이터!$N187)*(수출입지역별백데이터!$R$3:$R$8999))</f>
        <v>483</v>
      </c>
      <c r="AE187" s="92" cm="1">
        <f t="array" ref="AE187">SUMPRODUCT((수출입지역별백데이터!$P$3:$P$8999=생산수출데이터!$L187)*(수출입지역별백데이터!$Q$3:$Q$8999=생산수출데이터!$N187)*(수출입지역별백데이터!$S$3:$S$8999))</f>
        <v>1045407</v>
      </c>
      <c r="AF187" s="91">
        <f t="shared" si="227"/>
        <v>1045407</v>
      </c>
      <c r="AG187" s="90" t="s">
        <v>321</v>
      </c>
      <c r="AH187" s="89">
        <f t="shared" ref="AH187" si="244">AF187</f>
        <v>1045407</v>
      </c>
    </row>
    <row r="188" spans="12:34" x14ac:dyDescent="0.3">
      <c r="L188" s="288" t="s">
        <v>3619</v>
      </c>
      <c r="M188" s="204" t="s">
        <v>325</v>
      </c>
      <c r="N188" s="204" t="s">
        <v>332</v>
      </c>
      <c r="O188" s="92" cm="1">
        <f t="array" ref="O188">SUMPRODUCT((수출입지역별백데이터!$A$3:$A$8999=생산수출데이터!$L188)*(수출입지역별백데이터!$B$3:$B$8999=생산수출데이터!$N188)*(수출입지역별백데이터!$C$3:$C$8999))</f>
        <v>1545414.7</v>
      </c>
      <c r="P188" s="92" cm="1">
        <f t="array" ref="P188">SUMPRODUCT((수출입지역별백데이터!$A$3:$A$8999=생산수출데이터!$L188)*(수출입지역별백데이터!$B$3:$B$8999=생산수출데이터!$N188)*(수출입지역별백데이터!$D$3:$D$8999))</f>
        <v>9852732</v>
      </c>
      <c r="Q188" s="91">
        <f t="shared" ref="Q188:Q199" si="245">VALUE(P188)</f>
        <v>9852732</v>
      </c>
      <c r="R188" s="91"/>
      <c r="S188" s="93"/>
      <c r="T188" s="92" cm="1">
        <f t="array" ref="T188">SUMPRODUCT((수출입지역별백데이터!$F$3:$F$8999=생산수출데이터!$L188)*(수출입지역별백데이터!$G$3:$G$8999=생산수출데이터!$N188)*(수출입지역별백데이터!$H$3:$H$8999))</f>
        <v>3339</v>
      </c>
      <c r="U188" s="92" cm="1">
        <f t="array" ref="U188">SUMPRODUCT((수출입지역별백데이터!$F$3:$F$8999=생산수출데이터!$L188)*(수출입지역별백데이터!$G$3:$G$8999=생산수출데이터!$N188)*(수출입지역별백데이터!$I$3:$I$8999))</f>
        <v>149094</v>
      </c>
      <c r="V188" s="91">
        <f t="shared" ref="V188:V199" si="246">VALUE(U188)</f>
        <v>149094</v>
      </c>
      <c r="W188" s="91"/>
      <c r="X188" s="93"/>
      <c r="Y188" s="92" cm="1">
        <f t="array" ref="Y188">SUMPRODUCT((수출입지역별백데이터!$K$3:$K$8999=생산수출데이터!$L188)*(수출입지역별백데이터!$L$3:$L$8999=생산수출데이터!$N188)*(수출입지역별백데이터!$M$3:$M$8999))</f>
        <v>8033</v>
      </c>
      <c r="Z188" s="92" cm="1">
        <f t="array" ref="Z188">SUMPRODUCT((수출입지역별백데이터!$K$3:$K$8999=생산수출데이터!$L188)*(수출입지역별백데이터!$L$3:$L$8999=생산수출데이터!$N188)*(수출입지역별백데이터!$N$3:$N$8999))</f>
        <v>3279572</v>
      </c>
      <c r="AA188" s="91">
        <f t="shared" ref="AA188:AA199" si="247">VALUE(Z188)</f>
        <v>3279572</v>
      </c>
      <c r="AB188" s="91"/>
      <c r="AC188" s="93"/>
      <c r="AD188" s="92" cm="1">
        <f t="array" ref="AD188">SUMPRODUCT((수출입지역별백데이터!$P$3:$P$8999=생산수출데이터!$L188)*(수출입지역별백데이터!$Q$3:$Q$8999=생산수출데이터!$N188)*(수출입지역별백데이터!$R$3:$R$8999))</f>
        <v>5597</v>
      </c>
      <c r="AE188" s="92" cm="1">
        <f t="array" ref="AE188">SUMPRODUCT((수출입지역별백데이터!$P$3:$P$8999=생산수출데이터!$L188)*(수출입지역별백데이터!$Q$3:$Q$8999=생산수출데이터!$N188)*(수출입지역별백데이터!$S$3:$S$8999))</f>
        <v>1439133</v>
      </c>
      <c r="AF188" s="91">
        <f t="shared" ref="AF188:AF199" si="248">VALUE(AE188)</f>
        <v>1439133</v>
      </c>
      <c r="AG188" s="91"/>
      <c r="AH188" s="93"/>
    </row>
    <row r="189" spans="12:34" x14ac:dyDescent="0.3">
      <c r="L189" s="288" t="s">
        <v>3619</v>
      </c>
      <c r="M189" s="204" t="s">
        <v>325</v>
      </c>
      <c r="N189" s="204" t="s">
        <v>331</v>
      </c>
      <c r="O189" s="92" cm="1">
        <f t="array" ref="O189">SUMPRODUCT((수출입지역별백데이터!$A$3:$A$8999=생산수출데이터!$L189)*(수출입지역별백데이터!$B$3:$B$8999=생산수출데이터!$N189)*(수출입지역별백데이터!$C$3:$C$8999))</f>
        <v>434069.4</v>
      </c>
      <c r="P189" s="92" cm="1">
        <f t="array" ref="P189">SUMPRODUCT((수출입지역별백데이터!$A$3:$A$8999=생산수출데이터!$L189)*(수출입지역별백데이터!$B$3:$B$8999=생산수출데이터!$N189)*(수출입지역별백데이터!$D$3:$D$8999))</f>
        <v>5678766</v>
      </c>
      <c r="Q189" s="91">
        <f t="shared" si="245"/>
        <v>5678766</v>
      </c>
      <c r="R189" s="90" t="s">
        <v>323</v>
      </c>
      <c r="S189" s="89">
        <f t="shared" ref="S189" si="249">SUM(Q189:Q191)</f>
        <v>7932980</v>
      </c>
      <c r="T189" s="92" cm="1">
        <f t="array" ref="T189">SUMPRODUCT((수출입지역별백데이터!$F$3:$F$8999=생산수출데이터!$L189)*(수출입지역별백데이터!$G$3:$G$8999=생산수출데이터!$N189)*(수출입지역별백데이터!$H$3:$H$8999))</f>
        <v>627</v>
      </c>
      <c r="U189" s="92" cm="1">
        <f t="array" ref="U189">SUMPRODUCT((수출입지역별백데이터!$F$3:$F$8999=생산수출데이터!$L189)*(수출입지역별백데이터!$G$3:$G$8999=생산수출데이터!$N189)*(수출입지역별백데이터!$I$3:$I$8999))</f>
        <v>64416</v>
      </c>
      <c r="V189" s="91">
        <f t="shared" si="246"/>
        <v>64416</v>
      </c>
      <c r="W189" s="90" t="s">
        <v>323</v>
      </c>
      <c r="X189" s="89">
        <f t="shared" ref="X189" si="250">SUM(V189:V191)</f>
        <v>104443</v>
      </c>
      <c r="Y189" s="92" cm="1">
        <f t="array" ref="Y189">SUMPRODUCT((수출입지역별백데이터!$K$3:$K$8999=생산수출데이터!$L189)*(수출입지역별백데이터!$L$3:$L$8999=생산수출데이터!$N189)*(수출입지역별백데이터!$M$3:$M$8999))</f>
        <v>4274</v>
      </c>
      <c r="Z189" s="92" cm="1">
        <f t="array" ref="Z189">SUMPRODUCT((수출입지역별백데이터!$K$3:$K$8999=생산수출데이터!$L189)*(수출입지역별백데이터!$L$3:$L$8999=생산수출데이터!$N189)*(수출입지역별백데이터!$N$3:$N$8999))</f>
        <v>2250951</v>
      </c>
      <c r="AA189" s="91">
        <f t="shared" si="247"/>
        <v>2250951</v>
      </c>
      <c r="AB189" s="90" t="s">
        <v>323</v>
      </c>
      <c r="AC189" s="89">
        <f t="shared" ref="AC189" si="251">SUM(AA189:AA191)</f>
        <v>2579656</v>
      </c>
      <c r="AD189" s="92" cm="1">
        <f t="array" ref="AD189">SUMPRODUCT((수출입지역별백데이터!$P$3:$P$8999=생산수출데이터!$L189)*(수출입지역별백데이터!$Q$3:$Q$8999=생산수출데이터!$N189)*(수출입지역별백데이터!$R$3:$R$8999))</f>
        <v>1063</v>
      </c>
      <c r="AE189" s="92" cm="1">
        <f t="array" ref="AE189">SUMPRODUCT((수출입지역별백데이터!$P$3:$P$8999=생산수출데이터!$L189)*(수출입지역별백데이터!$Q$3:$Q$8999=생산수출데이터!$N189)*(수출입지역별백데이터!$S$3:$S$8999))</f>
        <v>251819</v>
      </c>
      <c r="AF189" s="91">
        <f t="shared" si="248"/>
        <v>251819</v>
      </c>
      <c r="AG189" s="90" t="s">
        <v>323</v>
      </c>
      <c r="AH189" s="89">
        <f t="shared" ref="AH189" si="252">SUM(AF189:AF191)</f>
        <v>428424</v>
      </c>
    </row>
    <row r="190" spans="12:34" x14ac:dyDescent="0.3">
      <c r="L190" s="288" t="s">
        <v>3619</v>
      </c>
      <c r="M190" s="204" t="s">
        <v>325</v>
      </c>
      <c r="N190" s="204" t="s">
        <v>330</v>
      </c>
      <c r="O190" s="92" cm="1">
        <f t="array" ref="O190">SUMPRODUCT((수출입지역별백데이터!$A$3:$A$8999=생산수출데이터!$L190)*(수출입지역별백데이터!$B$3:$B$8999=생산수출데이터!$N190)*(수출입지역별백데이터!$C$3:$C$8999))</f>
        <v>47976</v>
      </c>
      <c r="P190" s="92" cm="1">
        <f t="array" ref="P190">SUMPRODUCT((수출입지역별백데이터!$A$3:$A$8999=생산수출데이터!$L190)*(수출입지역별백데이터!$B$3:$B$8999=생산수출데이터!$N190)*(수출입지역별백데이터!$D$3:$D$8999))</f>
        <v>279811</v>
      </c>
      <c r="Q190" s="91">
        <f t="shared" si="245"/>
        <v>279811</v>
      </c>
      <c r="R190" s="91"/>
      <c r="S190" s="95"/>
      <c r="T190" s="92" cm="1">
        <f t="array" ref="T190">SUMPRODUCT((수출입지역별백데이터!$F$3:$F$8999=생산수출데이터!$L190)*(수출입지역별백데이터!$G$3:$G$8999=생산수출데이터!$N190)*(수출입지역별백데이터!$H$3:$H$8999))</f>
        <v>118</v>
      </c>
      <c r="U190" s="92" cm="1">
        <f t="array" ref="U190">SUMPRODUCT((수출입지역별백데이터!$F$3:$F$8999=생산수출데이터!$L190)*(수출입지역별백데이터!$G$3:$G$8999=생산수출데이터!$N190)*(수출입지역별백데이터!$I$3:$I$8999))</f>
        <v>998</v>
      </c>
      <c r="V190" s="91">
        <f t="shared" si="246"/>
        <v>998</v>
      </c>
      <c r="W190" s="91"/>
      <c r="X190" s="95"/>
      <c r="Y190" s="92" cm="1">
        <f t="array" ref="Y190">SUMPRODUCT((수출입지역별백데이터!$K$3:$K$8999=생산수출데이터!$L190)*(수출입지역별백데이터!$L$3:$L$8999=생산수출데이터!$N190)*(수출입지역별백데이터!$M$3:$M$8999))</f>
        <v>223</v>
      </c>
      <c r="Z190" s="92" cm="1">
        <f t="array" ref="Z190">SUMPRODUCT((수출입지역별백데이터!$K$3:$K$8999=생산수출데이터!$L190)*(수출입지역별백데이터!$L$3:$L$8999=생산수출데이터!$N190)*(수출입지역별백데이터!$N$3:$N$8999))</f>
        <v>58982</v>
      </c>
      <c r="AA190" s="91">
        <f t="shared" si="247"/>
        <v>58982</v>
      </c>
      <c r="AB190" s="91"/>
      <c r="AC190" s="95"/>
      <c r="AD190" s="92" cm="1">
        <f t="array" ref="AD190">SUMPRODUCT((수출입지역별백데이터!$P$3:$P$8999=생산수출데이터!$L190)*(수출입지역별백데이터!$Q$3:$Q$8999=생산수출데이터!$N190)*(수출입지역별백데이터!$R$3:$R$8999))</f>
        <v>127</v>
      </c>
      <c r="AE190" s="92" cm="1">
        <f t="array" ref="AE190">SUMPRODUCT((수출입지역별백데이터!$P$3:$P$8999=생산수출데이터!$L190)*(수출입지역별백데이터!$Q$3:$Q$8999=생산수출데이터!$N190)*(수출입지역별백데이터!$S$3:$S$8999))</f>
        <v>2212</v>
      </c>
      <c r="AF190" s="91">
        <f t="shared" si="248"/>
        <v>2212</v>
      </c>
      <c r="AG190" s="91"/>
      <c r="AH190" s="95"/>
    </row>
    <row r="191" spans="12:34" x14ac:dyDescent="0.3">
      <c r="L191" s="288" t="s">
        <v>3619</v>
      </c>
      <c r="M191" s="204" t="s">
        <v>325</v>
      </c>
      <c r="N191" s="204" t="s">
        <v>329</v>
      </c>
      <c r="O191" s="92" cm="1">
        <f t="array" ref="O191">SUMPRODUCT((수출입지역별백데이터!$A$3:$A$8999=생산수출데이터!$L191)*(수출입지역별백데이터!$B$3:$B$8999=생산수출데이터!$N191)*(수출입지역별백데이터!$C$3:$C$8999))</f>
        <v>223365.9</v>
      </c>
      <c r="P191" s="92" cm="1">
        <f t="array" ref="P191">SUMPRODUCT((수출입지역별백데이터!$A$3:$A$8999=생산수출데이터!$L191)*(수출입지역별백데이터!$B$3:$B$8999=생산수출데이터!$N191)*(수출입지역별백데이터!$D$3:$D$8999))</f>
        <v>1974403</v>
      </c>
      <c r="Q191" s="91">
        <f t="shared" si="245"/>
        <v>1974403</v>
      </c>
      <c r="R191" s="91"/>
      <c r="S191" s="94"/>
      <c r="T191" s="92" cm="1">
        <f t="array" ref="T191">SUMPRODUCT((수출입지역별백데이터!$F$3:$F$8999=생산수출데이터!$L191)*(수출입지역별백데이터!$G$3:$G$8999=생산수출데이터!$N191)*(수출입지역별백데이터!$H$3:$H$8999))</f>
        <v>1255</v>
      </c>
      <c r="U191" s="92" cm="1">
        <f t="array" ref="U191">SUMPRODUCT((수출입지역별백데이터!$F$3:$F$8999=생산수출데이터!$L191)*(수출입지역별백데이터!$G$3:$G$8999=생산수출데이터!$N191)*(수출입지역별백데이터!$I$3:$I$8999))</f>
        <v>39029</v>
      </c>
      <c r="V191" s="91">
        <f t="shared" si="246"/>
        <v>39029</v>
      </c>
      <c r="W191" s="91"/>
      <c r="X191" s="94"/>
      <c r="Y191" s="92" cm="1">
        <f t="array" ref="Y191">SUMPRODUCT((수출입지역별백데이터!$K$3:$K$8999=생산수출데이터!$L191)*(수출입지역별백데이터!$L$3:$L$8999=생산수출데이터!$N191)*(수출입지역별백데이터!$M$3:$M$8999))</f>
        <v>3453</v>
      </c>
      <c r="Z191" s="92" cm="1">
        <f t="array" ref="Z191">SUMPRODUCT((수출입지역별백데이터!$K$3:$K$8999=생산수출데이터!$L191)*(수출입지역별백데이터!$L$3:$L$8999=생산수출데이터!$N191)*(수출입지역별백데이터!$N$3:$N$8999))</f>
        <v>269723</v>
      </c>
      <c r="AA191" s="91">
        <f t="shared" si="247"/>
        <v>269723</v>
      </c>
      <c r="AB191" s="91"/>
      <c r="AC191" s="94"/>
      <c r="AD191" s="92" cm="1">
        <f t="array" ref="AD191">SUMPRODUCT((수출입지역별백데이터!$P$3:$P$8999=생산수출데이터!$L191)*(수출입지역별백데이터!$Q$3:$Q$8999=생산수출데이터!$N191)*(수출입지역별백데이터!$R$3:$R$8999))</f>
        <v>2906</v>
      </c>
      <c r="AE191" s="92" cm="1">
        <f t="array" ref="AE191">SUMPRODUCT((수출입지역별백데이터!$P$3:$P$8999=생산수출데이터!$L191)*(수출입지역별백데이터!$Q$3:$Q$8999=생산수출데이터!$N191)*(수출입지역별백데이터!$S$3:$S$8999))</f>
        <v>174393</v>
      </c>
      <c r="AF191" s="91">
        <f t="shared" si="248"/>
        <v>174393</v>
      </c>
      <c r="AG191" s="91"/>
      <c r="AH191" s="94"/>
    </row>
    <row r="192" spans="12:34" x14ac:dyDescent="0.3">
      <c r="L192" s="288" t="s">
        <v>3619</v>
      </c>
      <c r="M192" s="204" t="s">
        <v>325</v>
      </c>
      <c r="N192" s="204" t="s">
        <v>328</v>
      </c>
      <c r="O192" s="92" cm="1">
        <f t="array" ref="O192">SUMPRODUCT((수출입지역별백데이터!$A$3:$A$8999=생산수출데이터!$L192)*(수출입지역별백데이터!$B$3:$B$8999=생산수출데이터!$N192)*(수출입지역별백데이터!$C$3:$C$8999))</f>
        <v>2239.1999999999998</v>
      </c>
      <c r="P192" s="92" cm="1">
        <f t="array" ref="P192">SUMPRODUCT((수출입지역별백데이터!$A$3:$A$8999=생산수출데이터!$L192)*(수출입지역별백데이터!$B$3:$B$8999=생산수출데이터!$N192)*(수출입지역별백데이터!$D$3:$D$8999))</f>
        <v>51495</v>
      </c>
      <c r="Q192" s="91">
        <f t="shared" si="245"/>
        <v>51495</v>
      </c>
      <c r="R192" s="91"/>
      <c r="S192" s="93"/>
      <c r="T192" s="92" cm="1">
        <f t="array" ref="T192">SUMPRODUCT((수출입지역별백데이터!$F$3:$F$8999=생산수출데이터!$L192)*(수출입지역별백데이터!$G$3:$G$8999=생산수출데이터!$N192)*(수출입지역별백데이터!$H$3:$H$8999))</f>
        <v>2</v>
      </c>
      <c r="U192" s="92" cm="1">
        <f t="array" ref="U192">SUMPRODUCT((수출입지역별백데이터!$F$3:$F$8999=생산수출데이터!$L192)*(수출입지역별백데이터!$G$3:$G$8999=생산수출데이터!$N192)*(수출입지역별백데이터!$I$3:$I$8999))</f>
        <v>269</v>
      </c>
      <c r="V192" s="91">
        <f t="shared" si="246"/>
        <v>269</v>
      </c>
      <c r="W192" s="91"/>
      <c r="X192" s="93"/>
      <c r="Y192" s="92" cm="1">
        <f t="array" ref="Y192">SUMPRODUCT((수출입지역별백데이터!$K$3:$K$8999=생산수출데이터!$L192)*(수출입지역별백데이터!$L$3:$L$8999=생산수출데이터!$N192)*(수출입지역별백데이터!$M$3:$M$8999))</f>
        <v>0</v>
      </c>
      <c r="Z192" s="92" cm="1">
        <f t="array" ref="Z192">SUMPRODUCT((수출입지역별백데이터!$K$3:$K$8999=생산수출데이터!$L192)*(수출입지역별백데이터!$L$3:$L$8999=생산수출데이터!$N192)*(수출입지역별백데이터!$N$3:$N$8999))</f>
        <v>0</v>
      </c>
      <c r="AA192" s="91">
        <f t="shared" si="247"/>
        <v>0</v>
      </c>
      <c r="AB192" s="91"/>
      <c r="AC192" s="93"/>
      <c r="AD192" s="92" cm="1">
        <f t="array" ref="AD192">SUMPRODUCT((수출입지역별백데이터!$P$3:$P$8999=생산수출데이터!$L192)*(수출입지역별백데이터!$Q$3:$Q$8999=생산수출데이터!$N192)*(수출입지역별백데이터!$R$3:$R$8999))</f>
        <v>26</v>
      </c>
      <c r="AE192" s="92" cm="1">
        <f t="array" ref="AE192">SUMPRODUCT((수출입지역별백데이터!$P$3:$P$8999=생산수출데이터!$L192)*(수출입지역별백데이터!$Q$3:$Q$8999=생산수출데이터!$N192)*(수출입지역별백데이터!$S$3:$S$8999))</f>
        <v>48633</v>
      </c>
      <c r="AF192" s="91">
        <f t="shared" si="248"/>
        <v>48633</v>
      </c>
      <c r="AG192" s="91"/>
      <c r="AH192" s="93"/>
    </row>
    <row r="193" spans="12:34" x14ac:dyDescent="0.3">
      <c r="L193" s="288" t="s">
        <v>3619</v>
      </c>
      <c r="M193" s="204" t="s">
        <v>325</v>
      </c>
      <c r="N193" s="204" t="s">
        <v>324</v>
      </c>
      <c r="O193" s="92" cm="1">
        <f t="array" ref="O193">SUMPRODUCT((수출입지역별백데이터!$A$3:$A$8999=생산수출데이터!$L193)*(수출입지역별백데이터!$B$3:$B$8999=생산수출데이터!$N193)*(수출입지역별백데이터!$C$3:$C$8999))</f>
        <v>828763.5</v>
      </c>
      <c r="P193" s="92" cm="1">
        <f t="array" ref="P193">SUMPRODUCT((수출입지역별백데이터!$A$3:$A$8999=생산수출데이터!$L193)*(수출입지역별백데이터!$B$3:$B$8999=생산수출데이터!$N193)*(수출입지역별백데이터!$D$3:$D$8999))</f>
        <v>1653314</v>
      </c>
      <c r="Q193" s="91">
        <f t="shared" si="245"/>
        <v>1653314</v>
      </c>
      <c r="R193" s="90" t="s">
        <v>321</v>
      </c>
      <c r="S193" s="89">
        <f t="shared" ref="S193" si="253">Q193</f>
        <v>1653314</v>
      </c>
      <c r="T193" s="92" cm="1">
        <f t="array" ref="T193">SUMPRODUCT((수출입지역별백데이터!$F$3:$F$8999=생산수출데이터!$L193)*(수출입지역별백데이터!$G$3:$G$8999=생산수출데이터!$N193)*(수출입지역별백데이터!$H$3:$H$8999))</f>
        <v>923</v>
      </c>
      <c r="U193" s="92" cm="1">
        <f t="array" ref="U193">SUMPRODUCT((수출입지역별백데이터!$F$3:$F$8999=생산수출데이터!$L193)*(수출입지역별백데이터!$G$3:$G$8999=생산수출데이터!$N193)*(수출입지역별백데이터!$I$3:$I$8999))</f>
        <v>21999</v>
      </c>
      <c r="V193" s="91">
        <f t="shared" si="246"/>
        <v>21999</v>
      </c>
      <c r="W193" s="90" t="s">
        <v>321</v>
      </c>
      <c r="X193" s="89">
        <f t="shared" ref="X193" si="254">V193</f>
        <v>21999</v>
      </c>
      <c r="Y193" s="92" cm="1">
        <f t="array" ref="Y193">SUMPRODUCT((수출입지역별백데이터!$K$3:$K$8999=생산수출데이터!$L193)*(수출입지역별백데이터!$L$3:$L$8999=생산수출데이터!$N193)*(수출입지역별백데이터!$M$3:$M$8999))</f>
        <v>78</v>
      </c>
      <c r="Z193" s="92" cm="1">
        <f t="array" ref="Z193">SUMPRODUCT((수출입지역별백데이터!$K$3:$K$8999=생산수출데이터!$L193)*(수출입지역별백데이터!$L$3:$L$8999=생산수출데이터!$N193)*(수출입지역별백데이터!$N$3:$N$8999))</f>
        <v>699441</v>
      </c>
      <c r="AA193" s="91">
        <f t="shared" si="247"/>
        <v>699441</v>
      </c>
      <c r="AB193" s="90" t="s">
        <v>321</v>
      </c>
      <c r="AC193" s="89">
        <f t="shared" ref="AC193" si="255">AA193</f>
        <v>699441</v>
      </c>
      <c r="AD193" s="92" cm="1">
        <f t="array" ref="AD193">SUMPRODUCT((수출입지역별백데이터!$P$3:$P$8999=생산수출데이터!$L193)*(수출입지역별백데이터!$Q$3:$Q$8999=생산수출데이터!$N193)*(수출입지역별백데이터!$R$3:$R$8999))</f>
        <v>462</v>
      </c>
      <c r="AE193" s="92" cm="1">
        <f t="array" ref="AE193">SUMPRODUCT((수출입지역별백데이터!$P$3:$P$8999=생산수출데이터!$L193)*(수출입지역별백데이터!$Q$3:$Q$8999=생산수출데이터!$N193)*(수출입지역별백데이터!$S$3:$S$8999))</f>
        <v>806384</v>
      </c>
      <c r="AF193" s="91">
        <f t="shared" si="248"/>
        <v>806384</v>
      </c>
      <c r="AG193" s="90" t="s">
        <v>321</v>
      </c>
      <c r="AH193" s="89">
        <f t="shared" ref="AH193" si="256">AF193</f>
        <v>806384</v>
      </c>
    </row>
    <row r="194" spans="12:34" x14ac:dyDescent="0.3">
      <c r="L194" s="255" t="s">
        <v>8566</v>
      </c>
      <c r="M194" s="204" t="s">
        <v>325</v>
      </c>
      <c r="N194" s="204" t="s">
        <v>332</v>
      </c>
      <c r="O194" s="92" cm="1">
        <f t="array" ref="O194">SUMPRODUCT((수출입지역별백데이터!$A$3:$A$8999=생산수출데이터!$L194)*(수출입지역별백데이터!$B$3:$B$8999=생산수출데이터!$N194)*(수출입지역별백데이터!$C$3:$C$8999))</f>
        <v>1563148.2</v>
      </c>
      <c r="P194" s="92" cm="1">
        <f t="array" ref="P194">SUMPRODUCT((수출입지역별백데이터!$A$3:$A$8999=생산수출데이터!$L194)*(수출입지역별백데이터!$B$3:$B$8999=생산수출데이터!$N194)*(수출입지역별백데이터!$D$3:$D$8999))</f>
        <v>8987619</v>
      </c>
      <c r="Q194" s="91">
        <f t="shared" si="245"/>
        <v>8987619</v>
      </c>
      <c r="R194" s="91"/>
      <c r="S194" s="93"/>
      <c r="T194" s="92" cm="1">
        <f t="array" ref="T194">SUMPRODUCT((수출입지역별백데이터!$F$3:$F$8999=생산수출데이터!$L194)*(수출입지역별백데이터!$G$3:$G$8999=생산수출데이터!$N194)*(수출입지역별백데이터!$H$3:$H$8999))</f>
        <v>3253</v>
      </c>
      <c r="U194" s="92" cm="1">
        <f t="array" ref="U194">SUMPRODUCT((수출입지역별백데이터!$F$3:$F$8999=생산수출데이터!$L194)*(수출입지역별백데이터!$G$3:$G$8999=생산수출데이터!$N194)*(수출입지역별백데이터!$I$3:$I$8999))</f>
        <v>301524</v>
      </c>
      <c r="V194" s="91">
        <f t="shared" si="246"/>
        <v>301524</v>
      </c>
      <c r="W194" s="91"/>
      <c r="X194" s="93"/>
      <c r="Y194" s="92" cm="1">
        <f t="array" ref="Y194">SUMPRODUCT((수출입지역별백데이터!$K$3:$K$8999=생산수출데이터!$L194)*(수출입지역별백데이터!$L$3:$L$8999=생산수출데이터!$N194)*(수출입지역별백데이터!$M$3:$M$8999))</f>
        <v>6429</v>
      </c>
      <c r="Z194" s="92" cm="1">
        <f t="array" ref="Z194">SUMPRODUCT((수출입지역별백데이터!$K$3:$K$8999=생산수출데이터!$L194)*(수출입지역별백데이터!$L$3:$L$8999=생산수출데이터!$N194)*(수출입지역별백데이터!$N$3:$N$8999))</f>
        <v>2718866</v>
      </c>
      <c r="AA194" s="91">
        <f t="shared" si="247"/>
        <v>2718866</v>
      </c>
      <c r="AB194" s="91"/>
      <c r="AC194" s="93"/>
      <c r="AD194" s="92" cm="1">
        <f t="array" ref="AD194">SUMPRODUCT((수출입지역별백데이터!$P$3:$P$8999=생산수출데이터!$L194)*(수출입지역별백데이터!$Q$3:$Q$8999=생산수출데이터!$N194)*(수출입지역별백데이터!$R$3:$R$8999))</f>
        <v>5559</v>
      </c>
      <c r="AE194" s="92" cm="1">
        <f t="array" ref="AE194">SUMPRODUCT((수출입지역별백데이터!$P$3:$P$8999=생산수출데이터!$L194)*(수출입지역별백데이터!$Q$3:$Q$8999=생산수출데이터!$N194)*(수출입지역별백데이터!$S$3:$S$8999))</f>
        <v>1380339</v>
      </c>
      <c r="AF194" s="91">
        <f t="shared" si="248"/>
        <v>1380339</v>
      </c>
      <c r="AG194" s="91"/>
      <c r="AH194" s="93"/>
    </row>
    <row r="195" spans="12:34" x14ac:dyDescent="0.3">
      <c r="L195" s="255" t="s">
        <v>8566</v>
      </c>
      <c r="M195" s="204" t="s">
        <v>325</v>
      </c>
      <c r="N195" s="204" t="s">
        <v>331</v>
      </c>
      <c r="O195" s="92" cm="1">
        <f t="array" ref="O195">SUMPRODUCT((수출입지역별백데이터!$A$3:$A$8999=생산수출데이터!$L195)*(수출입지역별백데이터!$B$3:$B$8999=생산수출데이터!$N195)*(수출입지역별백데이터!$C$3:$C$8999))</f>
        <v>391568.3</v>
      </c>
      <c r="P195" s="92" cm="1">
        <f t="array" ref="P195">SUMPRODUCT((수출입지역별백데이터!$A$3:$A$8999=생산수출데이터!$L195)*(수출입지역별백데이터!$B$3:$B$8999=생산수출데이터!$N195)*(수출입지역별백데이터!$D$3:$D$8999))</f>
        <v>5066220</v>
      </c>
      <c r="Q195" s="91">
        <f t="shared" si="245"/>
        <v>5066220</v>
      </c>
      <c r="R195" s="90" t="s">
        <v>323</v>
      </c>
      <c r="S195" s="89">
        <f t="shared" ref="S195" si="257">SUM(Q195:Q197)</f>
        <v>7196945</v>
      </c>
      <c r="T195" s="92" cm="1">
        <f t="array" ref="T195">SUMPRODUCT((수출입지역별백데이터!$F$3:$F$8999=생산수출데이터!$L195)*(수출입지역별백데이터!$G$3:$G$8999=생산수출데이터!$N195)*(수출입지역별백데이터!$H$3:$H$8999))</f>
        <v>561</v>
      </c>
      <c r="U195" s="92" cm="1">
        <f t="array" ref="U195">SUMPRODUCT((수출입지역별백데이터!$F$3:$F$8999=생산수출데이터!$L195)*(수출입지역별백데이터!$G$3:$G$8999=생산수출데이터!$N195)*(수출입지역별백데이터!$I$3:$I$8999))</f>
        <v>125566</v>
      </c>
      <c r="V195" s="91">
        <f t="shared" si="246"/>
        <v>125566</v>
      </c>
      <c r="W195" s="90" t="s">
        <v>323</v>
      </c>
      <c r="X195" s="89">
        <f t="shared" ref="X195" si="258">SUM(V195:V197)</f>
        <v>163947</v>
      </c>
      <c r="Y195" s="92" cm="1">
        <f t="array" ref="Y195">SUMPRODUCT((수출입지역별백데이터!$K$3:$K$8999=생산수출데이터!$L195)*(수출입지역별백데이터!$L$3:$L$8999=생산수출데이터!$N195)*(수출입지역별백데이터!$M$3:$M$8999))</f>
        <v>3197</v>
      </c>
      <c r="Z195" s="92" cm="1">
        <f t="array" ref="Z195">SUMPRODUCT((수출입지역별백데이터!$K$3:$K$8999=생산수출데이터!$L195)*(수출입지역별백데이터!$L$3:$L$8999=생산수출데이터!$N195)*(수출입지역별백데이터!$N$3:$N$8999))</f>
        <v>1957393</v>
      </c>
      <c r="AA195" s="91">
        <f t="shared" si="247"/>
        <v>1957393</v>
      </c>
      <c r="AB195" s="90" t="s">
        <v>323</v>
      </c>
      <c r="AC195" s="89">
        <f t="shared" ref="AC195" si="259">SUM(AA195:AA197)</f>
        <v>2224544</v>
      </c>
      <c r="AD195" s="92" cm="1">
        <f t="array" ref="AD195">SUMPRODUCT((수출입지역별백데이터!$P$3:$P$8999=생산수출데이터!$L195)*(수출입지역별백데이터!$Q$3:$Q$8999=생산수출데이터!$N195)*(수출입지역별백데이터!$R$3:$R$8999))</f>
        <v>1050</v>
      </c>
      <c r="AE195" s="92" cm="1">
        <f t="array" ref="AE195">SUMPRODUCT((수출입지역별백데이터!$P$3:$P$8999=생산수출데이터!$L195)*(수출입지역별백데이터!$Q$3:$Q$8999=생산수출데이터!$N195)*(수출입지역별백데이터!$S$3:$S$8999))</f>
        <v>290817</v>
      </c>
      <c r="AF195" s="91">
        <f t="shared" si="248"/>
        <v>290817</v>
      </c>
      <c r="AG195" s="90" t="s">
        <v>323</v>
      </c>
      <c r="AH195" s="89">
        <f t="shared" ref="AH195" si="260">SUM(AF195:AF197)</f>
        <v>459221</v>
      </c>
    </row>
    <row r="196" spans="12:34" x14ac:dyDescent="0.3">
      <c r="L196" s="255" t="s">
        <v>8566</v>
      </c>
      <c r="M196" s="204" t="s">
        <v>325</v>
      </c>
      <c r="N196" s="204" t="s">
        <v>330</v>
      </c>
      <c r="O196" s="92" cm="1">
        <f t="array" ref="O196">SUMPRODUCT((수출입지역별백데이터!$A$3:$A$8999=생산수출데이터!$L196)*(수출입지역별백데이터!$B$3:$B$8999=생산수출데이터!$N196)*(수출입지역별백데이터!$C$3:$C$8999))</f>
        <v>48817.4</v>
      </c>
      <c r="P196" s="92" cm="1">
        <f t="array" ref="P196">SUMPRODUCT((수출입지역별백데이터!$A$3:$A$8999=생산수출데이터!$L196)*(수출입지역별백데이터!$B$3:$B$8999=생산수출데이터!$N196)*(수출입지역별백데이터!$D$3:$D$8999))</f>
        <v>295482</v>
      </c>
      <c r="Q196" s="91">
        <f t="shared" si="245"/>
        <v>295482</v>
      </c>
      <c r="R196" s="91"/>
      <c r="S196" s="95"/>
      <c r="T196" s="92" cm="1">
        <f t="array" ref="T196">SUMPRODUCT((수출입지역별백데이터!$F$3:$F$8999=생산수출데이터!$L196)*(수출입지역별백데이터!$G$3:$G$8999=생산수출데이터!$N196)*(수출입지역별백데이터!$H$3:$H$8999))</f>
        <v>159</v>
      </c>
      <c r="U196" s="92" cm="1">
        <f t="array" ref="U196">SUMPRODUCT((수출입지역별백데이터!$F$3:$F$8999=생산수출데이터!$L196)*(수출입지역별백데이터!$G$3:$G$8999=생산수출데이터!$N196)*(수출입지역별백데이터!$I$3:$I$8999))</f>
        <v>2226</v>
      </c>
      <c r="V196" s="91">
        <f t="shared" si="246"/>
        <v>2226</v>
      </c>
      <c r="W196" s="91"/>
      <c r="X196" s="95"/>
      <c r="Y196" s="92" cm="1">
        <f t="array" ref="Y196">SUMPRODUCT((수출입지역별백데이터!$K$3:$K$8999=생산수출데이터!$L196)*(수출입지역별백데이터!$L$3:$L$8999=생산수출데이터!$N196)*(수출입지역별백데이터!$M$3:$M$8999))</f>
        <v>187</v>
      </c>
      <c r="Z196" s="92" cm="1">
        <f t="array" ref="Z196">SUMPRODUCT((수출입지역별백데이터!$K$3:$K$8999=생산수출데이터!$L196)*(수출입지역별백데이터!$L$3:$L$8999=생산수출데이터!$N196)*(수출입지역별백데이터!$N$3:$N$8999))</f>
        <v>46798</v>
      </c>
      <c r="AA196" s="91">
        <f t="shared" si="247"/>
        <v>46798</v>
      </c>
      <c r="AB196" s="91"/>
      <c r="AC196" s="95"/>
      <c r="AD196" s="92" cm="1">
        <f t="array" ref="AD196">SUMPRODUCT((수출입지역별백데이터!$P$3:$P$8999=생산수출데이터!$L196)*(수출입지역별백데이터!$Q$3:$Q$8999=생산수출데이터!$N196)*(수출입지역별백데이터!$R$3:$R$8999))</f>
        <v>183</v>
      </c>
      <c r="AE196" s="92" cm="1">
        <f t="array" ref="AE196">SUMPRODUCT((수출입지역별백데이터!$P$3:$P$8999=생산수출데이터!$L196)*(수출입지역별백데이터!$Q$3:$Q$8999=생산수출데이터!$N196)*(수출입지역별백데이터!$S$3:$S$8999))</f>
        <v>2265</v>
      </c>
      <c r="AF196" s="91">
        <f t="shared" si="248"/>
        <v>2265</v>
      </c>
      <c r="AG196" s="91"/>
      <c r="AH196" s="95"/>
    </row>
    <row r="197" spans="12:34" x14ac:dyDescent="0.3">
      <c r="L197" s="255" t="s">
        <v>8566</v>
      </c>
      <c r="M197" s="204" t="s">
        <v>325</v>
      </c>
      <c r="N197" s="204" t="s">
        <v>329</v>
      </c>
      <c r="O197" s="92" cm="1">
        <f t="array" ref="O197">SUMPRODUCT((수출입지역별백데이터!$A$3:$A$8999=생산수출데이터!$L197)*(수출입지역별백데이터!$B$3:$B$8999=생산수출데이터!$N197)*(수출입지역별백데이터!$C$3:$C$8999))</f>
        <v>214415.9</v>
      </c>
      <c r="P197" s="92" cm="1">
        <f t="array" ref="P197">SUMPRODUCT((수출입지역별백데이터!$A$3:$A$8999=생산수출데이터!$L197)*(수출입지역별백데이터!$B$3:$B$8999=생산수출데이터!$N197)*(수출입지역별백데이터!$D$3:$D$8999))</f>
        <v>1835243</v>
      </c>
      <c r="Q197" s="91">
        <f t="shared" si="245"/>
        <v>1835243</v>
      </c>
      <c r="R197" s="91"/>
      <c r="S197" s="94"/>
      <c r="T197" s="92" cm="1">
        <f t="array" ref="T197">SUMPRODUCT((수출입지역별백데이터!$F$3:$F$8999=생산수출데이터!$L197)*(수출입지역별백데이터!$G$3:$G$8999=생산수출데이터!$N197)*(수출입지역별백데이터!$H$3:$H$8999))</f>
        <v>1206</v>
      </c>
      <c r="U197" s="92" cm="1">
        <f t="array" ref="U197">SUMPRODUCT((수출입지역별백데이터!$F$3:$F$8999=생산수출데이터!$L197)*(수출입지역별백데이터!$G$3:$G$8999=생산수출데이터!$N197)*(수출입지역별백데이터!$I$3:$I$8999))</f>
        <v>36155</v>
      </c>
      <c r="V197" s="91">
        <f t="shared" si="246"/>
        <v>36155</v>
      </c>
      <c r="W197" s="91"/>
      <c r="X197" s="94"/>
      <c r="Y197" s="92" cm="1">
        <f t="array" ref="Y197">SUMPRODUCT((수출입지역별백데이터!$K$3:$K$8999=생산수출데이터!$L197)*(수출입지역별백데이터!$L$3:$L$8999=생산수출데이터!$N197)*(수출입지역별백데이터!$M$3:$M$8999))</f>
        <v>2972</v>
      </c>
      <c r="Z197" s="92" cm="1">
        <f t="array" ref="Z197">SUMPRODUCT((수출입지역별백데이터!$K$3:$K$8999=생산수출데이터!$L197)*(수출입지역별백데이터!$L$3:$L$8999=생산수출데이터!$N197)*(수출입지역별백데이터!$N$3:$N$8999))</f>
        <v>220353</v>
      </c>
      <c r="AA197" s="91">
        <f t="shared" si="247"/>
        <v>220353</v>
      </c>
      <c r="AB197" s="91"/>
      <c r="AC197" s="94"/>
      <c r="AD197" s="92" cm="1">
        <f t="array" ref="AD197">SUMPRODUCT((수출입지역별백데이터!$P$3:$P$8999=생산수출데이터!$L197)*(수출입지역별백데이터!$Q$3:$Q$8999=생산수출데이터!$N197)*(수출입지역별백데이터!$R$3:$R$8999))</f>
        <v>2780</v>
      </c>
      <c r="AE197" s="92" cm="1">
        <f t="array" ref="AE197">SUMPRODUCT((수출입지역별백데이터!$P$3:$P$8999=생산수출데이터!$L197)*(수출입지역별백데이터!$Q$3:$Q$8999=생산수출데이터!$N197)*(수출입지역별백데이터!$S$3:$S$8999))</f>
        <v>166139</v>
      </c>
      <c r="AF197" s="91">
        <f t="shared" si="248"/>
        <v>166139</v>
      </c>
      <c r="AG197" s="91"/>
      <c r="AH197" s="94"/>
    </row>
    <row r="198" spans="12:34" x14ac:dyDescent="0.3">
      <c r="L198" s="255" t="s">
        <v>8566</v>
      </c>
      <c r="M198" s="204" t="s">
        <v>325</v>
      </c>
      <c r="N198" s="204" t="s">
        <v>328</v>
      </c>
      <c r="O198" s="92" cm="1">
        <f t="array" ref="O198">SUMPRODUCT((수출입지역별백데이터!$A$3:$A$8999=생산수출데이터!$L198)*(수출입지역별백데이터!$B$3:$B$8999=생산수출데이터!$N198)*(수출입지역별백데이터!$C$3:$C$8999))</f>
        <v>2289.6999999999998</v>
      </c>
      <c r="P198" s="92" cm="1">
        <f t="array" ref="P198">SUMPRODUCT((수출입지역별백데이터!$A$3:$A$8999=생산수출데이터!$L198)*(수출입지역별백데이터!$B$3:$B$8999=생산수출데이터!$N198)*(수출입지역별백데이터!$D$3:$D$8999))</f>
        <v>41067</v>
      </c>
      <c r="Q198" s="91">
        <f t="shared" si="245"/>
        <v>41067</v>
      </c>
      <c r="R198" s="91"/>
      <c r="S198" s="93"/>
      <c r="T198" s="92" cm="1">
        <f t="array" ref="T198">SUMPRODUCT((수출입지역별백데이터!$F$3:$F$8999=생산수출데이터!$L198)*(수출입지역별백데이터!$G$3:$G$8999=생산수출데이터!$N198)*(수출입지역별백데이터!$H$3:$H$8999))</f>
        <v>0</v>
      </c>
      <c r="U198" s="92" cm="1">
        <f t="array" ref="U198">SUMPRODUCT((수출입지역별백데이터!$F$3:$F$8999=생산수출데이터!$L198)*(수출입지역별백데이터!$G$3:$G$8999=생산수출데이터!$N198)*(수출입지역별백데이터!$I$3:$I$8999))</f>
        <v>0</v>
      </c>
      <c r="V198" s="91">
        <f t="shared" si="246"/>
        <v>0</v>
      </c>
      <c r="W198" s="91"/>
      <c r="X198" s="93"/>
      <c r="Y198" s="92" cm="1">
        <f t="array" ref="Y198">SUMPRODUCT((수출입지역별백데이터!$K$3:$K$8999=생산수출데이터!$L198)*(수출입지역별백데이터!$L$3:$L$8999=생산수출데이터!$N198)*(수출입지역별백데이터!$M$3:$M$8999))</f>
        <v>0</v>
      </c>
      <c r="Z198" s="92" cm="1">
        <f t="array" ref="Z198">SUMPRODUCT((수출입지역별백데이터!$K$3:$K$8999=생산수출데이터!$L198)*(수출입지역별백데이터!$L$3:$L$8999=생산수출데이터!$N198)*(수출입지역별백데이터!$N$3:$N$8999))</f>
        <v>0</v>
      </c>
      <c r="AA198" s="91">
        <f t="shared" si="247"/>
        <v>0</v>
      </c>
      <c r="AB198" s="91"/>
      <c r="AC198" s="93"/>
      <c r="AD198" s="92" cm="1">
        <f t="array" ref="AD198">SUMPRODUCT((수출입지역별백데이터!$P$3:$P$8999=생산수출데이터!$L198)*(수출입지역별백데이터!$Q$3:$Q$8999=생산수출데이터!$N198)*(수출입지역별백데이터!$R$3:$R$8999))</f>
        <v>18</v>
      </c>
      <c r="AE198" s="92" cm="1">
        <f t="array" ref="AE198">SUMPRODUCT((수출입지역별백데이터!$P$3:$P$8999=생산수출데이터!$L198)*(수출입지역별백데이터!$Q$3:$Q$8999=생산수출데이터!$N198)*(수출입지역별백데이터!$S$3:$S$8999))</f>
        <v>39435</v>
      </c>
      <c r="AF198" s="91">
        <f t="shared" si="248"/>
        <v>39435</v>
      </c>
      <c r="AG198" s="91"/>
      <c r="AH198" s="93"/>
    </row>
    <row r="199" spans="12:34" x14ac:dyDescent="0.3">
      <c r="L199" s="255" t="s">
        <v>8566</v>
      </c>
      <c r="M199" s="204" t="s">
        <v>325</v>
      </c>
      <c r="N199" s="204" t="s">
        <v>324</v>
      </c>
      <c r="O199" s="92" cm="1">
        <f t="array" ref="O199">SUMPRODUCT((수출입지역별백데이터!$A$3:$A$8999=생산수출데이터!$L199)*(수출입지역별백데이터!$B$3:$B$8999=생산수출데이터!$N199)*(수출입지역별백데이터!$C$3:$C$8999))</f>
        <v>895267.1</v>
      </c>
      <c r="P199" s="92" cm="1">
        <f t="array" ref="P199">SUMPRODUCT((수출입지역별백데이터!$A$3:$A$8999=생산수출데이터!$L199)*(수출입지역별백데이터!$B$3:$B$8999=생산수출데이터!$N199)*(수출입지역별백데이터!$D$3:$D$8999))</f>
        <v>1537846</v>
      </c>
      <c r="Q199" s="91">
        <f t="shared" si="245"/>
        <v>1537846</v>
      </c>
      <c r="R199" s="90" t="s">
        <v>321</v>
      </c>
      <c r="S199" s="89">
        <f t="shared" ref="S199" si="261">Q199</f>
        <v>1537846</v>
      </c>
      <c r="T199" s="92" cm="1">
        <f t="array" ref="T199">SUMPRODUCT((수출입지역별백데이터!$F$3:$F$8999=생산수출데이터!$L199)*(수출입지역별백데이터!$G$3:$G$8999=생산수출데이터!$N199)*(수출입지역별백데이터!$H$3:$H$8999))</f>
        <v>860</v>
      </c>
      <c r="U199" s="92" cm="1">
        <f t="array" ref="U199">SUMPRODUCT((수출입지역별백데이터!$F$3:$F$8999=생산수출데이터!$L199)*(수출입지역별백데이터!$G$3:$G$8999=생산수출데이터!$N199)*(수출입지역별백데이터!$I$3:$I$8999))</f>
        <v>110821</v>
      </c>
      <c r="V199" s="91">
        <f t="shared" si="246"/>
        <v>110821</v>
      </c>
      <c r="W199" s="90" t="s">
        <v>321</v>
      </c>
      <c r="X199" s="89">
        <f t="shared" ref="X199" si="262">V199</f>
        <v>110821</v>
      </c>
      <c r="Y199" s="92" cm="1">
        <f t="array" ref="Y199">SUMPRODUCT((수출입지역별백데이터!$K$3:$K$8999=생산수출데이터!$L199)*(수출입지역별백데이터!$L$3:$L$8999=생산수출데이터!$N199)*(수출입지역별백데이터!$M$3:$M$8999))</f>
        <v>69</v>
      </c>
      <c r="Z199" s="92" cm="1">
        <f t="array" ref="Z199">SUMPRODUCT((수출입지역별백데이터!$K$3:$K$8999=생산수출데이터!$L199)*(수출입지역별백데이터!$L$3:$L$8999=생산수출데이터!$N199)*(수출입지역별백데이터!$N$3:$N$8999))</f>
        <v>493876</v>
      </c>
      <c r="AA199" s="91">
        <f t="shared" si="247"/>
        <v>493876</v>
      </c>
      <c r="AB199" s="90" t="s">
        <v>321</v>
      </c>
      <c r="AC199" s="89">
        <f t="shared" ref="AC199" si="263">AA199</f>
        <v>493876</v>
      </c>
      <c r="AD199" s="92" cm="1">
        <f t="array" ref="AD199">SUMPRODUCT((수출입지역별백데이터!$P$3:$P$8999=생산수출데이터!$L199)*(수출입지역별백데이터!$Q$3:$Q$8999=생산수출데이터!$N199)*(수출입지역별백데이터!$R$3:$R$8999))</f>
        <v>462</v>
      </c>
      <c r="AE199" s="92" cm="1">
        <f t="array" ref="AE199">SUMPRODUCT((수출입지역별백데이터!$P$3:$P$8999=생산수출데이터!$L199)*(수출입지역별백데이터!$Q$3:$Q$8999=생산수출데이터!$N199)*(수출입지역별백데이터!$S$3:$S$8999))</f>
        <v>733267</v>
      </c>
      <c r="AF199" s="91">
        <f t="shared" si="248"/>
        <v>733267</v>
      </c>
      <c r="AG199" s="90" t="s">
        <v>321</v>
      </c>
      <c r="AH199" s="89">
        <f t="shared" ref="AH199" si="264">AF199</f>
        <v>733267</v>
      </c>
    </row>
    <row r="200" spans="12:34" x14ac:dyDescent="0.3">
      <c r="L200" s="255" t="s">
        <v>8619</v>
      </c>
      <c r="M200" s="204" t="s">
        <v>325</v>
      </c>
      <c r="N200" s="204" t="s">
        <v>332</v>
      </c>
      <c r="O200" s="92" cm="1">
        <f t="array" ref="O200">SUMPRODUCT((수출입지역별백데이터!$A$3:$A$8999=생산수출데이터!$L200)*(수출입지역별백데이터!$B$3:$B$8999=생산수출데이터!$N200)*(수출입지역별백데이터!$C$3:$C$8999))</f>
        <v>1032063</v>
      </c>
      <c r="P200" s="92" cm="1">
        <f t="array" ref="P200">SUMPRODUCT((수출입지역별백데이터!$A$3:$A$8999=생산수출데이터!$L200)*(수출입지역별백데이터!$B$3:$B$8999=생산수출데이터!$N200)*(수출입지역별백데이터!$D$3:$D$8999))</f>
        <v>8707382</v>
      </c>
      <c r="Q200" s="91">
        <f t="shared" ref="Q200:Q235" si="265">VALUE(P200)</f>
        <v>8707382</v>
      </c>
      <c r="R200" s="91"/>
      <c r="S200" s="93"/>
      <c r="T200" s="92" cm="1">
        <f t="array" ref="T200">SUMPRODUCT((수출입지역별백데이터!$F$3:$F$8999=생산수출데이터!$L200)*(수출입지역별백데이터!$G$3:$G$8999=생산수출데이터!$N200)*(수출입지역별백데이터!$H$3:$H$8999))</f>
        <v>3225</v>
      </c>
      <c r="U200" s="92" cm="1">
        <f t="array" ref="U200">SUMPRODUCT((수출입지역별백데이터!$F$3:$F$8999=생산수출데이터!$L200)*(수출입지역별백데이터!$G$3:$G$8999=생산수출데이터!$N200)*(수출입지역별백데이터!$I$3:$I$8999))</f>
        <v>222597</v>
      </c>
      <c r="V200" s="91">
        <f t="shared" ref="V200:V235" si="266">VALUE(U200)</f>
        <v>222597</v>
      </c>
      <c r="W200" s="91"/>
      <c r="X200" s="93"/>
      <c r="Y200" s="92" cm="1">
        <f t="array" ref="Y200">SUMPRODUCT((수출입지역별백데이터!$K$3:$K$8999=생산수출데이터!$L200)*(수출입지역별백데이터!$L$3:$L$8999=생산수출데이터!$N200)*(수출입지역별백데이터!$M$3:$M$8999))</f>
        <v>6441</v>
      </c>
      <c r="Z200" s="92" cm="1">
        <f t="array" ref="Z200">SUMPRODUCT((수출입지역별백데이터!$K$3:$K$8999=생산수출데이터!$L200)*(수출입지역별백데이터!$L$3:$L$8999=생산수출데이터!$N200)*(수출입지역별백데이터!$N$3:$N$8999))</f>
        <v>2661050</v>
      </c>
      <c r="AA200" s="91">
        <f t="shared" ref="AA200:AA235" si="267">VALUE(Z200)</f>
        <v>2661050</v>
      </c>
      <c r="AB200" s="91"/>
      <c r="AC200" s="93"/>
      <c r="AD200" s="92" cm="1">
        <f t="array" ref="AD200">SUMPRODUCT((수출입지역별백데이터!$P$3:$P$8999=생산수출데이터!$L200)*(수출입지역별백데이터!$Q$3:$Q$8999=생산수출데이터!$N200)*(수출입지역별백데이터!$R$3:$R$8999))</f>
        <v>5698</v>
      </c>
      <c r="AE200" s="92" cm="1">
        <f t="array" ref="AE200">SUMPRODUCT((수출입지역별백데이터!$P$3:$P$8999=생산수출데이터!$L200)*(수출입지역별백데이터!$Q$3:$Q$8999=생산수출데이터!$N200)*(수출입지역별백데이터!$S$3:$S$8999))</f>
        <v>978058</v>
      </c>
      <c r="AF200" s="91">
        <f t="shared" ref="AF200:AF235" si="268">VALUE(AE200)</f>
        <v>978058</v>
      </c>
      <c r="AG200" s="91"/>
      <c r="AH200" s="93"/>
    </row>
    <row r="201" spans="12:34" x14ac:dyDescent="0.3">
      <c r="L201" s="255" t="s">
        <v>8619</v>
      </c>
      <c r="M201" s="204" t="s">
        <v>325</v>
      </c>
      <c r="N201" s="204" t="s">
        <v>331</v>
      </c>
      <c r="O201" s="92" cm="1">
        <f t="array" ref="O201">SUMPRODUCT((수출입지역별백데이터!$A$3:$A$8999=생산수출데이터!$L201)*(수출입지역별백데이터!$B$3:$B$8999=생산수출데이터!$N201)*(수출입지역별백데이터!$C$3:$C$8999))</f>
        <v>379495.5</v>
      </c>
      <c r="P201" s="92" cm="1">
        <f t="array" ref="P201">SUMPRODUCT((수출입지역별백데이터!$A$3:$A$8999=생산수출데이터!$L201)*(수출입지역별백데이터!$B$3:$B$8999=생산수출데이터!$N201)*(수출입지역별백데이터!$D$3:$D$8999))</f>
        <v>4986850</v>
      </c>
      <c r="Q201" s="91">
        <f t="shared" si="265"/>
        <v>4986850</v>
      </c>
      <c r="R201" s="90" t="s">
        <v>323</v>
      </c>
      <c r="S201" s="89">
        <f t="shared" ref="S201" si="269">SUM(Q201:Q203)</f>
        <v>7168215</v>
      </c>
      <c r="T201" s="92" cm="1">
        <f t="array" ref="T201">SUMPRODUCT((수출입지역별백데이터!$F$3:$F$8999=생산수출데이터!$L201)*(수출입지역별백데이터!$G$3:$G$8999=생산수출데이터!$N201)*(수출입지역별백데이터!$H$3:$H$8999))</f>
        <v>600</v>
      </c>
      <c r="U201" s="92" cm="1">
        <f t="array" ref="U201">SUMPRODUCT((수출입지역별백데이터!$F$3:$F$8999=생산수출데이터!$L201)*(수출입지역별백데이터!$G$3:$G$8999=생산수출데이터!$N201)*(수출입지역별백데이터!$I$3:$I$8999))</f>
        <v>145287</v>
      </c>
      <c r="V201" s="91">
        <f t="shared" si="266"/>
        <v>145287</v>
      </c>
      <c r="W201" s="90" t="s">
        <v>323</v>
      </c>
      <c r="X201" s="89">
        <f t="shared" ref="X201" si="270">SUM(V201:V203)</f>
        <v>179362</v>
      </c>
      <c r="Y201" s="92" cm="1">
        <f t="array" ref="Y201">SUMPRODUCT((수출입지역별백데이터!$K$3:$K$8999=생산수출데이터!$L201)*(수출입지역별백데이터!$L$3:$L$8999=생산수출데이터!$N201)*(수출입지역별백데이터!$M$3:$M$8999))</f>
        <v>3223</v>
      </c>
      <c r="Z201" s="92" cm="1">
        <f t="array" ref="Z201">SUMPRODUCT((수출입지역별백데이터!$K$3:$K$8999=생산수출데이터!$L201)*(수출입지역별백데이터!$L$3:$L$8999=생산수출데이터!$N201)*(수출입지역별백데이터!$N$3:$N$8999))</f>
        <v>1961973</v>
      </c>
      <c r="AA201" s="91">
        <f t="shared" si="267"/>
        <v>1961973</v>
      </c>
      <c r="AB201" s="90" t="s">
        <v>323</v>
      </c>
      <c r="AC201" s="89">
        <f t="shared" ref="AC201" si="271">SUM(AA201:AA203)</f>
        <v>2258501</v>
      </c>
      <c r="AD201" s="92" cm="1">
        <f t="array" ref="AD201">SUMPRODUCT((수출입지역별백데이터!$P$3:$P$8999=생산수출데이터!$L201)*(수출입지역별백데이터!$Q$3:$Q$8999=생산수출데이터!$N201)*(수출입지역별백데이터!$R$3:$R$8999))</f>
        <v>1043</v>
      </c>
      <c r="AE201" s="92" cm="1">
        <f t="array" ref="AE201">SUMPRODUCT((수출입지역별백데이터!$P$3:$P$8999=생산수출데이터!$L201)*(수출입지역별백데이터!$Q$3:$Q$8999=생산수출데이터!$N201)*(수출입지역별백데이터!$S$3:$S$8999))</f>
        <v>262662</v>
      </c>
      <c r="AF201" s="91">
        <f t="shared" si="268"/>
        <v>262662</v>
      </c>
      <c r="AG201" s="90" t="s">
        <v>323</v>
      </c>
      <c r="AH201" s="89">
        <f t="shared" ref="AH201" si="272">SUM(AF201:AF203)</f>
        <v>441706</v>
      </c>
    </row>
    <row r="202" spans="12:34" x14ac:dyDescent="0.3">
      <c r="L202" s="255" t="s">
        <v>8619</v>
      </c>
      <c r="M202" s="204" t="s">
        <v>325</v>
      </c>
      <c r="N202" s="204" t="s">
        <v>330</v>
      </c>
      <c r="O202" s="92" cm="1">
        <f t="array" ref="O202">SUMPRODUCT((수출입지역별백데이터!$A$3:$A$8999=생산수출데이터!$L202)*(수출입지역별백데이터!$B$3:$B$8999=생산수출데이터!$N202)*(수출입지역별백데이터!$C$3:$C$8999))</f>
        <v>50178.2</v>
      </c>
      <c r="P202" s="92" cm="1">
        <f t="array" ref="P202">SUMPRODUCT((수출입지역별백데이터!$A$3:$A$8999=생산수출데이터!$L202)*(수출입지역별백데이터!$B$3:$B$8999=생산수출데이터!$N202)*(수출입지역별백데이터!$D$3:$D$8999))</f>
        <v>299734</v>
      </c>
      <c r="Q202" s="91">
        <f t="shared" si="265"/>
        <v>299734</v>
      </c>
      <c r="R202" s="91"/>
      <c r="S202" s="95"/>
      <c r="T202" s="92" cm="1">
        <f t="array" ref="T202">SUMPRODUCT((수출입지역별백데이터!$F$3:$F$8999=생산수출데이터!$L202)*(수출입지역별백데이터!$G$3:$G$8999=생산수출데이터!$N202)*(수출입지역별백데이터!$H$3:$H$8999))</f>
        <v>113</v>
      </c>
      <c r="U202" s="92" cm="1">
        <f t="array" ref="U202">SUMPRODUCT((수출입지역별백데이터!$F$3:$F$8999=생산수출데이터!$L202)*(수출입지역별백데이터!$G$3:$G$8999=생산수출데이터!$N202)*(수출입지역별백데이터!$I$3:$I$8999))</f>
        <v>562</v>
      </c>
      <c r="V202" s="91">
        <f t="shared" si="266"/>
        <v>562</v>
      </c>
      <c r="W202" s="91"/>
      <c r="X202" s="95"/>
      <c r="Y202" s="92" cm="1">
        <f t="array" ref="Y202">SUMPRODUCT((수출입지역별백데이터!$K$3:$K$8999=생산수출데이터!$L202)*(수출입지역별백데이터!$L$3:$L$8999=생산수출데이터!$N202)*(수출입지역별백데이터!$M$3:$M$8999))</f>
        <v>179</v>
      </c>
      <c r="Z202" s="92" cm="1">
        <f t="array" ref="Z202">SUMPRODUCT((수출입지역별백데이터!$K$3:$K$8999=생산수출데이터!$L202)*(수출입지역별백데이터!$L$3:$L$8999=생산수출데이터!$N202)*(수출입지역별백데이터!$N$3:$N$8999))</f>
        <v>55420</v>
      </c>
      <c r="AA202" s="91">
        <f t="shared" si="267"/>
        <v>55420</v>
      </c>
      <c r="AB202" s="91"/>
      <c r="AC202" s="95"/>
      <c r="AD202" s="92" cm="1">
        <f t="array" ref="AD202">SUMPRODUCT((수출입지역별백데이터!$P$3:$P$8999=생산수출데이터!$L202)*(수출입지역별백데이터!$Q$3:$Q$8999=생산수출데이터!$N202)*(수출입지역별백데이터!$R$3:$R$8999))</f>
        <v>141</v>
      </c>
      <c r="AE202" s="92" cm="1">
        <f t="array" ref="AE202">SUMPRODUCT((수출입지역별백데이터!$P$3:$P$8999=생산수출데이터!$L202)*(수출입지역별백데이터!$Q$3:$Q$8999=생산수출데이터!$N202)*(수출입지역별백데이터!$S$3:$S$8999))</f>
        <v>3042</v>
      </c>
      <c r="AF202" s="91">
        <f t="shared" si="268"/>
        <v>3042</v>
      </c>
      <c r="AG202" s="91"/>
      <c r="AH202" s="95"/>
    </row>
    <row r="203" spans="12:34" x14ac:dyDescent="0.3">
      <c r="L203" s="255" t="s">
        <v>8619</v>
      </c>
      <c r="M203" s="204" t="s">
        <v>325</v>
      </c>
      <c r="N203" s="204" t="s">
        <v>329</v>
      </c>
      <c r="O203" s="92" cm="1">
        <f t="array" ref="O203">SUMPRODUCT((수출입지역별백데이터!$A$3:$A$8999=생산수출데이터!$L203)*(수출입지역별백데이터!$B$3:$B$8999=생산수출데이터!$N203)*(수출입지역별백데이터!$C$3:$C$8999))</f>
        <v>218914.2</v>
      </c>
      <c r="P203" s="92" cm="1">
        <f t="array" ref="P203">SUMPRODUCT((수출입지역별백데이터!$A$3:$A$8999=생산수출데이터!$L203)*(수출입지역별백데이터!$B$3:$B$8999=생산수출데이터!$N203)*(수출입지역별백데이터!$D$3:$D$8999))</f>
        <v>1881631</v>
      </c>
      <c r="Q203" s="91">
        <f t="shared" si="265"/>
        <v>1881631</v>
      </c>
      <c r="R203" s="91"/>
      <c r="S203" s="94"/>
      <c r="T203" s="92" cm="1">
        <f t="array" ref="T203">SUMPRODUCT((수출입지역별백데이터!$F$3:$F$8999=생산수출데이터!$L203)*(수출입지역별백데이터!$G$3:$G$8999=생산수출데이터!$N203)*(수출입지역별백데이터!$H$3:$H$8999))</f>
        <v>1222</v>
      </c>
      <c r="U203" s="92" cm="1">
        <f t="array" ref="U203">SUMPRODUCT((수출입지역별백데이터!$F$3:$F$8999=생산수출데이터!$L203)*(수출입지역별백데이터!$G$3:$G$8999=생산수출데이터!$N203)*(수출입지역별백데이터!$I$3:$I$8999))</f>
        <v>33513</v>
      </c>
      <c r="V203" s="91">
        <f t="shared" si="266"/>
        <v>33513</v>
      </c>
      <c r="W203" s="91"/>
      <c r="X203" s="94"/>
      <c r="Y203" s="92" cm="1">
        <f t="array" ref="Y203">SUMPRODUCT((수출입지역별백데이터!$K$3:$K$8999=생산수출데이터!$L203)*(수출입지역별백데이터!$L$3:$L$8999=생산수출데이터!$N203)*(수출입지역별백데이터!$M$3:$M$8999))</f>
        <v>2972</v>
      </c>
      <c r="Z203" s="92" cm="1">
        <f t="array" ref="Z203">SUMPRODUCT((수출입지역별백데이터!$K$3:$K$8999=생산수출데이터!$L203)*(수출입지역별백데이터!$L$3:$L$8999=생산수출데이터!$N203)*(수출입지역별백데이터!$N$3:$N$8999))</f>
        <v>241108</v>
      </c>
      <c r="AA203" s="91">
        <f t="shared" si="267"/>
        <v>241108</v>
      </c>
      <c r="AB203" s="91"/>
      <c r="AC203" s="94"/>
      <c r="AD203" s="92" cm="1">
        <f t="array" ref="AD203">SUMPRODUCT((수출입지역별백데이터!$P$3:$P$8999=생산수출데이터!$L203)*(수출입지역별백데이터!$Q$3:$Q$8999=생산수출데이터!$N203)*(수출입지역별백데이터!$R$3:$R$8999))</f>
        <v>2961</v>
      </c>
      <c r="AE203" s="92" cm="1">
        <f t="array" ref="AE203">SUMPRODUCT((수출입지역별백데이터!$P$3:$P$8999=생산수출데이터!$L203)*(수출입지역별백데이터!$Q$3:$Q$8999=생산수출데이터!$N203)*(수출입지역별백데이터!$S$3:$S$8999))</f>
        <v>176002</v>
      </c>
      <c r="AF203" s="91">
        <f t="shared" si="268"/>
        <v>176002</v>
      </c>
      <c r="AG203" s="91"/>
      <c r="AH203" s="94"/>
    </row>
    <row r="204" spans="12:34" x14ac:dyDescent="0.3">
      <c r="L204" s="255" t="s">
        <v>8619</v>
      </c>
      <c r="M204" s="204" t="s">
        <v>325</v>
      </c>
      <c r="N204" s="204" t="s">
        <v>328</v>
      </c>
      <c r="O204" s="92" cm="1">
        <f t="array" ref="O204">SUMPRODUCT((수출입지역별백데이터!$A$3:$A$8999=생산수출데이터!$L204)*(수출입지역별백데이터!$B$3:$B$8999=생산수출데이터!$N204)*(수출입지역별백데이터!$C$3:$C$8999))</f>
        <v>1396.5</v>
      </c>
      <c r="P204" s="92" cm="1">
        <f t="array" ref="P204">SUMPRODUCT((수출입지역별백데이터!$A$3:$A$8999=생산수출데이터!$L204)*(수출입지역별백데이터!$B$3:$B$8999=생산수출데이터!$N204)*(수출입지역별백데이터!$D$3:$D$8999))</f>
        <v>10234</v>
      </c>
      <c r="Q204" s="91">
        <f t="shared" si="265"/>
        <v>10234</v>
      </c>
      <c r="R204" s="91"/>
      <c r="S204" s="93"/>
      <c r="T204" s="92" cm="1">
        <f t="array" ref="T204">SUMPRODUCT((수출입지역별백데이터!$F$3:$F$8999=생산수출데이터!$L204)*(수출입지역별백데이터!$G$3:$G$8999=생산수출데이터!$N204)*(수출입지역별백데이터!$H$3:$H$8999))</f>
        <v>0</v>
      </c>
      <c r="U204" s="92" cm="1">
        <f t="array" ref="U204">SUMPRODUCT((수출입지역별백데이터!$F$3:$F$8999=생산수출데이터!$L204)*(수출입지역별백데이터!$G$3:$G$8999=생산수출데이터!$N204)*(수출입지역별백데이터!$I$3:$I$8999))</f>
        <v>0</v>
      </c>
      <c r="V204" s="91">
        <f t="shared" si="266"/>
        <v>0</v>
      </c>
      <c r="W204" s="91"/>
      <c r="X204" s="93"/>
      <c r="Y204" s="92" cm="1">
        <f t="array" ref="Y204">SUMPRODUCT((수출입지역별백데이터!$K$3:$K$8999=생산수출데이터!$L204)*(수출입지역별백데이터!$L$3:$L$8999=생산수출데이터!$N204)*(수출입지역별백데이터!$M$3:$M$8999))</f>
        <v>0</v>
      </c>
      <c r="Z204" s="92" cm="1">
        <f t="array" ref="Z204">SUMPRODUCT((수출입지역별백데이터!$K$3:$K$8999=생산수출데이터!$L204)*(수출입지역별백데이터!$L$3:$L$8999=생산수출데이터!$N204)*(수출입지역별백데이터!$N$3:$N$8999))</f>
        <v>0</v>
      </c>
      <c r="AA204" s="91">
        <f t="shared" si="267"/>
        <v>0</v>
      </c>
      <c r="AB204" s="91"/>
      <c r="AC204" s="93"/>
      <c r="AD204" s="92" cm="1">
        <f t="array" ref="AD204">SUMPRODUCT((수출입지역별백데이터!$P$3:$P$8999=생산수출데이터!$L204)*(수출입지역별백데이터!$Q$3:$Q$8999=생산수출데이터!$N204)*(수출입지역별백데이터!$R$3:$R$8999))</f>
        <v>16</v>
      </c>
      <c r="AE204" s="92" cm="1">
        <f t="array" ref="AE204">SUMPRODUCT((수출입지역별백데이터!$P$3:$P$8999=생산수출데이터!$L204)*(수출입지역별백데이터!$Q$3:$Q$8999=생산수출데이터!$N204)*(수출입지역별백데이터!$S$3:$S$8999))</f>
        <v>5876</v>
      </c>
      <c r="AF204" s="91">
        <f t="shared" si="268"/>
        <v>5876</v>
      </c>
      <c r="AG204" s="91"/>
      <c r="AH204" s="93"/>
    </row>
    <row r="205" spans="12:34" x14ac:dyDescent="0.3">
      <c r="L205" s="255" t="s">
        <v>8619</v>
      </c>
      <c r="M205" s="204" t="s">
        <v>325</v>
      </c>
      <c r="N205" s="204" t="s">
        <v>324</v>
      </c>
      <c r="O205" s="92" cm="1">
        <f t="array" ref="O205">SUMPRODUCT((수출입지역별백데이터!$A$3:$A$8999=생산수출데이터!$L205)*(수출입지역별백데이터!$B$3:$B$8999=생산수출데이터!$N205)*(수출입지역별백데이터!$C$3:$C$8999))</f>
        <v>371824.8</v>
      </c>
      <c r="P205" s="92" cm="1">
        <f t="array" ref="P205">SUMPRODUCT((수출입지역별백데이터!$A$3:$A$8999=생산수출데이터!$L205)*(수출입지역별백데이터!$B$3:$B$8999=생산수출데이터!$N205)*(수출입지역별백데이터!$D$3:$D$8999))</f>
        <v>1274220</v>
      </c>
      <c r="Q205" s="91">
        <f t="shared" si="265"/>
        <v>1274220</v>
      </c>
      <c r="R205" s="90" t="s">
        <v>321</v>
      </c>
      <c r="S205" s="89">
        <f t="shared" ref="S205" si="273">Q205</f>
        <v>1274220</v>
      </c>
      <c r="T205" s="92" cm="1">
        <f t="array" ref="T205">SUMPRODUCT((수출입지역별백데이터!$F$3:$F$8999=생산수출데이터!$L205)*(수출입지역별백데이터!$G$3:$G$8999=생산수출데이터!$N205)*(수출입지역별백데이터!$H$3:$H$8999))</f>
        <v>861</v>
      </c>
      <c r="U205" s="92" cm="1">
        <f t="array" ref="U205">SUMPRODUCT((수출입지역별백데이터!$F$3:$F$8999=생산수출데이터!$L205)*(수출입지역별백데이터!$G$3:$G$8999=생산수출데이터!$N205)*(수출입지역별백데이터!$I$3:$I$8999))</f>
        <v>19759</v>
      </c>
      <c r="V205" s="91">
        <f t="shared" si="266"/>
        <v>19759</v>
      </c>
      <c r="W205" s="90" t="s">
        <v>321</v>
      </c>
      <c r="X205" s="89">
        <f t="shared" ref="X205" si="274">V205</f>
        <v>19759</v>
      </c>
      <c r="Y205" s="92" cm="1">
        <f t="array" ref="Y205">SUMPRODUCT((수출입지역별백데이터!$K$3:$K$8999=생산수출데이터!$L205)*(수출입지역별백데이터!$L$3:$L$8999=생산수출데이터!$N205)*(수출입지역별백데이터!$M$3:$M$8999))</f>
        <v>62</v>
      </c>
      <c r="Z205" s="92" cm="1">
        <f t="array" ref="Z205">SUMPRODUCT((수출입지역별백데이터!$K$3:$K$8999=생산수출데이터!$L205)*(수출입지역별백데이터!$L$3:$L$8999=생산수출데이터!$N205)*(수출입지역별백데이터!$N$3:$N$8999))</f>
        <v>402054</v>
      </c>
      <c r="AA205" s="91">
        <f t="shared" si="267"/>
        <v>402054</v>
      </c>
      <c r="AB205" s="90" t="s">
        <v>321</v>
      </c>
      <c r="AC205" s="89">
        <f t="shared" ref="AC205" si="275">AA205</f>
        <v>402054</v>
      </c>
      <c r="AD205" s="92" cm="1">
        <f t="array" ref="AD205">SUMPRODUCT((수출입지역별백데이터!$P$3:$P$8999=생산수출데이터!$L205)*(수출입지역별백데이터!$Q$3:$Q$8999=생산수출데이터!$N205)*(수출입지역별백데이터!$R$3:$R$8999))</f>
        <v>437</v>
      </c>
      <c r="AE205" s="92" cm="1">
        <f t="array" ref="AE205">SUMPRODUCT((수출입지역별백데이터!$P$3:$P$8999=생산수출데이터!$L205)*(수출입지역별백데이터!$Q$3:$Q$8999=생산수출데이터!$N205)*(수출입지역별백데이터!$S$3:$S$8999))</f>
        <v>371874</v>
      </c>
      <c r="AF205" s="91">
        <f t="shared" si="268"/>
        <v>371874</v>
      </c>
      <c r="AG205" s="90" t="s">
        <v>321</v>
      </c>
      <c r="AH205" s="89">
        <f t="shared" ref="AH205" si="276">AF205</f>
        <v>371874</v>
      </c>
    </row>
    <row r="206" spans="12:34" x14ac:dyDescent="0.3">
      <c r="L206" s="255" t="s">
        <v>8890</v>
      </c>
      <c r="M206" s="204" t="s">
        <v>325</v>
      </c>
      <c r="N206" s="204" t="s">
        <v>332</v>
      </c>
      <c r="O206" s="92" cm="1">
        <f t="array" ref="O206">SUMPRODUCT((수출입지역별백데이터!$A$3:$A$8999=생산수출데이터!$L206)*(수출입지역별백데이터!$B$3:$B$8999=생산수출데이터!$N206)*(수출입지역별백데이터!$C$3:$C$8999))</f>
        <v>1733418.7</v>
      </c>
      <c r="P206" s="92" cm="1">
        <f t="array" ref="P206">SUMPRODUCT((수출입지역별백데이터!$A$3:$A$8999=생산수출데이터!$L206)*(수출입지역별백데이터!$B$3:$B$8999=생산수출데이터!$N206)*(수출입지역별백데이터!$D$3:$D$8999))</f>
        <v>10826768</v>
      </c>
      <c r="Q206" s="91">
        <f t="shared" si="265"/>
        <v>10826768</v>
      </c>
      <c r="R206" s="91"/>
      <c r="S206" s="93"/>
      <c r="T206" s="92" cm="1">
        <f t="array" ref="T206">SUMPRODUCT((수출입지역별백데이터!$F$3:$F$8999=생산수출데이터!$L206)*(수출입지역별백데이터!$G$3:$G$8999=생산수출데이터!$N206)*(수출입지역별백데이터!$H$3:$H$8999))</f>
        <v>3343</v>
      </c>
      <c r="U206" s="92" cm="1">
        <f t="array" ref="U206">SUMPRODUCT((수출입지역별백데이터!$F$3:$F$8999=생산수출데이터!$L206)*(수출입지역별백데이터!$G$3:$G$8999=생산수출데이터!$N206)*(수출입지역별백데이터!$I$3:$I$8999))</f>
        <v>206136</v>
      </c>
      <c r="V206" s="91">
        <f t="shared" si="266"/>
        <v>206136</v>
      </c>
      <c r="W206" s="91"/>
      <c r="X206" s="93"/>
      <c r="Y206" s="92" cm="1">
        <f t="array" ref="Y206">SUMPRODUCT((수출입지역별백데이터!$K$3:$K$8999=생산수출데이터!$L206)*(수출입지역별백데이터!$L$3:$L$8999=생산수출데이터!$N206)*(수출입지역별백데이터!$M$3:$M$8999))</f>
        <v>7192</v>
      </c>
      <c r="Z206" s="92" cm="1">
        <f t="array" ref="Z206">SUMPRODUCT((수출입지역별백데이터!$K$3:$K$8999=생산수출데이터!$L206)*(수출입지역별백데이터!$L$3:$L$8999=생산수출데이터!$N206)*(수출입지역별백데이터!$N$3:$N$8999))</f>
        <v>3563111</v>
      </c>
      <c r="AA206" s="91">
        <f t="shared" si="267"/>
        <v>3563111</v>
      </c>
      <c r="AB206" s="91"/>
      <c r="AC206" s="93"/>
      <c r="AD206" s="92" cm="1">
        <f t="array" ref="AD206">SUMPRODUCT((수출입지역별백데이터!$P$3:$P$8999=생산수출데이터!$L206)*(수출입지역별백데이터!$Q$3:$Q$8999=생산수출데이터!$N206)*(수출입지역별백데이터!$R$3:$R$8999))</f>
        <v>5583</v>
      </c>
      <c r="AE206" s="92" cm="1">
        <f t="array" ref="AE206">SUMPRODUCT((수출입지역별백데이터!$P$3:$P$8999=생산수출데이터!$L206)*(수출입지역별백데이터!$Q$3:$Q$8999=생산수출데이터!$N206)*(수출입지역별백데이터!$S$3:$S$8999))</f>
        <v>2140955</v>
      </c>
      <c r="AF206" s="91">
        <f t="shared" si="268"/>
        <v>2140955</v>
      </c>
      <c r="AG206" s="91"/>
      <c r="AH206" s="93"/>
    </row>
    <row r="207" spans="12:34" x14ac:dyDescent="0.3">
      <c r="L207" s="255" t="s">
        <v>8890</v>
      </c>
      <c r="M207" s="204" t="s">
        <v>325</v>
      </c>
      <c r="N207" s="204" t="s">
        <v>331</v>
      </c>
      <c r="O207" s="92" cm="1">
        <f t="array" ref="O207">SUMPRODUCT((수출입지역별백데이터!$A$3:$A$8999=생산수출데이터!$L207)*(수출입지역별백데이터!$B$3:$B$8999=생산수출데이터!$N207)*(수출입지역별백데이터!$C$3:$C$8999))</f>
        <v>433696.4</v>
      </c>
      <c r="P207" s="92" cm="1">
        <f t="array" ref="P207">SUMPRODUCT((수출입지역별백데이터!$A$3:$A$8999=생산수출데이터!$L207)*(수출입지역별백데이터!$B$3:$B$8999=생산수출데이터!$N207)*(수출입지역별백데이터!$D$3:$D$8999))</f>
        <v>5705402</v>
      </c>
      <c r="Q207" s="91">
        <f t="shared" si="265"/>
        <v>5705402</v>
      </c>
      <c r="R207" s="90" t="s">
        <v>323</v>
      </c>
      <c r="S207" s="89">
        <f t="shared" ref="S207" si="277">SUM(Q207:Q209)</f>
        <v>7633324</v>
      </c>
      <c r="T207" s="92" cm="1">
        <f t="array" ref="T207">SUMPRODUCT((수출입지역별백데이터!$F$3:$F$8999=생산수출데이터!$L207)*(수출입지역별백데이터!$G$3:$G$8999=생산수출데이터!$N207)*(수출입지역별백데이터!$H$3:$H$8999))</f>
        <v>650</v>
      </c>
      <c r="U207" s="92" cm="1">
        <f t="array" ref="U207">SUMPRODUCT((수출입지역별백데이터!$F$3:$F$8999=생산수출데이터!$L207)*(수출입지역별백데이터!$G$3:$G$8999=생산수출데이터!$N207)*(수출입지역별백데이터!$I$3:$I$8999))</f>
        <v>98721</v>
      </c>
      <c r="V207" s="91">
        <f t="shared" si="266"/>
        <v>98721</v>
      </c>
      <c r="W207" s="90" t="s">
        <v>323</v>
      </c>
      <c r="X207" s="89">
        <f t="shared" ref="X207" si="278">SUM(V207:V209)</f>
        <v>135551</v>
      </c>
      <c r="Y207" s="92" cm="1">
        <f t="array" ref="Y207">SUMPRODUCT((수출입지역별백데이터!$K$3:$K$8999=생산수출데이터!$L207)*(수출입지역별백데이터!$L$3:$L$8999=생산수출데이터!$N207)*(수출입지역별백데이터!$M$3:$M$8999))</f>
        <v>3823</v>
      </c>
      <c r="Z207" s="92" cm="1">
        <f t="array" ref="Z207">SUMPRODUCT((수출입지역별백데이터!$K$3:$K$8999=생산수출데이터!$L207)*(수출입지역별백데이터!$L$3:$L$8999=생산수출데이터!$N207)*(수출입지역별백데이터!$N$3:$N$8999))</f>
        <v>2448648</v>
      </c>
      <c r="AA207" s="91">
        <f t="shared" si="267"/>
        <v>2448648</v>
      </c>
      <c r="AB207" s="90" t="s">
        <v>323</v>
      </c>
      <c r="AC207" s="89">
        <f t="shared" ref="AC207" si="279">SUM(AA207:AA209)</f>
        <v>2727352</v>
      </c>
      <c r="AD207" s="92" cm="1">
        <f t="array" ref="AD207">SUMPRODUCT((수출입지역별백데이터!$P$3:$P$8999=생산수출데이터!$L207)*(수출입지역별백데이터!$Q$3:$Q$8999=생산수출데이터!$N207)*(수출입지역별백데이터!$R$3:$R$8999))</f>
        <v>1151</v>
      </c>
      <c r="AE207" s="92" cm="1">
        <f t="array" ref="AE207">SUMPRODUCT((수출입지역별백데이터!$P$3:$P$8999=생산수출데이터!$L207)*(수출입지역별백데이터!$Q$3:$Q$8999=생산수출데이터!$N207)*(수출입지역별백데이터!$S$3:$S$8999))</f>
        <v>365618</v>
      </c>
      <c r="AF207" s="91">
        <f t="shared" si="268"/>
        <v>365618</v>
      </c>
      <c r="AG207" s="90" t="s">
        <v>323</v>
      </c>
      <c r="AH207" s="89">
        <f t="shared" ref="AH207" si="280">SUM(AF207:AF209)</f>
        <v>521398</v>
      </c>
    </row>
    <row r="208" spans="12:34" x14ac:dyDescent="0.3">
      <c r="L208" s="255" t="s">
        <v>8890</v>
      </c>
      <c r="M208" s="204" t="s">
        <v>325</v>
      </c>
      <c r="N208" s="204" t="s">
        <v>330</v>
      </c>
      <c r="O208" s="92" cm="1">
        <f t="array" ref="O208">SUMPRODUCT((수출입지역별백데이터!$A$3:$A$8999=생산수출데이터!$L208)*(수출입지역별백데이터!$B$3:$B$8999=생산수출데이터!$N208)*(수출입지역별백데이터!$C$3:$C$8999))</f>
        <v>40957.1</v>
      </c>
      <c r="P208" s="92" cm="1">
        <f t="array" ref="P208">SUMPRODUCT((수출입지역별백데이터!$A$3:$A$8999=생산수출데이터!$L208)*(수출입지역별백데이터!$B$3:$B$8999=생산수출데이터!$N208)*(수출입지역별백데이터!$D$3:$D$8999))</f>
        <v>226457</v>
      </c>
      <c r="Q208" s="91">
        <f t="shared" si="265"/>
        <v>226457</v>
      </c>
      <c r="R208" s="91"/>
      <c r="S208" s="95"/>
      <c r="T208" s="92" cm="1">
        <f t="array" ref="T208">SUMPRODUCT((수출입지역별백데이터!$F$3:$F$8999=생산수출데이터!$L208)*(수출입지역별백데이터!$G$3:$G$8999=생산수출데이터!$N208)*(수출입지역별백데이터!$H$3:$H$8999))</f>
        <v>95</v>
      </c>
      <c r="U208" s="92" cm="1">
        <f t="array" ref="U208">SUMPRODUCT((수출입지역별백데이터!$F$3:$F$8999=생산수출데이터!$L208)*(수출입지역별백데이터!$G$3:$G$8999=생산수출데이터!$N208)*(수출입지역별백데이터!$I$3:$I$8999))</f>
        <v>509</v>
      </c>
      <c r="V208" s="91">
        <f t="shared" si="266"/>
        <v>509</v>
      </c>
      <c r="W208" s="91"/>
      <c r="X208" s="95"/>
      <c r="Y208" s="92" cm="1">
        <f t="array" ref="Y208">SUMPRODUCT((수출입지역별백데이터!$K$3:$K$8999=생산수출데이터!$L208)*(수출입지역별백데이터!$L$3:$L$8999=생산수출데이터!$N208)*(수출입지역별백데이터!$M$3:$M$8999))</f>
        <v>175</v>
      </c>
      <c r="Z208" s="92" cm="1">
        <f t="array" ref="Z208">SUMPRODUCT((수출입지역별백데이터!$K$3:$K$8999=생산수출데이터!$L208)*(수출입지역별백데이터!$L$3:$L$8999=생산수출데이터!$N208)*(수출입지역별백데이터!$N$3:$N$8999))</f>
        <v>43504</v>
      </c>
      <c r="AA208" s="91">
        <f t="shared" si="267"/>
        <v>43504</v>
      </c>
      <c r="AB208" s="91"/>
      <c r="AC208" s="95"/>
      <c r="AD208" s="92" cm="1">
        <f t="array" ref="AD208">SUMPRODUCT((수출입지역별백데이터!$P$3:$P$8999=생산수출데이터!$L208)*(수출입지역별백데이터!$Q$3:$Q$8999=생산수출데이터!$N208)*(수출입지역별백데이터!$R$3:$R$8999))</f>
        <v>129</v>
      </c>
      <c r="AE208" s="92" cm="1">
        <f t="array" ref="AE208">SUMPRODUCT((수출입지역별백데이터!$P$3:$P$8999=생산수출데이터!$L208)*(수출입지역별백데이터!$Q$3:$Q$8999=생산수출데이터!$N208)*(수출입지역별백데이터!$S$3:$S$8999))</f>
        <v>1345</v>
      </c>
      <c r="AF208" s="91">
        <f t="shared" si="268"/>
        <v>1345</v>
      </c>
      <c r="AG208" s="91"/>
      <c r="AH208" s="95"/>
    </row>
    <row r="209" spans="12:34" x14ac:dyDescent="0.3">
      <c r="L209" s="255" t="s">
        <v>8890</v>
      </c>
      <c r="M209" s="204" t="s">
        <v>325</v>
      </c>
      <c r="N209" s="204" t="s">
        <v>329</v>
      </c>
      <c r="O209" s="92" cm="1">
        <f t="array" ref="O209">SUMPRODUCT((수출입지역별백데이터!$A$3:$A$8999=생산수출데이터!$L209)*(수출입지역별백데이터!$B$3:$B$8999=생산수출데이터!$N209)*(수출입지역별백데이터!$C$3:$C$8999))</f>
        <v>203702</v>
      </c>
      <c r="P209" s="92" cm="1">
        <f t="array" ref="P209">SUMPRODUCT((수출입지역별백데이터!$A$3:$A$8999=생산수출데이터!$L209)*(수출입지역별백데이터!$B$3:$B$8999=생산수출데이터!$N209)*(수출입지역별백데이터!$D$3:$D$8999))</f>
        <v>1701465</v>
      </c>
      <c r="Q209" s="91">
        <f t="shared" si="265"/>
        <v>1701465</v>
      </c>
      <c r="R209" s="91"/>
      <c r="S209" s="94"/>
      <c r="T209" s="92" cm="1">
        <f t="array" ref="T209">SUMPRODUCT((수출입지역별백데이터!$F$3:$F$8999=생산수출데이터!$L209)*(수출입지역별백데이터!$G$3:$G$8999=생산수출데이터!$N209)*(수출입지역별백데이터!$H$3:$H$8999))</f>
        <v>1260</v>
      </c>
      <c r="U209" s="92" cm="1">
        <f t="array" ref="U209">SUMPRODUCT((수출입지역별백데이터!$F$3:$F$8999=생산수출데이터!$L209)*(수출입지역별백데이터!$G$3:$G$8999=생산수출데이터!$N209)*(수출입지역별백데이터!$I$3:$I$8999))</f>
        <v>36321</v>
      </c>
      <c r="V209" s="91">
        <f t="shared" si="266"/>
        <v>36321</v>
      </c>
      <c r="W209" s="91"/>
      <c r="X209" s="94"/>
      <c r="Y209" s="92" cm="1">
        <f t="array" ref="Y209">SUMPRODUCT((수출입지역별백데이터!$K$3:$K$8999=생산수출데이터!$L209)*(수출입지역별백데이터!$L$3:$L$8999=생산수출데이터!$N209)*(수출입지역별백데이터!$M$3:$M$8999))</f>
        <v>3130</v>
      </c>
      <c r="Z209" s="92" cm="1">
        <f t="array" ref="Z209">SUMPRODUCT((수출입지역별백데이터!$K$3:$K$8999=생산수출데이터!$L209)*(수출입지역별백데이터!$L$3:$L$8999=생산수출데이터!$N209)*(수출입지역별백데이터!$N$3:$N$8999))</f>
        <v>235200</v>
      </c>
      <c r="AA209" s="91">
        <f t="shared" si="267"/>
        <v>235200</v>
      </c>
      <c r="AB209" s="91"/>
      <c r="AC209" s="94"/>
      <c r="AD209" s="92" cm="1">
        <f t="array" ref="AD209">SUMPRODUCT((수출입지역별백데이터!$P$3:$P$8999=생산수출데이터!$L209)*(수출입지역별백데이터!$Q$3:$Q$8999=생산수출데이터!$N209)*(수출입지역별백데이터!$R$3:$R$8999))</f>
        <v>2758</v>
      </c>
      <c r="AE209" s="92" cm="1">
        <f t="array" ref="AE209">SUMPRODUCT((수출입지역별백데이터!$P$3:$P$8999=생산수출데이터!$L209)*(수출입지역별백데이터!$Q$3:$Q$8999=생산수출데이터!$N209)*(수출입지역별백데이터!$S$3:$S$8999))</f>
        <v>154435</v>
      </c>
      <c r="AF209" s="91">
        <f t="shared" si="268"/>
        <v>154435</v>
      </c>
      <c r="AG209" s="91"/>
      <c r="AH209" s="94"/>
    </row>
    <row r="210" spans="12:34" x14ac:dyDescent="0.3">
      <c r="L210" s="255" t="s">
        <v>8890</v>
      </c>
      <c r="M210" s="204" t="s">
        <v>325</v>
      </c>
      <c r="N210" s="204" t="s">
        <v>328</v>
      </c>
      <c r="O210" s="92" cm="1">
        <f t="array" ref="O210">SUMPRODUCT((수출입지역별백데이터!$A$3:$A$8999=생산수출데이터!$L210)*(수출입지역별백데이터!$B$3:$B$8999=생산수출데이터!$N210)*(수출입지역별백데이터!$C$3:$C$8999))</f>
        <v>4107.6000000000004</v>
      </c>
      <c r="P210" s="92" cm="1">
        <f t="array" ref="P210">SUMPRODUCT((수출입지역별백데이터!$A$3:$A$8999=생산수출데이터!$L210)*(수출입지역별백데이터!$B$3:$B$8999=생산수출데이터!$N210)*(수출입지역별백데이터!$D$3:$D$8999))</f>
        <v>67942</v>
      </c>
      <c r="Q210" s="91">
        <f t="shared" si="265"/>
        <v>67942</v>
      </c>
      <c r="R210" s="91"/>
      <c r="S210" s="93"/>
      <c r="T210" s="92" cm="1">
        <f t="array" ref="T210">SUMPRODUCT((수출입지역별백데이터!$F$3:$F$8999=생산수출데이터!$L210)*(수출입지역별백데이터!$G$3:$G$8999=생산수출데이터!$N210)*(수출입지역별백데이터!$H$3:$H$8999))</f>
        <v>4</v>
      </c>
      <c r="U210" s="92" cm="1">
        <f t="array" ref="U210">SUMPRODUCT((수출입지역별백데이터!$F$3:$F$8999=생산수출데이터!$L210)*(수출입지역별백데이터!$G$3:$G$8999=생산수출데이터!$N210)*(수출입지역별백데이터!$I$3:$I$8999))</f>
        <v>4828</v>
      </c>
      <c r="V210" s="91">
        <f t="shared" si="266"/>
        <v>4828</v>
      </c>
      <c r="W210" s="91"/>
      <c r="X210" s="93"/>
      <c r="Y210" s="92" cm="1">
        <f t="array" ref="Y210">SUMPRODUCT((수출입지역별백데이터!$K$3:$K$8999=생산수출데이터!$L210)*(수출입지역별백데이터!$L$3:$L$8999=생산수출데이터!$N210)*(수출입지역별백데이터!$M$3:$M$8999))</f>
        <v>0</v>
      </c>
      <c r="Z210" s="92" cm="1">
        <f t="array" ref="Z210">SUMPRODUCT((수출입지역별백데이터!$K$3:$K$8999=생산수출데이터!$L210)*(수출입지역별백데이터!$L$3:$L$8999=생산수출데이터!$N210)*(수출입지역별백데이터!$N$3:$N$8999))</f>
        <v>0</v>
      </c>
      <c r="AA210" s="91">
        <f t="shared" si="267"/>
        <v>0</v>
      </c>
      <c r="AB210" s="91"/>
      <c r="AC210" s="93"/>
      <c r="AD210" s="92" cm="1">
        <f t="array" ref="AD210">SUMPRODUCT((수출입지역별백데이터!$P$3:$P$8999=생산수출데이터!$L210)*(수출입지역별백데이터!$Q$3:$Q$8999=생산수출데이터!$N210)*(수출입지역별백데이터!$R$3:$R$8999))</f>
        <v>23</v>
      </c>
      <c r="AE210" s="92" cm="1">
        <f t="array" ref="AE210">SUMPRODUCT((수출입지역별백데이터!$P$3:$P$8999=생산수출데이터!$L210)*(수출입지역별백데이터!$Q$3:$Q$8999=생산수출데이터!$N210)*(수출입지역별백데이터!$S$3:$S$8999))</f>
        <v>60845</v>
      </c>
      <c r="AF210" s="91">
        <f t="shared" si="268"/>
        <v>60845</v>
      </c>
      <c r="AG210" s="91"/>
      <c r="AH210" s="93"/>
    </row>
    <row r="211" spans="12:34" x14ac:dyDescent="0.3">
      <c r="L211" s="255" t="s">
        <v>8890</v>
      </c>
      <c r="M211" s="204" t="s">
        <v>325</v>
      </c>
      <c r="N211" s="204" t="s">
        <v>324</v>
      </c>
      <c r="O211" s="92" cm="1">
        <f t="array" ref="O211">SUMPRODUCT((수출입지역별백데이터!$A$3:$A$8999=생산수출데이터!$L211)*(수출입지역별백데이터!$B$3:$B$8999=생산수출데이터!$N211)*(수출입지역별백데이터!$C$3:$C$8999))</f>
        <v>1038812</v>
      </c>
      <c r="P211" s="92" cm="1">
        <f t="array" ref="P211">SUMPRODUCT((수출입지역별백데이터!$A$3:$A$8999=생산수출데이터!$L211)*(수출입지역별백데이터!$B$3:$B$8999=생산수출데이터!$N211)*(수출입지역별백데이터!$D$3:$D$8999))</f>
        <v>2751456</v>
      </c>
      <c r="Q211" s="91">
        <f t="shared" si="265"/>
        <v>2751456</v>
      </c>
      <c r="R211" s="90" t="s">
        <v>321</v>
      </c>
      <c r="S211" s="89">
        <f t="shared" ref="S211" si="281">Q211</f>
        <v>2751456</v>
      </c>
      <c r="T211" s="92" cm="1">
        <f t="array" ref="T211">SUMPRODUCT((수출입지역별백데이터!$F$3:$F$8999=생산수출데이터!$L211)*(수출입지역별백데이터!$G$3:$G$8999=생산수출데이터!$N211)*(수출입지역별백데이터!$H$3:$H$8999))</f>
        <v>879</v>
      </c>
      <c r="U211" s="92" cm="1">
        <f t="array" ref="U211">SUMPRODUCT((수출입지역별백데이터!$F$3:$F$8999=생산수출데이터!$L211)*(수출입지역별백데이터!$G$3:$G$8999=생산수출데이터!$N211)*(수출입지역별백데이터!$I$3:$I$8999))</f>
        <v>43786</v>
      </c>
      <c r="V211" s="91">
        <f t="shared" si="266"/>
        <v>43786</v>
      </c>
      <c r="W211" s="90" t="s">
        <v>321</v>
      </c>
      <c r="X211" s="89">
        <f t="shared" ref="X211" si="282">V211</f>
        <v>43786</v>
      </c>
      <c r="Y211" s="92" cm="1">
        <f t="array" ref="Y211">SUMPRODUCT((수출입지역별백데이터!$K$3:$K$8999=생산수출데이터!$L211)*(수출입지역별백데이터!$L$3:$L$8999=생산수출데이터!$N211)*(수출입지역별백데이터!$M$3:$M$8999))</f>
        <v>63</v>
      </c>
      <c r="Z211" s="92" cm="1">
        <f t="array" ref="Z211">SUMPRODUCT((수출입지역별백데이터!$K$3:$K$8999=생산수출데이터!$L211)*(수출입지역별백데이터!$L$3:$L$8999=생산수출데이터!$N211)*(수출입지역별백데이터!$N$3:$N$8999))</f>
        <v>835759</v>
      </c>
      <c r="AA211" s="91">
        <f t="shared" si="267"/>
        <v>835759</v>
      </c>
      <c r="AB211" s="90" t="s">
        <v>321</v>
      </c>
      <c r="AC211" s="89">
        <f t="shared" ref="AC211" si="283">AA211</f>
        <v>835759</v>
      </c>
      <c r="AD211" s="92" cm="1">
        <f t="array" ref="AD211">SUMPRODUCT((수출입지역별백데이터!$P$3:$P$8999=생산수출데이터!$L211)*(수출입지역별백데이터!$Q$3:$Q$8999=생산수출데이터!$N211)*(수출입지역별백데이터!$R$3:$R$8999))</f>
        <v>439</v>
      </c>
      <c r="AE211" s="92" cm="1">
        <f t="array" ref="AE211">SUMPRODUCT((수출입지역별백데이터!$P$3:$P$8999=생산수출데이터!$L211)*(수출입지역별백데이터!$Q$3:$Q$8999=생산수출데이터!$N211)*(수출입지역별백데이터!$S$3:$S$8999))</f>
        <v>1385830</v>
      </c>
      <c r="AF211" s="91">
        <f t="shared" si="268"/>
        <v>1385830</v>
      </c>
      <c r="AG211" s="90" t="s">
        <v>321</v>
      </c>
      <c r="AH211" s="89">
        <f t="shared" ref="AH211" si="284">AF211</f>
        <v>1385830</v>
      </c>
    </row>
    <row r="212" spans="12:34" x14ac:dyDescent="0.3">
      <c r="L212" s="255" t="s">
        <v>9402</v>
      </c>
      <c r="M212" s="204" t="s">
        <v>325</v>
      </c>
      <c r="N212" s="204" t="s">
        <v>332</v>
      </c>
      <c r="O212" s="92" cm="1">
        <f t="array" ref="O212">SUMPRODUCT((수출입지역별백데이터!$A$3:$A$8999=생산수출데이터!$L212)*(수출입지역별백데이터!$B$3:$B$8999=생산수출데이터!$N212)*(수출입지역별백데이터!$C$3:$C$8999))</f>
        <v>0</v>
      </c>
      <c r="P212" s="92" cm="1">
        <f t="array" ref="P212">SUMPRODUCT((수출입지역별백데이터!$A$3:$A$8999=생산수출데이터!$L212)*(수출입지역별백데이터!$B$3:$B$8999=생산수출데이터!$N212)*(수출입지역별백데이터!$D$3:$D$8999))</f>
        <v>0</v>
      </c>
      <c r="Q212" s="91">
        <f t="shared" si="265"/>
        <v>0</v>
      </c>
      <c r="R212" s="91"/>
      <c r="S212" s="93"/>
      <c r="T212" s="92" cm="1">
        <f t="array" ref="T212">SUMPRODUCT((수출입지역별백데이터!$F$3:$F$8999=생산수출데이터!$L212)*(수출입지역별백데이터!$G$3:$G$8999=생산수출데이터!$N212)*(수출입지역별백데이터!$H$3:$H$8999))</f>
        <v>0</v>
      </c>
      <c r="U212" s="92" cm="1">
        <f t="array" ref="U212">SUMPRODUCT((수출입지역별백데이터!$F$3:$F$8999=생산수출데이터!$L212)*(수출입지역별백데이터!$G$3:$G$8999=생산수출데이터!$N212)*(수출입지역별백데이터!$I$3:$I$8999))</f>
        <v>0</v>
      </c>
      <c r="V212" s="91">
        <f t="shared" si="266"/>
        <v>0</v>
      </c>
      <c r="W212" s="91"/>
      <c r="X212" s="93"/>
      <c r="Y212" s="92" cm="1">
        <f t="array" ref="Y212">SUMPRODUCT((수출입지역별백데이터!$K$3:$K$8999=생산수출데이터!$L212)*(수출입지역별백데이터!$L$3:$L$8999=생산수출데이터!$N212)*(수출입지역별백데이터!$M$3:$M$8999))</f>
        <v>0</v>
      </c>
      <c r="Z212" s="92" cm="1">
        <f t="array" ref="Z212">SUMPRODUCT((수출입지역별백데이터!$K$3:$K$8999=생산수출데이터!$L212)*(수출입지역별백데이터!$L$3:$L$8999=생산수출데이터!$N212)*(수출입지역별백데이터!$N$3:$N$8999))</f>
        <v>0</v>
      </c>
      <c r="AA212" s="91">
        <f t="shared" si="267"/>
        <v>0</v>
      </c>
      <c r="AB212" s="91"/>
      <c r="AC212" s="93"/>
      <c r="AD212" s="92" cm="1">
        <f t="array" ref="AD212">SUMPRODUCT((수출입지역별백데이터!$P$3:$P$8999=생산수출데이터!$L212)*(수출입지역별백데이터!$Q$3:$Q$8999=생산수출데이터!$N212)*(수출입지역별백데이터!$R$3:$R$8999))</f>
        <v>0</v>
      </c>
      <c r="AE212" s="92" cm="1">
        <f t="array" ref="AE212">SUMPRODUCT((수출입지역별백데이터!$P$3:$P$8999=생산수출데이터!$L212)*(수출입지역별백데이터!$Q$3:$Q$8999=생산수출데이터!$N212)*(수출입지역별백데이터!$S$3:$S$8999))</f>
        <v>0</v>
      </c>
      <c r="AF212" s="91">
        <f t="shared" si="268"/>
        <v>0</v>
      </c>
      <c r="AG212" s="91"/>
      <c r="AH212" s="93"/>
    </row>
    <row r="213" spans="12:34" x14ac:dyDescent="0.3">
      <c r="L213" s="255" t="s">
        <v>9402</v>
      </c>
      <c r="M213" s="204" t="s">
        <v>325</v>
      </c>
      <c r="N213" s="204" t="s">
        <v>331</v>
      </c>
      <c r="O213" s="92" cm="1">
        <f t="array" ref="O213">SUMPRODUCT((수출입지역별백데이터!$A$3:$A$8999=생산수출데이터!$L213)*(수출입지역별백데이터!$B$3:$B$8999=생산수출데이터!$N213)*(수출입지역별백데이터!$C$3:$C$8999))</f>
        <v>0</v>
      </c>
      <c r="P213" s="92" cm="1">
        <f t="array" ref="P213">SUMPRODUCT((수출입지역별백데이터!$A$3:$A$8999=생산수출데이터!$L213)*(수출입지역별백데이터!$B$3:$B$8999=생산수출데이터!$N213)*(수출입지역별백데이터!$D$3:$D$8999))</f>
        <v>0</v>
      </c>
      <c r="Q213" s="91">
        <f t="shared" si="265"/>
        <v>0</v>
      </c>
      <c r="R213" s="90" t="s">
        <v>323</v>
      </c>
      <c r="S213" s="89">
        <f t="shared" ref="S213" si="285">SUM(Q213:Q215)</f>
        <v>0</v>
      </c>
      <c r="T213" s="92" cm="1">
        <f t="array" ref="T213">SUMPRODUCT((수출입지역별백데이터!$F$3:$F$8999=생산수출데이터!$L213)*(수출입지역별백데이터!$G$3:$G$8999=생산수출데이터!$N213)*(수출입지역별백데이터!$H$3:$H$8999))</f>
        <v>0</v>
      </c>
      <c r="U213" s="92" cm="1">
        <f t="array" ref="U213">SUMPRODUCT((수출입지역별백데이터!$F$3:$F$8999=생산수출데이터!$L213)*(수출입지역별백데이터!$G$3:$G$8999=생산수출데이터!$N213)*(수출입지역별백데이터!$I$3:$I$8999))</f>
        <v>0</v>
      </c>
      <c r="V213" s="91">
        <f t="shared" si="266"/>
        <v>0</v>
      </c>
      <c r="W213" s="90" t="s">
        <v>323</v>
      </c>
      <c r="X213" s="89">
        <f t="shared" ref="X213" si="286">SUM(V213:V215)</f>
        <v>0</v>
      </c>
      <c r="Y213" s="92" cm="1">
        <f t="array" ref="Y213">SUMPRODUCT((수출입지역별백데이터!$K$3:$K$8999=생산수출데이터!$L213)*(수출입지역별백데이터!$L$3:$L$8999=생산수출데이터!$N213)*(수출입지역별백데이터!$M$3:$M$8999))</f>
        <v>0</v>
      </c>
      <c r="Z213" s="92" cm="1">
        <f t="array" ref="Z213">SUMPRODUCT((수출입지역별백데이터!$K$3:$K$8999=생산수출데이터!$L213)*(수출입지역별백데이터!$L$3:$L$8999=생산수출데이터!$N213)*(수출입지역별백데이터!$N$3:$N$8999))</f>
        <v>0</v>
      </c>
      <c r="AA213" s="91">
        <f t="shared" si="267"/>
        <v>0</v>
      </c>
      <c r="AB213" s="90" t="s">
        <v>323</v>
      </c>
      <c r="AC213" s="89">
        <f t="shared" ref="AC213" si="287">SUM(AA213:AA215)</f>
        <v>0</v>
      </c>
      <c r="AD213" s="92" cm="1">
        <f t="array" ref="AD213">SUMPRODUCT((수출입지역별백데이터!$P$3:$P$8999=생산수출데이터!$L213)*(수출입지역별백데이터!$Q$3:$Q$8999=생산수출데이터!$N213)*(수출입지역별백데이터!$R$3:$R$8999))</f>
        <v>0</v>
      </c>
      <c r="AE213" s="92" cm="1">
        <f t="array" ref="AE213">SUMPRODUCT((수출입지역별백데이터!$P$3:$P$8999=생산수출데이터!$L213)*(수출입지역별백데이터!$Q$3:$Q$8999=생산수출데이터!$N213)*(수출입지역별백데이터!$S$3:$S$8999))</f>
        <v>0</v>
      </c>
      <c r="AF213" s="91">
        <f t="shared" si="268"/>
        <v>0</v>
      </c>
      <c r="AG213" s="90" t="s">
        <v>323</v>
      </c>
      <c r="AH213" s="89">
        <f t="shared" ref="AH213" si="288">SUM(AF213:AF215)</f>
        <v>0</v>
      </c>
    </row>
    <row r="214" spans="12:34" x14ac:dyDescent="0.3">
      <c r="L214" s="255" t="s">
        <v>9402</v>
      </c>
      <c r="M214" s="204" t="s">
        <v>325</v>
      </c>
      <c r="N214" s="204" t="s">
        <v>330</v>
      </c>
      <c r="O214" s="92" cm="1">
        <f t="array" ref="O214">SUMPRODUCT((수출입지역별백데이터!$A$3:$A$8999=생산수출데이터!$L214)*(수출입지역별백데이터!$B$3:$B$8999=생산수출데이터!$N214)*(수출입지역별백데이터!$C$3:$C$8999))</f>
        <v>0</v>
      </c>
      <c r="P214" s="92" cm="1">
        <f t="array" ref="P214">SUMPRODUCT((수출입지역별백데이터!$A$3:$A$8999=생산수출데이터!$L214)*(수출입지역별백데이터!$B$3:$B$8999=생산수출데이터!$N214)*(수출입지역별백데이터!$D$3:$D$8999))</f>
        <v>0</v>
      </c>
      <c r="Q214" s="91">
        <f t="shared" si="265"/>
        <v>0</v>
      </c>
      <c r="R214" s="91"/>
      <c r="S214" s="95"/>
      <c r="T214" s="92" cm="1">
        <f t="array" ref="T214">SUMPRODUCT((수출입지역별백데이터!$F$3:$F$8999=생산수출데이터!$L214)*(수출입지역별백데이터!$G$3:$G$8999=생산수출데이터!$N214)*(수출입지역별백데이터!$H$3:$H$8999))</f>
        <v>0</v>
      </c>
      <c r="U214" s="92" cm="1">
        <f t="array" ref="U214">SUMPRODUCT((수출입지역별백데이터!$F$3:$F$8999=생산수출데이터!$L214)*(수출입지역별백데이터!$G$3:$G$8999=생산수출데이터!$N214)*(수출입지역별백데이터!$I$3:$I$8999))</f>
        <v>0</v>
      </c>
      <c r="V214" s="91">
        <f t="shared" si="266"/>
        <v>0</v>
      </c>
      <c r="W214" s="91"/>
      <c r="X214" s="95"/>
      <c r="Y214" s="92" cm="1">
        <f t="array" ref="Y214">SUMPRODUCT((수출입지역별백데이터!$K$3:$K$8999=생산수출데이터!$L214)*(수출입지역별백데이터!$L$3:$L$8999=생산수출데이터!$N214)*(수출입지역별백데이터!$M$3:$M$8999))</f>
        <v>0</v>
      </c>
      <c r="Z214" s="92" cm="1">
        <f t="array" ref="Z214">SUMPRODUCT((수출입지역별백데이터!$K$3:$K$8999=생산수출데이터!$L214)*(수출입지역별백데이터!$L$3:$L$8999=생산수출데이터!$N214)*(수출입지역별백데이터!$N$3:$N$8999))</f>
        <v>0</v>
      </c>
      <c r="AA214" s="91">
        <f t="shared" si="267"/>
        <v>0</v>
      </c>
      <c r="AB214" s="91"/>
      <c r="AC214" s="95"/>
      <c r="AD214" s="92" cm="1">
        <f t="array" ref="AD214">SUMPRODUCT((수출입지역별백데이터!$P$3:$P$8999=생산수출데이터!$L214)*(수출입지역별백데이터!$Q$3:$Q$8999=생산수출데이터!$N214)*(수출입지역별백데이터!$R$3:$R$8999))</f>
        <v>0</v>
      </c>
      <c r="AE214" s="92" cm="1">
        <f t="array" ref="AE214">SUMPRODUCT((수출입지역별백데이터!$P$3:$P$8999=생산수출데이터!$L214)*(수출입지역별백데이터!$Q$3:$Q$8999=생산수출데이터!$N214)*(수출입지역별백데이터!$S$3:$S$8999))</f>
        <v>0</v>
      </c>
      <c r="AF214" s="91">
        <f t="shared" si="268"/>
        <v>0</v>
      </c>
      <c r="AG214" s="91"/>
      <c r="AH214" s="95"/>
    </row>
    <row r="215" spans="12:34" x14ac:dyDescent="0.3">
      <c r="L215" s="255" t="s">
        <v>9402</v>
      </c>
      <c r="M215" s="204" t="s">
        <v>325</v>
      </c>
      <c r="N215" s="204" t="s">
        <v>329</v>
      </c>
      <c r="O215" s="92" cm="1">
        <f t="array" ref="O215">SUMPRODUCT((수출입지역별백데이터!$A$3:$A$8999=생산수출데이터!$L215)*(수출입지역별백데이터!$B$3:$B$8999=생산수출데이터!$N215)*(수출입지역별백데이터!$C$3:$C$8999))</f>
        <v>0</v>
      </c>
      <c r="P215" s="92" cm="1">
        <f t="array" ref="P215">SUMPRODUCT((수출입지역별백데이터!$A$3:$A$8999=생산수출데이터!$L215)*(수출입지역별백데이터!$B$3:$B$8999=생산수출데이터!$N215)*(수출입지역별백데이터!$D$3:$D$8999))</f>
        <v>0</v>
      </c>
      <c r="Q215" s="91">
        <f t="shared" si="265"/>
        <v>0</v>
      </c>
      <c r="R215" s="91"/>
      <c r="S215" s="94"/>
      <c r="T215" s="92" cm="1">
        <f t="array" ref="T215">SUMPRODUCT((수출입지역별백데이터!$F$3:$F$8999=생산수출데이터!$L215)*(수출입지역별백데이터!$G$3:$G$8999=생산수출데이터!$N215)*(수출입지역별백데이터!$H$3:$H$8999))</f>
        <v>0</v>
      </c>
      <c r="U215" s="92" cm="1">
        <f t="array" ref="U215">SUMPRODUCT((수출입지역별백데이터!$F$3:$F$8999=생산수출데이터!$L215)*(수출입지역별백데이터!$G$3:$G$8999=생산수출데이터!$N215)*(수출입지역별백데이터!$I$3:$I$8999))</f>
        <v>0</v>
      </c>
      <c r="V215" s="91">
        <f t="shared" si="266"/>
        <v>0</v>
      </c>
      <c r="W215" s="91"/>
      <c r="X215" s="94"/>
      <c r="Y215" s="92" cm="1">
        <f t="array" ref="Y215">SUMPRODUCT((수출입지역별백데이터!$K$3:$K$8999=생산수출데이터!$L215)*(수출입지역별백데이터!$L$3:$L$8999=생산수출데이터!$N215)*(수출입지역별백데이터!$M$3:$M$8999))</f>
        <v>0</v>
      </c>
      <c r="Z215" s="92" cm="1">
        <f t="array" ref="Z215">SUMPRODUCT((수출입지역별백데이터!$K$3:$K$8999=생산수출데이터!$L215)*(수출입지역별백데이터!$L$3:$L$8999=생산수출데이터!$N215)*(수출입지역별백데이터!$N$3:$N$8999))</f>
        <v>0</v>
      </c>
      <c r="AA215" s="91">
        <f t="shared" si="267"/>
        <v>0</v>
      </c>
      <c r="AB215" s="91"/>
      <c r="AC215" s="94"/>
      <c r="AD215" s="92" cm="1">
        <f t="array" ref="AD215">SUMPRODUCT((수출입지역별백데이터!$P$3:$P$8999=생산수출데이터!$L215)*(수출입지역별백데이터!$Q$3:$Q$8999=생산수출데이터!$N215)*(수출입지역별백데이터!$R$3:$R$8999))</f>
        <v>0</v>
      </c>
      <c r="AE215" s="92" cm="1">
        <f t="array" ref="AE215">SUMPRODUCT((수출입지역별백데이터!$P$3:$P$8999=생산수출데이터!$L215)*(수출입지역별백데이터!$Q$3:$Q$8999=생산수출데이터!$N215)*(수출입지역별백데이터!$S$3:$S$8999))</f>
        <v>0</v>
      </c>
      <c r="AF215" s="91">
        <f t="shared" si="268"/>
        <v>0</v>
      </c>
      <c r="AG215" s="91"/>
      <c r="AH215" s="94"/>
    </row>
    <row r="216" spans="12:34" x14ac:dyDescent="0.3">
      <c r="L216" s="255" t="s">
        <v>9402</v>
      </c>
      <c r="M216" s="204" t="s">
        <v>325</v>
      </c>
      <c r="N216" s="204" t="s">
        <v>328</v>
      </c>
      <c r="O216" s="92" cm="1">
        <f t="array" ref="O216">SUMPRODUCT((수출입지역별백데이터!$A$3:$A$8999=생산수출데이터!$L216)*(수출입지역별백데이터!$B$3:$B$8999=생산수출데이터!$N216)*(수출입지역별백데이터!$C$3:$C$8999))</f>
        <v>0</v>
      </c>
      <c r="P216" s="92" cm="1">
        <f t="array" ref="P216">SUMPRODUCT((수출입지역별백데이터!$A$3:$A$8999=생산수출데이터!$L216)*(수출입지역별백데이터!$B$3:$B$8999=생산수출데이터!$N216)*(수출입지역별백데이터!$D$3:$D$8999))</f>
        <v>0</v>
      </c>
      <c r="Q216" s="91">
        <f t="shared" si="265"/>
        <v>0</v>
      </c>
      <c r="R216" s="91"/>
      <c r="S216" s="93"/>
      <c r="T216" s="92" cm="1">
        <f t="array" ref="T216">SUMPRODUCT((수출입지역별백데이터!$F$3:$F$8999=생산수출데이터!$L216)*(수출입지역별백데이터!$G$3:$G$8999=생산수출데이터!$N216)*(수출입지역별백데이터!$H$3:$H$8999))</f>
        <v>0</v>
      </c>
      <c r="U216" s="92" cm="1">
        <f t="array" ref="U216">SUMPRODUCT((수출입지역별백데이터!$F$3:$F$8999=생산수출데이터!$L216)*(수출입지역별백데이터!$G$3:$G$8999=생산수출데이터!$N216)*(수출입지역별백데이터!$I$3:$I$8999))</f>
        <v>0</v>
      </c>
      <c r="V216" s="91">
        <f t="shared" si="266"/>
        <v>0</v>
      </c>
      <c r="W216" s="91"/>
      <c r="X216" s="93"/>
      <c r="Y216" s="92" cm="1">
        <f t="array" ref="Y216">SUMPRODUCT((수출입지역별백데이터!$K$3:$K$8999=생산수출데이터!$L216)*(수출입지역별백데이터!$L$3:$L$8999=생산수출데이터!$N216)*(수출입지역별백데이터!$M$3:$M$8999))</f>
        <v>0</v>
      </c>
      <c r="Z216" s="92" cm="1">
        <f t="array" ref="Z216">SUMPRODUCT((수출입지역별백데이터!$K$3:$K$8999=생산수출데이터!$L216)*(수출입지역별백데이터!$L$3:$L$8999=생산수출데이터!$N216)*(수출입지역별백데이터!$N$3:$N$8999))</f>
        <v>0</v>
      </c>
      <c r="AA216" s="91">
        <f t="shared" si="267"/>
        <v>0</v>
      </c>
      <c r="AB216" s="91"/>
      <c r="AC216" s="93"/>
      <c r="AD216" s="92" cm="1">
        <f t="array" ref="AD216">SUMPRODUCT((수출입지역별백데이터!$P$3:$P$8999=생산수출데이터!$L216)*(수출입지역별백데이터!$Q$3:$Q$8999=생산수출데이터!$N216)*(수출입지역별백데이터!$R$3:$R$8999))</f>
        <v>0</v>
      </c>
      <c r="AE216" s="92" cm="1">
        <f t="array" ref="AE216">SUMPRODUCT((수출입지역별백데이터!$P$3:$P$8999=생산수출데이터!$L216)*(수출입지역별백데이터!$Q$3:$Q$8999=생산수출데이터!$N216)*(수출입지역별백데이터!$S$3:$S$8999))</f>
        <v>0</v>
      </c>
      <c r="AF216" s="91">
        <f t="shared" si="268"/>
        <v>0</v>
      </c>
      <c r="AG216" s="91"/>
      <c r="AH216" s="93"/>
    </row>
    <row r="217" spans="12:34" x14ac:dyDescent="0.3">
      <c r="L217" s="255" t="s">
        <v>9402</v>
      </c>
      <c r="M217" s="204" t="s">
        <v>325</v>
      </c>
      <c r="N217" s="204" t="s">
        <v>324</v>
      </c>
      <c r="O217" s="92" cm="1">
        <f t="array" ref="O217">SUMPRODUCT((수출입지역별백데이터!$A$3:$A$8999=생산수출데이터!$L217)*(수출입지역별백데이터!$B$3:$B$8999=생산수출데이터!$N217)*(수출입지역별백데이터!$C$3:$C$8999))</f>
        <v>0</v>
      </c>
      <c r="P217" s="92" cm="1">
        <f t="array" ref="P217">SUMPRODUCT((수출입지역별백데이터!$A$3:$A$8999=생산수출데이터!$L217)*(수출입지역별백데이터!$B$3:$B$8999=생산수출데이터!$N217)*(수출입지역별백데이터!$D$3:$D$8999))</f>
        <v>0</v>
      </c>
      <c r="Q217" s="91">
        <f t="shared" si="265"/>
        <v>0</v>
      </c>
      <c r="R217" s="90" t="s">
        <v>321</v>
      </c>
      <c r="S217" s="89">
        <f t="shared" ref="S217" si="289">Q217</f>
        <v>0</v>
      </c>
      <c r="T217" s="92" cm="1">
        <f t="array" ref="T217">SUMPRODUCT((수출입지역별백데이터!$F$3:$F$8999=생산수출데이터!$L217)*(수출입지역별백데이터!$G$3:$G$8999=생산수출데이터!$N217)*(수출입지역별백데이터!$H$3:$H$8999))</f>
        <v>0</v>
      </c>
      <c r="U217" s="92" cm="1">
        <f t="array" ref="U217">SUMPRODUCT((수출입지역별백데이터!$F$3:$F$8999=생산수출데이터!$L217)*(수출입지역별백데이터!$G$3:$G$8999=생산수출데이터!$N217)*(수출입지역별백데이터!$I$3:$I$8999))</f>
        <v>0</v>
      </c>
      <c r="V217" s="91">
        <f t="shared" si="266"/>
        <v>0</v>
      </c>
      <c r="W217" s="90" t="s">
        <v>321</v>
      </c>
      <c r="X217" s="89">
        <f t="shared" ref="X217" si="290">V217</f>
        <v>0</v>
      </c>
      <c r="Y217" s="92" cm="1">
        <f t="array" ref="Y217">SUMPRODUCT((수출입지역별백데이터!$K$3:$K$8999=생산수출데이터!$L217)*(수출입지역별백데이터!$L$3:$L$8999=생산수출데이터!$N217)*(수출입지역별백데이터!$M$3:$M$8999))</f>
        <v>0</v>
      </c>
      <c r="Z217" s="92" cm="1">
        <f t="array" ref="Z217">SUMPRODUCT((수출입지역별백데이터!$K$3:$K$8999=생산수출데이터!$L217)*(수출입지역별백데이터!$L$3:$L$8999=생산수출데이터!$N217)*(수출입지역별백데이터!$N$3:$N$8999))</f>
        <v>0</v>
      </c>
      <c r="AA217" s="91">
        <f t="shared" si="267"/>
        <v>0</v>
      </c>
      <c r="AB217" s="90" t="s">
        <v>321</v>
      </c>
      <c r="AC217" s="89">
        <f t="shared" ref="AC217" si="291">AA217</f>
        <v>0</v>
      </c>
      <c r="AD217" s="92" cm="1">
        <f t="array" ref="AD217">SUMPRODUCT((수출입지역별백데이터!$P$3:$P$8999=생산수출데이터!$L217)*(수출입지역별백데이터!$Q$3:$Q$8999=생산수출데이터!$N217)*(수출입지역별백데이터!$R$3:$R$8999))</f>
        <v>0</v>
      </c>
      <c r="AE217" s="92" cm="1">
        <f t="array" ref="AE217">SUMPRODUCT((수출입지역별백데이터!$P$3:$P$8999=생산수출데이터!$L217)*(수출입지역별백데이터!$Q$3:$Q$8999=생산수출데이터!$N217)*(수출입지역별백데이터!$S$3:$S$8999))</f>
        <v>0</v>
      </c>
      <c r="AF217" s="91">
        <f t="shared" si="268"/>
        <v>0</v>
      </c>
      <c r="AG217" s="90" t="s">
        <v>321</v>
      </c>
      <c r="AH217" s="89">
        <f t="shared" ref="AH217" si="292">AF217</f>
        <v>0</v>
      </c>
    </row>
    <row r="218" spans="12:34" x14ac:dyDescent="0.3">
      <c r="L218" s="255"/>
      <c r="M218" s="204" t="s">
        <v>325</v>
      </c>
      <c r="N218" s="204" t="s">
        <v>332</v>
      </c>
      <c r="O218" s="92" cm="1">
        <f t="array" ref="O218">SUMPRODUCT((수출입지역별백데이터!$A$3:$A$8999=생산수출데이터!$L218)*(수출입지역별백데이터!$B$3:$B$8999=생산수출데이터!$N218)*(수출입지역별백데이터!$C$3:$C$8999))</f>
        <v>0</v>
      </c>
      <c r="P218" s="92" cm="1">
        <f t="array" ref="P218">SUMPRODUCT((수출입지역별백데이터!$A$3:$A$8999=생산수출데이터!$L218)*(수출입지역별백데이터!$B$3:$B$8999=생산수출데이터!$N218)*(수출입지역별백데이터!$D$3:$D$8999))</f>
        <v>0</v>
      </c>
      <c r="Q218" s="91">
        <f t="shared" si="265"/>
        <v>0</v>
      </c>
      <c r="R218" s="91"/>
      <c r="S218" s="93"/>
      <c r="T218" s="92" cm="1">
        <f t="array" ref="T218">SUMPRODUCT((수출입지역별백데이터!$F$3:$F$8999=생산수출데이터!$L218)*(수출입지역별백데이터!$G$3:$G$8999=생산수출데이터!$N218)*(수출입지역별백데이터!$H$3:$H$8999))</f>
        <v>0</v>
      </c>
      <c r="U218" s="92" cm="1">
        <f t="array" ref="U218">SUMPRODUCT((수출입지역별백데이터!$F$3:$F$8999=생산수출데이터!$L218)*(수출입지역별백데이터!$G$3:$G$8999=생산수출데이터!$N218)*(수출입지역별백데이터!$I$3:$I$8999))</f>
        <v>0</v>
      </c>
      <c r="V218" s="91">
        <f t="shared" si="266"/>
        <v>0</v>
      </c>
      <c r="W218" s="91"/>
      <c r="X218" s="93"/>
      <c r="Y218" s="92" cm="1">
        <f t="array" ref="Y218">SUMPRODUCT((수출입지역별백데이터!$K$3:$K$8999=생산수출데이터!$L218)*(수출입지역별백데이터!$L$3:$L$8999=생산수출데이터!$N218)*(수출입지역별백데이터!$M$3:$M$8999))</f>
        <v>0</v>
      </c>
      <c r="Z218" s="92" cm="1">
        <f t="array" ref="Z218">SUMPRODUCT((수출입지역별백데이터!$K$3:$K$8999=생산수출데이터!$L218)*(수출입지역별백데이터!$L$3:$L$8999=생산수출데이터!$N218)*(수출입지역별백데이터!$N$3:$N$8999))</f>
        <v>0</v>
      </c>
      <c r="AA218" s="91">
        <f t="shared" si="267"/>
        <v>0</v>
      </c>
      <c r="AB218" s="91"/>
      <c r="AC218" s="93"/>
      <c r="AD218" s="92" cm="1">
        <f t="array" ref="AD218">SUMPRODUCT((수출입지역별백데이터!$P$3:$P$8999=생산수출데이터!$L218)*(수출입지역별백데이터!$Q$3:$Q$8999=생산수출데이터!$N218)*(수출입지역별백데이터!$R$3:$R$8999))</f>
        <v>0</v>
      </c>
      <c r="AE218" s="92" cm="1">
        <f t="array" ref="AE218">SUMPRODUCT((수출입지역별백데이터!$P$3:$P$8999=생산수출데이터!$L218)*(수출입지역별백데이터!$Q$3:$Q$8999=생산수출데이터!$N218)*(수출입지역별백데이터!$S$3:$S$8999))</f>
        <v>0</v>
      </c>
      <c r="AF218" s="91">
        <f t="shared" si="268"/>
        <v>0</v>
      </c>
      <c r="AG218" s="91"/>
      <c r="AH218" s="93"/>
    </row>
    <row r="219" spans="12:34" x14ac:dyDescent="0.3">
      <c r="L219" s="255"/>
      <c r="M219" s="204" t="s">
        <v>325</v>
      </c>
      <c r="N219" s="204" t="s">
        <v>331</v>
      </c>
      <c r="O219" s="92" cm="1">
        <f t="array" ref="O219">SUMPRODUCT((수출입지역별백데이터!$A$3:$A$8999=생산수출데이터!$L219)*(수출입지역별백데이터!$B$3:$B$8999=생산수출데이터!$N219)*(수출입지역별백데이터!$C$3:$C$8999))</f>
        <v>0</v>
      </c>
      <c r="P219" s="92" cm="1">
        <f t="array" ref="P219">SUMPRODUCT((수출입지역별백데이터!$A$3:$A$8999=생산수출데이터!$L219)*(수출입지역별백데이터!$B$3:$B$8999=생산수출데이터!$N219)*(수출입지역별백데이터!$D$3:$D$8999))</f>
        <v>0</v>
      </c>
      <c r="Q219" s="91">
        <f t="shared" si="265"/>
        <v>0</v>
      </c>
      <c r="R219" s="90" t="s">
        <v>323</v>
      </c>
      <c r="S219" s="89">
        <f t="shared" ref="S219" si="293">SUM(Q219:Q221)</f>
        <v>0</v>
      </c>
      <c r="T219" s="92" cm="1">
        <f t="array" ref="T219">SUMPRODUCT((수출입지역별백데이터!$F$3:$F$8999=생산수출데이터!$L219)*(수출입지역별백데이터!$G$3:$G$8999=생산수출데이터!$N219)*(수출입지역별백데이터!$H$3:$H$8999))</f>
        <v>0</v>
      </c>
      <c r="U219" s="92" cm="1">
        <f t="array" ref="U219">SUMPRODUCT((수출입지역별백데이터!$F$3:$F$8999=생산수출데이터!$L219)*(수출입지역별백데이터!$G$3:$G$8999=생산수출데이터!$N219)*(수출입지역별백데이터!$I$3:$I$8999))</f>
        <v>0</v>
      </c>
      <c r="V219" s="91">
        <f t="shared" si="266"/>
        <v>0</v>
      </c>
      <c r="W219" s="90" t="s">
        <v>323</v>
      </c>
      <c r="X219" s="89">
        <f t="shared" ref="X219" si="294">SUM(V219:V221)</f>
        <v>0</v>
      </c>
      <c r="Y219" s="92" cm="1">
        <f t="array" ref="Y219">SUMPRODUCT((수출입지역별백데이터!$K$3:$K$8999=생산수출데이터!$L219)*(수출입지역별백데이터!$L$3:$L$8999=생산수출데이터!$N219)*(수출입지역별백데이터!$M$3:$M$8999))</f>
        <v>0</v>
      </c>
      <c r="Z219" s="92" cm="1">
        <f t="array" ref="Z219">SUMPRODUCT((수출입지역별백데이터!$K$3:$K$8999=생산수출데이터!$L219)*(수출입지역별백데이터!$L$3:$L$8999=생산수출데이터!$N219)*(수출입지역별백데이터!$N$3:$N$8999))</f>
        <v>0</v>
      </c>
      <c r="AA219" s="91">
        <f t="shared" si="267"/>
        <v>0</v>
      </c>
      <c r="AB219" s="90" t="s">
        <v>323</v>
      </c>
      <c r="AC219" s="89">
        <f t="shared" ref="AC219" si="295">SUM(AA219:AA221)</f>
        <v>0</v>
      </c>
      <c r="AD219" s="92" cm="1">
        <f t="array" ref="AD219">SUMPRODUCT((수출입지역별백데이터!$P$3:$P$8999=생산수출데이터!$L219)*(수출입지역별백데이터!$Q$3:$Q$8999=생산수출데이터!$N219)*(수출입지역별백데이터!$R$3:$R$8999))</f>
        <v>0</v>
      </c>
      <c r="AE219" s="92" cm="1">
        <f t="array" ref="AE219">SUMPRODUCT((수출입지역별백데이터!$P$3:$P$8999=생산수출데이터!$L219)*(수출입지역별백데이터!$Q$3:$Q$8999=생산수출데이터!$N219)*(수출입지역별백데이터!$S$3:$S$8999))</f>
        <v>0</v>
      </c>
      <c r="AF219" s="91">
        <f t="shared" si="268"/>
        <v>0</v>
      </c>
      <c r="AG219" s="90" t="s">
        <v>323</v>
      </c>
      <c r="AH219" s="89">
        <f t="shared" ref="AH219" si="296">SUM(AF219:AF221)</f>
        <v>0</v>
      </c>
    </row>
    <row r="220" spans="12:34" x14ac:dyDescent="0.3">
      <c r="L220" s="255"/>
      <c r="M220" s="204" t="s">
        <v>325</v>
      </c>
      <c r="N220" s="204" t="s">
        <v>330</v>
      </c>
      <c r="O220" s="92" cm="1">
        <f t="array" ref="O220">SUMPRODUCT((수출입지역별백데이터!$A$3:$A$8999=생산수출데이터!$L220)*(수출입지역별백데이터!$B$3:$B$8999=생산수출데이터!$N220)*(수출입지역별백데이터!$C$3:$C$8999))</f>
        <v>0</v>
      </c>
      <c r="P220" s="92" cm="1">
        <f t="array" ref="P220">SUMPRODUCT((수출입지역별백데이터!$A$3:$A$8999=생산수출데이터!$L220)*(수출입지역별백데이터!$B$3:$B$8999=생산수출데이터!$N220)*(수출입지역별백데이터!$D$3:$D$8999))</f>
        <v>0</v>
      </c>
      <c r="Q220" s="91">
        <f t="shared" si="265"/>
        <v>0</v>
      </c>
      <c r="R220" s="91"/>
      <c r="S220" s="95"/>
      <c r="T220" s="92" cm="1">
        <f t="array" ref="T220">SUMPRODUCT((수출입지역별백데이터!$F$3:$F$8999=생산수출데이터!$L220)*(수출입지역별백데이터!$G$3:$G$8999=생산수출데이터!$N220)*(수출입지역별백데이터!$H$3:$H$8999))</f>
        <v>0</v>
      </c>
      <c r="U220" s="92" cm="1">
        <f t="array" ref="U220">SUMPRODUCT((수출입지역별백데이터!$F$3:$F$8999=생산수출데이터!$L220)*(수출입지역별백데이터!$G$3:$G$8999=생산수출데이터!$N220)*(수출입지역별백데이터!$I$3:$I$8999))</f>
        <v>0</v>
      </c>
      <c r="V220" s="91">
        <f t="shared" si="266"/>
        <v>0</v>
      </c>
      <c r="W220" s="91"/>
      <c r="X220" s="95"/>
      <c r="Y220" s="92" cm="1">
        <f t="array" ref="Y220">SUMPRODUCT((수출입지역별백데이터!$K$3:$K$8999=생산수출데이터!$L220)*(수출입지역별백데이터!$L$3:$L$8999=생산수출데이터!$N220)*(수출입지역별백데이터!$M$3:$M$8999))</f>
        <v>0</v>
      </c>
      <c r="Z220" s="92" cm="1">
        <f t="array" ref="Z220">SUMPRODUCT((수출입지역별백데이터!$K$3:$K$8999=생산수출데이터!$L220)*(수출입지역별백데이터!$L$3:$L$8999=생산수출데이터!$N220)*(수출입지역별백데이터!$N$3:$N$8999))</f>
        <v>0</v>
      </c>
      <c r="AA220" s="91">
        <f t="shared" si="267"/>
        <v>0</v>
      </c>
      <c r="AB220" s="91"/>
      <c r="AC220" s="95"/>
      <c r="AD220" s="92" cm="1">
        <f t="array" ref="AD220">SUMPRODUCT((수출입지역별백데이터!$P$3:$P$8999=생산수출데이터!$L220)*(수출입지역별백데이터!$Q$3:$Q$8999=생산수출데이터!$N220)*(수출입지역별백데이터!$R$3:$R$8999))</f>
        <v>0</v>
      </c>
      <c r="AE220" s="92" cm="1">
        <f t="array" ref="AE220">SUMPRODUCT((수출입지역별백데이터!$P$3:$P$8999=생산수출데이터!$L220)*(수출입지역별백데이터!$Q$3:$Q$8999=생산수출데이터!$N220)*(수출입지역별백데이터!$S$3:$S$8999))</f>
        <v>0</v>
      </c>
      <c r="AF220" s="91">
        <f t="shared" si="268"/>
        <v>0</v>
      </c>
      <c r="AG220" s="91"/>
      <c r="AH220" s="95"/>
    </row>
    <row r="221" spans="12:34" x14ac:dyDescent="0.3">
      <c r="L221" s="255"/>
      <c r="M221" s="204" t="s">
        <v>325</v>
      </c>
      <c r="N221" s="204" t="s">
        <v>329</v>
      </c>
      <c r="O221" s="92" cm="1">
        <f t="array" ref="O221">SUMPRODUCT((수출입지역별백데이터!$A$3:$A$8999=생산수출데이터!$L221)*(수출입지역별백데이터!$B$3:$B$8999=생산수출데이터!$N221)*(수출입지역별백데이터!$C$3:$C$8999))</f>
        <v>0</v>
      </c>
      <c r="P221" s="92" cm="1">
        <f t="array" ref="P221">SUMPRODUCT((수출입지역별백데이터!$A$3:$A$8999=생산수출데이터!$L221)*(수출입지역별백데이터!$B$3:$B$8999=생산수출데이터!$N221)*(수출입지역별백데이터!$D$3:$D$8999))</f>
        <v>0</v>
      </c>
      <c r="Q221" s="91">
        <f t="shared" si="265"/>
        <v>0</v>
      </c>
      <c r="R221" s="91"/>
      <c r="S221" s="94"/>
      <c r="T221" s="92" cm="1">
        <f t="array" ref="T221">SUMPRODUCT((수출입지역별백데이터!$F$3:$F$8999=생산수출데이터!$L221)*(수출입지역별백데이터!$G$3:$G$8999=생산수출데이터!$N221)*(수출입지역별백데이터!$H$3:$H$8999))</f>
        <v>0</v>
      </c>
      <c r="U221" s="92" cm="1">
        <f t="array" ref="U221">SUMPRODUCT((수출입지역별백데이터!$F$3:$F$8999=생산수출데이터!$L221)*(수출입지역별백데이터!$G$3:$G$8999=생산수출데이터!$N221)*(수출입지역별백데이터!$I$3:$I$8999))</f>
        <v>0</v>
      </c>
      <c r="V221" s="91">
        <f t="shared" si="266"/>
        <v>0</v>
      </c>
      <c r="W221" s="91"/>
      <c r="X221" s="94"/>
      <c r="Y221" s="92" cm="1">
        <f t="array" ref="Y221">SUMPRODUCT((수출입지역별백데이터!$K$3:$K$8999=생산수출데이터!$L221)*(수출입지역별백데이터!$L$3:$L$8999=생산수출데이터!$N221)*(수출입지역별백데이터!$M$3:$M$8999))</f>
        <v>0</v>
      </c>
      <c r="Z221" s="92" cm="1">
        <f t="array" ref="Z221">SUMPRODUCT((수출입지역별백데이터!$K$3:$K$8999=생산수출데이터!$L221)*(수출입지역별백데이터!$L$3:$L$8999=생산수출데이터!$N221)*(수출입지역별백데이터!$N$3:$N$8999))</f>
        <v>0</v>
      </c>
      <c r="AA221" s="91">
        <f t="shared" si="267"/>
        <v>0</v>
      </c>
      <c r="AB221" s="91"/>
      <c r="AC221" s="94"/>
      <c r="AD221" s="92" cm="1">
        <f t="array" ref="AD221">SUMPRODUCT((수출입지역별백데이터!$P$3:$P$8999=생산수출데이터!$L221)*(수출입지역별백데이터!$Q$3:$Q$8999=생산수출데이터!$N221)*(수출입지역별백데이터!$R$3:$R$8999))</f>
        <v>0</v>
      </c>
      <c r="AE221" s="92" cm="1">
        <f t="array" ref="AE221">SUMPRODUCT((수출입지역별백데이터!$P$3:$P$8999=생산수출데이터!$L221)*(수출입지역별백데이터!$Q$3:$Q$8999=생산수출데이터!$N221)*(수출입지역별백데이터!$S$3:$S$8999))</f>
        <v>0</v>
      </c>
      <c r="AF221" s="91">
        <f t="shared" si="268"/>
        <v>0</v>
      </c>
      <c r="AG221" s="91"/>
      <c r="AH221" s="94"/>
    </row>
    <row r="222" spans="12:34" x14ac:dyDescent="0.3">
      <c r="L222" s="255"/>
      <c r="M222" s="204" t="s">
        <v>325</v>
      </c>
      <c r="N222" s="204" t="s">
        <v>328</v>
      </c>
      <c r="O222" s="92" cm="1">
        <f t="array" ref="O222">SUMPRODUCT((수출입지역별백데이터!$A$3:$A$8999=생산수출데이터!$L222)*(수출입지역별백데이터!$B$3:$B$8999=생산수출데이터!$N222)*(수출입지역별백데이터!$C$3:$C$8999))</f>
        <v>0</v>
      </c>
      <c r="P222" s="92" cm="1">
        <f t="array" ref="P222">SUMPRODUCT((수출입지역별백데이터!$A$3:$A$8999=생산수출데이터!$L222)*(수출입지역별백데이터!$B$3:$B$8999=생산수출데이터!$N222)*(수출입지역별백데이터!$D$3:$D$8999))</f>
        <v>0</v>
      </c>
      <c r="Q222" s="91">
        <f t="shared" si="265"/>
        <v>0</v>
      </c>
      <c r="R222" s="91"/>
      <c r="S222" s="93"/>
      <c r="T222" s="92" cm="1">
        <f t="array" ref="T222">SUMPRODUCT((수출입지역별백데이터!$F$3:$F$8999=생산수출데이터!$L222)*(수출입지역별백데이터!$G$3:$G$8999=생산수출데이터!$N222)*(수출입지역별백데이터!$H$3:$H$8999))</f>
        <v>0</v>
      </c>
      <c r="U222" s="92" cm="1">
        <f t="array" ref="U222">SUMPRODUCT((수출입지역별백데이터!$F$3:$F$8999=생산수출데이터!$L222)*(수출입지역별백데이터!$G$3:$G$8999=생산수출데이터!$N222)*(수출입지역별백데이터!$I$3:$I$8999))</f>
        <v>0</v>
      </c>
      <c r="V222" s="91">
        <f t="shared" si="266"/>
        <v>0</v>
      </c>
      <c r="W222" s="91"/>
      <c r="X222" s="93"/>
      <c r="Y222" s="92" cm="1">
        <f t="array" ref="Y222">SUMPRODUCT((수출입지역별백데이터!$K$3:$K$8999=생산수출데이터!$L222)*(수출입지역별백데이터!$L$3:$L$8999=생산수출데이터!$N222)*(수출입지역별백데이터!$M$3:$M$8999))</f>
        <v>0</v>
      </c>
      <c r="Z222" s="92" cm="1">
        <f t="array" ref="Z222">SUMPRODUCT((수출입지역별백데이터!$K$3:$K$8999=생산수출데이터!$L222)*(수출입지역별백데이터!$L$3:$L$8999=생산수출데이터!$N222)*(수출입지역별백데이터!$N$3:$N$8999))</f>
        <v>0</v>
      </c>
      <c r="AA222" s="91">
        <f t="shared" si="267"/>
        <v>0</v>
      </c>
      <c r="AB222" s="91"/>
      <c r="AC222" s="93"/>
      <c r="AD222" s="92" cm="1">
        <f t="array" ref="AD222">SUMPRODUCT((수출입지역별백데이터!$P$3:$P$8999=생산수출데이터!$L222)*(수출입지역별백데이터!$Q$3:$Q$8999=생산수출데이터!$N222)*(수출입지역별백데이터!$R$3:$R$8999))</f>
        <v>0</v>
      </c>
      <c r="AE222" s="92" cm="1">
        <f t="array" ref="AE222">SUMPRODUCT((수출입지역별백데이터!$P$3:$P$8999=생산수출데이터!$L222)*(수출입지역별백데이터!$Q$3:$Q$8999=생산수출데이터!$N222)*(수출입지역별백데이터!$S$3:$S$8999))</f>
        <v>0</v>
      </c>
      <c r="AF222" s="91">
        <f t="shared" si="268"/>
        <v>0</v>
      </c>
      <c r="AG222" s="91"/>
      <c r="AH222" s="93"/>
    </row>
    <row r="223" spans="12:34" x14ac:dyDescent="0.3">
      <c r="L223" s="255"/>
      <c r="M223" s="204" t="s">
        <v>325</v>
      </c>
      <c r="N223" s="204" t="s">
        <v>324</v>
      </c>
      <c r="O223" s="92" cm="1">
        <f t="array" ref="O223">SUMPRODUCT((수출입지역별백데이터!$A$3:$A$8999=생산수출데이터!$L223)*(수출입지역별백데이터!$B$3:$B$8999=생산수출데이터!$N223)*(수출입지역별백데이터!$C$3:$C$8999))</f>
        <v>0</v>
      </c>
      <c r="P223" s="92" cm="1">
        <f t="array" ref="P223">SUMPRODUCT((수출입지역별백데이터!$A$3:$A$8999=생산수출데이터!$L223)*(수출입지역별백데이터!$B$3:$B$8999=생산수출데이터!$N223)*(수출입지역별백데이터!$D$3:$D$8999))</f>
        <v>0</v>
      </c>
      <c r="Q223" s="91">
        <f t="shared" si="265"/>
        <v>0</v>
      </c>
      <c r="R223" s="90" t="s">
        <v>321</v>
      </c>
      <c r="S223" s="89">
        <f t="shared" ref="S223" si="297">Q223</f>
        <v>0</v>
      </c>
      <c r="T223" s="92" cm="1">
        <f t="array" ref="T223">SUMPRODUCT((수출입지역별백데이터!$F$3:$F$8999=생산수출데이터!$L223)*(수출입지역별백데이터!$G$3:$G$8999=생산수출데이터!$N223)*(수출입지역별백데이터!$H$3:$H$8999))</f>
        <v>0</v>
      </c>
      <c r="U223" s="92" cm="1">
        <f t="array" ref="U223">SUMPRODUCT((수출입지역별백데이터!$F$3:$F$8999=생산수출데이터!$L223)*(수출입지역별백데이터!$G$3:$G$8999=생산수출데이터!$N223)*(수출입지역별백데이터!$I$3:$I$8999))</f>
        <v>0</v>
      </c>
      <c r="V223" s="91">
        <f t="shared" si="266"/>
        <v>0</v>
      </c>
      <c r="W223" s="90" t="s">
        <v>321</v>
      </c>
      <c r="X223" s="89">
        <f t="shared" ref="X223" si="298">V223</f>
        <v>0</v>
      </c>
      <c r="Y223" s="92" cm="1">
        <f t="array" ref="Y223">SUMPRODUCT((수출입지역별백데이터!$K$3:$K$8999=생산수출데이터!$L223)*(수출입지역별백데이터!$L$3:$L$8999=생산수출데이터!$N223)*(수출입지역별백데이터!$M$3:$M$8999))</f>
        <v>0</v>
      </c>
      <c r="Z223" s="92" cm="1">
        <f t="array" ref="Z223">SUMPRODUCT((수출입지역별백데이터!$K$3:$K$8999=생산수출데이터!$L223)*(수출입지역별백데이터!$L$3:$L$8999=생산수출데이터!$N223)*(수출입지역별백데이터!$N$3:$N$8999))</f>
        <v>0</v>
      </c>
      <c r="AA223" s="91">
        <f t="shared" si="267"/>
        <v>0</v>
      </c>
      <c r="AB223" s="90" t="s">
        <v>321</v>
      </c>
      <c r="AC223" s="89">
        <f t="shared" ref="AC223" si="299">AA223</f>
        <v>0</v>
      </c>
      <c r="AD223" s="92" cm="1">
        <f t="array" ref="AD223">SUMPRODUCT((수출입지역별백데이터!$P$3:$P$8999=생산수출데이터!$L223)*(수출입지역별백데이터!$Q$3:$Q$8999=생산수출데이터!$N223)*(수출입지역별백데이터!$R$3:$R$8999))</f>
        <v>0</v>
      </c>
      <c r="AE223" s="92" cm="1">
        <f t="array" ref="AE223">SUMPRODUCT((수출입지역별백데이터!$P$3:$P$8999=생산수출데이터!$L223)*(수출입지역별백데이터!$Q$3:$Q$8999=생산수출데이터!$N223)*(수출입지역별백데이터!$S$3:$S$8999))</f>
        <v>0</v>
      </c>
      <c r="AF223" s="91">
        <f t="shared" si="268"/>
        <v>0</v>
      </c>
      <c r="AG223" s="90" t="s">
        <v>321</v>
      </c>
      <c r="AH223" s="89">
        <f t="shared" ref="AH223" si="300">AF223</f>
        <v>0</v>
      </c>
    </row>
    <row r="224" spans="12:34" x14ac:dyDescent="0.3">
      <c r="L224" s="255"/>
      <c r="M224" s="204" t="s">
        <v>325</v>
      </c>
      <c r="N224" s="204" t="s">
        <v>332</v>
      </c>
      <c r="O224" s="92" cm="1">
        <f t="array" ref="O224">SUMPRODUCT((수출입지역별백데이터!$A$3:$A$8999=생산수출데이터!$L224)*(수출입지역별백데이터!$B$3:$B$8999=생산수출데이터!$N224)*(수출입지역별백데이터!$C$3:$C$8999))</f>
        <v>0</v>
      </c>
      <c r="P224" s="92" cm="1">
        <f t="array" ref="P224">SUMPRODUCT((수출입지역별백데이터!$A$3:$A$8999=생산수출데이터!$L224)*(수출입지역별백데이터!$B$3:$B$8999=생산수출데이터!$N224)*(수출입지역별백데이터!$D$3:$D$8999))</f>
        <v>0</v>
      </c>
      <c r="Q224" s="91">
        <f t="shared" si="265"/>
        <v>0</v>
      </c>
      <c r="R224" s="91"/>
      <c r="S224" s="93"/>
      <c r="T224" s="92" cm="1">
        <f t="array" ref="T224">SUMPRODUCT((수출입지역별백데이터!$F$3:$F$8999=생산수출데이터!$L224)*(수출입지역별백데이터!$G$3:$G$8999=생산수출데이터!$N224)*(수출입지역별백데이터!$H$3:$H$8999))</f>
        <v>0</v>
      </c>
      <c r="U224" s="92" cm="1">
        <f t="array" ref="U224">SUMPRODUCT((수출입지역별백데이터!$F$3:$F$8999=생산수출데이터!$L224)*(수출입지역별백데이터!$G$3:$G$8999=생산수출데이터!$N224)*(수출입지역별백데이터!$I$3:$I$8999))</f>
        <v>0</v>
      </c>
      <c r="V224" s="91">
        <f t="shared" si="266"/>
        <v>0</v>
      </c>
      <c r="W224" s="91"/>
      <c r="X224" s="93"/>
      <c r="Y224" s="92" cm="1">
        <f t="array" ref="Y224">SUMPRODUCT((수출입지역별백데이터!$K$3:$K$8999=생산수출데이터!$L224)*(수출입지역별백데이터!$L$3:$L$8999=생산수출데이터!$N224)*(수출입지역별백데이터!$M$3:$M$8999))</f>
        <v>0</v>
      </c>
      <c r="Z224" s="92" cm="1">
        <f t="array" ref="Z224">SUMPRODUCT((수출입지역별백데이터!$K$3:$K$8999=생산수출데이터!$L224)*(수출입지역별백데이터!$L$3:$L$8999=생산수출데이터!$N224)*(수출입지역별백데이터!$N$3:$N$8999))</f>
        <v>0</v>
      </c>
      <c r="AA224" s="91">
        <f t="shared" si="267"/>
        <v>0</v>
      </c>
      <c r="AB224" s="91"/>
      <c r="AC224" s="93"/>
      <c r="AD224" s="92" cm="1">
        <f t="array" ref="AD224">SUMPRODUCT((수출입지역별백데이터!$P$3:$P$8999=생산수출데이터!$L224)*(수출입지역별백데이터!$Q$3:$Q$8999=생산수출데이터!$N224)*(수출입지역별백데이터!$R$3:$R$8999))</f>
        <v>0</v>
      </c>
      <c r="AE224" s="92" cm="1">
        <f t="array" ref="AE224">SUMPRODUCT((수출입지역별백데이터!$P$3:$P$8999=생산수출데이터!$L224)*(수출입지역별백데이터!$Q$3:$Q$8999=생산수출데이터!$N224)*(수출입지역별백데이터!$S$3:$S$8999))</f>
        <v>0</v>
      </c>
      <c r="AF224" s="91">
        <f t="shared" si="268"/>
        <v>0</v>
      </c>
      <c r="AG224" s="91"/>
      <c r="AH224" s="93"/>
    </row>
    <row r="225" spans="12:34" x14ac:dyDescent="0.3">
      <c r="L225" s="255"/>
      <c r="M225" s="204" t="s">
        <v>325</v>
      </c>
      <c r="N225" s="204" t="s">
        <v>331</v>
      </c>
      <c r="O225" s="92" cm="1">
        <f t="array" ref="O225">SUMPRODUCT((수출입지역별백데이터!$A$3:$A$8999=생산수출데이터!$L225)*(수출입지역별백데이터!$B$3:$B$8999=생산수출데이터!$N225)*(수출입지역별백데이터!$C$3:$C$8999))</f>
        <v>0</v>
      </c>
      <c r="P225" s="92" cm="1">
        <f t="array" ref="P225">SUMPRODUCT((수출입지역별백데이터!$A$3:$A$8999=생산수출데이터!$L225)*(수출입지역별백데이터!$B$3:$B$8999=생산수출데이터!$N225)*(수출입지역별백데이터!$D$3:$D$8999))</f>
        <v>0</v>
      </c>
      <c r="Q225" s="91">
        <f t="shared" si="265"/>
        <v>0</v>
      </c>
      <c r="R225" s="90" t="s">
        <v>323</v>
      </c>
      <c r="S225" s="89">
        <f t="shared" ref="S225" si="301">SUM(Q225:Q227)</f>
        <v>0</v>
      </c>
      <c r="T225" s="92" cm="1">
        <f t="array" ref="T225">SUMPRODUCT((수출입지역별백데이터!$F$3:$F$8999=생산수출데이터!$L225)*(수출입지역별백데이터!$G$3:$G$8999=생산수출데이터!$N225)*(수출입지역별백데이터!$H$3:$H$8999))</f>
        <v>0</v>
      </c>
      <c r="U225" s="92" cm="1">
        <f t="array" ref="U225">SUMPRODUCT((수출입지역별백데이터!$F$3:$F$8999=생산수출데이터!$L225)*(수출입지역별백데이터!$G$3:$G$8999=생산수출데이터!$N225)*(수출입지역별백데이터!$I$3:$I$8999))</f>
        <v>0</v>
      </c>
      <c r="V225" s="91">
        <f t="shared" si="266"/>
        <v>0</v>
      </c>
      <c r="W225" s="90" t="s">
        <v>323</v>
      </c>
      <c r="X225" s="89">
        <f t="shared" ref="X225" si="302">SUM(V225:V227)</f>
        <v>0</v>
      </c>
      <c r="Y225" s="92" cm="1">
        <f t="array" ref="Y225">SUMPRODUCT((수출입지역별백데이터!$K$3:$K$8999=생산수출데이터!$L225)*(수출입지역별백데이터!$L$3:$L$8999=생산수출데이터!$N225)*(수출입지역별백데이터!$M$3:$M$8999))</f>
        <v>0</v>
      </c>
      <c r="Z225" s="92" cm="1">
        <f t="array" ref="Z225">SUMPRODUCT((수출입지역별백데이터!$K$3:$K$8999=생산수출데이터!$L225)*(수출입지역별백데이터!$L$3:$L$8999=생산수출데이터!$N225)*(수출입지역별백데이터!$N$3:$N$8999))</f>
        <v>0</v>
      </c>
      <c r="AA225" s="91">
        <f t="shared" si="267"/>
        <v>0</v>
      </c>
      <c r="AB225" s="90" t="s">
        <v>323</v>
      </c>
      <c r="AC225" s="89">
        <f t="shared" ref="AC225" si="303">SUM(AA225:AA227)</f>
        <v>0</v>
      </c>
      <c r="AD225" s="92" cm="1">
        <f t="array" ref="AD225">SUMPRODUCT((수출입지역별백데이터!$P$3:$P$8999=생산수출데이터!$L225)*(수출입지역별백데이터!$Q$3:$Q$8999=생산수출데이터!$N225)*(수출입지역별백데이터!$R$3:$R$8999))</f>
        <v>0</v>
      </c>
      <c r="AE225" s="92" cm="1">
        <f t="array" ref="AE225">SUMPRODUCT((수출입지역별백데이터!$P$3:$P$8999=생산수출데이터!$L225)*(수출입지역별백데이터!$Q$3:$Q$8999=생산수출데이터!$N225)*(수출입지역별백데이터!$S$3:$S$8999))</f>
        <v>0</v>
      </c>
      <c r="AF225" s="91">
        <f t="shared" si="268"/>
        <v>0</v>
      </c>
      <c r="AG225" s="90" t="s">
        <v>323</v>
      </c>
      <c r="AH225" s="89">
        <f t="shared" ref="AH225" si="304">SUM(AF225:AF227)</f>
        <v>0</v>
      </c>
    </row>
    <row r="226" spans="12:34" x14ac:dyDescent="0.3">
      <c r="L226" s="255"/>
      <c r="M226" s="204" t="s">
        <v>325</v>
      </c>
      <c r="N226" s="204" t="s">
        <v>330</v>
      </c>
      <c r="O226" s="92" cm="1">
        <f t="array" ref="O226">SUMPRODUCT((수출입지역별백데이터!$A$3:$A$8999=생산수출데이터!$L226)*(수출입지역별백데이터!$B$3:$B$8999=생산수출데이터!$N226)*(수출입지역별백데이터!$C$3:$C$8999))</f>
        <v>0</v>
      </c>
      <c r="P226" s="92" cm="1">
        <f t="array" ref="P226">SUMPRODUCT((수출입지역별백데이터!$A$3:$A$8999=생산수출데이터!$L226)*(수출입지역별백데이터!$B$3:$B$8999=생산수출데이터!$N226)*(수출입지역별백데이터!$D$3:$D$8999))</f>
        <v>0</v>
      </c>
      <c r="Q226" s="91">
        <f t="shared" si="265"/>
        <v>0</v>
      </c>
      <c r="R226" s="91"/>
      <c r="S226" s="95"/>
      <c r="T226" s="92" cm="1">
        <f t="array" ref="T226">SUMPRODUCT((수출입지역별백데이터!$F$3:$F$8999=생산수출데이터!$L226)*(수출입지역별백데이터!$G$3:$G$8999=생산수출데이터!$N226)*(수출입지역별백데이터!$H$3:$H$8999))</f>
        <v>0</v>
      </c>
      <c r="U226" s="92" cm="1">
        <f t="array" ref="U226">SUMPRODUCT((수출입지역별백데이터!$F$3:$F$8999=생산수출데이터!$L226)*(수출입지역별백데이터!$G$3:$G$8999=생산수출데이터!$N226)*(수출입지역별백데이터!$I$3:$I$8999))</f>
        <v>0</v>
      </c>
      <c r="V226" s="91">
        <f t="shared" si="266"/>
        <v>0</v>
      </c>
      <c r="W226" s="91"/>
      <c r="X226" s="95"/>
      <c r="Y226" s="92" cm="1">
        <f t="array" ref="Y226">SUMPRODUCT((수출입지역별백데이터!$K$3:$K$8999=생산수출데이터!$L226)*(수출입지역별백데이터!$L$3:$L$8999=생산수출데이터!$N226)*(수출입지역별백데이터!$M$3:$M$8999))</f>
        <v>0</v>
      </c>
      <c r="Z226" s="92" cm="1">
        <f t="array" ref="Z226">SUMPRODUCT((수출입지역별백데이터!$K$3:$K$8999=생산수출데이터!$L226)*(수출입지역별백데이터!$L$3:$L$8999=생산수출데이터!$N226)*(수출입지역별백데이터!$N$3:$N$8999))</f>
        <v>0</v>
      </c>
      <c r="AA226" s="91">
        <f t="shared" si="267"/>
        <v>0</v>
      </c>
      <c r="AB226" s="91"/>
      <c r="AC226" s="95"/>
      <c r="AD226" s="92" cm="1">
        <f t="array" ref="AD226">SUMPRODUCT((수출입지역별백데이터!$P$3:$P$8999=생산수출데이터!$L226)*(수출입지역별백데이터!$Q$3:$Q$8999=생산수출데이터!$N226)*(수출입지역별백데이터!$R$3:$R$8999))</f>
        <v>0</v>
      </c>
      <c r="AE226" s="92" cm="1">
        <f t="array" ref="AE226">SUMPRODUCT((수출입지역별백데이터!$P$3:$P$8999=생산수출데이터!$L226)*(수출입지역별백데이터!$Q$3:$Q$8999=생산수출데이터!$N226)*(수출입지역별백데이터!$S$3:$S$8999))</f>
        <v>0</v>
      </c>
      <c r="AF226" s="91">
        <f t="shared" si="268"/>
        <v>0</v>
      </c>
      <c r="AG226" s="91"/>
      <c r="AH226" s="95"/>
    </row>
    <row r="227" spans="12:34" x14ac:dyDescent="0.3">
      <c r="L227" s="255"/>
      <c r="M227" s="204" t="s">
        <v>325</v>
      </c>
      <c r="N227" s="204" t="s">
        <v>329</v>
      </c>
      <c r="O227" s="92" cm="1">
        <f t="array" ref="O227">SUMPRODUCT((수출입지역별백데이터!$A$3:$A$8999=생산수출데이터!$L227)*(수출입지역별백데이터!$B$3:$B$8999=생산수출데이터!$N227)*(수출입지역별백데이터!$C$3:$C$8999))</f>
        <v>0</v>
      </c>
      <c r="P227" s="92" cm="1">
        <f t="array" ref="P227">SUMPRODUCT((수출입지역별백데이터!$A$3:$A$8999=생산수출데이터!$L227)*(수출입지역별백데이터!$B$3:$B$8999=생산수출데이터!$N227)*(수출입지역별백데이터!$D$3:$D$8999))</f>
        <v>0</v>
      </c>
      <c r="Q227" s="91">
        <f t="shared" si="265"/>
        <v>0</v>
      </c>
      <c r="R227" s="91"/>
      <c r="S227" s="94"/>
      <c r="T227" s="92" cm="1">
        <f t="array" ref="T227">SUMPRODUCT((수출입지역별백데이터!$F$3:$F$8999=생산수출데이터!$L227)*(수출입지역별백데이터!$G$3:$G$8999=생산수출데이터!$N227)*(수출입지역별백데이터!$H$3:$H$8999))</f>
        <v>0</v>
      </c>
      <c r="U227" s="92" cm="1">
        <f t="array" ref="U227">SUMPRODUCT((수출입지역별백데이터!$F$3:$F$8999=생산수출데이터!$L227)*(수출입지역별백데이터!$G$3:$G$8999=생산수출데이터!$N227)*(수출입지역별백데이터!$I$3:$I$8999))</f>
        <v>0</v>
      </c>
      <c r="V227" s="91">
        <f t="shared" si="266"/>
        <v>0</v>
      </c>
      <c r="W227" s="91"/>
      <c r="X227" s="94"/>
      <c r="Y227" s="92" cm="1">
        <f t="array" ref="Y227">SUMPRODUCT((수출입지역별백데이터!$K$3:$K$8999=생산수출데이터!$L227)*(수출입지역별백데이터!$L$3:$L$8999=생산수출데이터!$N227)*(수출입지역별백데이터!$M$3:$M$8999))</f>
        <v>0</v>
      </c>
      <c r="Z227" s="92" cm="1">
        <f t="array" ref="Z227">SUMPRODUCT((수출입지역별백데이터!$K$3:$K$8999=생산수출데이터!$L227)*(수출입지역별백데이터!$L$3:$L$8999=생산수출데이터!$N227)*(수출입지역별백데이터!$N$3:$N$8999))</f>
        <v>0</v>
      </c>
      <c r="AA227" s="91">
        <f t="shared" si="267"/>
        <v>0</v>
      </c>
      <c r="AB227" s="91"/>
      <c r="AC227" s="94"/>
      <c r="AD227" s="92" cm="1">
        <f t="array" ref="AD227">SUMPRODUCT((수출입지역별백데이터!$P$3:$P$8999=생산수출데이터!$L227)*(수출입지역별백데이터!$Q$3:$Q$8999=생산수출데이터!$N227)*(수출입지역별백데이터!$R$3:$R$8999))</f>
        <v>0</v>
      </c>
      <c r="AE227" s="92" cm="1">
        <f t="array" ref="AE227">SUMPRODUCT((수출입지역별백데이터!$P$3:$P$8999=생산수출데이터!$L227)*(수출입지역별백데이터!$Q$3:$Q$8999=생산수출데이터!$N227)*(수출입지역별백데이터!$S$3:$S$8999))</f>
        <v>0</v>
      </c>
      <c r="AF227" s="91">
        <f t="shared" si="268"/>
        <v>0</v>
      </c>
      <c r="AG227" s="91"/>
      <c r="AH227" s="94"/>
    </row>
    <row r="228" spans="12:34" x14ac:dyDescent="0.3">
      <c r="L228" s="255"/>
      <c r="M228" s="204" t="s">
        <v>325</v>
      </c>
      <c r="N228" s="204" t="s">
        <v>328</v>
      </c>
      <c r="O228" s="92" cm="1">
        <f t="array" ref="O228">SUMPRODUCT((수출입지역별백데이터!$A$3:$A$8999=생산수출데이터!$L228)*(수출입지역별백데이터!$B$3:$B$8999=생산수출데이터!$N228)*(수출입지역별백데이터!$C$3:$C$8999))</f>
        <v>0</v>
      </c>
      <c r="P228" s="92" cm="1">
        <f t="array" ref="P228">SUMPRODUCT((수출입지역별백데이터!$A$3:$A$8999=생산수출데이터!$L228)*(수출입지역별백데이터!$B$3:$B$8999=생산수출데이터!$N228)*(수출입지역별백데이터!$D$3:$D$8999))</f>
        <v>0</v>
      </c>
      <c r="Q228" s="91">
        <f t="shared" si="265"/>
        <v>0</v>
      </c>
      <c r="R228" s="91"/>
      <c r="S228" s="93"/>
      <c r="T228" s="92" cm="1">
        <f t="array" ref="T228">SUMPRODUCT((수출입지역별백데이터!$F$3:$F$8999=생산수출데이터!$L228)*(수출입지역별백데이터!$G$3:$G$8999=생산수출데이터!$N228)*(수출입지역별백데이터!$H$3:$H$8999))</f>
        <v>0</v>
      </c>
      <c r="U228" s="92" cm="1">
        <f t="array" ref="U228">SUMPRODUCT((수출입지역별백데이터!$F$3:$F$8999=생산수출데이터!$L228)*(수출입지역별백데이터!$G$3:$G$8999=생산수출데이터!$N228)*(수출입지역별백데이터!$I$3:$I$8999))</f>
        <v>0</v>
      </c>
      <c r="V228" s="91">
        <f t="shared" si="266"/>
        <v>0</v>
      </c>
      <c r="W228" s="91"/>
      <c r="X228" s="93"/>
      <c r="Y228" s="92" cm="1">
        <f t="array" ref="Y228">SUMPRODUCT((수출입지역별백데이터!$K$3:$K$8999=생산수출데이터!$L228)*(수출입지역별백데이터!$L$3:$L$8999=생산수출데이터!$N228)*(수출입지역별백데이터!$M$3:$M$8999))</f>
        <v>0</v>
      </c>
      <c r="Z228" s="92" cm="1">
        <f t="array" ref="Z228">SUMPRODUCT((수출입지역별백데이터!$K$3:$K$8999=생산수출데이터!$L228)*(수출입지역별백데이터!$L$3:$L$8999=생산수출데이터!$N228)*(수출입지역별백데이터!$N$3:$N$8999))</f>
        <v>0</v>
      </c>
      <c r="AA228" s="91">
        <f t="shared" si="267"/>
        <v>0</v>
      </c>
      <c r="AB228" s="91"/>
      <c r="AC228" s="93"/>
      <c r="AD228" s="92" cm="1">
        <f t="array" ref="AD228">SUMPRODUCT((수출입지역별백데이터!$P$3:$P$8999=생산수출데이터!$L228)*(수출입지역별백데이터!$Q$3:$Q$8999=생산수출데이터!$N228)*(수출입지역별백데이터!$R$3:$R$8999))</f>
        <v>0</v>
      </c>
      <c r="AE228" s="92" cm="1">
        <f t="array" ref="AE228">SUMPRODUCT((수출입지역별백데이터!$P$3:$P$8999=생산수출데이터!$L228)*(수출입지역별백데이터!$Q$3:$Q$8999=생산수출데이터!$N228)*(수출입지역별백데이터!$S$3:$S$8999))</f>
        <v>0</v>
      </c>
      <c r="AF228" s="91">
        <f t="shared" si="268"/>
        <v>0</v>
      </c>
      <c r="AG228" s="91"/>
      <c r="AH228" s="93"/>
    </row>
    <row r="229" spans="12:34" x14ac:dyDescent="0.3">
      <c r="L229" s="255"/>
      <c r="M229" s="204" t="s">
        <v>325</v>
      </c>
      <c r="N229" s="204" t="s">
        <v>324</v>
      </c>
      <c r="O229" s="92" cm="1">
        <f t="array" ref="O229">SUMPRODUCT((수출입지역별백데이터!$A$3:$A$8999=생산수출데이터!$L229)*(수출입지역별백데이터!$B$3:$B$8999=생산수출데이터!$N229)*(수출입지역별백데이터!$C$3:$C$8999))</f>
        <v>0</v>
      </c>
      <c r="P229" s="92" cm="1">
        <f t="array" ref="P229">SUMPRODUCT((수출입지역별백데이터!$A$3:$A$8999=생산수출데이터!$L229)*(수출입지역별백데이터!$B$3:$B$8999=생산수출데이터!$N229)*(수출입지역별백데이터!$D$3:$D$8999))</f>
        <v>0</v>
      </c>
      <c r="Q229" s="91">
        <f t="shared" si="265"/>
        <v>0</v>
      </c>
      <c r="R229" s="90" t="s">
        <v>321</v>
      </c>
      <c r="S229" s="89">
        <f t="shared" ref="S229" si="305">Q229</f>
        <v>0</v>
      </c>
      <c r="T229" s="92" cm="1">
        <f t="array" ref="T229">SUMPRODUCT((수출입지역별백데이터!$F$3:$F$8999=생산수출데이터!$L229)*(수출입지역별백데이터!$G$3:$G$8999=생산수출데이터!$N229)*(수출입지역별백데이터!$H$3:$H$8999))</f>
        <v>0</v>
      </c>
      <c r="U229" s="92" cm="1">
        <f t="array" ref="U229">SUMPRODUCT((수출입지역별백데이터!$F$3:$F$8999=생산수출데이터!$L229)*(수출입지역별백데이터!$G$3:$G$8999=생산수출데이터!$N229)*(수출입지역별백데이터!$I$3:$I$8999))</f>
        <v>0</v>
      </c>
      <c r="V229" s="91">
        <f t="shared" si="266"/>
        <v>0</v>
      </c>
      <c r="W229" s="90" t="s">
        <v>321</v>
      </c>
      <c r="X229" s="89">
        <f t="shared" ref="X229" si="306">V229</f>
        <v>0</v>
      </c>
      <c r="Y229" s="92" cm="1">
        <f t="array" ref="Y229">SUMPRODUCT((수출입지역별백데이터!$K$3:$K$8999=생산수출데이터!$L229)*(수출입지역별백데이터!$L$3:$L$8999=생산수출데이터!$N229)*(수출입지역별백데이터!$M$3:$M$8999))</f>
        <v>0</v>
      </c>
      <c r="Z229" s="92" cm="1">
        <f t="array" ref="Z229">SUMPRODUCT((수출입지역별백데이터!$K$3:$K$8999=생산수출데이터!$L229)*(수출입지역별백데이터!$L$3:$L$8999=생산수출데이터!$N229)*(수출입지역별백데이터!$N$3:$N$8999))</f>
        <v>0</v>
      </c>
      <c r="AA229" s="91">
        <f t="shared" si="267"/>
        <v>0</v>
      </c>
      <c r="AB229" s="90" t="s">
        <v>321</v>
      </c>
      <c r="AC229" s="89">
        <f t="shared" ref="AC229" si="307">AA229</f>
        <v>0</v>
      </c>
      <c r="AD229" s="92" cm="1">
        <f t="array" ref="AD229">SUMPRODUCT((수출입지역별백데이터!$P$3:$P$8999=생산수출데이터!$L229)*(수출입지역별백데이터!$Q$3:$Q$8999=생산수출데이터!$N229)*(수출입지역별백데이터!$R$3:$R$8999))</f>
        <v>0</v>
      </c>
      <c r="AE229" s="92" cm="1">
        <f t="array" ref="AE229">SUMPRODUCT((수출입지역별백데이터!$P$3:$P$8999=생산수출데이터!$L229)*(수출입지역별백데이터!$Q$3:$Q$8999=생산수출데이터!$N229)*(수출입지역별백데이터!$S$3:$S$8999))</f>
        <v>0</v>
      </c>
      <c r="AF229" s="91">
        <f t="shared" si="268"/>
        <v>0</v>
      </c>
      <c r="AG229" s="90" t="s">
        <v>321</v>
      </c>
      <c r="AH229" s="89">
        <f t="shared" ref="AH229" si="308">AF229</f>
        <v>0</v>
      </c>
    </row>
    <row r="230" spans="12:34" x14ac:dyDescent="0.3">
      <c r="L230" s="255"/>
      <c r="M230" s="204" t="s">
        <v>325</v>
      </c>
      <c r="N230" s="204" t="s">
        <v>332</v>
      </c>
      <c r="O230" s="92" cm="1">
        <f t="array" ref="O230">SUMPRODUCT((수출입지역별백데이터!$A$3:$A$8999=생산수출데이터!$L230)*(수출입지역별백데이터!$B$3:$B$8999=생산수출데이터!$N230)*(수출입지역별백데이터!$C$3:$C$8999))</f>
        <v>0</v>
      </c>
      <c r="P230" s="92" cm="1">
        <f t="array" ref="P230">SUMPRODUCT((수출입지역별백데이터!$A$3:$A$8999=생산수출데이터!$L230)*(수출입지역별백데이터!$B$3:$B$8999=생산수출데이터!$N230)*(수출입지역별백데이터!$D$3:$D$8999))</f>
        <v>0</v>
      </c>
      <c r="Q230" s="91">
        <f t="shared" si="265"/>
        <v>0</v>
      </c>
      <c r="R230" s="91"/>
      <c r="S230" s="93"/>
      <c r="T230" s="92" cm="1">
        <f t="array" ref="T230">SUMPRODUCT((수출입지역별백데이터!$F$3:$F$8999=생산수출데이터!$L230)*(수출입지역별백데이터!$G$3:$G$8999=생산수출데이터!$N230)*(수출입지역별백데이터!$H$3:$H$8999))</f>
        <v>0</v>
      </c>
      <c r="U230" s="92" cm="1">
        <f t="array" ref="U230">SUMPRODUCT((수출입지역별백데이터!$F$3:$F$8999=생산수출데이터!$L230)*(수출입지역별백데이터!$G$3:$G$8999=생산수출데이터!$N230)*(수출입지역별백데이터!$I$3:$I$8999))</f>
        <v>0</v>
      </c>
      <c r="V230" s="91">
        <f t="shared" si="266"/>
        <v>0</v>
      </c>
      <c r="W230" s="91"/>
      <c r="X230" s="93"/>
      <c r="Y230" s="92" cm="1">
        <f t="array" ref="Y230">SUMPRODUCT((수출입지역별백데이터!$K$3:$K$8999=생산수출데이터!$L230)*(수출입지역별백데이터!$L$3:$L$8999=생산수출데이터!$N230)*(수출입지역별백데이터!$M$3:$M$8999))</f>
        <v>0</v>
      </c>
      <c r="Z230" s="92" cm="1">
        <f t="array" ref="Z230">SUMPRODUCT((수출입지역별백데이터!$K$3:$K$8999=생산수출데이터!$L230)*(수출입지역별백데이터!$L$3:$L$8999=생산수출데이터!$N230)*(수출입지역별백데이터!$N$3:$N$8999))</f>
        <v>0</v>
      </c>
      <c r="AA230" s="91">
        <f t="shared" si="267"/>
        <v>0</v>
      </c>
      <c r="AB230" s="91"/>
      <c r="AC230" s="93"/>
      <c r="AD230" s="92" cm="1">
        <f t="array" ref="AD230">SUMPRODUCT((수출입지역별백데이터!$P$3:$P$8999=생산수출데이터!$L230)*(수출입지역별백데이터!$Q$3:$Q$8999=생산수출데이터!$N230)*(수출입지역별백데이터!$R$3:$R$8999))</f>
        <v>0</v>
      </c>
      <c r="AE230" s="92" cm="1">
        <f t="array" ref="AE230">SUMPRODUCT((수출입지역별백데이터!$P$3:$P$8999=생산수출데이터!$L230)*(수출입지역별백데이터!$Q$3:$Q$8999=생산수출데이터!$N230)*(수출입지역별백데이터!$S$3:$S$8999))</f>
        <v>0</v>
      </c>
      <c r="AF230" s="91">
        <f t="shared" si="268"/>
        <v>0</v>
      </c>
      <c r="AG230" s="91"/>
      <c r="AH230" s="93"/>
    </row>
    <row r="231" spans="12:34" x14ac:dyDescent="0.3">
      <c r="L231" s="255"/>
      <c r="M231" s="204" t="s">
        <v>325</v>
      </c>
      <c r="N231" s="204" t="s">
        <v>331</v>
      </c>
      <c r="O231" s="92" cm="1">
        <f t="array" ref="O231">SUMPRODUCT((수출입지역별백데이터!$A$3:$A$8999=생산수출데이터!$L231)*(수출입지역별백데이터!$B$3:$B$8999=생산수출데이터!$N231)*(수출입지역별백데이터!$C$3:$C$8999))</f>
        <v>0</v>
      </c>
      <c r="P231" s="92" cm="1">
        <f t="array" ref="P231">SUMPRODUCT((수출입지역별백데이터!$A$3:$A$8999=생산수출데이터!$L231)*(수출입지역별백데이터!$B$3:$B$8999=생산수출데이터!$N231)*(수출입지역별백데이터!$D$3:$D$8999))</f>
        <v>0</v>
      </c>
      <c r="Q231" s="91">
        <f t="shared" si="265"/>
        <v>0</v>
      </c>
      <c r="R231" s="90" t="s">
        <v>323</v>
      </c>
      <c r="S231" s="89">
        <f t="shared" ref="S231" si="309">SUM(Q231:Q233)</f>
        <v>0</v>
      </c>
      <c r="T231" s="92" cm="1">
        <f t="array" ref="T231">SUMPRODUCT((수출입지역별백데이터!$F$3:$F$8999=생산수출데이터!$L231)*(수출입지역별백데이터!$G$3:$G$8999=생산수출데이터!$N231)*(수출입지역별백데이터!$H$3:$H$8999))</f>
        <v>0</v>
      </c>
      <c r="U231" s="92" cm="1">
        <f t="array" ref="U231">SUMPRODUCT((수출입지역별백데이터!$F$3:$F$8999=생산수출데이터!$L231)*(수출입지역별백데이터!$G$3:$G$8999=생산수출데이터!$N231)*(수출입지역별백데이터!$I$3:$I$8999))</f>
        <v>0</v>
      </c>
      <c r="V231" s="91">
        <f t="shared" si="266"/>
        <v>0</v>
      </c>
      <c r="W231" s="90" t="s">
        <v>323</v>
      </c>
      <c r="X231" s="89">
        <f t="shared" ref="X231" si="310">SUM(V231:V233)</f>
        <v>0</v>
      </c>
      <c r="Y231" s="92" cm="1">
        <f t="array" ref="Y231">SUMPRODUCT((수출입지역별백데이터!$K$3:$K$8999=생산수출데이터!$L231)*(수출입지역별백데이터!$L$3:$L$8999=생산수출데이터!$N231)*(수출입지역별백데이터!$M$3:$M$8999))</f>
        <v>0</v>
      </c>
      <c r="Z231" s="92" cm="1">
        <f t="array" ref="Z231">SUMPRODUCT((수출입지역별백데이터!$K$3:$K$8999=생산수출데이터!$L231)*(수출입지역별백데이터!$L$3:$L$8999=생산수출데이터!$N231)*(수출입지역별백데이터!$N$3:$N$8999))</f>
        <v>0</v>
      </c>
      <c r="AA231" s="91">
        <f t="shared" si="267"/>
        <v>0</v>
      </c>
      <c r="AB231" s="90" t="s">
        <v>323</v>
      </c>
      <c r="AC231" s="89">
        <f t="shared" ref="AC231" si="311">SUM(AA231:AA233)</f>
        <v>0</v>
      </c>
      <c r="AD231" s="92" cm="1">
        <f t="array" ref="AD231">SUMPRODUCT((수출입지역별백데이터!$P$3:$P$8999=생산수출데이터!$L231)*(수출입지역별백데이터!$Q$3:$Q$8999=생산수출데이터!$N231)*(수출입지역별백데이터!$R$3:$R$8999))</f>
        <v>0</v>
      </c>
      <c r="AE231" s="92" cm="1">
        <f t="array" ref="AE231">SUMPRODUCT((수출입지역별백데이터!$P$3:$P$8999=생산수출데이터!$L231)*(수출입지역별백데이터!$Q$3:$Q$8999=생산수출데이터!$N231)*(수출입지역별백데이터!$S$3:$S$8999))</f>
        <v>0</v>
      </c>
      <c r="AF231" s="91">
        <f t="shared" si="268"/>
        <v>0</v>
      </c>
      <c r="AG231" s="90" t="s">
        <v>323</v>
      </c>
      <c r="AH231" s="89">
        <f t="shared" ref="AH231" si="312">SUM(AF231:AF233)</f>
        <v>0</v>
      </c>
    </row>
    <row r="232" spans="12:34" x14ac:dyDescent="0.3">
      <c r="L232" s="255"/>
      <c r="M232" s="204" t="s">
        <v>325</v>
      </c>
      <c r="N232" s="204" t="s">
        <v>330</v>
      </c>
      <c r="O232" s="92" cm="1">
        <f t="array" ref="O232">SUMPRODUCT((수출입지역별백데이터!$A$3:$A$8999=생산수출데이터!$L232)*(수출입지역별백데이터!$B$3:$B$8999=생산수출데이터!$N232)*(수출입지역별백데이터!$C$3:$C$8999))</f>
        <v>0</v>
      </c>
      <c r="P232" s="92" cm="1">
        <f t="array" ref="P232">SUMPRODUCT((수출입지역별백데이터!$A$3:$A$8999=생산수출데이터!$L232)*(수출입지역별백데이터!$B$3:$B$8999=생산수출데이터!$N232)*(수출입지역별백데이터!$D$3:$D$8999))</f>
        <v>0</v>
      </c>
      <c r="Q232" s="91">
        <f t="shared" si="265"/>
        <v>0</v>
      </c>
      <c r="R232" s="91"/>
      <c r="S232" s="95"/>
      <c r="T232" s="92" cm="1">
        <f t="array" ref="T232">SUMPRODUCT((수출입지역별백데이터!$F$3:$F$8999=생산수출데이터!$L232)*(수출입지역별백데이터!$G$3:$G$8999=생산수출데이터!$N232)*(수출입지역별백데이터!$H$3:$H$8999))</f>
        <v>0</v>
      </c>
      <c r="U232" s="92" cm="1">
        <f t="array" ref="U232">SUMPRODUCT((수출입지역별백데이터!$F$3:$F$8999=생산수출데이터!$L232)*(수출입지역별백데이터!$G$3:$G$8999=생산수출데이터!$N232)*(수출입지역별백데이터!$I$3:$I$8999))</f>
        <v>0</v>
      </c>
      <c r="V232" s="91">
        <f t="shared" si="266"/>
        <v>0</v>
      </c>
      <c r="W232" s="91"/>
      <c r="X232" s="95"/>
      <c r="Y232" s="92" cm="1">
        <f t="array" ref="Y232">SUMPRODUCT((수출입지역별백데이터!$K$3:$K$8999=생산수출데이터!$L232)*(수출입지역별백데이터!$L$3:$L$8999=생산수출데이터!$N232)*(수출입지역별백데이터!$M$3:$M$8999))</f>
        <v>0</v>
      </c>
      <c r="Z232" s="92" cm="1">
        <f t="array" ref="Z232">SUMPRODUCT((수출입지역별백데이터!$K$3:$K$8999=생산수출데이터!$L232)*(수출입지역별백데이터!$L$3:$L$8999=생산수출데이터!$N232)*(수출입지역별백데이터!$N$3:$N$8999))</f>
        <v>0</v>
      </c>
      <c r="AA232" s="91">
        <f t="shared" si="267"/>
        <v>0</v>
      </c>
      <c r="AB232" s="91"/>
      <c r="AC232" s="95"/>
      <c r="AD232" s="92" cm="1">
        <f t="array" ref="AD232">SUMPRODUCT((수출입지역별백데이터!$P$3:$P$8999=생산수출데이터!$L232)*(수출입지역별백데이터!$Q$3:$Q$8999=생산수출데이터!$N232)*(수출입지역별백데이터!$R$3:$R$8999))</f>
        <v>0</v>
      </c>
      <c r="AE232" s="92" cm="1">
        <f t="array" ref="AE232">SUMPRODUCT((수출입지역별백데이터!$P$3:$P$8999=생산수출데이터!$L232)*(수출입지역별백데이터!$Q$3:$Q$8999=생산수출데이터!$N232)*(수출입지역별백데이터!$S$3:$S$8999))</f>
        <v>0</v>
      </c>
      <c r="AF232" s="91">
        <f t="shared" si="268"/>
        <v>0</v>
      </c>
      <c r="AG232" s="91"/>
      <c r="AH232" s="95"/>
    </row>
    <row r="233" spans="12:34" x14ac:dyDescent="0.3">
      <c r="L233" s="255"/>
      <c r="M233" s="204" t="s">
        <v>325</v>
      </c>
      <c r="N233" s="204" t="s">
        <v>329</v>
      </c>
      <c r="O233" s="92" cm="1">
        <f t="array" ref="O233">SUMPRODUCT((수출입지역별백데이터!$A$3:$A$8999=생산수출데이터!$L233)*(수출입지역별백데이터!$B$3:$B$8999=생산수출데이터!$N233)*(수출입지역별백데이터!$C$3:$C$8999))</f>
        <v>0</v>
      </c>
      <c r="P233" s="92" cm="1">
        <f t="array" ref="P233">SUMPRODUCT((수출입지역별백데이터!$A$3:$A$8999=생산수출데이터!$L233)*(수출입지역별백데이터!$B$3:$B$8999=생산수출데이터!$N233)*(수출입지역별백데이터!$D$3:$D$8999))</f>
        <v>0</v>
      </c>
      <c r="Q233" s="91">
        <f t="shared" si="265"/>
        <v>0</v>
      </c>
      <c r="R233" s="91"/>
      <c r="S233" s="94"/>
      <c r="T233" s="92" cm="1">
        <f t="array" ref="T233">SUMPRODUCT((수출입지역별백데이터!$F$3:$F$8999=생산수출데이터!$L233)*(수출입지역별백데이터!$G$3:$G$8999=생산수출데이터!$N233)*(수출입지역별백데이터!$H$3:$H$8999))</f>
        <v>0</v>
      </c>
      <c r="U233" s="92" cm="1">
        <f t="array" ref="U233">SUMPRODUCT((수출입지역별백데이터!$F$3:$F$8999=생산수출데이터!$L233)*(수출입지역별백데이터!$G$3:$G$8999=생산수출데이터!$N233)*(수출입지역별백데이터!$I$3:$I$8999))</f>
        <v>0</v>
      </c>
      <c r="V233" s="91">
        <f t="shared" si="266"/>
        <v>0</v>
      </c>
      <c r="W233" s="91"/>
      <c r="X233" s="94"/>
      <c r="Y233" s="92" cm="1">
        <f t="array" ref="Y233">SUMPRODUCT((수출입지역별백데이터!$K$3:$K$8999=생산수출데이터!$L233)*(수출입지역별백데이터!$L$3:$L$8999=생산수출데이터!$N233)*(수출입지역별백데이터!$M$3:$M$8999))</f>
        <v>0</v>
      </c>
      <c r="Z233" s="92" cm="1">
        <f t="array" ref="Z233">SUMPRODUCT((수출입지역별백데이터!$K$3:$K$8999=생산수출데이터!$L233)*(수출입지역별백데이터!$L$3:$L$8999=생산수출데이터!$N233)*(수출입지역별백데이터!$N$3:$N$8999))</f>
        <v>0</v>
      </c>
      <c r="AA233" s="91">
        <f t="shared" si="267"/>
        <v>0</v>
      </c>
      <c r="AB233" s="91"/>
      <c r="AC233" s="94"/>
      <c r="AD233" s="92" cm="1">
        <f t="array" ref="AD233">SUMPRODUCT((수출입지역별백데이터!$P$3:$P$8999=생산수출데이터!$L233)*(수출입지역별백데이터!$Q$3:$Q$8999=생산수출데이터!$N233)*(수출입지역별백데이터!$R$3:$R$8999))</f>
        <v>0</v>
      </c>
      <c r="AE233" s="92" cm="1">
        <f t="array" ref="AE233">SUMPRODUCT((수출입지역별백데이터!$P$3:$P$8999=생산수출데이터!$L233)*(수출입지역별백데이터!$Q$3:$Q$8999=생산수출데이터!$N233)*(수출입지역별백데이터!$S$3:$S$8999))</f>
        <v>0</v>
      </c>
      <c r="AF233" s="91">
        <f t="shared" si="268"/>
        <v>0</v>
      </c>
      <c r="AG233" s="91"/>
      <c r="AH233" s="94"/>
    </row>
    <row r="234" spans="12:34" x14ac:dyDescent="0.3">
      <c r="L234" s="255"/>
      <c r="M234" s="204" t="s">
        <v>325</v>
      </c>
      <c r="N234" s="204" t="s">
        <v>328</v>
      </c>
      <c r="O234" s="92" cm="1">
        <f t="array" ref="O234">SUMPRODUCT((수출입지역별백데이터!$A$3:$A$8999=생산수출데이터!$L234)*(수출입지역별백데이터!$B$3:$B$8999=생산수출데이터!$N234)*(수출입지역별백데이터!$C$3:$C$8999))</f>
        <v>0</v>
      </c>
      <c r="P234" s="92" cm="1">
        <f t="array" ref="P234">SUMPRODUCT((수출입지역별백데이터!$A$3:$A$8999=생산수출데이터!$L234)*(수출입지역별백데이터!$B$3:$B$8999=생산수출데이터!$N234)*(수출입지역별백데이터!$D$3:$D$8999))</f>
        <v>0</v>
      </c>
      <c r="Q234" s="91">
        <f t="shared" si="265"/>
        <v>0</v>
      </c>
      <c r="R234" s="91"/>
      <c r="S234" s="93"/>
      <c r="T234" s="92" cm="1">
        <f t="array" ref="T234">SUMPRODUCT((수출입지역별백데이터!$F$3:$F$8999=생산수출데이터!$L234)*(수출입지역별백데이터!$G$3:$G$8999=생산수출데이터!$N234)*(수출입지역별백데이터!$H$3:$H$8999))</f>
        <v>0</v>
      </c>
      <c r="U234" s="92" cm="1">
        <f t="array" ref="U234">SUMPRODUCT((수출입지역별백데이터!$F$3:$F$8999=생산수출데이터!$L234)*(수출입지역별백데이터!$G$3:$G$8999=생산수출데이터!$N234)*(수출입지역별백데이터!$I$3:$I$8999))</f>
        <v>0</v>
      </c>
      <c r="V234" s="91">
        <f t="shared" si="266"/>
        <v>0</v>
      </c>
      <c r="W234" s="91"/>
      <c r="X234" s="93"/>
      <c r="Y234" s="92" cm="1">
        <f t="array" ref="Y234">SUMPRODUCT((수출입지역별백데이터!$K$3:$K$8999=생산수출데이터!$L234)*(수출입지역별백데이터!$L$3:$L$8999=생산수출데이터!$N234)*(수출입지역별백데이터!$M$3:$M$8999))</f>
        <v>0</v>
      </c>
      <c r="Z234" s="92" cm="1">
        <f t="array" ref="Z234">SUMPRODUCT((수출입지역별백데이터!$K$3:$K$8999=생산수출데이터!$L234)*(수출입지역별백데이터!$L$3:$L$8999=생산수출데이터!$N234)*(수출입지역별백데이터!$N$3:$N$8999))</f>
        <v>0</v>
      </c>
      <c r="AA234" s="91">
        <f t="shared" si="267"/>
        <v>0</v>
      </c>
      <c r="AB234" s="91"/>
      <c r="AC234" s="93"/>
      <c r="AD234" s="92" cm="1">
        <f t="array" ref="AD234">SUMPRODUCT((수출입지역별백데이터!$P$3:$P$8999=생산수출데이터!$L234)*(수출입지역별백데이터!$Q$3:$Q$8999=생산수출데이터!$N234)*(수출입지역별백데이터!$R$3:$R$8999))</f>
        <v>0</v>
      </c>
      <c r="AE234" s="92" cm="1">
        <f t="array" ref="AE234">SUMPRODUCT((수출입지역별백데이터!$P$3:$P$8999=생산수출데이터!$L234)*(수출입지역별백데이터!$Q$3:$Q$8999=생산수출데이터!$N234)*(수출입지역별백데이터!$S$3:$S$8999))</f>
        <v>0</v>
      </c>
      <c r="AF234" s="91">
        <f t="shared" si="268"/>
        <v>0</v>
      </c>
      <c r="AG234" s="91"/>
      <c r="AH234" s="93"/>
    </row>
    <row r="235" spans="12:34" x14ac:dyDescent="0.3">
      <c r="L235" s="255"/>
      <c r="M235" s="204" t="s">
        <v>325</v>
      </c>
      <c r="N235" s="204" t="s">
        <v>324</v>
      </c>
      <c r="O235" s="92" cm="1">
        <f t="array" ref="O235">SUMPRODUCT((수출입지역별백데이터!$A$3:$A$8999=생산수출데이터!$L235)*(수출입지역별백데이터!$B$3:$B$8999=생산수출데이터!$N235)*(수출입지역별백데이터!$C$3:$C$8999))</f>
        <v>0</v>
      </c>
      <c r="P235" s="92" cm="1">
        <f t="array" ref="P235">SUMPRODUCT((수출입지역별백데이터!$A$3:$A$8999=생산수출데이터!$L235)*(수출입지역별백데이터!$B$3:$B$8999=생산수출데이터!$N235)*(수출입지역별백데이터!$D$3:$D$8999))</f>
        <v>0</v>
      </c>
      <c r="Q235" s="91">
        <f t="shared" si="265"/>
        <v>0</v>
      </c>
      <c r="R235" s="90" t="s">
        <v>321</v>
      </c>
      <c r="S235" s="89">
        <f t="shared" ref="S235" si="313">Q235</f>
        <v>0</v>
      </c>
      <c r="T235" s="92" cm="1">
        <f t="array" ref="T235">SUMPRODUCT((수출입지역별백데이터!$F$3:$F$8999=생산수출데이터!$L235)*(수출입지역별백데이터!$G$3:$G$8999=생산수출데이터!$N235)*(수출입지역별백데이터!$H$3:$H$8999))</f>
        <v>0</v>
      </c>
      <c r="U235" s="92" cm="1">
        <f t="array" ref="U235">SUMPRODUCT((수출입지역별백데이터!$F$3:$F$8999=생산수출데이터!$L235)*(수출입지역별백데이터!$G$3:$G$8999=생산수출데이터!$N235)*(수출입지역별백데이터!$I$3:$I$8999))</f>
        <v>0</v>
      </c>
      <c r="V235" s="91">
        <f t="shared" si="266"/>
        <v>0</v>
      </c>
      <c r="W235" s="90" t="s">
        <v>321</v>
      </c>
      <c r="X235" s="89">
        <f t="shared" ref="X235" si="314">V235</f>
        <v>0</v>
      </c>
      <c r="Y235" s="92" cm="1">
        <f t="array" ref="Y235">SUMPRODUCT((수출입지역별백데이터!$K$3:$K$8999=생산수출데이터!$L235)*(수출입지역별백데이터!$L$3:$L$8999=생산수출데이터!$N235)*(수출입지역별백데이터!$M$3:$M$8999))</f>
        <v>0</v>
      </c>
      <c r="Z235" s="92" cm="1">
        <f t="array" ref="Z235">SUMPRODUCT((수출입지역별백데이터!$K$3:$K$8999=생산수출데이터!$L235)*(수출입지역별백데이터!$L$3:$L$8999=생산수출데이터!$N235)*(수출입지역별백데이터!$N$3:$N$8999))</f>
        <v>0</v>
      </c>
      <c r="AA235" s="91">
        <f t="shared" si="267"/>
        <v>0</v>
      </c>
      <c r="AB235" s="90" t="s">
        <v>321</v>
      </c>
      <c r="AC235" s="89">
        <f t="shared" ref="AC235" si="315">AA235</f>
        <v>0</v>
      </c>
      <c r="AD235" s="92" cm="1">
        <f t="array" ref="AD235">SUMPRODUCT((수출입지역별백데이터!$P$3:$P$8999=생산수출데이터!$L235)*(수출입지역별백데이터!$Q$3:$Q$8999=생산수출데이터!$N235)*(수출입지역별백데이터!$R$3:$R$8999))</f>
        <v>0</v>
      </c>
      <c r="AE235" s="92" cm="1">
        <f t="array" ref="AE235">SUMPRODUCT((수출입지역별백데이터!$P$3:$P$8999=생산수출데이터!$L235)*(수출입지역별백데이터!$Q$3:$Q$8999=생산수출데이터!$N235)*(수출입지역별백데이터!$S$3:$S$8999))</f>
        <v>0</v>
      </c>
      <c r="AF235" s="91">
        <f t="shared" si="268"/>
        <v>0</v>
      </c>
      <c r="AG235" s="90" t="s">
        <v>321</v>
      </c>
      <c r="AH235" s="89">
        <f t="shared" ref="AH235" si="316">AF235</f>
        <v>0</v>
      </c>
    </row>
  </sheetData>
  <mergeCells count="3">
    <mergeCell ref="C6:F6"/>
    <mergeCell ref="G6:J6"/>
    <mergeCell ref="B3:J3"/>
  </mergeCells>
  <phoneticPr fontId="18" type="noConversion"/>
  <pageMargins left="0.7" right="0.7" top="0.75" bottom="0.75" header="0.3" footer="0.3"/>
  <pageSetup paperSize="12" scale="44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>
      <selection activeCell="AB20" sqref="AB20"/>
    </sheetView>
  </sheetViews>
  <sheetFormatPr defaultColWidth="21" defaultRowHeight="16.5" x14ac:dyDescent="0.3"/>
  <cols>
    <col min="1" max="1" width="21" style="84"/>
    <col min="2" max="2" width="14.875" style="84" customWidth="1"/>
    <col min="3" max="14" width="9.625" style="84" hidden="1" customWidth="1"/>
    <col min="15" max="17" width="9.625" style="84" customWidth="1"/>
    <col min="18" max="27" width="9.625" style="84" hidden="1" customWidth="1"/>
    <col min="28" max="29" width="9.625" style="84" customWidth="1"/>
    <col min="30" max="16384" width="21" style="84"/>
  </cols>
  <sheetData>
    <row r="1" spans="1:29" ht="17.25" thickBot="1" x14ac:dyDescent="0.35">
      <c r="O1" s="103" t="s">
        <v>381</v>
      </c>
      <c r="P1" s="165" t="s">
        <v>323</v>
      </c>
      <c r="V1" s="103" t="s">
        <v>381</v>
      </c>
      <c r="W1" s="165" t="s">
        <v>383</v>
      </c>
    </row>
    <row r="2" spans="1:29" x14ac:dyDescent="0.3">
      <c r="O2" s="134" t="s">
        <v>0</v>
      </c>
      <c r="P2" s="133" t="s">
        <v>279</v>
      </c>
      <c r="Q2" s="132">
        <v>2019</v>
      </c>
      <c r="R2" s="132">
        <v>2020</v>
      </c>
      <c r="S2" s="132">
        <v>2021</v>
      </c>
      <c r="T2" s="131">
        <v>2022</v>
      </c>
      <c r="V2" s="134" t="s">
        <v>0</v>
      </c>
      <c r="W2" s="133" t="s">
        <v>279</v>
      </c>
      <c r="X2" s="132">
        <v>2019</v>
      </c>
      <c r="Y2" s="132">
        <v>2020</v>
      </c>
      <c r="Z2" s="132">
        <v>2021</v>
      </c>
      <c r="AA2" s="131">
        <v>2022</v>
      </c>
    </row>
    <row r="3" spans="1:29" x14ac:dyDescent="0.3">
      <c r="O3" s="258" t="s">
        <v>350</v>
      </c>
      <c r="P3" s="123" t="s">
        <v>323</v>
      </c>
      <c r="Q3" s="169">
        <v>110.52500000000001</v>
      </c>
      <c r="R3" s="169">
        <v>100</v>
      </c>
      <c r="S3" s="169">
        <v>106.3</v>
      </c>
      <c r="T3" s="169">
        <v>116</v>
      </c>
      <c r="V3" s="258" t="s">
        <v>350</v>
      </c>
      <c r="W3" s="123" t="s">
        <v>321</v>
      </c>
      <c r="X3" s="169">
        <v>103.015</v>
      </c>
      <c r="Y3" s="169">
        <v>100</v>
      </c>
      <c r="Z3" s="169">
        <v>97.1</v>
      </c>
      <c r="AA3" s="169">
        <v>116.7</v>
      </c>
    </row>
    <row r="4" spans="1:29" x14ac:dyDescent="0.3">
      <c r="O4" s="260"/>
      <c r="P4" s="123" t="s">
        <v>356</v>
      </c>
      <c r="Q4" s="130">
        <v>-0.7</v>
      </c>
      <c r="R4" s="130">
        <v>-9.5</v>
      </c>
      <c r="S4" s="130">
        <v>6.3</v>
      </c>
      <c r="T4" s="130">
        <v>9.1</v>
      </c>
      <c r="V4" s="260"/>
      <c r="W4" s="123" t="s">
        <v>356</v>
      </c>
      <c r="X4" s="130">
        <v>17.5</v>
      </c>
      <c r="Y4" s="130">
        <v>-2.9</v>
      </c>
      <c r="Z4" s="130">
        <v>-2.9</v>
      </c>
      <c r="AA4" s="130">
        <v>20.2</v>
      </c>
    </row>
    <row r="5" spans="1:29" x14ac:dyDescent="0.3">
      <c r="O5" s="258" t="s">
        <v>349</v>
      </c>
      <c r="P5" s="123" t="s">
        <v>323</v>
      </c>
      <c r="Q5" s="169">
        <v>123.705</v>
      </c>
      <c r="R5" s="169">
        <v>100</v>
      </c>
      <c r="S5" s="169">
        <v>100.9</v>
      </c>
      <c r="T5" s="169">
        <v>112.9</v>
      </c>
      <c r="V5" s="260" t="s">
        <v>349</v>
      </c>
      <c r="W5" s="123" t="s">
        <v>321</v>
      </c>
      <c r="X5" s="169">
        <v>121.614</v>
      </c>
      <c r="Y5" s="169">
        <v>100</v>
      </c>
      <c r="Z5" s="169">
        <v>100.7</v>
      </c>
      <c r="AA5" s="169">
        <v>137.9</v>
      </c>
    </row>
    <row r="6" spans="1:29" x14ac:dyDescent="0.3">
      <c r="O6" s="259"/>
      <c r="P6" s="123" t="s">
        <v>356</v>
      </c>
      <c r="Q6" s="130">
        <v>-13.1</v>
      </c>
      <c r="R6" s="130">
        <v>-19.2</v>
      </c>
      <c r="S6" s="130">
        <v>0.9</v>
      </c>
      <c r="T6" s="130">
        <v>11.9</v>
      </c>
      <c r="V6" s="259"/>
      <c r="W6" s="123" t="s">
        <v>356</v>
      </c>
      <c r="X6" s="130">
        <v>-19.3</v>
      </c>
      <c r="Y6" s="130">
        <v>-17.8</v>
      </c>
      <c r="Z6" s="130">
        <v>0.7</v>
      </c>
      <c r="AA6" s="130">
        <v>36.9</v>
      </c>
    </row>
    <row r="7" spans="1:29" x14ac:dyDescent="0.3">
      <c r="O7" s="258" t="s">
        <v>348</v>
      </c>
      <c r="P7" s="123" t="s">
        <v>323</v>
      </c>
      <c r="Q7" s="169">
        <v>110.36199999999999</v>
      </c>
      <c r="R7" s="169">
        <v>100</v>
      </c>
      <c r="S7" s="169">
        <v>102.7</v>
      </c>
      <c r="T7" s="169">
        <v>105</v>
      </c>
      <c r="V7" s="260" t="s">
        <v>348</v>
      </c>
      <c r="W7" s="123" t="s">
        <v>321</v>
      </c>
      <c r="X7" s="169">
        <v>94.117000000000004</v>
      </c>
      <c r="Y7" s="169">
        <v>100</v>
      </c>
      <c r="Z7" s="169">
        <v>147.19999999999999</v>
      </c>
      <c r="AA7" s="169">
        <v>122.5</v>
      </c>
    </row>
    <row r="8" spans="1:29" x14ac:dyDescent="0.3">
      <c r="O8" s="259"/>
      <c r="P8" s="123" t="s">
        <v>356</v>
      </c>
      <c r="Q8" s="130">
        <v>4.9000000000000004</v>
      </c>
      <c r="R8" s="130">
        <v>-9.4</v>
      </c>
      <c r="S8" s="130">
        <v>2.7</v>
      </c>
      <c r="T8" s="130">
        <v>2.2000000000000002</v>
      </c>
      <c r="V8" s="259"/>
      <c r="W8" s="123" t="s">
        <v>356</v>
      </c>
      <c r="X8" s="130">
        <v>18.8</v>
      </c>
      <c r="Y8" s="130">
        <v>6.3</v>
      </c>
      <c r="Z8" s="130">
        <v>47.2</v>
      </c>
      <c r="AA8" s="130">
        <v>-16.8</v>
      </c>
    </row>
    <row r="9" spans="1:29" x14ac:dyDescent="0.3">
      <c r="O9" s="260" t="s">
        <v>347</v>
      </c>
      <c r="P9" s="123" t="s">
        <v>323</v>
      </c>
      <c r="Q9" s="169">
        <v>113.012</v>
      </c>
      <c r="R9" s="169">
        <v>100</v>
      </c>
      <c r="S9" s="169">
        <v>109.6</v>
      </c>
      <c r="T9" s="169">
        <v>128.69999999999999</v>
      </c>
      <c r="V9" s="260" t="s">
        <v>347</v>
      </c>
      <c r="W9" s="123" t="s">
        <v>321</v>
      </c>
      <c r="X9" s="169">
        <v>114.146</v>
      </c>
      <c r="Y9" s="169">
        <v>100</v>
      </c>
      <c r="Z9" s="169">
        <v>87.3</v>
      </c>
      <c r="AA9" s="169">
        <v>103.5</v>
      </c>
    </row>
    <row r="10" spans="1:29" ht="17.25" thickBot="1" x14ac:dyDescent="0.35">
      <c r="O10" s="261"/>
      <c r="P10" s="126" t="s">
        <v>356</v>
      </c>
      <c r="Q10" s="130">
        <v>-0.6</v>
      </c>
      <c r="R10" s="130">
        <v>-11.5</v>
      </c>
      <c r="S10" s="130">
        <v>9.6</v>
      </c>
      <c r="T10" s="130">
        <v>17.399999999999999</v>
      </c>
      <c r="V10" s="261"/>
      <c r="W10" s="126" t="s">
        <v>356</v>
      </c>
      <c r="X10" s="130">
        <v>42</v>
      </c>
      <c r="Y10" s="130">
        <v>-12.4</v>
      </c>
      <c r="Z10" s="130">
        <v>-12.7</v>
      </c>
      <c r="AA10" s="130">
        <v>18.600000000000001</v>
      </c>
    </row>
    <row r="12" spans="1:29" ht="20.100000000000001" customHeight="1" x14ac:dyDescent="0.3">
      <c r="A12" s="88" t="s">
        <v>279</v>
      </c>
      <c r="B12" s="88" t="s">
        <v>0</v>
      </c>
      <c r="C12" s="315" t="str">
        <f>시점!B4</f>
        <v>2021.08</v>
      </c>
      <c r="D12" s="316" t="str">
        <f>시점!B5</f>
        <v>2021.09</v>
      </c>
      <c r="E12" s="316" t="str">
        <f>시점!B6</f>
        <v>2021.10</v>
      </c>
      <c r="F12" s="316" t="str">
        <f>시점!B7</f>
        <v>2021.11</v>
      </c>
      <c r="G12" s="316" t="str">
        <f>시점!B8</f>
        <v>2021.12</v>
      </c>
      <c r="H12" s="316" t="str">
        <f>시점!B9</f>
        <v>2022.01</v>
      </c>
      <c r="I12" s="316" t="str">
        <f>시점!B10</f>
        <v>2022.02</v>
      </c>
      <c r="J12" s="316" t="str">
        <f>시점!B11</f>
        <v>2022.03</v>
      </c>
      <c r="K12" s="316" t="str">
        <f>시점!B12</f>
        <v>2022.04</v>
      </c>
      <c r="L12" s="316" t="str">
        <f>시점!B13</f>
        <v>2022.05</v>
      </c>
      <c r="M12" s="316" t="str">
        <f>시점!B14</f>
        <v>2022.06</v>
      </c>
      <c r="N12" s="316" t="str">
        <f>시점!B15</f>
        <v>2022.07</v>
      </c>
      <c r="O12" s="316" t="str">
        <f>시점!B16</f>
        <v>2022.08</v>
      </c>
      <c r="P12" s="353" t="str">
        <f>시점!B17</f>
        <v>2022.09</v>
      </c>
      <c r="Q12" s="353" t="str">
        <f>시점!B18</f>
        <v>2022.10</v>
      </c>
      <c r="R12" s="316" t="str">
        <f>시점!B19</f>
        <v>2022.11</v>
      </c>
      <c r="S12" s="316" t="str">
        <f>시점!B20</f>
        <v>2022.12</v>
      </c>
      <c r="T12" s="317" t="str">
        <f>시점!B21</f>
        <v>2023.01</v>
      </c>
      <c r="U12" s="317" t="str">
        <f>시점!B22</f>
        <v>2023.02</v>
      </c>
      <c r="V12" s="317" t="str">
        <f>시점!B23</f>
        <v>2023.03</v>
      </c>
      <c r="W12" s="317" t="str">
        <f>시점!B24</f>
        <v>2023.04</v>
      </c>
      <c r="X12" s="317" t="str">
        <f>시점!B25</f>
        <v>2023.05</v>
      </c>
      <c r="Y12" s="317" t="str">
        <f>시점!B26</f>
        <v>2023.06</v>
      </c>
      <c r="Z12" s="317" t="str">
        <f>시점!B27</f>
        <v>2023.07</v>
      </c>
      <c r="AA12" s="293" t="str">
        <f>시점!B28</f>
        <v>2023.08</v>
      </c>
      <c r="AB12" s="354" t="str">
        <f>시점!C29</f>
        <v>2023.09 p)</v>
      </c>
      <c r="AC12" s="354" t="str">
        <f>시점!C30</f>
        <v>2023.10 p)</v>
      </c>
    </row>
    <row r="13" spans="1:29" x14ac:dyDescent="0.3">
      <c r="A13" s="86" t="s">
        <v>323</v>
      </c>
      <c r="B13" s="86" t="s">
        <v>322</v>
      </c>
      <c r="C13" s="87">
        <f>VLOOKUP(C$12,생산수출데이터!$A:$J,3,0)</f>
        <v>88.6</v>
      </c>
      <c r="D13" s="87">
        <f>VLOOKUP(D$12,생산수출데이터!$A:$J,3,0)</f>
        <v>89.7</v>
      </c>
      <c r="E13" s="87">
        <f>VLOOKUP(E$12,생산수출데이터!$A:$J,3,0)</f>
        <v>101.3</v>
      </c>
      <c r="F13" s="87">
        <f>VLOOKUP(F$12,생산수출데이터!$A:$J,3,0)</f>
        <v>112.4</v>
      </c>
      <c r="G13" s="87">
        <f>VLOOKUP(G$12,생산수출데이터!$A:$J,3,0)</f>
        <v>118.4</v>
      </c>
      <c r="H13" s="87">
        <f>VLOOKUP(H$12,생산수출데이터!$A:$J,3,0)</f>
        <v>101.8</v>
      </c>
      <c r="I13" s="87">
        <f>VLOOKUP(I$12,생산수출데이터!$A:$J,3,0)</f>
        <v>98</v>
      </c>
      <c r="J13" s="87">
        <f>VLOOKUP(J$12,생산수출데이터!$A:$J,3,0)</f>
        <v>112.2</v>
      </c>
      <c r="K13" s="87">
        <f>VLOOKUP(K$12,생산수출데이터!$A:$J,3,0)</f>
        <v>114.1</v>
      </c>
      <c r="L13" s="87">
        <f>VLOOKUP(L$12,생산수출데이터!$A:$J,3,0)</f>
        <v>114.4</v>
      </c>
      <c r="M13" s="87">
        <f>VLOOKUP(M$12,생산수출데이터!$A:$J,3,0)</f>
        <v>119.1</v>
      </c>
      <c r="N13" s="87">
        <f>VLOOKUP(N$12,생산수출데이터!$A:$J,3,0)</f>
        <v>119.2</v>
      </c>
      <c r="O13" s="87">
        <f>VLOOKUP(O$12,생산수출데이터!$A:$J,3,0)</f>
        <v>107.5</v>
      </c>
      <c r="P13" s="87">
        <f>VLOOKUP(P$12,생산수출데이터!$A:$J,3,0)</f>
        <v>115.1</v>
      </c>
      <c r="Q13" s="87">
        <f>VLOOKUP(Q$12,생산수출데이터!$A:$J,3,0)</f>
        <v>121.9</v>
      </c>
      <c r="R13" s="87">
        <f>VLOOKUP(R$12,생산수출데이터!$A:$J,3,0)</f>
        <v>136.4</v>
      </c>
      <c r="S13" s="87">
        <f>VLOOKUP(S$12,생산수출데이터!$A:$J,3,0)</f>
        <v>131.9</v>
      </c>
      <c r="T13" s="87">
        <f>VLOOKUP(T$12,생산수출데이터!$A:$J,3,0)</f>
        <v>112.7</v>
      </c>
      <c r="U13" s="87">
        <f>VLOOKUP(U$12,생산수출데이터!$A:$J,3,0)</f>
        <v>124.2</v>
      </c>
      <c r="V13" s="87">
        <f>VLOOKUP(V$12,생산수출데이터!$A:$J,3,0)</f>
        <v>142.6</v>
      </c>
      <c r="W13" s="87">
        <f>VLOOKUP(W$12,생산수출데이터!$A:$J,3,0)</f>
        <v>133.4</v>
      </c>
      <c r="X13" s="87">
        <f>VLOOKUP(X$12,생산수출데이터!$A:$J,3,0)</f>
        <v>136</v>
      </c>
      <c r="Y13" s="87">
        <f>VLOOKUP(Y$12,생산수출데이터!$A:$J,3,0)</f>
        <v>132</v>
      </c>
      <c r="Z13" s="87">
        <f>VLOOKUP(Z$12,생산수출데이터!$A:$J,3,0)</f>
        <v>126.5</v>
      </c>
      <c r="AA13" s="87">
        <f>VLOOKUP(AA$12,생산수출데이터!$A:$J,3,0)</f>
        <v>116.3</v>
      </c>
      <c r="AB13" s="87">
        <f>VLOOKUP(AB$12,생산수출데이터!$A:$J,3,0)</f>
        <v>115.1</v>
      </c>
      <c r="AC13" s="87">
        <f>VLOOKUP(AC$12,생산수출데이터!$A:$J,3,0)</f>
        <v>125.3</v>
      </c>
    </row>
    <row r="14" spans="1:29" x14ac:dyDescent="0.3">
      <c r="A14" s="86" t="s">
        <v>323</v>
      </c>
      <c r="B14" s="86" t="s">
        <v>320</v>
      </c>
      <c r="C14" s="85" t="e">
        <f t="shared" ref="C14:C20" si="0">(C13-#REF!)/#REF!*100</f>
        <v>#REF!</v>
      </c>
      <c r="D14" s="85" t="e">
        <f t="shared" ref="D14:D20" si="1">(D13-#REF!)/#REF!*100</f>
        <v>#REF!</v>
      </c>
      <c r="E14" s="85" t="e">
        <f t="shared" ref="E14:E20" si="2">(E13-#REF!)/#REF!*100</f>
        <v>#REF!</v>
      </c>
      <c r="F14" s="85" t="e">
        <f t="shared" ref="F14:F20" si="3">(F13-#REF!)/#REF!*100</f>
        <v>#REF!</v>
      </c>
      <c r="G14" s="85" t="e">
        <f t="shared" ref="G14:G20" si="4">(G13-#REF!)/#REF!*100</f>
        <v>#REF!</v>
      </c>
      <c r="H14" s="85" t="e">
        <f t="shared" ref="H14:H20" si="5">(H13-#REF!)/#REF!*100</f>
        <v>#REF!</v>
      </c>
      <c r="I14" s="85" t="e">
        <f t="shared" ref="I14:I20" si="6">(I13-#REF!)/#REF!*100</f>
        <v>#REF!</v>
      </c>
      <c r="J14" s="85" t="e">
        <f t="shared" ref="J14:J20" si="7">(J13-#REF!)/#REF!*100</f>
        <v>#REF!</v>
      </c>
      <c r="K14" s="85" t="e">
        <f t="shared" ref="K14:K20" si="8">(K13-#REF!)/#REF!*100</f>
        <v>#REF!</v>
      </c>
      <c r="L14" s="85" t="e">
        <f t="shared" ref="L14:L20" si="9">(L13-#REF!)/#REF!*100</f>
        <v>#REF!</v>
      </c>
      <c r="M14" s="85" t="e">
        <f t="shared" ref="M14:N14" si="10">(M13-A13)/A13*100</f>
        <v>#VALUE!</v>
      </c>
      <c r="N14" s="85" t="e">
        <f t="shared" si="10"/>
        <v>#VALUE!</v>
      </c>
      <c r="O14" s="85">
        <f t="shared" ref="O14" si="11">(O13-C13)/C13*100</f>
        <v>21.331828442437931</v>
      </c>
      <c r="P14" s="85">
        <f t="shared" ref="P14" si="12">(P13-D13)/D13*100</f>
        <v>28.316610925306566</v>
      </c>
      <c r="Q14" s="85">
        <f t="shared" ref="Q14" si="13">(Q13-E13)/E13*100</f>
        <v>20.335636722606129</v>
      </c>
      <c r="R14" s="85">
        <f t="shared" ref="R14" si="14">(R13-F13)/F13*100</f>
        <v>21.352313167259783</v>
      </c>
      <c r="S14" s="85">
        <f t="shared" ref="S14" si="15">(S13-G13)/G13*100</f>
        <v>11.402027027027026</v>
      </c>
      <c r="T14" s="85">
        <f t="shared" ref="T14" si="16">(T13-H13)/H13*100</f>
        <v>10.707269155206292</v>
      </c>
      <c r="U14" s="85">
        <f t="shared" ref="U14" si="17">(U13-I13)/I13*100</f>
        <v>26.734693877551024</v>
      </c>
      <c r="V14" s="85">
        <f t="shared" ref="V14" si="18">(V13-J13)/J13*100</f>
        <v>27.094474153297675</v>
      </c>
      <c r="W14" s="85">
        <f t="shared" ref="W14" si="19">(W13-K13)/K13*100</f>
        <v>16.914986853637171</v>
      </c>
      <c r="X14" s="85">
        <f t="shared" ref="X14" si="20">(X13-L13)/L13*100</f>
        <v>18.881118881118873</v>
      </c>
      <c r="Y14" s="85">
        <f t="shared" ref="Y14" si="21">(Y13-M13)/M13*100</f>
        <v>10.831234256926956</v>
      </c>
      <c r="Z14" s="85">
        <f t="shared" ref="Z14" si="22">(Z13-N13)/N13*100</f>
        <v>6.1241610738255003</v>
      </c>
      <c r="AA14" s="85">
        <f t="shared" ref="AA14" si="23">(AA13-O13)/O13*100</f>
        <v>8.1860465116279055</v>
      </c>
      <c r="AB14" s="85">
        <f t="shared" ref="AB14" si="24">(AB13-P13)/P13*100</f>
        <v>0</v>
      </c>
      <c r="AC14" s="85">
        <f t="shared" ref="AC14" si="25">(AC13-Q13)/Q13*100</f>
        <v>2.7891714520098367</v>
      </c>
    </row>
    <row r="15" spans="1:29" x14ac:dyDescent="0.3">
      <c r="A15" s="86" t="s">
        <v>323</v>
      </c>
      <c r="B15" s="86" t="s">
        <v>1</v>
      </c>
      <c r="C15" s="87">
        <f>VLOOKUP(C$12,생산수출데이터!$A:$J,4,0)</f>
        <v>85.1</v>
      </c>
      <c r="D15" s="87">
        <f>VLOOKUP(D$12,생산수출데이터!$A:$J,4,0)</f>
        <v>86.4</v>
      </c>
      <c r="E15" s="87">
        <f>VLOOKUP(E$12,생산수출데이터!$A:$J,4,0)</f>
        <v>100.3</v>
      </c>
      <c r="F15" s="87">
        <f>VLOOKUP(F$12,생산수출데이터!$A:$J,4,0)</f>
        <v>109.6</v>
      </c>
      <c r="G15" s="87">
        <f>VLOOKUP(G$12,생산수출데이터!$A:$J,4,0)</f>
        <v>116.3</v>
      </c>
      <c r="H15" s="87">
        <f>VLOOKUP(H$12,생산수출데이터!$A:$J,4,0)</f>
        <v>108.4</v>
      </c>
      <c r="I15" s="87">
        <f>VLOOKUP(I$12,생산수출데이터!$A:$J,4,0)</f>
        <v>97.2</v>
      </c>
      <c r="J15" s="87">
        <f>VLOOKUP(J$12,생산수출데이터!$A:$J,4,0)</f>
        <v>110</v>
      </c>
      <c r="K15" s="87">
        <f>VLOOKUP(K$12,생산수출데이터!$A:$J,4,0)</f>
        <v>103.2</v>
      </c>
      <c r="L15" s="87">
        <f>VLOOKUP(L$12,생산수출데이터!$A:$J,4,0)</f>
        <v>105.9</v>
      </c>
      <c r="M15" s="87">
        <f>VLOOKUP(M$12,생산수출데이터!$A:$J,4,0)</f>
        <v>118.5</v>
      </c>
      <c r="N15" s="87">
        <f>VLOOKUP(N$12,생산수출데이터!$A:$J,4,0)</f>
        <v>122.7</v>
      </c>
      <c r="O15" s="87">
        <f>VLOOKUP(O$12,생산수출데이터!$A:$J,4,0)</f>
        <v>108.3</v>
      </c>
      <c r="P15" s="87">
        <f>VLOOKUP(P$12,생산수출데이터!$A:$J,4,0)</f>
        <v>116.3</v>
      </c>
      <c r="Q15" s="87">
        <f>VLOOKUP(Q$12,생산수출데이터!$A:$J,4,0)</f>
        <v>119</v>
      </c>
      <c r="R15" s="87">
        <f>VLOOKUP(R$12,생산수출데이터!$A:$J,4,0)</f>
        <v>135.5</v>
      </c>
      <c r="S15" s="87">
        <f>VLOOKUP(S$12,생산수출데이터!$A:$J,4,0)</f>
        <v>109.5</v>
      </c>
      <c r="T15" s="87">
        <f>VLOOKUP(T$12,생산수출데이터!$A:$J,4,0)</f>
        <v>99</v>
      </c>
      <c r="U15" s="87">
        <f>VLOOKUP(U$12,생산수출데이터!$A:$J,4,0)</f>
        <v>102.9</v>
      </c>
      <c r="V15" s="87">
        <f>VLOOKUP(V$12,생산수출데이터!$A:$J,4,0)</f>
        <v>120.2</v>
      </c>
      <c r="W15" s="87">
        <f>VLOOKUP(W$12,생산수출데이터!$A:$J,4,0)</f>
        <v>113.4</v>
      </c>
      <c r="X15" s="87">
        <f>VLOOKUP(X$12,생산수출데이터!$A:$J,4,0)</f>
        <v>104.6</v>
      </c>
      <c r="Y15" s="87">
        <f>VLOOKUP(Y$12,생산수출데이터!$A:$J,4,0)</f>
        <v>94.4</v>
      </c>
      <c r="Z15" s="87">
        <f>VLOOKUP(Z$12,생산수출데이터!$A:$J,4,0)</f>
        <v>105.7</v>
      </c>
      <c r="AA15" s="87">
        <f>VLOOKUP(AA$12,생산수출데이터!$A:$J,4,0)</f>
        <v>98.3</v>
      </c>
      <c r="AB15" s="87">
        <f>VLOOKUP(AB$12,생산수출데이터!$A:$J,4,0)</f>
        <v>93.7</v>
      </c>
      <c r="AC15" s="87">
        <f>VLOOKUP(AC$12,생산수출데이터!$A:$J,4,0)</f>
        <v>90.2</v>
      </c>
    </row>
    <row r="16" spans="1:29" x14ac:dyDescent="0.3">
      <c r="A16" s="86" t="s">
        <v>323</v>
      </c>
      <c r="B16" s="86" t="s">
        <v>320</v>
      </c>
      <c r="C16" s="85" t="e">
        <f t="shared" si="0"/>
        <v>#REF!</v>
      </c>
      <c r="D16" s="85" t="e">
        <f t="shared" si="1"/>
        <v>#REF!</v>
      </c>
      <c r="E16" s="85" t="e">
        <f t="shared" si="2"/>
        <v>#REF!</v>
      </c>
      <c r="F16" s="85" t="e">
        <f t="shared" si="3"/>
        <v>#REF!</v>
      </c>
      <c r="G16" s="85" t="e">
        <f t="shared" si="4"/>
        <v>#REF!</v>
      </c>
      <c r="H16" s="85" t="e">
        <f t="shared" si="5"/>
        <v>#REF!</v>
      </c>
      <c r="I16" s="85" t="e">
        <f t="shared" si="6"/>
        <v>#REF!</v>
      </c>
      <c r="J16" s="85" t="e">
        <f t="shared" si="7"/>
        <v>#REF!</v>
      </c>
      <c r="K16" s="85" t="e">
        <f t="shared" si="8"/>
        <v>#REF!</v>
      </c>
      <c r="L16" s="85" t="e">
        <f t="shared" si="9"/>
        <v>#REF!</v>
      </c>
      <c r="M16" s="85" t="e">
        <f t="shared" ref="M16" si="26">(M15-A15)/A15*100</f>
        <v>#VALUE!</v>
      </c>
      <c r="N16" s="85" t="e">
        <f t="shared" ref="N16" si="27">(N15-B15)/B15*100</f>
        <v>#VALUE!</v>
      </c>
      <c r="O16" s="85">
        <f t="shared" ref="O16" si="28">(O15-C15)/C15*100</f>
        <v>27.262044653349005</v>
      </c>
      <c r="P16" s="85">
        <f t="shared" ref="P16" si="29">(P15-D15)/D15*100</f>
        <v>34.606481481481474</v>
      </c>
      <c r="Q16" s="85">
        <f t="shared" ref="Q16" si="30">(Q15-E15)/E15*100</f>
        <v>18.644067796610173</v>
      </c>
      <c r="R16" s="85">
        <f t="shared" ref="R16" si="31">(R15-F15)/F15*100</f>
        <v>23.631386861313874</v>
      </c>
      <c r="S16" s="85">
        <f t="shared" ref="S16" si="32">(S15-G15)/G15*100</f>
        <v>-5.8469475494410981</v>
      </c>
      <c r="T16" s="85">
        <f t="shared" ref="T16" si="33">(T15-H15)/H15*100</f>
        <v>-8.6715867158671642</v>
      </c>
      <c r="U16" s="85">
        <f t="shared" ref="U16" si="34">(U15-I15)/I15*100</f>
        <v>5.8641975308641996</v>
      </c>
      <c r="V16" s="85">
        <f t="shared" ref="V16" si="35">(V15-J15)/J15*100</f>
        <v>9.2727272727272751</v>
      </c>
      <c r="W16" s="85">
        <f t="shared" ref="W16" si="36">(W15-K15)/K15*100</f>
        <v>9.8837209302325597</v>
      </c>
      <c r="X16" s="85">
        <f t="shared" ref="X16" si="37">(X15-L15)/L15*100</f>
        <v>-1.2275731822474139</v>
      </c>
      <c r="Y16" s="85">
        <f t="shared" ref="Y16" si="38">(Y15-M15)/M15*100</f>
        <v>-20.33755274261603</v>
      </c>
      <c r="Z16" s="85">
        <f t="shared" ref="Z16" si="39">(Z15-N15)/N15*100</f>
        <v>-13.854930725346373</v>
      </c>
      <c r="AA16" s="85">
        <f t="shared" ref="AA16" si="40">(AA15-O15)/O15*100</f>
        <v>-9.2336103416435833</v>
      </c>
      <c r="AB16" s="85">
        <f t="shared" ref="AB16" si="41">(AB15-P15)/P15*100</f>
        <v>-19.432502149613065</v>
      </c>
      <c r="AC16" s="85">
        <f t="shared" ref="AC16" si="42">(AC15-Q15)/Q15*100</f>
        <v>-24.201680672268903</v>
      </c>
    </row>
    <row r="17" spans="1:29" x14ac:dyDescent="0.3">
      <c r="A17" s="86" t="s">
        <v>323</v>
      </c>
      <c r="B17" s="86" t="s">
        <v>39</v>
      </c>
      <c r="C17" s="87">
        <f>VLOOKUP(C$12,생산수출데이터!$A:$J,5,0)</f>
        <v>81.8</v>
      </c>
      <c r="D17" s="87">
        <f>VLOOKUP(D$12,생산수출데이터!$A:$J,5,0)</f>
        <v>83.9</v>
      </c>
      <c r="E17" s="87">
        <f>VLOOKUP(E$12,생산수출데이터!$A:$J,5,0)</f>
        <v>103.5</v>
      </c>
      <c r="F17" s="87">
        <f>VLOOKUP(F$12,생산수출데이터!$A:$J,5,0)</f>
        <v>110.3</v>
      </c>
      <c r="G17" s="87">
        <f>VLOOKUP(G$12,생산수출데이터!$A:$J,5,0)</f>
        <v>112</v>
      </c>
      <c r="H17" s="87">
        <f>VLOOKUP(H$12,생산수출데이터!$A:$J,5,0)</f>
        <v>98.5</v>
      </c>
      <c r="I17" s="87">
        <f>VLOOKUP(I$12,생산수출데이터!$A:$J,5,0)</f>
        <v>89.5</v>
      </c>
      <c r="J17" s="87">
        <f>VLOOKUP(J$12,생산수출데이터!$A:$J,5,0)</f>
        <v>97.8</v>
      </c>
      <c r="K17" s="87">
        <f>VLOOKUP(K$12,생산수출데이터!$A:$J,5,0)</f>
        <v>111.7</v>
      </c>
      <c r="L17" s="87">
        <f>VLOOKUP(L$12,생산수출데이터!$A:$J,5,0)</f>
        <v>106.9</v>
      </c>
      <c r="M17" s="87">
        <f>VLOOKUP(M$12,생산수출데이터!$A:$J,5,0)</f>
        <v>102.7</v>
      </c>
      <c r="N17" s="87">
        <f>VLOOKUP(N$12,생산수출데이터!$A:$J,5,0)</f>
        <v>99</v>
      </c>
      <c r="O17" s="87">
        <f>VLOOKUP(O$12,생산수출데이터!$A:$J,5,0)</f>
        <v>89.3</v>
      </c>
      <c r="P17" s="87">
        <f>VLOOKUP(P$12,생산수출데이터!$A:$J,5,0)</f>
        <v>105.8</v>
      </c>
      <c r="Q17" s="87">
        <f>VLOOKUP(Q$12,생산수출데이터!$A:$J,5,0)</f>
        <v>112.4</v>
      </c>
      <c r="R17" s="87">
        <f>VLOOKUP(R$12,생산수출데이터!$A:$J,5,0)</f>
        <v>122.3</v>
      </c>
      <c r="S17" s="87">
        <f>VLOOKUP(S$12,생산수출데이터!$A:$J,5,0)</f>
        <v>124.1</v>
      </c>
      <c r="T17" s="87">
        <f>VLOOKUP(T$12,생산수출데이터!$A:$J,5,0)</f>
        <v>98</v>
      </c>
      <c r="U17" s="87">
        <f>VLOOKUP(U$12,생산수출데이터!$A:$J,5,0)</f>
        <v>112.9</v>
      </c>
      <c r="V17" s="87">
        <f>VLOOKUP(V$12,생산수출데이터!$A:$J,5,0)</f>
        <v>127.5</v>
      </c>
      <c r="W17" s="87">
        <f>VLOOKUP(W$12,생산수출데이터!$A:$J,5,0)</f>
        <v>117.9</v>
      </c>
      <c r="X17" s="87">
        <f>VLOOKUP(X$12,생산수출데이터!$A:$J,5,0)</f>
        <v>120.1</v>
      </c>
      <c r="Y17" s="87">
        <f>VLOOKUP(Y$12,생산수출데이터!$A:$J,5,0)</f>
        <v>118.2</v>
      </c>
      <c r="Z17" s="87">
        <f>VLOOKUP(Z$12,생산수출데이터!$A:$J,5,0)</f>
        <v>108</v>
      </c>
      <c r="AA17" s="87">
        <f>VLOOKUP(AA$12,생산수출데이터!$A:$J,5,0)</f>
        <v>102.3</v>
      </c>
      <c r="AB17" s="87">
        <f>VLOOKUP(AB$12,생산수출데이터!$A:$J,5,0)</f>
        <v>99.4</v>
      </c>
      <c r="AC17" s="87">
        <f>VLOOKUP(AC$12,생산수출데이터!$A:$J,5,0)</f>
        <v>116.7</v>
      </c>
    </row>
    <row r="18" spans="1:29" x14ac:dyDescent="0.3">
      <c r="A18" s="86" t="s">
        <v>323</v>
      </c>
      <c r="B18" s="86" t="s">
        <v>320</v>
      </c>
      <c r="C18" s="85" t="e">
        <f t="shared" si="0"/>
        <v>#REF!</v>
      </c>
      <c r="D18" s="85" t="e">
        <f t="shared" si="1"/>
        <v>#REF!</v>
      </c>
      <c r="E18" s="85" t="e">
        <f t="shared" si="2"/>
        <v>#REF!</v>
      </c>
      <c r="F18" s="85" t="e">
        <f t="shared" si="3"/>
        <v>#REF!</v>
      </c>
      <c r="G18" s="85" t="e">
        <f t="shared" si="4"/>
        <v>#REF!</v>
      </c>
      <c r="H18" s="85" t="e">
        <f t="shared" si="5"/>
        <v>#REF!</v>
      </c>
      <c r="I18" s="85" t="e">
        <f t="shared" si="6"/>
        <v>#REF!</v>
      </c>
      <c r="J18" s="85" t="e">
        <f t="shared" si="7"/>
        <v>#REF!</v>
      </c>
      <c r="K18" s="85" t="e">
        <f t="shared" si="8"/>
        <v>#REF!</v>
      </c>
      <c r="L18" s="85" t="e">
        <f t="shared" si="9"/>
        <v>#REF!</v>
      </c>
      <c r="M18" s="85" t="e">
        <f t="shared" ref="M18" si="43">(M17-A17)/A17*100</f>
        <v>#VALUE!</v>
      </c>
      <c r="N18" s="85" t="e">
        <f t="shared" ref="N18" si="44">(N17-B17)/B17*100</f>
        <v>#VALUE!</v>
      </c>
      <c r="O18" s="85">
        <f t="shared" ref="O18" si="45">(O17-C17)/C17*100</f>
        <v>9.1687041564792189</v>
      </c>
      <c r="P18" s="85">
        <f t="shared" ref="P18" si="46">(P17-D17)/D17*100</f>
        <v>26.102502979737775</v>
      </c>
      <c r="Q18" s="85">
        <f t="shared" ref="Q18" si="47">(Q17-E17)/E17*100</f>
        <v>8.599033816425127</v>
      </c>
      <c r="R18" s="85">
        <f t="shared" ref="R18" si="48">(R17-F17)/F17*100</f>
        <v>10.879419764279238</v>
      </c>
      <c r="S18" s="85">
        <f t="shared" ref="S18" si="49">(S17-G17)/G17*100</f>
        <v>10.803571428571423</v>
      </c>
      <c r="T18" s="85">
        <f t="shared" ref="T18" si="50">(T17-H17)/H17*100</f>
        <v>-0.50761421319796951</v>
      </c>
      <c r="U18" s="85">
        <f t="shared" ref="U18" si="51">(U17-I17)/I17*100</f>
        <v>26.14525139664805</v>
      </c>
      <c r="V18" s="85">
        <f t="shared" ref="V18" si="52">(V17-J17)/J17*100</f>
        <v>30.368098159509206</v>
      </c>
      <c r="W18" s="85">
        <f t="shared" ref="W18" si="53">(W17-K17)/K17*100</f>
        <v>5.5505819158460188</v>
      </c>
      <c r="X18" s="85">
        <f t="shared" ref="X18" si="54">(X17-L17)/L17*100</f>
        <v>12.347988774555649</v>
      </c>
      <c r="Y18" s="85">
        <f t="shared" ref="Y18" si="55">(Y17-M17)/M17*100</f>
        <v>15.092502434274586</v>
      </c>
      <c r="Z18" s="85">
        <f t="shared" ref="Z18" si="56">(Z17-N17)/N17*100</f>
        <v>9.0909090909090917</v>
      </c>
      <c r="AA18" s="85">
        <f t="shared" ref="AA18" si="57">(AA17-O17)/O17*100</f>
        <v>14.557670772676373</v>
      </c>
      <c r="AB18" s="85">
        <f t="shared" ref="AB18" si="58">(AB17-P17)/P17*100</f>
        <v>-6.0491493383742831</v>
      </c>
      <c r="AC18" s="85">
        <f t="shared" ref="AC18" si="59">(AC17-Q17)/Q17*100</f>
        <v>3.8256227758007091</v>
      </c>
    </row>
    <row r="19" spans="1:29" x14ac:dyDescent="0.3">
      <c r="A19" s="86" t="s">
        <v>323</v>
      </c>
      <c r="B19" s="86" t="s">
        <v>40</v>
      </c>
      <c r="C19" s="87">
        <f>VLOOKUP(C$12,생산수출데이터!$A:$J,6,0)</f>
        <v>96.4</v>
      </c>
      <c r="D19" s="87">
        <f>VLOOKUP(D$12,생산수출데이터!$A:$J,6,0)</f>
        <v>101.5</v>
      </c>
      <c r="E19" s="87">
        <f>VLOOKUP(E$12,생산수출데이터!$A:$J,6,0)</f>
        <v>100.5</v>
      </c>
      <c r="F19" s="87">
        <f>VLOOKUP(F$12,생산수출데이터!$A:$J,6,0)</f>
        <v>112.2</v>
      </c>
      <c r="G19" s="87">
        <f>VLOOKUP(G$12,생산수출데이터!$A:$J,6,0)</f>
        <v>115.4</v>
      </c>
      <c r="H19" s="87">
        <f>VLOOKUP(H$12,생산수출데이터!$A:$J,6,0)</f>
        <v>114</v>
      </c>
      <c r="I19" s="87">
        <f>VLOOKUP(I$12,생산수출데이터!$A:$J,6,0)</f>
        <v>110</v>
      </c>
      <c r="J19" s="87">
        <f>VLOOKUP(J$12,생산수출데이터!$A:$J,6,0)</f>
        <v>134</v>
      </c>
      <c r="K19" s="87">
        <f>VLOOKUP(K$12,생산수출데이터!$A:$J,6,0)</f>
        <v>128.5</v>
      </c>
      <c r="L19" s="87">
        <f>VLOOKUP(L$12,생산수출데이터!$A:$J,6,0)</f>
        <v>126.8</v>
      </c>
      <c r="M19" s="87">
        <f>VLOOKUP(M$12,생산수출데이터!$A:$J,6,0)</f>
        <v>124.2</v>
      </c>
      <c r="N19" s="87">
        <f>VLOOKUP(N$12,생산수출데이터!$A:$J,6,0)</f>
        <v>134.80000000000001</v>
      </c>
      <c r="O19" s="87">
        <f>VLOOKUP(O$12,생산수출데이터!$A:$J,6,0)</f>
        <v>125.3</v>
      </c>
      <c r="P19" s="87">
        <f>VLOOKUP(P$12,생산수출데이터!$A:$J,6,0)</f>
        <v>131.69999999999999</v>
      </c>
      <c r="Q19" s="87">
        <f>VLOOKUP(Q$12,생산수출데이터!$A:$J,6,0)</f>
        <v>136.19999999999999</v>
      </c>
      <c r="R19" s="87">
        <f>VLOOKUP(R$12,생산수출데이터!$A:$J,6,0)</f>
        <v>144.80000000000001</v>
      </c>
      <c r="S19" s="87">
        <f>VLOOKUP(S$12,생산수출데이터!$A:$J,6,0)</f>
        <v>133.5</v>
      </c>
      <c r="T19" s="87">
        <f>VLOOKUP(T$12,생산수출데이터!$A:$J,6,0)</f>
        <v>124.8</v>
      </c>
      <c r="U19" s="87">
        <f>VLOOKUP(U$12,생산수출데이터!$A:$J,6,0)</f>
        <v>132.80000000000001</v>
      </c>
      <c r="V19" s="87">
        <f>VLOOKUP(V$12,생산수출데이터!$A:$J,6,0)</f>
        <v>147.5</v>
      </c>
      <c r="W19" s="87">
        <f>VLOOKUP(W$12,생산수출데이터!$A:$J,6,0)</f>
        <v>139.6</v>
      </c>
      <c r="X19" s="87">
        <f>VLOOKUP(X$12,생산수출데이터!$A:$J,6,0)</f>
        <v>142.80000000000001</v>
      </c>
      <c r="Y19" s="87">
        <f>VLOOKUP(Y$12,생산수출데이터!$A:$J,6,0)</f>
        <v>141.69999999999999</v>
      </c>
      <c r="Z19" s="87">
        <f>VLOOKUP(Z$12,생산수출데이터!$A:$J,6,0)</f>
        <v>137.4</v>
      </c>
      <c r="AA19" s="87">
        <f>VLOOKUP(AA$12,생산수출데이터!$A:$J,6,0)</f>
        <v>128.30000000000001</v>
      </c>
      <c r="AB19" s="87">
        <f>VLOOKUP(AB$12,생산수출데이터!$A:$J,6,0)</f>
        <v>129.6</v>
      </c>
      <c r="AC19" s="87">
        <f>VLOOKUP(AC$12,생산수출데이터!$A:$J,6,0)</f>
        <v>136.80000000000001</v>
      </c>
    </row>
    <row r="20" spans="1:29" x14ac:dyDescent="0.3">
      <c r="A20" s="86" t="s">
        <v>323</v>
      </c>
      <c r="B20" s="86" t="s">
        <v>320</v>
      </c>
      <c r="C20" s="85" t="e">
        <f t="shared" si="0"/>
        <v>#REF!</v>
      </c>
      <c r="D20" s="85" t="e">
        <f t="shared" si="1"/>
        <v>#REF!</v>
      </c>
      <c r="E20" s="85" t="e">
        <f t="shared" si="2"/>
        <v>#REF!</v>
      </c>
      <c r="F20" s="85" t="e">
        <f t="shared" si="3"/>
        <v>#REF!</v>
      </c>
      <c r="G20" s="85" t="e">
        <f t="shared" si="4"/>
        <v>#REF!</v>
      </c>
      <c r="H20" s="85" t="e">
        <f t="shared" si="5"/>
        <v>#REF!</v>
      </c>
      <c r="I20" s="85" t="e">
        <f t="shared" si="6"/>
        <v>#REF!</v>
      </c>
      <c r="J20" s="85" t="e">
        <f t="shared" si="7"/>
        <v>#REF!</v>
      </c>
      <c r="K20" s="85" t="e">
        <f t="shared" si="8"/>
        <v>#REF!</v>
      </c>
      <c r="L20" s="85" t="e">
        <f t="shared" si="9"/>
        <v>#REF!</v>
      </c>
      <c r="M20" s="85" t="e">
        <f t="shared" ref="M20" si="60">(M19-A19)/A19*100</f>
        <v>#VALUE!</v>
      </c>
      <c r="N20" s="85" t="e">
        <f t="shared" ref="N20" si="61">(N19-B19)/B19*100</f>
        <v>#VALUE!</v>
      </c>
      <c r="O20" s="85">
        <f t="shared" ref="O20" si="62">(O19-C19)/C19*100</f>
        <v>29.979253112033184</v>
      </c>
      <c r="P20" s="85">
        <f t="shared" ref="P20" si="63">(P19-D19)/D19*100</f>
        <v>29.753694581280776</v>
      </c>
      <c r="Q20" s="85">
        <f t="shared" ref="Q20" si="64">(Q19-E19)/E19*100</f>
        <v>35.522388059701484</v>
      </c>
      <c r="R20" s="85">
        <f t="shared" ref="R20" si="65">(R19-F19)/F19*100</f>
        <v>29.055258467023183</v>
      </c>
      <c r="S20" s="85">
        <f t="shared" ref="S20" si="66">(S19-G19)/G19*100</f>
        <v>15.684575389948002</v>
      </c>
      <c r="T20" s="85">
        <f t="shared" ref="T20" si="67">(T19-H19)/H19*100</f>
        <v>9.4736842105263133</v>
      </c>
      <c r="U20" s="85">
        <f t="shared" ref="U20" si="68">(U19-I19)/I19*100</f>
        <v>20.727272727272737</v>
      </c>
      <c r="V20" s="85">
        <f t="shared" ref="V20" si="69">(V19-J19)/J19*100</f>
        <v>10.074626865671641</v>
      </c>
      <c r="W20" s="85">
        <f t="shared" ref="W20" si="70">(W19-K19)/K19*100</f>
        <v>8.6381322957198403</v>
      </c>
      <c r="X20" s="85">
        <f t="shared" ref="X20" si="71">(X19-L19)/L19*100</f>
        <v>12.618296529968465</v>
      </c>
      <c r="Y20" s="85">
        <f t="shared" ref="Y20" si="72">(Y19-M19)/M19*100</f>
        <v>14.090177133655382</v>
      </c>
      <c r="Z20" s="85">
        <f t="shared" ref="Z20" si="73">(Z19-N19)/N19*100</f>
        <v>1.9287833827893131</v>
      </c>
      <c r="AA20" s="85">
        <f t="shared" ref="AA20" si="74">(AA19-O19)/O19*100</f>
        <v>2.3942537909018471</v>
      </c>
      <c r="AB20" s="85">
        <f t="shared" ref="AB20" si="75">(AB19-P19)/P19*100</f>
        <v>-1.5945330296127522</v>
      </c>
      <c r="AC20" s="85">
        <f t="shared" ref="AC20" si="76">(AC19-Q19)/Q19*100</f>
        <v>0.44052863436125017</v>
      </c>
    </row>
    <row r="22" spans="1:29" x14ac:dyDescent="0.3">
      <c r="A22" s="86" t="s">
        <v>321</v>
      </c>
      <c r="B22" s="86" t="s">
        <v>322</v>
      </c>
      <c r="C22" s="87">
        <f>VLOOKUP(C$12,생산수출데이터!$A:$J,7,0)</f>
        <v>80.599999999999994</v>
      </c>
      <c r="D22" s="87">
        <f>VLOOKUP(D$12,생산수출데이터!$A:$J,7,0)</f>
        <v>95</v>
      </c>
      <c r="E22" s="87">
        <f>VLOOKUP(E$12,생산수출데이터!$A:$J,7,0)</f>
        <v>103.4</v>
      </c>
      <c r="F22" s="87">
        <f>VLOOKUP(F$12,생산수출데이터!$A:$J,7,0)</f>
        <v>107.6</v>
      </c>
      <c r="G22" s="87">
        <f>VLOOKUP(G$12,생산수출데이터!$A:$J,7,0)</f>
        <v>122.1</v>
      </c>
      <c r="H22" s="87">
        <f>VLOOKUP(H$12,생산수출데이터!$A:$J,7,0)</f>
        <v>103</v>
      </c>
      <c r="I22" s="87">
        <f>VLOOKUP(I$12,생산수출데이터!$A:$J,7,0)</f>
        <v>95.8</v>
      </c>
      <c r="J22" s="87">
        <f>VLOOKUP(J$12,생산수출데이터!$A:$J,7,0)</f>
        <v>118.3</v>
      </c>
      <c r="K22" s="87">
        <f>VLOOKUP(K$12,생산수출데이터!$A:$J,7,0)</f>
        <v>113.2</v>
      </c>
      <c r="L22" s="87">
        <f>VLOOKUP(L$12,생산수출데이터!$A:$J,7,0)</f>
        <v>118.1</v>
      </c>
      <c r="M22" s="87">
        <f>VLOOKUP(M$12,생산수출데이터!$A:$J,7,0)</f>
        <v>120.6</v>
      </c>
      <c r="N22" s="87">
        <f>VLOOKUP(N$12,생산수출데이터!$A:$J,7,0)</f>
        <v>116</v>
      </c>
      <c r="O22" s="87">
        <f>VLOOKUP(O$12,생산수출데이터!$A:$J,7,0)</f>
        <v>104.8</v>
      </c>
      <c r="P22" s="87">
        <f>VLOOKUP(P$12,생산수출데이터!$A:$J,7,0)</f>
        <v>115.3</v>
      </c>
      <c r="Q22" s="87">
        <f>VLOOKUP(Q$12,생산수출데이터!$A:$J,7,0)</f>
        <v>121.2</v>
      </c>
      <c r="R22" s="87">
        <f>VLOOKUP(R$12,생산수출데이터!$A:$J,7,0)</f>
        <v>129.6</v>
      </c>
      <c r="S22" s="87">
        <f>VLOOKUP(S$12,생산수출데이터!$A:$J,7,0)</f>
        <v>144.19999999999999</v>
      </c>
      <c r="T22" s="87">
        <f>VLOOKUP(T$12,생산수출데이터!$A:$J,7,0)</f>
        <v>107.4</v>
      </c>
      <c r="U22" s="87">
        <f>VLOOKUP(U$12,생산수출데이터!$A:$J,7,0)</f>
        <v>123.7</v>
      </c>
      <c r="V22" s="87">
        <f>VLOOKUP(V$12,생산수출데이터!$A:$J,7,0)</f>
        <v>132.5</v>
      </c>
      <c r="W22" s="87">
        <f>VLOOKUP(W$12,생산수출데이터!$A:$J,7,0)</f>
        <v>124.7</v>
      </c>
      <c r="X22" s="87">
        <f>VLOOKUP(X$12,생산수출데이터!$A:$J,7,0)</f>
        <v>126.5</v>
      </c>
      <c r="Y22" s="87">
        <f>VLOOKUP(Y$12,생산수출데이터!$A:$J,7,0)</f>
        <v>134.30000000000001</v>
      </c>
      <c r="Z22" s="87">
        <f>VLOOKUP(Z$12,생산수출데이터!$A:$J,7,0)</f>
        <v>130.6</v>
      </c>
      <c r="AA22" s="87">
        <f>VLOOKUP(AA$12,생산수출데이터!$A:$J,7,0)</f>
        <v>123.8</v>
      </c>
      <c r="AB22" s="87">
        <f>VLOOKUP(AB$12,생산수출데이터!$A:$J,7,0)</f>
        <v>132.69999999999999</v>
      </c>
      <c r="AC22" s="87">
        <f>VLOOKUP(AC$12,생산수출데이터!$A:$J,7,0)</f>
        <v>132.19999999999999</v>
      </c>
    </row>
    <row r="23" spans="1:29" x14ac:dyDescent="0.3">
      <c r="A23" s="86" t="s">
        <v>321</v>
      </c>
      <c r="B23" s="86" t="s">
        <v>320</v>
      </c>
      <c r="C23" s="85" t="e">
        <f t="shared" ref="C23:L23" si="77">(C22-#REF!)/#REF!*100</f>
        <v>#REF!</v>
      </c>
      <c r="D23" s="85" t="e">
        <f t="shared" si="77"/>
        <v>#REF!</v>
      </c>
      <c r="E23" s="85" t="e">
        <f t="shared" si="77"/>
        <v>#REF!</v>
      </c>
      <c r="F23" s="85" t="e">
        <f t="shared" si="77"/>
        <v>#REF!</v>
      </c>
      <c r="G23" s="85" t="e">
        <f t="shared" si="77"/>
        <v>#REF!</v>
      </c>
      <c r="H23" s="85" t="e">
        <f t="shared" si="77"/>
        <v>#REF!</v>
      </c>
      <c r="I23" s="85" t="e">
        <f t="shared" si="77"/>
        <v>#REF!</v>
      </c>
      <c r="J23" s="85" t="e">
        <f t="shared" si="77"/>
        <v>#REF!</v>
      </c>
      <c r="K23" s="85" t="e">
        <f t="shared" si="77"/>
        <v>#REF!</v>
      </c>
      <c r="L23" s="85" t="e">
        <f t="shared" si="77"/>
        <v>#REF!</v>
      </c>
      <c r="M23" s="85" t="e">
        <f t="shared" ref="M23" si="78">(M22-A22)/A22*100</f>
        <v>#VALUE!</v>
      </c>
      <c r="N23" s="85" t="e">
        <f t="shared" ref="N23" si="79">(N22-B22)/B22*100</f>
        <v>#VALUE!</v>
      </c>
      <c r="O23" s="85">
        <f t="shared" ref="O23" si="80">(O22-C22)/C22*100</f>
        <v>30.024813895781644</v>
      </c>
      <c r="P23" s="85">
        <f t="shared" ref="P23" si="81">(P22-D22)/D22*100</f>
        <v>21.368421052631575</v>
      </c>
      <c r="Q23" s="85">
        <f t="shared" ref="Q23" si="82">(Q22-E22)/E22*100</f>
        <v>17.214700193423592</v>
      </c>
      <c r="R23" s="85">
        <f t="shared" ref="R23" si="83">(R22-F22)/F22*100</f>
        <v>20.446096654275095</v>
      </c>
      <c r="S23" s="85">
        <f t="shared" ref="S23" si="84">(S22-G22)/G22*100</f>
        <v>18.099918099918096</v>
      </c>
      <c r="T23" s="85">
        <f t="shared" ref="T23" si="85">(T22-H22)/H22*100</f>
        <v>4.27184466019418</v>
      </c>
      <c r="U23" s="85">
        <f t="shared" ref="U23" si="86">(U22-I22)/I22*100</f>
        <v>29.123173277661802</v>
      </c>
      <c r="V23" s="85">
        <f t="shared" ref="V23" si="87">(V22-J22)/J22*100</f>
        <v>12.003381234150467</v>
      </c>
      <c r="W23" s="85">
        <f t="shared" ref="W23" si="88">(W22-K22)/K22*100</f>
        <v>10.159010600706713</v>
      </c>
      <c r="X23" s="85">
        <f t="shared" ref="X23" si="89">(X22-L22)/L22*100</f>
        <v>7.1126164267569898</v>
      </c>
      <c r="Y23" s="85">
        <f t="shared" ref="Y23" si="90">(Y22-M22)/M22*100</f>
        <v>11.359867330016598</v>
      </c>
      <c r="Z23" s="85">
        <f t="shared" ref="Z23" si="91">(Z22-N22)/N22*100</f>
        <v>12.586206896551719</v>
      </c>
      <c r="AA23" s="85">
        <f t="shared" ref="AA23" si="92">(AA22-O22)/O22*100</f>
        <v>18.12977099236641</v>
      </c>
      <c r="AB23" s="85">
        <f t="shared" ref="AB23" si="93">(AB22-P22)/P22*100</f>
        <v>15.091066782307019</v>
      </c>
      <c r="AC23" s="85">
        <f t="shared" ref="AC23" si="94">(AC22-Q22)/Q22*100</f>
        <v>9.0759075907590638</v>
      </c>
    </row>
    <row r="24" spans="1:29" x14ac:dyDescent="0.3">
      <c r="A24" s="86" t="s">
        <v>321</v>
      </c>
      <c r="B24" s="86" t="s">
        <v>1</v>
      </c>
      <c r="C24" s="87">
        <f>VLOOKUP(C$12,생산수출데이터!$A:$J,8,0)</f>
        <v>108.6</v>
      </c>
      <c r="D24" s="87">
        <f>VLOOKUP(D$12,생산수출데이터!$A:$J,8,0)</f>
        <v>104.7</v>
      </c>
      <c r="E24" s="87">
        <f>VLOOKUP(E$12,생산수출데이터!$A:$J,8,0)</f>
        <v>84.9</v>
      </c>
      <c r="F24" s="87">
        <f>VLOOKUP(F$12,생산수출데이터!$A:$J,8,0)</f>
        <v>88.8</v>
      </c>
      <c r="G24" s="87">
        <f>VLOOKUP(G$12,생산수출데이터!$A:$J,8,0)</f>
        <v>98.5</v>
      </c>
      <c r="H24" s="87">
        <f>VLOOKUP(H$12,생산수출데이터!$A:$J,8,0)</f>
        <v>89.1</v>
      </c>
      <c r="I24" s="87">
        <f>VLOOKUP(I$12,생산수출데이터!$A:$J,8,0)</f>
        <v>79.3</v>
      </c>
      <c r="J24" s="87">
        <f>VLOOKUP(J$12,생산수출데이터!$A:$J,8,0)</f>
        <v>118.4</v>
      </c>
      <c r="K24" s="87">
        <f>VLOOKUP(K$12,생산수출데이터!$A:$J,8,0)</f>
        <v>118.9</v>
      </c>
      <c r="L24" s="87">
        <f>VLOOKUP(L$12,생산수출데이터!$A:$J,8,0)</f>
        <v>124.6</v>
      </c>
      <c r="M24" s="87">
        <f>VLOOKUP(M$12,생산수출데이터!$A:$J,8,0)</f>
        <v>129.1</v>
      </c>
      <c r="N24" s="87">
        <f>VLOOKUP(N$12,생산수출데이터!$A:$J,8,0)</f>
        <v>148.80000000000001</v>
      </c>
      <c r="O24" s="87">
        <f>VLOOKUP(O$12,생산수출데이터!$A:$J,8,0)</f>
        <v>135.9</v>
      </c>
      <c r="P24" s="87">
        <f>VLOOKUP(P$12,생산수출데이터!$A:$J,8,0)</f>
        <v>158.6</v>
      </c>
      <c r="Q24" s="87">
        <f>VLOOKUP(Q$12,생산수출데이터!$A:$J,8,0)</f>
        <v>187.9</v>
      </c>
      <c r="R24" s="87">
        <f>VLOOKUP(R$12,생산수출데이터!$A:$J,8,0)</f>
        <v>209.1</v>
      </c>
      <c r="S24" s="87">
        <f>VLOOKUP(S$12,생산수출데이터!$A:$J,8,0)</f>
        <v>155.5</v>
      </c>
      <c r="T24" s="87">
        <f>VLOOKUP(T$12,생산수출데이터!$A:$J,8,0)</f>
        <v>139.4</v>
      </c>
      <c r="U24" s="87">
        <f>VLOOKUP(U$12,생산수출데이터!$A:$J,8,0)</f>
        <v>131.9</v>
      </c>
      <c r="V24" s="87">
        <f>VLOOKUP(V$12,생산수출데이터!$A:$J,8,0)</f>
        <v>141.1</v>
      </c>
      <c r="W24" s="87">
        <f>VLOOKUP(W$12,생산수출데이터!$A:$J,8,0)</f>
        <v>139.5</v>
      </c>
      <c r="X24" s="87">
        <f>VLOOKUP(X$12,생산수출데이터!$A:$J,8,0)</f>
        <v>102.3</v>
      </c>
      <c r="Y24" s="87">
        <f>VLOOKUP(Y$12,생산수출데이터!$A:$J,8,0)</f>
        <v>125.4</v>
      </c>
      <c r="Z24" s="87">
        <f>VLOOKUP(Z$12,생산수출데이터!$A:$J,8,0)</f>
        <v>132</v>
      </c>
      <c r="AA24" s="87">
        <f>VLOOKUP(AA$12,생산수출데이터!$A:$J,8,0)</f>
        <v>131</v>
      </c>
      <c r="AB24" s="87">
        <f>VLOOKUP(AB$12,생산수출데이터!$A:$J,8,0)</f>
        <v>121.9</v>
      </c>
      <c r="AC24" s="87">
        <f>VLOOKUP(AC$12,생산수출데이터!$A:$J,8,0)</f>
        <v>115.1</v>
      </c>
    </row>
    <row r="25" spans="1:29" x14ac:dyDescent="0.3">
      <c r="A25" s="86" t="s">
        <v>321</v>
      </c>
      <c r="B25" s="86" t="s">
        <v>320</v>
      </c>
      <c r="C25" s="85" t="e">
        <f t="shared" ref="C25:L25" si="95">(C24-#REF!)/#REF!*100</f>
        <v>#REF!</v>
      </c>
      <c r="D25" s="85" t="e">
        <f t="shared" si="95"/>
        <v>#REF!</v>
      </c>
      <c r="E25" s="85" t="e">
        <f t="shared" si="95"/>
        <v>#REF!</v>
      </c>
      <c r="F25" s="85" t="e">
        <f t="shared" si="95"/>
        <v>#REF!</v>
      </c>
      <c r="G25" s="85" t="e">
        <f t="shared" si="95"/>
        <v>#REF!</v>
      </c>
      <c r="H25" s="85" t="e">
        <f t="shared" si="95"/>
        <v>#REF!</v>
      </c>
      <c r="I25" s="85" t="e">
        <f t="shared" si="95"/>
        <v>#REF!</v>
      </c>
      <c r="J25" s="85" t="e">
        <f t="shared" si="95"/>
        <v>#REF!</v>
      </c>
      <c r="K25" s="85" t="e">
        <f t="shared" si="95"/>
        <v>#REF!</v>
      </c>
      <c r="L25" s="85" t="e">
        <f t="shared" si="95"/>
        <v>#REF!</v>
      </c>
      <c r="M25" s="85" t="e">
        <f t="shared" ref="M25" si="96">(M24-A24)/A24*100</f>
        <v>#VALUE!</v>
      </c>
      <c r="N25" s="85" t="e">
        <f t="shared" ref="N25" si="97">(N24-B24)/B24*100</f>
        <v>#VALUE!</v>
      </c>
      <c r="O25" s="85">
        <f t="shared" ref="O25" si="98">(O24-C24)/C24*100</f>
        <v>25.13812154696134</v>
      </c>
      <c r="P25" s="85">
        <f t="shared" ref="P25" si="99">(P24-D24)/D24*100</f>
        <v>51.480420248328549</v>
      </c>
      <c r="Q25" s="85">
        <f t="shared" ref="Q25" si="100">(Q24-E24)/E24*100</f>
        <v>121.31919905771495</v>
      </c>
      <c r="R25" s="85">
        <f t="shared" ref="R25" si="101">(R24-F24)/F24*100</f>
        <v>135.47297297297297</v>
      </c>
      <c r="S25" s="85">
        <f t="shared" ref="S25" si="102">(S24-G24)/G24*100</f>
        <v>57.868020304568525</v>
      </c>
      <c r="T25" s="85">
        <f t="shared" ref="T25" si="103">(T24-H24)/H24*100</f>
        <v>56.453423120089809</v>
      </c>
      <c r="U25" s="85">
        <f t="shared" ref="U25" si="104">(U24-I24)/I24*100</f>
        <v>66.330390920554876</v>
      </c>
      <c r="V25" s="85">
        <f t="shared" ref="V25" si="105">(V24-J24)/J24*100</f>
        <v>19.172297297297288</v>
      </c>
      <c r="W25" s="85">
        <f t="shared" ref="W25" si="106">(W24-K24)/K24*100</f>
        <v>17.325483599663578</v>
      </c>
      <c r="X25" s="85">
        <f t="shared" ref="X25" si="107">(X24-L24)/L24*100</f>
        <v>-17.897271268057782</v>
      </c>
      <c r="Y25" s="85">
        <f t="shared" ref="Y25" si="108">(Y24-M24)/M24*100</f>
        <v>-2.8659953524399602</v>
      </c>
      <c r="Z25" s="85">
        <f t="shared" ref="Z25" si="109">(Z24-N24)/N24*100</f>
        <v>-11.290322580645167</v>
      </c>
      <c r="AA25" s="85">
        <f t="shared" ref="AA25" si="110">(AA24-O24)/O24*100</f>
        <v>-3.6055923473142055</v>
      </c>
      <c r="AB25" s="85">
        <f t="shared" ref="AB25" si="111">(AB24-P24)/P24*100</f>
        <v>-23.139974779319036</v>
      </c>
      <c r="AC25" s="85">
        <f t="shared" ref="AC25" si="112">(AC24-Q24)/Q24*100</f>
        <v>-38.744012772751468</v>
      </c>
    </row>
    <row r="26" spans="1:29" x14ac:dyDescent="0.3">
      <c r="A26" s="86" t="s">
        <v>321</v>
      </c>
      <c r="B26" s="86" t="s">
        <v>39</v>
      </c>
      <c r="C26" s="87">
        <f>VLOOKUP(C$12,생산수출데이터!$A:$J,9,0)</f>
        <v>119.4</v>
      </c>
      <c r="D26" s="87">
        <f>VLOOKUP(D$12,생산수출데이터!$A:$J,9,0)</f>
        <v>152</v>
      </c>
      <c r="E26" s="87">
        <f>VLOOKUP(E$12,생산수출데이터!$A:$J,9,0)</f>
        <v>179.4</v>
      </c>
      <c r="F26" s="87">
        <f>VLOOKUP(F$12,생산수출데이터!$A:$J,9,0)</f>
        <v>201</v>
      </c>
      <c r="G26" s="87">
        <f>VLOOKUP(G$12,생산수출데이터!$A:$J,9,0)</f>
        <v>194.3</v>
      </c>
      <c r="H26" s="87">
        <f>VLOOKUP(H$12,생산수출데이터!$A:$J,9,0)</f>
        <v>195.4</v>
      </c>
      <c r="I26" s="87">
        <f>VLOOKUP(I$12,생산수출데이터!$A:$J,9,0)</f>
        <v>104.5</v>
      </c>
      <c r="J26" s="87">
        <f>VLOOKUP(J$12,생산수출데이터!$A:$J,9,0)</f>
        <v>128.19999999999999</v>
      </c>
      <c r="K26" s="87">
        <f>VLOOKUP(K$12,생산수출데이터!$A:$J,9,0)</f>
        <v>121.9</v>
      </c>
      <c r="L26" s="87">
        <f>VLOOKUP(L$12,생산수출데이터!$A:$J,9,0)</f>
        <v>142.69999999999999</v>
      </c>
      <c r="M26" s="87">
        <f>VLOOKUP(M$12,생산수출데이터!$A:$J,9,0)</f>
        <v>125.2</v>
      </c>
      <c r="N26" s="87">
        <f>VLOOKUP(N$12,생산수출데이터!$A:$J,9,0)</f>
        <v>108.7</v>
      </c>
      <c r="O26" s="87">
        <f>VLOOKUP(O$12,생산수출데이터!$A:$J,9,0)</f>
        <v>86.9</v>
      </c>
      <c r="P26" s="87">
        <f>VLOOKUP(P$12,생산수출데이터!$A:$J,9,0)</f>
        <v>102.3</v>
      </c>
      <c r="Q26" s="87">
        <f>VLOOKUP(Q$12,생산수출데이터!$A:$J,9,0)</f>
        <v>117.8</v>
      </c>
      <c r="R26" s="87">
        <f>VLOOKUP(R$12,생산수출데이터!$A:$J,9,0)</f>
        <v>119.4</v>
      </c>
      <c r="S26" s="87">
        <f>VLOOKUP(S$12,생산수출데이터!$A:$J,9,0)</f>
        <v>116.9</v>
      </c>
      <c r="T26" s="87">
        <f>VLOOKUP(T$12,생산수출데이터!$A:$J,9,0)</f>
        <v>93.8</v>
      </c>
      <c r="U26" s="87">
        <f>VLOOKUP(U$12,생산수출데이터!$A:$J,9,0)</f>
        <v>102.1</v>
      </c>
      <c r="V26" s="87">
        <f>VLOOKUP(V$12,생산수출데이터!$A:$J,9,0)</f>
        <v>106.7</v>
      </c>
      <c r="W26" s="87">
        <f>VLOOKUP(W$12,생산수출데이터!$A:$J,9,0)</f>
        <v>92.4</v>
      </c>
      <c r="X26" s="87">
        <f>VLOOKUP(X$12,생산수출데이터!$A:$J,9,0)</f>
        <v>90.3</v>
      </c>
      <c r="Y26" s="87">
        <f>VLOOKUP(Y$12,생산수출데이터!$A:$J,9,0)</f>
        <v>90.3</v>
      </c>
      <c r="Z26" s="87">
        <f>VLOOKUP(Z$12,생산수출데이터!$A:$J,9,0)</f>
        <v>82.7</v>
      </c>
      <c r="AA26" s="87">
        <f>VLOOKUP(AA$12,생산수출데이터!$A:$J,9,0)</f>
        <v>75.900000000000006</v>
      </c>
      <c r="AB26" s="87">
        <f>VLOOKUP(AB$12,생산수출데이터!$A:$J,9,0)</f>
        <v>101.7</v>
      </c>
      <c r="AC26" s="87">
        <f>VLOOKUP(AC$12,생산수출데이터!$A:$J,9,0)</f>
        <v>92.4</v>
      </c>
    </row>
    <row r="27" spans="1:29" x14ac:dyDescent="0.3">
      <c r="A27" s="86" t="s">
        <v>321</v>
      </c>
      <c r="B27" s="86" t="s">
        <v>320</v>
      </c>
      <c r="C27" s="85" t="e">
        <f t="shared" ref="C27:L27" si="113">(C26-#REF!)/#REF!*100</f>
        <v>#REF!</v>
      </c>
      <c r="D27" s="85" t="e">
        <f t="shared" si="113"/>
        <v>#REF!</v>
      </c>
      <c r="E27" s="85" t="e">
        <f t="shared" si="113"/>
        <v>#REF!</v>
      </c>
      <c r="F27" s="85" t="e">
        <f t="shared" si="113"/>
        <v>#REF!</v>
      </c>
      <c r="G27" s="85" t="e">
        <f t="shared" si="113"/>
        <v>#REF!</v>
      </c>
      <c r="H27" s="85" t="e">
        <f t="shared" si="113"/>
        <v>#REF!</v>
      </c>
      <c r="I27" s="85" t="e">
        <f t="shared" si="113"/>
        <v>#REF!</v>
      </c>
      <c r="J27" s="85" t="e">
        <f t="shared" si="113"/>
        <v>#REF!</v>
      </c>
      <c r="K27" s="85" t="e">
        <f t="shared" si="113"/>
        <v>#REF!</v>
      </c>
      <c r="L27" s="85" t="e">
        <f t="shared" si="113"/>
        <v>#REF!</v>
      </c>
      <c r="M27" s="85" t="e">
        <f t="shared" ref="M27" si="114">(M26-A26)/A26*100</f>
        <v>#VALUE!</v>
      </c>
      <c r="N27" s="85" t="e">
        <f t="shared" ref="N27" si="115">(N26-B26)/B26*100</f>
        <v>#VALUE!</v>
      </c>
      <c r="O27" s="85">
        <f t="shared" ref="O27" si="116">(O26-C26)/C26*100</f>
        <v>-27.219430485762143</v>
      </c>
      <c r="P27" s="85">
        <f t="shared" ref="P27" si="117">(P26-D26)/D26*100</f>
        <v>-32.697368421052637</v>
      </c>
      <c r="Q27" s="85">
        <f t="shared" ref="Q27" si="118">(Q26-E26)/E26*100</f>
        <v>-34.336677814938689</v>
      </c>
      <c r="R27" s="85">
        <f t="shared" ref="R27" si="119">(R26-F26)/F26*100</f>
        <v>-40.597014925373131</v>
      </c>
      <c r="S27" s="85">
        <f t="shared" ref="S27" si="120">(S26-G26)/G26*100</f>
        <v>-39.835306227483272</v>
      </c>
      <c r="T27" s="85">
        <f t="shared" ref="T27" si="121">(T26-H26)/H26*100</f>
        <v>-51.995905834186281</v>
      </c>
      <c r="U27" s="85">
        <f t="shared" ref="U27" si="122">(U26-I26)/I26*100</f>
        <v>-2.2966507177033546</v>
      </c>
      <c r="V27" s="85">
        <f t="shared" ref="V27" si="123">(V26-J26)/J26*100</f>
        <v>-16.770670826833065</v>
      </c>
      <c r="W27" s="85">
        <f t="shared" ref="W27" si="124">(W26-K26)/K26*100</f>
        <v>-24.20016406890894</v>
      </c>
      <c r="X27" s="85">
        <f t="shared" ref="X27" si="125">(X26-L26)/L26*100</f>
        <v>-36.720392431674838</v>
      </c>
      <c r="Y27" s="85">
        <f t="shared" ref="Y27" si="126">(Y26-M26)/M26*100</f>
        <v>-27.875399361022367</v>
      </c>
      <c r="Z27" s="85">
        <f t="shared" ref="Z27" si="127">(Z26-N26)/N26*100</f>
        <v>-23.919043238270469</v>
      </c>
      <c r="AA27" s="85">
        <f t="shared" ref="AA27" si="128">(AA26-O26)/O26*100</f>
        <v>-12.658227848101264</v>
      </c>
      <c r="AB27" s="85">
        <f t="shared" ref="AB27" si="129">(AB26-P26)/P26*100</f>
        <v>-0.58651026392961325</v>
      </c>
      <c r="AC27" s="85">
        <f t="shared" ref="AC27" si="130">(AC26-Q26)/Q26*100</f>
        <v>-21.561969439728344</v>
      </c>
    </row>
    <row r="28" spans="1:29" x14ac:dyDescent="0.3">
      <c r="A28" s="86" t="s">
        <v>321</v>
      </c>
      <c r="B28" s="86" t="s">
        <v>40</v>
      </c>
      <c r="C28" s="87">
        <f>VLOOKUP(C$12,생산수출데이터!$A:$J,10,0)</f>
        <v>75</v>
      </c>
      <c r="D28" s="87">
        <f>VLOOKUP(D$12,생산수출데이터!$A:$J,10,0)</f>
        <v>86.1</v>
      </c>
      <c r="E28" s="87">
        <f>VLOOKUP(E$12,생산수출데이터!$A:$J,10,0)</f>
        <v>91.3</v>
      </c>
      <c r="F28" s="87">
        <f>VLOOKUP(F$12,생산수출데이터!$A:$J,10,0)</f>
        <v>95.3</v>
      </c>
      <c r="G28" s="87">
        <f>VLOOKUP(G$12,생산수출데이터!$A:$J,10,0)</f>
        <v>111.4</v>
      </c>
      <c r="H28" s="87">
        <f>VLOOKUP(H$12,생산수출데이터!$A:$J,10,0)</f>
        <v>89.7</v>
      </c>
      <c r="I28" s="87">
        <f>VLOOKUP(I$12,생산수출데이터!$A:$J,10,0)</f>
        <v>90.5</v>
      </c>
      <c r="J28" s="87">
        <f>VLOOKUP(J$12,생산수출데이터!$A:$J,10,0)</f>
        <v>109</v>
      </c>
      <c r="K28" s="87">
        <f>VLOOKUP(K$12,생산수출데이터!$A:$J,10,0)</f>
        <v>106.1</v>
      </c>
      <c r="L28" s="87">
        <f>VLOOKUP(L$12,생산수출데이터!$A:$J,10,0)</f>
        <v>106.6</v>
      </c>
      <c r="M28" s="87">
        <f>VLOOKUP(M$12,생산수출데이터!$A:$J,10,0)</f>
        <v>105.8</v>
      </c>
      <c r="N28" s="87">
        <f>VLOOKUP(N$12,생산수출데이터!$A:$J,10,0)</f>
        <v>98.4</v>
      </c>
      <c r="O28" s="87">
        <f>VLOOKUP(O$12,생산수출데이터!$A:$J,10,0)</f>
        <v>94.2</v>
      </c>
      <c r="P28" s="87">
        <f>VLOOKUP(P$12,생산수출데이터!$A:$J,10,0)</f>
        <v>103.7</v>
      </c>
      <c r="Q28" s="87">
        <f>VLOOKUP(Q$12,생산수출데이터!$A:$J,10,0)</f>
        <v>106</v>
      </c>
      <c r="R28" s="87">
        <f>VLOOKUP(R$12,생산수출데이터!$A:$J,10,0)</f>
        <v>109.3</v>
      </c>
      <c r="S28" s="87">
        <f>VLOOKUP(S$12,생산수출데이터!$A:$J,10,0)</f>
        <v>122.2</v>
      </c>
      <c r="T28" s="87">
        <f>VLOOKUP(T$12,생산수출데이터!$A:$J,10,0)</f>
        <v>91.8</v>
      </c>
      <c r="U28" s="87">
        <f>VLOOKUP(U$12,생산수출데이터!$A:$J,10,0)</f>
        <v>104.6</v>
      </c>
      <c r="V28" s="87">
        <f>VLOOKUP(V$12,생산수출데이터!$A:$J,10,0)</f>
        <v>116.8</v>
      </c>
      <c r="W28" s="87">
        <f>VLOOKUP(W$12,생산수출데이터!$A:$J,10,0)</f>
        <v>106.3</v>
      </c>
      <c r="X28" s="87">
        <f>VLOOKUP(X$12,생산수출데이터!$A:$J,10,0)</f>
        <v>119.8</v>
      </c>
      <c r="Y28" s="87">
        <f>VLOOKUP(Y$12,생산수출데이터!$A:$J,10,0)</f>
        <v>124.5</v>
      </c>
      <c r="Z28" s="87">
        <f>VLOOKUP(Z$12,생산수출데이터!$A:$J,10,0)</f>
        <v>119.6</v>
      </c>
      <c r="AA28" s="87">
        <f>VLOOKUP(AA$12,생산수출데이터!$A:$J,10,0)</f>
        <v>119.5</v>
      </c>
      <c r="AB28" s="87">
        <f>VLOOKUP(AB$12,생산수출데이터!$A:$J,10,0)</f>
        <v>122.9</v>
      </c>
      <c r="AC28" s="87">
        <f>VLOOKUP(AC$12,생산수출데이터!$A:$J,10,0)</f>
        <v>131</v>
      </c>
    </row>
    <row r="29" spans="1:29" x14ac:dyDescent="0.3">
      <c r="A29" s="86" t="s">
        <v>321</v>
      </c>
      <c r="B29" s="86" t="s">
        <v>320</v>
      </c>
      <c r="C29" s="85" t="e">
        <f t="shared" ref="C29:L29" si="131">(C28-#REF!)/#REF!*100</f>
        <v>#REF!</v>
      </c>
      <c r="D29" s="85" t="e">
        <f t="shared" si="131"/>
        <v>#REF!</v>
      </c>
      <c r="E29" s="85" t="e">
        <f t="shared" si="131"/>
        <v>#REF!</v>
      </c>
      <c r="F29" s="85" t="e">
        <f t="shared" si="131"/>
        <v>#REF!</v>
      </c>
      <c r="G29" s="85" t="e">
        <f t="shared" si="131"/>
        <v>#REF!</v>
      </c>
      <c r="H29" s="85" t="e">
        <f t="shared" si="131"/>
        <v>#REF!</v>
      </c>
      <c r="I29" s="85" t="e">
        <f t="shared" si="131"/>
        <v>#REF!</v>
      </c>
      <c r="J29" s="85" t="e">
        <f t="shared" si="131"/>
        <v>#REF!</v>
      </c>
      <c r="K29" s="85" t="e">
        <f t="shared" si="131"/>
        <v>#REF!</v>
      </c>
      <c r="L29" s="85" t="e">
        <f t="shared" si="131"/>
        <v>#REF!</v>
      </c>
      <c r="M29" s="85" t="e">
        <f t="shared" ref="M29" si="132">(M28-A28)/A28*100</f>
        <v>#VALUE!</v>
      </c>
      <c r="N29" s="85" t="e">
        <f t="shared" ref="N29" si="133">(N28-B28)/B28*100</f>
        <v>#VALUE!</v>
      </c>
      <c r="O29" s="85">
        <f t="shared" ref="O29" si="134">(O28-C28)/C28*100</f>
        <v>25.600000000000005</v>
      </c>
      <c r="P29" s="85">
        <f t="shared" ref="P29" si="135">(P28-D28)/D28*100</f>
        <v>20.441347270615577</v>
      </c>
      <c r="Q29" s="85">
        <f t="shared" ref="Q29" si="136">(Q28-E28)/E28*100</f>
        <v>16.100766703176344</v>
      </c>
      <c r="R29" s="85">
        <f t="shared" ref="R29" si="137">(R28-F28)/F28*100</f>
        <v>14.690451206715634</v>
      </c>
      <c r="S29" s="85">
        <f t="shared" ref="S29" si="138">(S28-G28)/G28*100</f>
        <v>9.6947935368043048</v>
      </c>
      <c r="T29" s="85">
        <f t="shared" ref="T29" si="139">(T28-H28)/H28*100</f>
        <v>2.341137123745813</v>
      </c>
      <c r="U29" s="85">
        <f t="shared" ref="U29" si="140">(U28-I28)/I28*100</f>
        <v>15.580110497237563</v>
      </c>
      <c r="V29" s="85">
        <f t="shared" ref="V29" si="141">(V28-J28)/J28*100</f>
        <v>7.1559633027522915</v>
      </c>
      <c r="W29" s="85">
        <f t="shared" ref="W29" si="142">(W28-K28)/K28*100</f>
        <v>0.18850141376060589</v>
      </c>
      <c r="X29" s="85">
        <f t="shared" ref="X29" si="143">(X28-L28)/L28*100</f>
        <v>12.382739212007507</v>
      </c>
      <c r="Y29" s="85">
        <f t="shared" ref="Y29" si="144">(Y28-M28)/M28*100</f>
        <v>17.674858223062383</v>
      </c>
      <c r="Z29" s="85">
        <f t="shared" ref="Z29" si="145">(Z28-N28)/N28*100</f>
        <v>21.544715447154459</v>
      </c>
      <c r="AA29" s="85">
        <f t="shared" ref="AA29" si="146">(AA28-O28)/O28*100</f>
        <v>26.857749469214433</v>
      </c>
      <c r="AB29" s="85">
        <f t="shared" ref="AB29" si="147">(AB28-P28)/P28*100</f>
        <v>18.514946962391516</v>
      </c>
      <c r="AC29" s="85">
        <f t="shared" ref="AC29" si="148">(AC28-Q28)/Q28*100</f>
        <v>23.584905660377359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"/>
  <sheetViews>
    <sheetView topLeftCell="A28" workbookViewId="0">
      <selection activeCell="B18" sqref="B18"/>
    </sheetView>
  </sheetViews>
  <sheetFormatPr defaultRowHeight="16.5" x14ac:dyDescent="0.3"/>
  <cols>
    <col min="1" max="2" width="9" style="84"/>
    <col min="3" max="3" width="13.5" style="84" bestFit="1" customWidth="1"/>
    <col min="4" max="15" width="9.875" style="84" hidden="1" customWidth="1"/>
    <col min="16" max="18" width="9.875" style="84" customWidth="1"/>
    <col min="19" max="28" width="9.875" style="84" hidden="1" customWidth="1"/>
    <col min="29" max="30" width="9.875" style="84" customWidth="1"/>
    <col min="31" max="16384" width="9" style="84"/>
  </cols>
  <sheetData>
    <row r="1" spans="1:30" ht="27" customHeight="1" thickBot="1" x14ac:dyDescent="0.35">
      <c r="P1" s="280" t="s">
        <v>381</v>
      </c>
      <c r="Q1" s="165" t="s">
        <v>323</v>
      </c>
      <c r="W1" s="280" t="s">
        <v>381</v>
      </c>
      <c r="X1" s="165" t="s">
        <v>383</v>
      </c>
    </row>
    <row r="2" spans="1:30" x14ac:dyDescent="0.3">
      <c r="P2" s="134" t="s">
        <v>0</v>
      </c>
      <c r="Q2" s="133" t="s">
        <v>279</v>
      </c>
      <c r="R2" s="132">
        <v>2019</v>
      </c>
      <c r="S2" s="132">
        <v>2020</v>
      </c>
      <c r="T2" s="132">
        <v>2021</v>
      </c>
      <c r="U2" s="131">
        <v>2022</v>
      </c>
      <c r="W2" s="134" t="s">
        <v>0</v>
      </c>
      <c r="X2" s="133" t="s">
        <v>279</v>
      </c>
      <c r="Y2" s="132">
        <v>2019</v>
      </c>
      <c r="Z2" s="132">
        <v>2020</v>
      </c>
      <c r="AA2" s="132">
        <v>2021</v>
      </c>
      <c r="AB2" s="131">
        <v>2022</v>
      </c>
    </row>
    <row r="3" spans="1:30" x14ac:dyDescent="0.3">
      <c r="P3" s="200" t="s">
        <v>350</v>
      </c>
      <c r="Q3" s="123" t="s">
        <v>323</v>
      </c>
      <c r="R3" s="128">
        <v>65245552</v>
      </c>
      <c r="S3" s="128">
        <v>56048363</v>
      </c>
      <c r="T3" s="128">
        <v>69367071</v>
      </c>
      <c r="U3" s="127">
        <v>77895139</v>
      </c>
      <c r="W3" s="200" t="s">
        <v>350</v>
      </c>
      <c r="X3" s="123" t="s">
        <v>321</v>
      </c>
      <c r="Y3" s="128">
        <v>19541118</v>
      </c>
      <c r="Z3" s="128">
        <v>19150923</v>
      </c>
      <c r="AA3" s="128">
        <v>22384276</v>
      </c>
      <c r="AB3" s="127">
        <v>17588787</v>
      </c>
    </row>
    <row r="4" spans="1:30" x14ac:dyDescent="0.3">
      <c r="P4" s="202"/>
      <c r="Q4" s="123" t="s">
        <v>356</v>
      </c>
      <c r="R4" s="130">
        <v>2.4261921486863138</v>
      </c>
      <c r="S4" s="130">
        <v>-14.096269734985153</v>
      </c>
      <c r="T4" s="130">
        <v>23.762884921366929</v>
      </c>
      <c r="U4" s="129">
        <v>12.294115748378651</v>
      </c>
      <c r="W4" s="202"/>
      <c r="X4" s="123" t="s">
        <v>356</v>
      </c>
      <c r="Y4" s="130">
        <v>-5.6435224048805681</v>
      </c>
      <c r="Z4" s="130">
        <v>-1.9967895388585239</v>
      </c>
      <c r="AA4" s="130">
        <v>16.883536109460625</v>
      </c>
      <c r="AB4" s="129">
        <v>-21.423471547616728</v>
      </c>
    </row>
    <row r="5" spans="1:30" x14ac:dyDescent="0.3">
      <c r="P5" s="200" t="s">
        <v>353</v>
      </c>
      <c r="Q5" s="123" t="s">
        <v>323</v>
      </c>
      <c r="R5" s="128">
        <v>26850979</v>
      </c>
      <c r="S5" s="128">
        <v>22253259</v>
      </c>
      <c r="T5" s="128">
        <v>27786970</v>
      </c>
      <c r="U5" s="127">
        <v>31415026</v>
      </c>
      <c r="W5" s="200" t="s">
        <v>353</v>
      </c>
      <c r="X5" s="123" t="s">
        <v>321</v>
      </c>
      <c r="Y5" s="128">
        <v>16663297</v>
      </c>
      <c r="Z5" s="128">
        <v>15378888</v>
      </c>
      <c r="AA5" s="128">
        <v>18633159</v>
      </c>
      <c r="AB5" s="127">
        <v>13219892</v>
      </c>
    </row>
    <row r="6" spans="1:30" x14ac:dyDescent="0.3">
      <c r="P6" s="201"/>
      <c r="Q6" s="123" t="s">
        <v>356</v>
      </c>
      <c r="R6" s="130">
        <v>10.252415035236783</v>
      </c>
      <c r="S6" s="130">
        <v>-17.123100055308971</v>
      </c>
      <c r="T6" s="130">
        <v>24.866968923518122</v>
      </c>
      <c r="U6" s="129">
        <v>13.056680883162144</v>
      </c>
      <c r="W6" s="201"/>
      <c r="X6" s="123" t="s">
        <v>356</v>
      </c>
      <c r="Y6" s="130">
        <v>-56.153390772078104</v>
      </c>
      <c r="Z6" s="130">
        <v>-7.7080124059482351</v>
      </c>
      <c r="AA6" s="130">
        <v>21.160639182754956</v>
      </c>
      <c r="AB6" s="129">
        <v>-29.051794169737938</v>
      </c>
    </row>
    <row r="7" spans="1:30" x14ac:dyDescent="0.3">
      <c r="P7" s="200" t="s">
        <v>349</v>
      </c>
      <c r="Q7" s="123" t="s">
        <v>323</v>
      </c>
      <c r="R7" s="128">
        <v>2063413</v>
      </c>
      <c r="S7" s="128">
        <v>796165</v>
      </c>
      <c r="T7" s="128">
        <v>2017205</v>
      </c>
      <c r="U7" s="127">
        <v>2690527</v>
      </c>
      <c r="W7" s="202" t="s">
        <v>349</v>
      </c>
      <c r="X7" s="123" t="s">
        <v>321</v>
      </c>
      <c r="Y7" s="128">
        <v>709687</v>
      </c>
      <c r="Z7" s="128">
        <v>274142</v>
      </c>
      <c r="AA7" s="128">
        <v>455201</v>
      </c>
      <c r="AB7" s="127">
        <v>349372</v>
      </c>
    </row>
    <row r="8" spans="1:30" x14ac:dyDescent="0.3">
      <c r="P8" s="201"/>
      <c r="Q8" s="123" t="s">
        <v>356</v>
      </c>
      <c r="R8" s="130">
        <v>-28.681532594276725</v>
      </c>
      <c r="S8" s="130">
        <v>-61.415140837050075</v>
      </c>
      <c r="T8" s="130">
        <v>153.36519440065814</v>
      </c>
      <c r="U8" s="129">
        <v>33.378957517951818</v>
      </c>
      <c r="W8" s="201"/>
      <c r="X8" s="123" t="s">
        <v>356</v>
      </c>
      <c r="Y8" s="130">
        <v>73.367973362843315</v>
      </c>
      <c r="Z8" s="130">
        <v>-61.37142148580994</v>
      </c>
      <c r="AA8" s="130">
        <v>66.045698944342718</v>
      </c>
      <c r="AB8" s="129">
        <v>-23.248850507797655</v>
      </c>
    </row>
    <row r="9" spans="1:30" x14ac:dyDescent="0.3">
      <c r="P9" s="200" t="s">
        <v>348</v>
      </c>
      <c r="Q9" s="123" t="s">
        <v>323</v>
      </c>
      <c r="R9" s="128">
        <v>21305107</v>
      </c>
      <c r="S9" s="128">
        <v>18569718</v>
      </c>
      <c r="T9" s="128">
        <v>23016320</v>
      </c>
      <c r="U9" s="127">
        <v>26028549</v>
      </c>
      <c r="W9" s="202" t="s">
        <v>348</v>
      </c>
      <c r="X9" s="123" t="s">
        <v>321</v>
      </c>
      <c r="Y9" s="128">
        <v>5819384</v>
      </c>
      <c r="Z9" s="128">
        <v>5431385</v>
      </c>
      <c r="AA9" s="128">
        <v>5682371</v>
      </c>
      <c r="AB9" s="127">
        <v>5769545</v>
      </c>
    </row>
    <row r="10" spans="1:30" x14ac:dyDescent="0.3">
      <c r="P10" s="201"/>
      <c r="Q10" s="123" t="s">
        <v>356</v>
      </c>
      <c r="R10" s="130">
        <v>15.125769610958988</v>
      </c>
      <c r="S10" s="130">
        <v>-12.839123502172509</v>
      </c>
      <c r="T10" s="130">
        <v>23.945447098335045</v>
      </c>
      <c r="U10" s="129">
        <v>13.087361489586518</v>
      </c>
      <c r="W10" s="201"/>
      <c r="X10" s="123" t="s">
        <v>356</v>
      </c>
      <c r="Y10" s="130">
        <v>13.567281978965189</v>
      </c>
      <c r="Z10" s="130">
        <v>-6.6673551702379497</v>
      </c>
      <c r="AA10" s="130">
        <v>4.6210312839174534</v>
      </c>
      <c r="AB10" s="129">
        <v>1.5341131369282295</v>
      </c>
    </row>
    <row r="11" spans="1:30" x14ac:dyDescent="0.3">
      <c r="P11" s="202" t="s">
        <v>347</v>
      </c>
      <c r="Q11" s="123" t="s">
        <v>323</v>
      </c>
      <c r="R11" s="128">
        <v>3482459</v>
      </c>
      <c r="S11" s="128">
        <v>2887376</v>
      </c>
      <c r="T11" s="128">
        <v>2753445</v>
      </c>
      <c r="U11" s="127">
        <v>2695950</v>
      </c>
      <c r="W11" s="202" t="s">
        <v>347</v>
      </c>
      <c r="X11" s="123" t="s">
        <v>321</v>
      </c>
      <c r="Y11" s="128">
        <v>10134226</v>
      </c>
      <c r="Z11" s="128">
        <v>9673361</v>
      </c>
      <c r="AA11" s="128">
        <v>12495587</v>
      </c>
      <c r="AB11" s="127">
        <v>7100975</v>
      </c>
    </row>
    <row r="12" spans="1:30" ht="17.25" thickBot="1" x14ac:dyDescent="0.35">
      <c r="P12" s="203"/>
      <c r="Q12" s="126" t="s">
        <v>356</v>
      </c>
      <c r="R12" s="125">
        <v>-0.29195546312033016</v>
      </c>
      <c r="S12" s="125">
        <v>-17.08801166072594</v>
      </c>
      <c r="T12" s="125">
        <v>-4.6385022248574481</v>
      </c>
      <c r="U12" s="124">
        <v>-2.0881114385796704</v>
      </c>
      <c r="W12" s="203"/>
      <c r="X12" s="126" t="s">
        <v>356</v>
      </c>
      <c r="Y12" s="125">
        <v>-14.791615325429664</v>
      </c>
      <c r="Z12" s="125">
        <v>-4.5476092599474303</v>
      </c>
      <c r="AA12" s="125">
        <v>29.175237024649448</v>
      </c>
      <c r="AB12" s="124">
        <v>-43.172137491419974</v>
      </c>
    </row>
    <row r="14" spans="1:30" x14ac:dyDescent="0.3">
      <c r="B14" s="280" t="s">
        <v>382</v>
      </c>
      <c r="C14" s="165" t="s">
        <v>323</v>
      </c>
      <c r="D14" s="165"/>
      <c r="E14" s="165"/>
    </row>
    <row r="15" spans="1:30" x14ac:dyDescent="0.3">
      <c r="B15" s="166" t="s">
        <v>0</v>
      </c>
      <c r="C15" s="166" t="s">
        <v>279</v>
      </c>
      <c r="D15" s="318" t="str">
        <f>생산!C12</f>
        <v>2021.08</v>
      </c>
      <c r="E15" s="318" t="str">
        <f>생산!D12</f>
        <v>2021.09</v>
      </c>
      <c r="F15" s="318" t="str">
        <f>생산!E12</f>
        <v>2021.10</v>
      </c>
      <c r="G15" s="318" t="str">
        <f>생산!F12</f>
        <v>2021.11</v>
      </c>
      <c r="H15" s="318" t="str">
        <f>생산!G12</f>
        <v>2021.12</v>
      </c>
      <c r="I15" s="318" t="str">
        <f>생산!H12</f>
        <v>2022.01</v>
      </c>
      <c r="J15" s="318" t="str">
        <f>생산!I12</f>
        <v>2022.02</v>
      </c>
      <c r="K15" s="318" t="str">
        <f>생산!J12</f>
        <v>2022.03</v>
      </c>
      <c r="L15" s="318" t="str">
        <f>생산!K12</f>
        <v>2022.04</v>
      </c>
      <c r="M15" s="318" t="str">
        <f>생산!L12</f>
        <v>2022.05</v>
      </c>
      <c r="N15" s="318" t="str">
        <f>생산!M12</f>
        <v>2022.06</v>
      </c>
      <c r="O15" s="318" t="str">
        <f>생산!N12</f>
        <v>2022.07</v>
      </c>
      <c r="P15" s="318" t="str">
        <f>생산!O12</f>
        <v>2022.08</v>
      </c>
      <c r="Q15" s="355" t="str">
        <f>생산!P12</f>
        <v>2022.09</v>
      </c>
      <c r="R15" s="355" t="str">
        <f>생산!Q12</f>
        <v>2022.10</v>
      </c>
      <c r="S15" s="318" t="str">
        <f>생산!R12</f>
        <v>2022.11</v>
      </c>
      <c r="T15" s="318" t="str">
        <f>생산!S12</f>
        <v>2022.12</v>
      </c>
      <c r="U15" s="318" t="str">
        <f>생산!T12</f>
        <v>2023.01</v>
      </c>
      <c r="V15" s="318" t="str">
        <f>생산!U12</f>
        <v>2023.02</v>
      </c>
      <c r="W15" s="318" t="str">
        <f>생산!V12</f>
        <v>2023.03</v>
      </c>
      <c r="X15" s="318" t="str">
        <f>생산!W12</f>
        <v>2023.04</v>
      </c>
      <c r="Y15" s="318" t="str">
        <f>생산!X12</f>
        <v>2023.05</v>
      </c>
      <c r="Z15" s="318" t="str">
        <f>생산!Y12</f>
        <v>2023.06</v>
      </c>
      <c r="AA15" s="318" t="str">
        <f>생산!Z12</f>
        <v>2023.07</v>
      </c>
      <c r="AB15" s="318" t="str">
        <f>생산!AA12</f>
        <v>2023.08</v>
      </c>
      <c r="AC15" s="355" t="str">
        <f>시점!B29</f>
        <v>2023.09</v>
      </c>
      <c r="AD15" s="355" t="str">
        <f>시점!B30</f>
        <v>2023.10</v>
      </c>
    </row>
    <row r="16" spans="1:30" x14ac:dyDescent="0.3">
      <c r="A16" s="84" t="s">
        <v>350</v>
      </c>
      <c r="B16" s="119" t="s">
        <v>323</v>
      </c>
      <c r="C16" s="119" t="s">
        <v>354</v>
      </c>
      <c r="D16" s="118" cm="1">
        <f t="array" ref="D16">SUMPRODUCT((생산수출데이터!$L$8:$L$1005=D$15)*(생산수출데이터!$R$8:$R$1005=$B16)*(생산수출데이터!$S$8:$S$1005))</f>
        <v>4609754</v>
      </c>
      <c r="E16" s="118" cm="1">
        <f t="array" ref="E16">SUMPRODUCT((생산수출데이터!$L$8:$L$1005=E$15)*(생산수출데이터!$R$8:$R$1005=$B16)*(생산수출데이터!$S$8:$S$1005))</f>
        <v>5407493</v>
      </c>
      <c r="F16" s="118" cm="1">
        <f t="array" ref="F16">SUMPRODUCT((생산수출데이터!$L$8:$L$1005=F$15)*(생산수출데이터!$R$8:$R$1005=$B16)*(생산수출데이터!$S$8:$S$1005))</f>
        <v>5641667</v>
      </c>
      <c r="G16" s="118" cm="1">
        <f t="array" ref="G16">SUMPRODUCT((생산수출데이터!$L$8:$L$1005=G$15)*(생산수출데이터!$R$8:$R$1005=$B16)*(생산수출데이터!$S$8:$S$1005))</f>
        <v>5988353</v>
      </c>
      <c r="H16" s="118" cm="1">
        <f t="array" ref="H16">SUMPRODUCT((생산수출데이터!$L$8:$L$1005=H$15)*(생산수출데이터!$R$8:$R$1005=$B16)*(생산수출데이터!$S$8:$S$1005))</f>
        <v>6384333</v>
      </c>
      <c r="I16" s="118" cm="1">
        <f t="array" ref="I16">SUMPRODUCT((생산수출데이터!$L$8:$L$1005=I$15)*(생산수출데이터!$R$8:$R$1005=$B16)*(생산수출데이터!$S$8:$S$1005))</f>
        <v>6183905</v>
      </c>
      <c r="J16" s="118" cm="1">
        <f t="array" ref="J16">SUMPRODUCT((생산수출데이터!$L$8:$L$1005=J$15)*(생산수출데이터!$R$8:$R$1005=$B16)*(생산수출데이터!$S$8:$S$1005))</f>
        <v>5604670</v>
      </c>
      <c r="K16" s="118" cm="1">
        <f t="array" ref="K16">SUMPRODUCT((생산수출데이터!$L$8:$L$1005=K$15)*(생산수출데이터!$R$8:$R$1005=$B16)*(생산수출데이터!$S$8:$S$1005))</f>
        <v>6160290</v>
      </c>
      <c r="L16" s="118" cm="1">
        <f t="array" ref="L16">SUMPRODUCT((생산수출데이터!$L$8:$L$1005=L$15)*(생산수출데이터!$R$8:$R$1005=$B16)*(생산수출데이터!$S$8:$S$1005))</f>
        <v>6376955</v>
      </c>
      <c r="M16" s="118" cm="1">
        <f t="array" ref="M16">SUMPRODUCT((생산수출데이터!$L$8:$L$1005=M$15)*(생산수출데이터!$R$8:$R$1005=$B16)*(생산수출데이터!$S$8:$S$1005))</f>
        <v>6141670</v>
      </c>
      <c r="N16" s="118" cm="1">
        <f t="array" ref="N16">SUMPRODUCT((생산수출데이터!$L$8:$L$1005=N$15)*(생산수출데이터!$R$8:$R$1005=$B16)*(생산수출데이터!$S$8:$S$1005))</f>
        <v>5863645</v>
      </c>
      <c r="O16" s="118" cm="1">
        <f t="array" ref="O16">SUMPRODUCT((생산수출데이터!$L$8:$L$1005=O$15)*(생산수출데이터!$R$8:$R$1005=$B16)*(생산수출데이터!$S$8:$S$1005))</f>
        <v>7212327</v>
      </c>
      <c r="P16" s="118" cm="1">
        <f t="array" ref="P16">SUMPRODUCT((생산수출데이터!$L$8:$L$1005=P$15)*(생산수출데이터!$R$8:$R$1005=$B16)*(생산수출데이터!$S$8:$S$1005))</f>
        <v>5950501</v>
      </c>
      <c r="Q16" s="118" cm="1">
        <f t="array" ref="Q16">SUMPRODUCT((생산수출데이터!$L$8:$L$1005=Q$15)*(생산수출데이터!$R$8:$R$1005=$B16)*(생산수출데이터!$S$8:$S$1005))</f>
        <v>6849665</v>
      </c>
      <c r="R16" s="118" cm="1">
        <f t="array" ref="R16">SUMPRODUCT((생산수출데이터!$L$8:$L$1005=R$15)*(생산수출데이터!$R$8:$R$1005=$B16)*(생산수출데이터!$S$8:$S$1005))</f>
        <v>6799675</v>
      </c>
      <c r="S16" s="118" cm="1">
        <f t="array" ref="S16">SUMPRODUCT((생산수출데이터!$L$8:$L$1005=S$15)*(생산수출데이터!$R$8:$R$1005=$B16)*(생산수출데이터!$S$8:$S$1005))</f>
        <v>7275482</v>
      </c>
      <c r="T16" s="118" cm="1">
        <f t="array" ref="T16">SUMPRODUCT((생산수출데이터!$L$8:$L$1005=T$15)*(생산수출데이터!$R$8:$R$1005=$B16)*(생산수출데이터!$S$8:$S$1005))</f>
        <v>7476356</v>
      </c>
      <c r="U16" s="118" cm="1">
        <f t="array" ref="U16">SUMPRODUCT((생산수출데이터!$L$8:$L$1005=U$15)*(생산수출데이터!$R$8:$R$1005=$B16)*(생산수출데이터!$S$8:$S$1005))</f>
        <v>6740388</v>
      </c>
      <c r="V16" s="118" cm="1">
        <f t="array" ref="V16">SUMPRODUCT((생산수출데이터!$L$8:$L$1005=V$15)*(생산수출데이터!$R$8:$R$1005=$B16)*(생산수출데이터!$S$8:$S$1005))</f>
        <v>7634175</v>
      </c>
      <c r="W16" s="118" cm="1">
        <f t="array" ref="W16">SUMPRODUCT((생산수출데이터!$L$8:$L$1005=W$15)*(생산수출데이터!$R$8:$R$1005=$B16)*(생산수출데이터!$S$8:$S$1005))</f>
        <v>8584573</v>
      </c>
      <c r="X16" s="118" cm="1">
        <f t="array" ref="X16">SUMPRODUCT((생산수출데이터!$L$8:$L$1005=X$15)*(생산수출데이터!$R$8:$R$1005=$B16)*(생산수출데이터!$S$8:$S$1005))</f>
        <v>8108608</v>
      </c>
      <c r="Y16" s="118" cm="1">
        <f t="array" ref="Y16">SUMPRODUCT((생산수출데이터!$L$8:$L$1005=Y$15)*(생산수출데이터!$R$8:$R$1005=$B16)*(생산수출데이터!$S$8:$S$1005))</f>
        <v>8166763</v>
      </c>
      <c r="Z16" s="118" cm="1">
        <f t="array" ref="Z16">SUMPRODUCT((생산수출데이터!$L$8:$L$1005=Z$15)*(생산수출데이터!$R$8:$R$1005=$B16)*(생산수출데이터!$S$8:$S$1005))</f>
        <v>8244167</v>
      </c>
      <c r="AA16" s="118" cm="1">
        <f t="array" ref="AA16">SUMPRODUCT((생산수출데이터!$L$8:$L$1005=AA$15)*(생산수출데이터!$R$8:$R$1005=$B16)*(생산수출데이터!$S$8:$S$1005))</f>
        <v>7932980</v>
      </c>
      <c r="AB16" s="118" cm="1">
        <f t="array" ref="AB16">SUMPRODUCT((생산수출데이터!$L$8:$L$1005=AB$15)*(생산수출데이터!$R$8:$R$1005=$B16)*(생산수출데이터!$S$8:$S$1005))</f>
        <v>7196945</v>
      </c>
      <c r="AC16" s="118" cm="1">
        <f t="array" ref="AC16">SUMPRODUCT((생산수출데이터!$L$8:$L$1005=AC$15)*(생산수출데이터!$R$8:$R$1005=$B16)*(생산수출데이터!$S$8:$S$1005))</f>
        <v>7168215</v>
      </c>
      <c r="AD16" s="118" cm="1">
        <f t="array" ref="AD16">SUMPRODUCT((생산수출데이터!$L$8:$L$1005=AD$15)*(생산수출데이터!$R$8:$R$1005=$B16)*(생산수출데이터!$S$8:$S$1005))</f>
        <v>7633324</v>
      </c>
    </row>
    <row r="17" spans="1:30" x14ac:dyDescent="0.3">
      <c r="A17" s="84" t="s">
        <v>353</v>
      </c>
      <c r="B17" s="119" t="s">
        <v>323</v>
      </c>
      <c r="C17" s="119" t="s">
        <v>354</v>
      </c>
      <c r="D17" s="117">
        <f t="shared" ref="D17:AC17" si="0">SUM(D18:D20)</f>
        <v>1792274</v>
      </c>
      <c r="E17" s="117">
        <f t="shared" si="0"/>
        <v>2223518</v>
      </c>
      <c r="F17" s="117">
        <f t="shared" si="0"/>
        <v>2486653</v>
      </c>
      <c r="G17" s="117">
        <f t="shared" si="0"/>
        <v>2532335</v>
      </c>
      <c r="H17" s="117">
        <f t="shared" si="0"/>
        <v>2609083</v>
      </c>
      <c r="I17" s="117">
        <f t="shared" si="0"/>
        <v>2465983</v>
      </c>
      <c r="J17" s="117">
        <f t="shared" si="0"/>
        <v>2348022</v>
      </c>
      <c r="K17" s="117">
        <f t="shared" si="0"/>
        <v>2335401</v>
      </c>
      <c r="L17" s="117">
        <f t="shared" si="0"/>
        <v>2778763</v>
      </c>
      <c r="M17" s="117">
        <f t="shared" si="0"/>
        <v>2455158</v>
      </c>
      <c r="N17" s="117">
        <f t="shared" si="0"/>
        <v>2369265</v>
      </c>
      <c r="O17" s="117">
        <f t="shared" si="0"/>
        <v>2888352</v>
      </c>
      <c r="P17" s="117">
        <f t="shared" si="0"/>
        <v>2341739</v>
      </c>
      <c r="Q17" s="117">
        <f t="shared" si="0"/>
        <v>2791046</v>
      </c>
      <c r="R17" s="117">
        <f t="shared" si="0"/>
        <v>2758645</v>
      </c>
      <c r="S17" s="117">
        <f t="shared" si="0"/>
        <v>2862166</v>
      </c>
      <c r="T17" s="117">
        <f t="shared" si="0"/>
        <v>3020493</v>
      </c>
      <c r="U17" s="117">
        <f t="shared" si="0"/>
        <v>2476239</v>
      </c>
      <c r="V17" s="117">
        <f t="shared" si="0"/>
        <v>2904315</v>
      </c>
      <c r="W17" s="117">
        <f t="shared" si="0"/>
        <v>3236242</v>
      </c>
      <c r="X17" s="117">
        <f t="shared" si="0"/>
        <v>3231515</v>
      </c>
      <c r="Y17" s="117">
        <f t="shared" si="0"/>
        <v>3169258</v>
      </c>
      <c r="Z17" s="117">
        <f t="shared" si="0"/>
        <v>3252370</v>
      </c>
      <c r="AA17" s="117">
        <f t="shared" si="0"/>
        <v>3112523</v>
      </c>
      <c r="AB17" s="117">
        <f t="shared" si="0"/>
        <v>2847712</v>
      </c>
      <c r="AC17" s="117">
        <f t="shared" si="0"/>
        <v>2879569</v>
      </c>
      <c r="AD17" s="117">
        <f t="shared" ref="AD17" si="1">SUM(AD18:AD20)</f>
        <v>3384301</v>
      </c>
    </row>
    <row r="18" spans="1:30" x14ac:dyDescent="0.3">
      <c r="A18" s="84" t="s">
        <v>349</v>
      </c>
      <c r="B18" s="119" t="s">
        <v>323</v>
      </c>
      <c r="C18" s="119" t="s">
        <v>354</v>
      </c>
      <c r="D18" s="118" cm="1">
        <f t="array" ref="D18">SUMPRODUCT((생산수출데이터!$L$8:$L$1005=D$15)*(생산수출데이터!$W$8:$W$1005=$B18)*(생산수출데이터!$X$8:$X$1005))</f>
        <v>135636</v>
      </c>
      <c r="E18" s="118" cm="1">
        <f t="array" ref="E18">SUMPRODUCT((생산수출데이터!$L$8:$L$1005=E$15)*(생산수출데이터!$W$8:$W$1005=$B18)*(생산수출데이터!$X$8:$X$1005))</f>
        <v>253726</v>
      </c>
      <c r="F18" s="118" cm="1">
        <f t="array" ref="F18">SUMPRODUCT((생산수출데이터!$L$8:$L$1005=F$15)*(생산수출데이터!$W$8:$W$1005=$B18)*(생산수출데이터!$X$8:$X$1005))</f>
        <v>178174</v>
      </c>
      <c r="G18" s="118" cm="1">
        <f t="array" ref="G18">SUMPRODUCT((생산수출데이터!$L$8:$L$1005=G$15)*(생산수출데이터!$W$8:$W$1005=$B18)*(생산수출데이터!$X$8:$X$1005))</f>
        <v>273569</v>
      </c>
      <c r="H18" s="118" cm="1">
        <f t="array" ref="H18">SUMPRODUCT((생산수출데이터!$L$8:$L$1005=H$15)*(생산수출데이터!$W$8:$W$1005=$B18)*(생산수출데이터!$X$8:$X$1005))</f>
        <v>152671</v>
      </c>
      <c r="I18" s="118" cm="1">
        <f t="array" ref="I18">SUMPRODUCT((생산수출데이터!$L$8:$L$1005=I$15)*(생산수출데이터!$W$8:$W$1005=$B18)*(생산수출데이터!$X$8:$X$1005))</f>
        <v>211796</v>
      </c>
      <c r="J18" s="118" cm="1">
        <f t="array" ref="J18">SUMPRODUCT((생산수출데이터!$L$8:$L$1005=J$15)*(생산수출데이터!$W$8:$W$1005=$B18)*(생산수출데이터!$X$8:$X$1005))</f>
        <v>207675</v>
      </c>
      <c r="K18" s="118" cm="1">
        <f t="array" ref="K18">SUMPRODUCT((생산수출데이터!$L$8:$L$1005=K$15)*(생산수출데이터!$W$8:$W$1005=$B18)*(생산수출데이터!$X$8:$X$1005))</f>
        <v>144562</v>
      </c>
      <c r="L18" s="118" cm="1">
        <f t="array" ref="L18">SUMPRODUCT((생산수출데이터!$L$8:$L$1005=L$15)*(생산수출데이터!$W$8:$W$1005=$B18)*(생산수출데이터!$X$8:$X$1005))</f>
        <v>388376</v>
      </c>
      <c r="M18" s="118" cm="1">
        <f t="array" ref="M18">SUMPRODUCT((생산수출데이터!$L$8:$L$1005=M$15)*(생산수출데이터!$W$8:$W$1005=$B18)*(생산수출데이터!$X$8:$X$1005))</f>
        <v>135378</v>
      </c>
      <c r="N18" s="118" cm="1">
        <f t="array" ref="N18">SUMPRODUCT((생산수출데이터!$L$8:$L$1005=N$15)*(생산수출데이터!$W$8:$W$1005=$B18)*(생산수출데이터!$X$8:$X$1005))</f>
        <v>129473</v>
      </c>
      <c r="O18" s="118" cm="1">
        <f t="array" ref="O18">SUMPRODUCT((생산수출데이터!$L$8:$L$1005=O$15)*(생산수출데이터!$W$8:$W$1005=$B18)*(생산수출데이터!$X$8:$X$1005))</f>
        <v>273200</v>
      </c>
      <c r="P18" s="118" cm="1">
        <f t="array" ref="P18">SUMPRODUCT((생산수출데이터!$L$8:$L$1005=P$15)*(생산수출데이터!$W$8:$W$1005=$B18)*(생산수출데이터!$X$8:$X$1005))</f>
        <v>188351</v>
      </c>
      <c r="Q18" s="118" cm="1">
        <f t="array" ref="Q18">SUMPRODUCT((생산수출데이터!$L$8:$L$1005=Q$15)*(생산수출데이터!$W$8:$W$1005=$B18)*(생산수출데이터!$X$8:$X$1005))</f>
        <v>339061</v>
      </c>
      <c r="R18" s="118" cm="1">
        <f t="array" ref="R18">SUMPRODUCT((생산수출데이터!$L$8:$L$1005=R$15)*(생산수출데이터!$W$8:$W$1005=$B18)*(생산수출데이터!$X$8:$X$1005))</f>
        <v>250023</v>
      </c>
      <c r="S18" s="118" cm="1">
        <f t="array" ref="S18">SUMPRODUCT((생산수출데이터!$L$8:$L$1005=S$15)*(생산수출데이터!$W$8:$W$1005=$B18)*(생산수출데이터!$X$8:$X$1005))</f>
        <v>248978</v>
      </c>
      <c r="T18" s="118" cm="1">
        <f t="array" ref="T18">SUMPRODUCT((생산수출데이터!$L$8:$L$1005=T$15)*(생산수출데이터!$W$8:$W$1005=$B18)*(생산수출데이터!$X$8:$X$1005))</f>
        <v>173656</v>
      </c>
      <c r="U18" s="118" cm="1">
        <f t="array" ref="U18">SUMPRODUCT((생산수출데이터!$L$8:$L$1005=U$15)*(생산수출데이터!$W$8:$W$1005=$B18)*(생산수출데이터!$X$8:$X$1005))</f>
        <v>186529</v>
      </c>
      <c r="V18" s="118" cm="1">
        <f t="array" ref="V18">SUMPRODUCT((생산수출데이터!$L$8:$L$1005=V$15)*(생산수출데이터!$W$8:$W$1005=$B18)*(생산수출데이터!$X$8:$X$1005))</f>
        <v>134505</v>
      </c>
      <c r="W18" s="118" cm="1">
        <f t="array" ref="W18">SUMPRODUCT((생산수출데이터!$L$8:$L$1005=W$15)*(생산수출데이터!$W$8:$W$1005=$B18)*(생산수출데이터!$X$8:$X$1005))</f>
        <v>288901</v>
      </c>
      <c r="X18" s="118" cm="1">
        <f t="array" ref="X18">SUMPRODUCT((생산수출데이터!$L$8:$L$1005=X$15)*(생산수출데이터!$W$8:$W$1005=$B18)*(생산수출데이터!$X$8:$X$1005))</f>
        <v>175963</v>
      </c>
      <c r="Y18" s="118" cm="1">
        <f t="array" ref="Y18">SUMPRODUCT((생산수출데이터!$L$8:$L$1005=Y$15)*(생산수출데이터!$W$8:$W$1005=$B18)*(생산수출데이터!$X$8:$X$1005))</f>
        <v>267061</v>
      </c>
      <c r="Z18" s="118" cm="1">
        <f t="array" ref="Z18">SUMPRODUCT((생산수출데이터!$L$8:$L$1005=Z$15)*(생산수출데이터!$W$8:$W$1005=$B18)*(생산수출데이터!$X$8:$X$1005))</f>
        <v>134910</v>
      </c>
      <c r="AA18" s="118" cm="1">
        <f t="array" ref="AA18">SUMPRODUCT((생산수출데이터!$L$8:$L$1005=AA$15)*(생산수출데이터!$W$8:$W$1005=$B18)*(생산수출데이터!$X$8:$X$1005))</f>
        <v>104443</v>
      </c>
      <c r="AB18" s="118" cm="1">
        <f t="array" ref="AB18">SUMPRODUCT((생산수출데이터!$L$8:$L$1005=AB$15)*(생산수출데이터!$W$8:$W$1005=$B18)*(생산수출데이터!$X$8:$X$1005))</f>
        <v>163947</v>
      </c>
      <c r="AC18" s="118" cm="1">
        <f t="array" ref="AC18">SUMPRODUCT((생산수출데이터!$L$8:$L$1005=AC$15)*(생산수출데이터!$W$8:$W$1005=$B18)*(생산수출데이터!$X$8:$X$1005))</f>
        <v>179362</v>
      </c>
      <c r="AD18" s="118" cm="1">
        <f t="array" ref="AD18">SUMPRODUCT((생산수출데이터!$L$8:$L$1005=AD$15)*(생산수출데이터!$W$8:$W$1005=$B18)*(생산수출데이터!$X$8:$X$1005))</f>
        <v>135551</v>
      </c>
    </row>
    <row r="19" spans="1:30" x14ac:dyDescent="0.3">
      <c r="A19" s="84" t="s">
        <v>348</v>
      </c>
      <c r="B19" s="123" t="s">
        <v>323</v>
      </c>
      <c r="C19" s="123" t="s">
        <v>354</v>
      </c>
      <c r="D19" s="122" cm="1">
        <f t="array" ref="D19">SUMPRODUCT((생산수출데이터!$L$8:$L$1005=D$15)*(생산수출데이터!$AB$8:$AB$1005=$B19)*(생산수출데이터!$AC$8:$AC$1005))</f>
        <v>1476839</v>
      </c>
      <c r="E19" s="122" cm="1">
        <f t="array" ref="E19">SUMPRODUCT((생산수출데이터!$L$8:$L$1005=E$15)*(생산수출데이터!$AB$8:$AB$1005=$B19)*(생산수출데이터!$AC$8:$AC$1005))</f>
        <v>1760852</v>
      </c>
      <c r="F19" s="122" cm="1">
        <f t="array" ref="F19">SUMPRODUCT((생산수출데이터!$L$8:$L$1005=F$15)*(생산수출데이터!$AB$8:$AB$1005=$B19)*(생산수출데이터!$AC$8:$AC$1005))</f>
        <v>2101936</v>
      </c>
      <c r="G19" s="122" cm="1">
        <f t="array" ref="G19">SUMPRODUCT((생산수출데이터!$L$8:$L$1005=G$15)*(생산수출데이터!$AB$8:$AB$1005=$B19)*(생산수출데이터!$AC$8:$AC$1005))</f>
        <v>2066610</v>
      </c>
      <c r="H19" s="122" cm="1">
        <f t="array" ref="H19">SUMPRODUCT((생산수출데이터!$L$8:$L$1005=H$15)*(생산수출데이터!$AB$8:$AB$1005=$B19)*(생산수출데이터!$AC$8:$AC$1005))</f>
        <v>2223290</v>
      </c>
      <c r="I19" s="122" cm="1">
        <f t="array" ref="I19">SUMPRODUCT((생산수출데이터!$L$8:$L$1005=I$15)*(생산수출데이터!$AB$8:$AB$1005=$B19)*(생산수출데이터!$AC$8:$AC$1005))</f>
        <v>2037077</v>
      </c>
      <c r="J19" s="122" cm="1">
        <f t="array" ref="J19">SUMPRODUCT((생산수출데이터!$L$8:$L$1005=J$15)*(생산수출데이터!$AB$8:$AB$1005=$B19)*(생산수출데이터!$AC$8:$AC$1005))</f>
        <v>1927304</v>
      </c>
      <c r="K19" s="122" cm="1">
        <f t="array" ref="K19">SUMPRODUCT((생산수출데이터!$L$8:$L$1005=K$15)*(생산수출데이터!$AB$8:$AB$1005=$B19)*(생산수출데이터!$AC$8:$AC$1005))</f>
        <v>1923275</v>
      </c>
      <c r="L19" s="122" cm="1">
        <f t="array" ref="L19">SUMPRODUCT((생산수출데이터!$L$8:$L$1005=L$15)*(생산수출데이터!$AB$8:$AB$1005=$B19)*(생산수출데이터!$AC$8:$AC$1005))</f>
        <v>2142595</v>
      </c>
      <c r="M19" s="122" cm="1">
        <f t="array" ref="M19">SUMPRODUCT((생산수출데이터!$L$8:$L$1005=M$15)*(생산수출데이터!$AB$8:$AB$1005=$B19)*(생산수출데이터!$AC$8:$AC$1005))</f>
        <v>2072394</v>
      </c>
      <c r="N19" s="122" cm="1">
        <f t="array" ref="N19">SUMPRODUCT((생산수출데이터!$L$8:$L$1005=N$15)*(생산수출데이터!$AB$8:$AB$1005=$B19)*(생산수출데이터!$AC$8:$AC$1005))</f>
        <v>1993660</v>
      </c>
      <c r="O19" s="122" cm="1">
        <f t="array" ref="O19">SUMPRODUCT((생산수출데이터!$L$8:$L$1005=O$15)*(생산수출데이터!$AB$8:$AB$1005=$B19)*(생산수출데이터!$AC$8:$AC$1005))</f>
        <v>2373886</v>
      </c>
      <c r="P19" s="122" cm="1">
        <f t="array" ref="P19">SUMPRODUCT((생산수출데이터!$L$8:$L$1005=P$15)*(생산수출데이터!$AB$8:$AB$1005=$B19)*(생산수출데이터!$AC$8:$AC$1005))</f>
        <v>1945352</v>
      </c>
      <c r="Q19" s="122" cm="1">
        <f t="array" ref="Q19">SUMPRODUCT((생산수출데이터!$L$8:$L$1005=Q$15)*(생산수출데이터!$AB$8:$AB$1005=$B19)*(생산수출데이터!$AC$8:$AC$1005))</f>
        <v>2253054</v>
      </c>
      <c r="R19" s="122" cm="1">
        <f t="array" ref="R19">SUMPRODUCT((생산수출데이터!$L$8:$L$1005=R$15)*(생산수출데이터!$AB$8:$AB$1005=$B19)*(생산수출데이터!$AC$8:$AC$1005))</f>
        <v>2310894</v>
      </c>
      <c r="S19" s="122" cm="1">
        <f t="array" ref="S19">SUMPRODUCT((생산수출데이터!$L$8:$L$1005=S$15)*(생산수출데이터!$AB$8:$AB$1005=$B19)*(생산수출데이터!$AC$8:$AC$1005))</f>
        <v>2416398</v>
      </c>
      <c r="T19" s="122" cm="1">
        <f t="array" ref="T19">SUMPRODUCT((생산수출데이터!$L$8:$L$1005=T$15)*(생산수출데이터!$AB$8:$AB$1005=$B19)*(생산수출데이터!$AC$8:$AC$1005))</f>
        <v>2632663</v>
      </c>
      <c r="U19" s="122" cm="1">
        <f t="array" ref="U19">SUMPRODUCT((생산수출데이터!$L$8:$L$1005=U$15)*(생산수출데이터!$AB$8:$AB$1005=$B19)*(생산수출데이터!$AC$8:$AC$1005))</f>
        <v>2093758</v>
      </c>
      <c r="V19" s="122" cm="1">
        <f t="array" ref="V19">SUMPRODUCT((생산수출데이터!$L$8:$L$1005=V$15)*(생산수출데이터!$AB$8:$AB$1005=$B19)*(생산수출데이터!$AC$8:$AC$1005))</f>
        <v>2462270</v>
      </c>
      <c r="W19" s="122" cm="1">
        <f t="array" ref="W19">SUMPRODUCT((생산수출데이터!$L$8:$L$1005=W$15)*(생산수출데이터!$AB$8:$AB$1005=$B19)*(생산수출데이터!$AC$8:$AC$1005))</f>
        <v>2552731</v>
      </c>
      <c r="X19" s="122" cm="1">
        <f t="array" ref="X19">SUMPRODUCT((생산수출데이터!$L$8:$L$1005=X$15)*(생산수출데이터!$AB$8:$AB$1005=$B19)*(생산수출데이터!$AC$8:$AC$1005))</f>
        <v>2664038</v>
      </c>
      <c r="Y19" s="122" cm="1">
        <f t="array" ref="Y19">SUMPRODUCT((생산수출데이터!$L$8:$L$1005=Y$15)*(생산수출데이터!$AB$8:$AB$1005=$B19)*(생산수출데이터!$AC$8:$AC$1005))</f>
        <v>2493916</v>
      </c>
      <c r="Z19" s="122" cm="1">
        <f t="array" ref="Z19">SUMPRODUCT((생산수출데이터!$L$8:$L$1005=Z$15)*(생산수출데이터!$AB$8:$AB$1005=$B19)*(생산수출데이터!$AC$8:$AC$1005))</f>
        <v>2636638</v>
      </c>
      <c r="AA19" s="122" cm="1">
        <f t="array" ref="AA19">SUMPRODUCT((생산수출데이터!$L$8:$L$1005=AA$15)*(생산수출데이터!$AB$8:$AB$1005=$B19)*(생산수출데이터!$AC$8:$AC$1005))</f>
        <v>2579656</v>
      </c>
      <c r="AB19" s="122" cm="1">
        <f t="array" ref="AB19">SUMPRODUCT((생산수출데이터!$L$8:$L$1005=AB$15)*(생산수출데이터!$AB$8:$AB$1005=$B19)*(생산수출데이터!$AC$8:$AC$1005))</f>
        <v>2224544</v>
      </c>
      <c r="AC19" s="122" cm="1">
        <f t="array" ref="AC19">SUMPRODUCT((생산수출데이터!$L$8:$L$1005=AC$15)*(생산수출데이터!$AB$8:$AB$1005=$B19)*(생산수출데이터!$AC$8:$AC$1005))</f>
        <v>2258501</v>
      </c>
      <c r="AD19" s="122" cm="1">
        <f t="array" ref="AD19">SUMPRODUCT((생산수출데이터!$L$8:$L$1005=AD$15)*(생산수출데이터!$AB$8:$AB$1005=$B19)*(생산수출데이터!$AC$8:$AC$1005))</f>
        <v>2727352</v>
      </c>
    </row>
    <row r="20" spans="1:30" x14ac:dyDescent="0.3">
      <c r="A20" s="84" t="s">
        <v>347</v>
      </c>
      <c r="B20" s="119" t="s">
        <v>323</v>
      </c>
      <c r="C20" s="119" t="s">
        <v>354</v>
      </c>
      <c r="D20" s="118" cm="1">
        <f t="array" ref="D20">SUMPRODUCT((생산수출데이터!$L$8:$L$1005=D$15)*(생산수출데이터!$AG$8:$AG$1005=$B20)*(생산수출데이터!$AH$8:$AH$1005))</f>
        <v>179799</v>
      </c>
      <c r="E20" s="118" cm="1">
        <f t="array" ref="E20">SUMPRODUCT((생산수출데이터!$L$8:$L$1005=E$15)*(생산수출데이터!$AG$8:$AG$1005=$B20)*(생산수출데이터!$AH$8:$AH$1005))</f>
        <v>208940</v>
      </c>
      <c r="F20" s="118" cm="1">
        <f t="array" ref="F20">SUMPRODUCT((생산수출데이터!$L$8:$L$1005=F$15)*(생산수출데이터!$AG$8:$AG$1005=$B20)*(생산수출데이터!$AH$8:$AH$1005))</f>
        <v>206543</v>
      </c>
      <c r="G20" s="118" cm="1">
        <f t="array" ref="G20">SUMPRODUCT((생산수출데이터!$L$8:$L$1005=G$15)*(생산수출데이터!$AG$8:$AG$1005=$B20)*(생산수출데이터!$AH$8:$AH$1005))</f>
        <v>192156</v>
      </c>
      <c r="H20" s="118" cm="1">
        <f t="array" ref="H20">SUMPRODUCT((생산수출데이터!$L$8:$L$1005=H$15)*(생산수출데이터!$AG$8:$AG$1005=$B20)*(생산수출데이터!$AH$8:$AH$1005))</f>
        <v>233122</v>
      </c>
      <c r="I20" s="118" cm="1">
        <f t="array" ref="I20">SUMPRODUCT((생산수출데이터!$L$8:$L$1005=I$15)*(생산수출데이터!$AG$8:$AG$1005=$B20)*(생산수출데이터!$AH$8:$AH$1005))</f>
        <v>217110</v>
      </c>
      <c r="J20" s="118" cm="1">
        <f t="array" ref="J20">SUMPRODUCT((생산수출데이터!$L$8:$L$1005=J$15)*(생산수출데이터!$AG$8:$AG$1005=$B20)*(생산수출데이터!$AH$8:$AH$1005))</f>
        <v>213043</v>
      </c>
      <c r="K20" s="118" cm="1">
        <f t="array" ref="K20">SUMPRODUCT((생산수출데이터!$L$8:$L$1005=K$15)*(생산수출데이터!$AG$8:$AG$1005=$B20)*(생산수출데이터!$AH$8:$AH$1005))</f>
        <v>267564</v>
      </c>
      <c r="L20" s="118" cm="1">
        <f t="array" ref="L20">SUMPRODUCT((생산수출데이터!$L$8:$L$1005=L$15)*(생산수출데이터!$AG$8:$AG$1005=$B20)*(생산수출데이터!$AH$8:$AH$1005))</f>
        <v>247792</v>
      </c>
      <c r="M20" s="118" cm="1">
        <f t="array" ref="M20">SUMPRODUCT((생산수출데이터!$L$8:$L$1005=M$15)*(생산수출데이터!$AG$8:$AG$1005=$B20)*(생산수출데이터!$AH$8:$AH$1005))</f>
        <v>247386</v>
      </c>
      <c r="N20" s="118" cm="1">
        <f t="array" ref="N20">SUMPRODUCT((생산수출데이터!$L$8:$L$1005=N$15)*(생산수출데이터!$AG$8:$AG$1005=$B20)*(생산수출데이터!$AH$8:$AH$1005))</f>
        <v>246132</v>
      </c>
      <c r="O20" s="118" cm="1">
        <f t="array" ref="O20">SUMPRODUCT((생산수출데이터!$L$8:$L$1005=O$15)*(생산수출데이터!$AG$8:$AG$1005=$B20)*(생산수출데이터!$AH$8:$AH$1005))</f>
        <v>241266</v>
      </c>
      <c r="P20" s="118" cm="1">
        <f t="array" ref="P20">SUMPRODUCT((생산수출데이터!$L$8:$L$1005=P$15)*(생산수출데이터!$AG$8:$AG$1005=$B20)*(생산수출데이터!$AH$8:$AH$1005))</f>
        <v>208036</v>
      </c>
      <c r="Q20" s="118" cm="1">
        <f t="array" ref="Q20">SUMPRODUCT((생산수출데이터!$L$8:$L$1005=Q$15)*(생산수출데이터!$AG$8:$AG$1005=$B20)*(생산수출데이터!$AH$8:$AH$1005))</f>
        <v>198931</v>
      </c>
      <c r="R20" s="118" cm="1">
        <f t="array" ref="R20">SUMPRODUCT((생산수출데이터!$L$8:$L$1005=R$15)*(생산수출데이터!$AG$8:$AG$1005=$B20)*(생산수출데이터!$AH$8:$AH$1005))</f>
        <v>197728</v>
      </c>
      <c r="S20" s="118" cm="1">
        <f t="array" ref="S20">SUMPRODUCT((생산수출데이터!$L$8:$L$1005=S$15)*(생산수출데이터!$AG$8:$AG$1005=$B20)*(생산수출데이터!$AH$8:$AH$1005))</f>
        <v>196790</v>
      </c>
      <c r="T20" s="118" cm="1">
        <f t="array" ref="T20">SUMPRODUCT((생산수출데이터!$L$8:$L$1005=T$15)*(생산수출데이터!$AG$8:$AG$1005=$B20)*(생산수출데이터!$AH$8:$AH$1005))</f>
        <v>214174</v>
      </c>
      <c r="U20" s="118" cm="1">
        <f t="array" ref="U20">SUMPRODUCT((생산수출데이터!$L$8:$L$1005=U$15)*(생산수출데이터!$AG$8:$AG$1005=$B20)*(생산수출데이터!$AH$8:$AH$1005))</f>
        <v>195952</v>
      </c>
      <c r="V20" s="118" cm="1">
        <f t="array" ref="V20">SUMPRODUCT((생산수출데이터!$L$8:$L$1005=V$15)*(생산수출데이터!$AG$8:$AG$1005=$B20)*(생산수출데이터!$AH$8:$AH$1005))</f>
        <v>307540</v>
      </c>
      <c r="W20" s="118" cm="1">
        <f t="array" ref="W20">SUMPRODUCT((생산수출데이터!$L$8:$L$1005=W$15)*(생산수출데이터!$AG$8:$AG$1005=$B20)*(생산수출데이터!$AH$8:$AH$1005))</f>
        <v>394610</v>
      </c>
      <c r="X20" s="118" cm="1">
        <f t="array" ref="X20">SUMPRODUCT((생산수출데이터!$L$8:$L$1005=X$15)*(생산수출데이터!$AG$8:$AG$1005=$B20)*(생산수출데이터!$AH$8:$AH$1005))</f>
        <v>391514</v>
      </c>
      <c r="Y20" s="118" cm="1">
        <f t="array" ref="Y20">SUMPRODUCT((생산수출데이터!$L$8:$L$1005=Y$15)*(생산수출데이터!$AG$8:$AG$1005=$B20)*(생산수출데이터!$AH$8:$AH$1005))</f>
        <v>408281</v>
      </c>
      <c r="Z20" s="118" cm="1">
        <f t="array" ref="Z20">SUMPRODUCT((생산수출데이터!$L$8:$L$1005=Z$15)*(생산수출데이터!$AG$8:$AG$1005=$B20)*(생산수출데이터!$AH$8:$AH$1005))</f>
        <v>480822</v>
      </c>
      <c r="AA20" s="118" cm="1">
        <f t="array" ref="AA20">SUMPRODUCT((생산수출데이터!$L$8:$L$1005=AA$15)*(생산수출데이터!$AG$8:$AG$1005=$B20)*(생산수출데이터!$AH$8:$AH$1005))</f>
        <v>428424</v>
      </c>
      <c r="AB20" s="118" cm="1">
        <f t="array" ref="AB20">SUMPRODUCT((생산수출데이터!$L$8:$L$1005=AB$15)*(생산수출데이터!$AG$8:$AG$1005=$B20)*(생산수출데이터!$AH$8:$AH$1005))</f>
        <v>459221</v>
      </c>
      <c r="AC20" s="118" cm="1">
        <f t="array" ref="AC20">SUMPRODUCT((생산수출데이터!$L$8:$L$1005=AC$15)*(생산수출데이터!$AG$8:$AG$1005=$B20)*(생산수출데이터!$AH$8:$AH$1005))</f>
        <v>441706</v>
      </c>
      <c r="AD20" s="118" cm="1">
        <f t="array" ref="AD20">SUMPRODUCT((생산수출데이터!$L$8:$L$1005=AD$15)*(생산수출데이터!$AG$8:$AG$1005=$B20)*(생산수출데이터!$AH$8:$AH$1005))</f>
        <v>521398</v>
      </c>
    </row>
    <row r="21" spans="1:30" s="110" customFormat="1" x14ac:dyDescent="0.3">
      <c r="B21" s="112"/>
      <c r="C21" s="112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</row>
    <row r="22" spans="1:30" x14ac:dyDescent="0.3">
      <c r="A22" s="84" t="s">
        <v>350</v>
      </c>
      <c r="B22" s="119" t="s">
        <v>323</v>
      </c>
      <c r="C22" s="119" t="s">
        <v>352</v>
      </c>
      <c r="D22" s="120">
        <f t="shared" ref="D22:AC22" si="2">D16/1000</f>
        <v>4609.7539999999999</v>
      </c>
      <c r="E22" s="120">
        <f t="shared" si="2"/>
        <v>5407.4930000000004</v>
      </c>
      <c r="F22" s="120">
        <f t="shared" si="2"/>
        <v>5641.6670000000004</v>
      </c>
      <c r="G22" s="120">
        <f t="shared" si="2"/>
        <v>5988.3530000000001</v>
      </c>
      <c r="H22" s="120">
        <f t="shared" si="2"/>
        <v>6384.3329999999996</v>
      </c>
      <c r="I22" s="120">
        <f t="shared" si="2"/>
        <v>6183.9049999999997</v>
      </c>
      <c r="J22" s="120">
        <f t="shared" si="2"/>
        <v>5604.67</v>
      </c>
      <c r="K22" s="120">
        <f t="shared" si="2"/>
        <v>6160.29</v>
      </c>
      <c r="L22" s="120">
        <f t="shared" si="2"/>
        <v>6376.9549999999999</v>
      </c>
      <c r="M22" s="120">
        <f t="shared" si="2"/>
        <v>6141.67</v>
      </c>
      <c r="N22" s="120">
        <f t="shared" si="2"/>
        <v>5863.6450000000004</v>
      </c>
      <c r="O22" s="120">
        <f t="shared" si="2"/>
        <v>7212.3270000000002</v>
      </c>
      <c r="P22" s="120">
        <f t="shared" si="2"/>
        <v>5950.5010000000002</v>
      </c>
      <c r="Q22" s="120">
        <f t="shared" si="2"/>
        <v>6849.665</v>
      </c>
      <c r="R22" s="120">
        <f t="shared" si="2"/>
        <v>6799.6750000000002</v>
      </c>
      <c r="S22" s="120">
        <f t="shared" si="2"/>
        <v>7275.482</v>
      </c>
      <c r="T22" s="120">
        <f t="shared" si="2"/>
        <v>7476.3559999999998</v>
      </c>
      <c r="U22" s="120">
        <f t="shared" si="2"/>
        <v>6740.3879999999999</v>
      </c>
      <c r="V22" s="120">
        <f t="shared" si="2"/>
        <v>7634.1750000000002</v>
      </c>
      <c r="W22" s="120">
        <f t="shared" si="2"/>
        <v>8584.5730000000003</v>
      </c>
      <c r="X22" s="120">
        <f t="shared" si="2"/>
        <v>8108.6080000000002</v>
      </c>
      <c r="Y22" s="120">
        <f t="shared" si="2"/>
        <v>8166.7629999999999</v>
      </c>
      <c r="Z22" s="120">
        <f t="shared" si="2"/>
        <v>8244.1669999999995</v>
      </c>
      <c r="AA22" s="120">
        <f t="shared" si="2"/>
        <v>7932.98</v>
      </c>
      <c r="AB22" s="120">
        <f t="shared" si="2"/>
        <v>7196.9449999999997</v>
      </c>
      <c r="AC22" s="120">
        <f t="shared" si="2"/>
        <v>7168.2150000000001</v>
      </c>
      <c r="AD22" s="120">
        <f t="shared" ref="AD22" si="3">AD16/1000</f>
        <v>7633.3239999999996</v>
      </c>
    </row>
    <row r="23" spans="1:30" x14ac:dyDescent="0.3">
      <c r="B23" s="121" t="s">
        <v>323</v>
      </c>
      <c r="C23" s="121" t="s">
        <v>320</v>
      </c>
      <c r="D23" s="104" t="e">
        <f t="shared" ref="D23" si="4">((D16-#REF!)/#REF!)*100</f>
        <v>#REF!</v>
      </c>
      <c r="E23" s="104" t="e">
        <f t="shared" ref="E23" si="5">((E16-#REF!)/#REF!)*100</f>
        <v>#REF!</v>
      </c>
      <c r="F23" s="104" t="e">
        <f t="shared" ref="F23" si="6">((F16-#REF!)/#REF!)*100</f>
        <v>#REF!</v>
      </c>
      <c r="G23" s="104" t="e">
        <f t="shared" ref="G23" si="7">((G16-#REF!)/#REF!)*100</f>
        <v>#REF!</v>
      </c>
      <c r="H23" s="104" t="e">
        <f t="shared" ref="H23" si="8">((H16-#REF!)/#REF!)*100</f>
        <v>#REF!</v>
      </c>
      <c r="I23" s="104" t="e">
        <f t="shared" ref="I23" si="9">((I16-#REF!)/#REF!)*100</f>
        <v>#REF!</v>
      </c>
      <c r="J23" s="104" t="e">
        <f t="shared" ref="J23" si="10">((J16-#REF!)/#REF!)*100</f>
        <v>#REF!</v>
      </c>
      <c r="K23" s="104" t="e">
        <f t="shared" ref="K23" si="11">((K16-#REF!)/#REF!)*100</f>
        <v>#REF!</v>
      </c>
      <c r="L23" s="104" t="e">
        <f t="shared" ref="L23" si="12">((L16-#REF!)/#REF!)*100</f>
        <v>#REF!</v>
      </c>
      <c r="M23" s="104" t="e">
        <f t="shared" ref="M23" si="13">((M16-A16)/A16)*100</f>
        <v>#VALUE!</v>
      </c>
      <c r="N23" s="104" t="e">
        <f t="shared" ref="N23" si="14">((N16-B16)/B16)*100</f>
        <v>#VALUE!</v>
      </c>
      <c r="O23" s="104" t="e">
        <f t="shared" ref="O23" si="15">((O16-C16)/C16)*100</f>
        <v>#VALUE!</v>
      </c>
      <c r="P23" s="104">
        <f t="shared" ref="P23" si="16">((P16-D16)/D16)*100</f>
        <v>29.085001065132758</v>
      </c>
      <c r="Q23" s="104">
        <f t="shared" ref="Q23" si="17">((Q16-E16)/E16)*100</f>
        <v>26.669881958238317</v>
      </c>
      <c r="R23" s="104">
        <f t="shared" ref="R23" si="18">((R16-F16)/F16)*100</f>
        <v>20.52598992460916</v>
      </c>
      <c r="S23" s="104">
        <f t="shared" ref="S23" si="19">((S16-G16)/G16)*100</f>
        <v>21.493873190174327</v>
      </c>
      <c r="T23" s="104">
        <f t="shared" ref="T23" si="20">((T16-H16)/H16)*100</f>
        <v>17.104731222509852</v>
      </c>
      <c r="U23" s="104">
        <f t="shared" ref="U23" si="21">((U16-I16)/I16)*100</f>
        <v>8.9988930942503149</v>
      </c>
      <c r="V23" s="104">
        <f t="shared" ref="V23" si="22">((V16-J16)/J16)*100</f>
        <v>36.210963357343076</v>
      </c>
      <c r="W23" s="104">
        <f t="shared" ref="W23" si="23">((W16-K16)/K16)*100</f>
        <v>39.353390830626481</v>
      </c>
      <c r="X23" s="104">
        <f t="shared" ref="X23" si="24">((X16-L16)/L16)*100</f>
        <v>27.154856824299372</v>
      </c>
      <c r="Y23" s="104">
        <f t="shared" ref="Y23" si="25">((Y16-M16)/M16)*100</f>
        <v>32.973002456986457</v>
      </c>
      <c r="Z23" s="104">
        <f t="shared" ref="Z23" si="26">((Z16-N16)/N16)*100</f>
        <v>40.597989816914222</v>
      </c>
      <c r="AA23" s="104">
        <f t="shared" ref="AA23" si="27">((AA16-O16)/O16)*100</f>
        <v>9.9919623721997066</v>
      </c>
      <c r="AB23" s="104">
        <f t="shared" ref="AB23" si="28">((AB16-P16)/P16)*100</f>
        <v>20.946874893391328</v>
      </c>
      <c r="AC23" s="104">
        <f t="shared" ref="AC23" si="29">((AC16-Q16)/Q16)*100</f>
        <v>4.6505924012342206</v>
      </c>
      <c r="AD23" s="104">
        <f t="shared" ref="AD23" si="30">((AD16-R16)/R16)*100</f>
        <v>12.260130079746459</v>
      </c>
    </row>
    <row r="24" spans="1:30" x14ac:dyDescent="0.3">
      <c r="A24" s="110" t="s">
        <v>353</v>
      </c>
      <c r="B24" s="119" t="s">
        <v>323</v>
      </c>
      <c r="C24" s="119" t="s">
        <v>352</v>
      </c>
      <c r="D24" s="256">
        <f t="shared" ref="D24:AC24" si="31">D17/1000</f>
        <v>1792.2739999999999</v>
      </c>
      <c r="E24" s="256">
        <f t="shared" si="31"/>
        <v>2223.518</v>
      </c>
      <c r="F24" s="256">
        <f t="shared" si="31"/>
        <v>2486.6529999999998</v>
      </c>
      <c r="G24" s="256">
        <f t="shared" si="31"/>
        <v>2532.335</v>
      </c>
      <c r="H24" s="256">
        <f t="shared" si="31"/>
        <v>2609.0830000000001</v>
      </c>
      <c r="I24" s="256">
        <f t="shared" si="31"/>
        <v>2465.9830000000002</v>
      </c>
      <c r="J24" s="256">
        <f t="shared" si="31"/>
        <v>2348.0219999999999</v>
      </c>
      <c r="K24" s="256">
        <f t="shared" si="31"/>
        <v>2335.4009999999998</v>
      </c>
      <c r="L24" s="256">
        <f t="shared" si="31"/>
        <v>2778.7629999999999</v>
      </c>
      <c r="M24" s="256">
        <f t="shared" si="31"/>
        <v>2455.1579999999999</v>
      </c>
      <c r="N24" s="256">
        <f t="shared" si="31"/>
        <v>2369.2649999999999</v>
      </c>
      <c r="O24" s="256">
        <f t="shared" si="31"/>
        <v>2888.3519999999999</v>
      </c>
      <c r="P24" s="256">
        <f t="shared" si="31"/>
        <v>2341.739</v>
      </c>
      <c r="Q24" s="256">
        <f t="shared" si="31"/>
        <v>2791.0459999999998</v>
      </c>
      <c r="R24" s="256">
        <f t="shared" si="31"/>
        <v>2758.645</v>
      </c>
      <c r="S24" s="256">
        <f t="shared" si="31"/>
        <v>2862.1660000000002</v>
      </c>
      <c r="T24" s="256">
        <f t="shared" si="31"/>
        <v>3020.4929999999999</v>
      </c>
      <c r="U24" s="256">
        <f t="shared" si="31"/>
        <v>2476.239</v>
      </c>
      <c r="V24" s="256">
        <f t="shared" si="31"/>
        <v>2904.3150000000001</v>
      </c>
      <c r="W24" s="256">
        <f t="shared" si="31"/>
        <v>3236.2420000000002</v>
      </c>
      <c r="X24" s="256">
        <f t="shared" si="31"/>
        <v>3231.5149999999999</v>
      </c>
      <c r="Y24" s="256">
        <f t="shared" si="31"/>
        <v>3169.2579999999998</v>
      </c>
      <c r="Z24" s="256">
        <f t="shared" si="31"/>
        <v>3252.37</v>
      </c>
      <c r="AA24" s="256">
        <f t="shared" si="31"/>
        <v>3112.5230000000001</v>
      </c>
      <c r="AB24" s="256">
        <f t="shared" si="31"/>
        <v>2847.712</v>
      </c>
      <c r="AC24" s="256">
        <f t="shared" si="31"/>
        <v>2879.569</v>
      </c>
      <c r="AD24" s="256">
        <f t="shared" ref="AD24" si="32">AD17/1000</f>
        <v>3384.3009999999999</v>
      </c>
    </row>
    <row r="25" spans="1:30" x14ac:dyDescent="0.3">
      <c r="B25" s="121" t="s">
        <v>323</v>
      </c>
      <c r="C25" s="121" t="s">
        <v>320</v>
      </c>
      <c r="D25" s="104" t="e">
        <f t="shared" ref="D25" si="33">((D17-#REF!)/#REF!)*100</f>
        <v>#REF!</v>
      </c>
      <c r="E25" s="104" t="e">
        <f t="shared" ref="E25" si="34">((E17-#REF!)/#REF!)*100</f>
        <v>#REF!</v>
      </c>
      <c r="F25" s="104" t="e">
        <f t="shared" ref="F25" si="35">((F17-#REF!)/#REF!)*100</f>
        <v>#REF!</v>
      </c>
      <c r="G25" s="104" t="e">
        <f t="shared" ref="G25" si="36">((G17-#REF!)/#REF!)*100</f>
        <v>#REF!</v>
      </c>
      <c r="H25" s="104" t="e">
        <f t="shared" ref="H25" si="37">((H17-#REF!)/#REF!)*100</f>
        <v>#REF!</v>
      </c>
      <c r="I25" s="104" t="e">
        <f t="shared" ref="I25" si="38">((I17-#REF!)/#REF!)*100</f>
        <v>#REF!</v>
      </c>
      <c r="J25" s="104" t="e">
        <f t="shared" ref="J25" si="39">((J17-#REF!)/#REF!)*100</f>
        <v>#REF!</v>
      </c>
      <c r="K25" s="104" t="e">
        <f t="shared" ref="K25" si="40">((K17-#REF!)/#REF!)*100</f>
        <v>#REF!</v>
      </c>
      <c r="L25" s="104" t="e">
        <f t="shared" ref="L25" si="41">((L17-#REF!)/#REF!)*100</f>
        <v>#REF!</v>
      </c>
      <c r="M25" s="104" t="e">
        <f t="shared" ref="M25" si="42">((M17-A17)/A17)*100</f>
        <v>#VALUE!</v>
      </c>
      <c r="N25" s="104" t="e">
        <f t="shared" ref="N25" si="43">((N17-B17)/B17)*100</f>
        <v>#VALUE!</v>
      </c>
      <c r="O25" s="104" t="e">
        <f t="shared" ref="O25" si="44">((O17-C17)/C17)*100</f>
        <v>#VALUE!</v>
      </c>
      <c r="P25" s="104">
        <f t="shared" ref="P25" si="45">((P17-D17)/D17)*100</f>
        <v>30.657421800461314</v>
      </c>
      <c r="Q25" s="104">
        <f t="shared" ref="Q25" si="46">((Q17-E17)/E17)*100</f>
        <v>25.523877027305382</v>
      </c>
      <c r="R25" s="104">
        <f t="shared" ref="R25" si="47">((R17-F17)/F17)*100</f>
        <v>10.93807620122309</v>
      </c>
      <c r="S25" s="104">
        <f t="shared" ref="S25" si="48">((S17-G17)/G17)*100</f>
        <v>13.024777527459836</v>
      </c>
      <c r="T25" s="104">
        <f t="shared" ref="T25" si="49">((T17-H17)/H17)*100</f>
        <v>15.76837532573705</v>
      </c>
      <c r="U25" s="104">
        <f t="shared" ref="U25" si="50">((U17-I17)/I17)*100</f>
        <v>0.41589905526518234</v>
      </c>
      <c r="V25" s="104">
        <f t="shared" ref="V25" si="51">((V17-J17)/J17)*100</f>
        <v>23.691984146656207</v>
      </c>
      <c r="W25" s="104">
        <f t="shared" ref="W25" si="52">((W17-K17)/K17)*100</f>
        <v>38.573289983176338</v>
      </c>
      <c r="X25" s="104">
        <f t="shared" ref="X25" si="53">((X17-L17)/L17)*100</f>
        <v>16.293293094805133</v>
      </c>
      <c r="Y25" s="104">
        <f t="shared" ref="Y25" si="54">((Y17-M17)/M17)*100</f>
        <v>29.085704463826765</v>
      </c>
      <c r="Z25" s="104">
        <f t="shared" ref="Z25" si="55">((Z17-N17)/N17)*100</f>
        <v>37.273373810021248</v>
      </c>
      <c r="AA25" s="104">
        <f t="shared" ref="AA25" si="56">((AA17-O17)/O17)*100</f>
        <v>7.7612077752296118</v>
      </c>
      <c r="AB25" s="104">
        <f t="shared" ref="AB25" si="57">((AB17-P17)/P17)*100</f>
        <v>21.606720475680678</v>
      </c>
      <c r="AC25" s="104">
        <f t="shared" ref="AC25" si="58">((AC17-Q17)/Q17)*100</f>
        <v>3.1716782883549755</v>
      </c>
      <c r="AD25" s="104">
        <f t="shared" ref="AD25" si="59">((AD17-R17)/R17)*100</f>
        <v>22.679830133996944</v>
      </c>
    </row>
    <row r="26" spans="1:30" x14ac:dyDescent="0.3">
      <c r="A26" s="84" t="s">
        <v>349</v>
      </c>
      <c r="B26" s="119" t="s">
        <v>323</v>
      </c>
      <c r="C26" s="119" t="s">
        <v>352</v>
      </c>
      <c r="D26" s="257">
        <f t="shared" ref="D26:AC26" si="60">D18/1000</f>
        <v>135.636</v>
      </c>
      <c r="E26" s="257">
        <f t="shared" si="60"/>
        <v>253.726</v>
      </c>
      <c r="F26" s="257">
        <f t="shared" si="60"/>
        <v>178.17400000000001</v>
      </c>
      <c r="G26" s="257">
        <f t="shared" si="60"/>
        <v>273.56900000000002</v>
      </c>
      <c r="H26" s="257">
        <f t="shared" si="60"/>
        <v>152.67099999999999</v>
      </c>
      <c r="I26" s="257">
        <f t="shared" si="60"/>
        <v>211.79599999999999</v>
      </c>
      <c r="J26" s="257">
        <f t="shared" si="60"/>
        <v>207.67500000000001</v>
      </c>
      <c r="K26" s="257">
        <f t="shared" si="60"/>
        <v>144.56200000000001</v>
      </c>
      <c r="L26" s="257">
        <f t="shared" si="60"/>
        <v>388.37599999999998</v>
      </c>
      <c r="M26" s="257">
        <f t="shared" si="60"/>
        <v>135.37799999999999</v>
      </c>
      <c r="N26" s="257">
        <f t="shared" si="60"/>
        <v>129.47300000000001</v>
      </c>
      <c r="O26" s="257">
        <f t="shared" si="60"/>
        <v>273.2</v>
      </c>
      <c r="P26" s="257">
        <f t="shared" si="60"/>
        <v>188.351</v>
      </c>
      <c r="Q26" s="257">
        <f t="shared" si="60"/>
        <v>339.06099999999998</v>
      </c>
      <c r="R26" s="257">
        <f t="shared" si="60"/>
        <v>250.023</v>
      </c>
      <c r="S26" s="257">
        <f t="shared" si="60"/>
        <v>248.97800000000001</v>
      </c>
      <c r="T26" s="257">
        <f t="shared" si="60"/>
        <v>173.65600000000001</v>
      </c>
      <c r="U26" s="257">
        <f t="shared" si="60"/>
        <v>186.529</v>
      </c>
      <c r="V26" s="257">
        <f t="shared" si="60"/>
        <v>134.505</v>
      </c>
      <c r="W26" s="257">
        <f t="shared" si="60"/>
        <v>288.90100000000001</v>
      </c>
      <c r="X26" s="257">
        <f t="shared" si="60"/>
        <v>175.96299999999999</v>
      </c>
      <c r="Y26" s="257">
        <f t="shared" si="60"/>
        <v>267.06099999999998</v>
      </c>
      <c r="Z26" s="257">
        <f t="shared" si="60"/>
        <v>134.91</v>
      </c>
      <c r="AA26" s="257">
        <f t="shared" si="60"/>
        <v>104.443</v>
      </c>
      <c r="AB26" s="257">
        <f t="shared" si="60"/>
        <v>163.947</v>
      </c>
      <c r="AC26" s="257">
        <f t="shared" si="60"/>
        <v>179.36199999999999</v>
      </c>
      <c r="AD26" s="257">
        <f t="shared" ref="AD26" si="61">AD18/1000</f>
        <v>135.55099999999999</v>
      </c>
    </row>
    <row r="27" spans="1:30" x14ac:dyDescent="0.3">
      <c r="B27" s="119" t="s">
        <v>323</v>
      </c>
      <c r="C27" s="119" t="s">
        <v>320</v>
      </c>
      <c r="D27" s="104" t="e">
        <f t="shared" ref="D27" si="62">((D18-#REF!)/#REF!)*100</f>
        <v>#REF!</v>
      </c>
      <c r="E27" s="104" t="e">
        <f t="shared" ref="E27" si="63">((E18-#REF!)/#REF!)*100</f>
        <v>#REF!</v>
      </c>
      <c r="F27" s="104" t="e">
        <f t="shared" ref="F27" si="64">((F18-#REF!)/#REF!)*100</f>
        <v>#REF!</v>
      </c>
      <c r="G27" s="104" t="e">
        <f t="shared" ref="G27" si="65">((G18-#REF!)/#REF!)*100</f>
        <v>#REF!</v>
      </c>
      <c r="H27" s="104" t="e">
        <f t="shared" ref="H27" si="66">((H18-#REF!)/#REF!)*100</f>
        <v>#REF!</v>
      </c>
      <c r="I27" s="104" t="e">
        <f t="shared" ref="I27" si="67">((I18-#REF!)/#REF!)*100</f>
        <v>#REF!</v>
      </c>
      <c r="J27" s="104" t="e">
        <f t="shared" ref="J27" si="68">((J18-#REF!)/#REF!)*100</f>
        <v>#REF!</v>
      </c>
      <c r="K27" s="104" t="e">
        <f t="shared" ref="K27" si="69">((K18-#REF!)/#REF!)*100</f>
        <v>#REF!</v>
      </c>
      <c r="L27" s="104" t="e">
        <f t="shared" ref="L27:M27" si="70">((L18-#REF!)/#REF!)*100</f>
        <v>#REF!</v>
      </c>
      <c r="M27" s="104" t="e">
        <f t="shared" si="70"/>
        <v>#REF!</v>
      </c>
      <c r="N27" s="104" t="e">
        <f t="shared" ref="N27" si="71">((N18-B18)/B18)*100</f>
        <v>#VALUE!</v>
      </c>
      <c r="O27" s="104" t="e">
        <f t="shared" ref="O27" si="72">((O18-C18)/C18)*100</f>
        <v>#VALUE!</v>
      </c>
      <c r="P27" s="104">
        <f t="shared" ref="P27" si="73">((P18-D18)/D18)*100</f>
        <v>38.865050576543105</v>
      </c>
      <c r="Q27" s="104">
        <f t="shared" ref="Q27" si="74">((Q18-E18)/E18)*100</f>
        <v>33.632737677652273</v>
      </c>
      <c r="R27" s="104">
        <f t="shared" ref="R27" si="75">((R18-F18)/F18)*100</f>
        <v>40.325187737829317</v>
      </c>
      <c r="S27" s="104">
        <f t="shared" ref="S27" si="76">((S18-G18)/G18)*100</f>
        <v>-8.9889570821255322</v>
      </c>
      <c r="T27" s="104">
        <f t="shared" ref="T27" si="77">((T18-H18)/H18)*100</f>
        <v>13.745243038953042</v>
      </c>
      <c r="U27" s="104">
        <f t="shared" ref="U27" si="78">((U18-I18)/I18)*100</f>
        <v>-11.929875918336512</v>
      </c>
      <c r="V27" s="104">
        <f t="shared" ref="V27" si="79">((V18-J18)/J18)*100</f>
        <v>-35.232936078006496</v>
      </c>
      <c r="W27" s="104">
        <f t="shared" ref="W27" si="80">((W18-K18)/K18)*100</f>
        <v>99.845740927768006</v>
      </c>
      <c r="X27" s="104">
        <f t="shared" ref="X27" si="81">((X18-L18)/L18)*100</f>
        <v>-54.692617463488993</v>
      </c>
      <c r="Y27" s="104">
        <f t="shared" ref="Y27" si="82">((Y18-M18)/M18)*100</f>
        <v>97.27060526821198</v>
      </c>
      <c r="Z27" s="104">
        <f t="shared" ref="Z27" si="83">((Z18-N18)/N18)*100</f>
        <v>4.1993311346767284</v>
      </c>
      <c r="AA27" s="104">
        <f t="shared" ref="AA27" si="84">((AA18-O18)/O18)*100</f>
        <v>-61.770497803806734</v>
      </c>
      <c r="AB27" s="104">
        <f t="shared" ref="AB27" si="85">((AB18-P18)/P18)*100</f>
        <v>-12.956660702624356</v>
      </c>
      <c r="AC27" s="104">
        <f t="shared" ref="AC27" si="86">((AC18-Q18)/Q18)*100</f>
        <v>-47.100374268936854</v>
      </c>
      <c r="AD27" s="104">
        <f t="shared" ref="AD27" si="87">((AD18-R18)/R18)*100</f>
        <v>-45.784587817920752</v>
      </c>
    </row>
    <row r="28" spans="1:30" x14ac:dyDescent="0.3">
      <c r="A28" s="84" t="s">
        <v>348</v>
      </c>
      <c r="B28" s="119" t="s">
        <v>323</v>
      </c>
      <c r="C28" s="119" t="s">
        <v>352</v>
      </c>
      <c r="D28" s="120">
        <f t="shared" ref="D28:AC28" si="88">D19/1000</f>
        <v>1476.8389999999999</v>
      </c>
      <c r="E28" s="120">
        <f t="shared" si="88"/>
        <v>1760.8520000000001</v>
      </c>
      <c r="F28" s="120">
        <f t="shared" si="88"/>
        <v>2101.9360000000001</v>
      </c>
      <c r="G28" s="120">
        <f t="shared" si="88"/>
        <v>2066.61</v>
      </c>
      <c r="H28" s="120">
        <f t="shared" si="88"/>
        <v>2223.29</v>
      </c>
      <c r="I28" s="120">
        <f t="shared" si="88"/>
        <v>2037.077</v>
      </c>
      <c r="J28" s="120">
        <f t="shared" si="88"/>
        <v>1927.3040000000001</v>
      </c>
      <c r="K28" s="120">
        <f t="shared" si="88"/>
        <v>1923.2750000000001</v>
      </c>
      <c r="L28" s="120">
        <f t="shared" si="88"/>
        <v>2142.5949999999998</v>
      </c>
      <c r="M28" s="120">
        <f t="shared" si="88"/>
        <v>2072.3939999999998</v>
      </c>
      <c r="N28" s="120">
        <f t="shared" si="88"/>
        <v>1993.66</v>
      </c>
      <c r="O28" s="120">
        <f t="shared" si="88"/>
        <v>2373.886</v>
      </c>
      <c r="P28" s="120">
        <f t="shared" si="88"/>
        <v>1945.3520000000001</v>
      </c>
      <c r="Q28" s="120">
        <f t="shared" si="88"/>
        <v>2253.0540000000001</v>
      </c>
      <c r="R28" s="120">
        <f t="shared" si="88"/>
        <v>2310.8939999999998</v>
      </c>
      <c r="S28" s="120">
        <f t="shared" si="88"/>
        <v>2416.3980000000001</v>
      </c>
      <c r="T28" s="120">
        <f t="shared" si="88"/>
        <v>2632.663</v>
      </c>
      <c r="U28" s="120">
        <f t="shared" si="88"/>
        <v>2093.7579999999998</v>
      </c>
      <c r="V28" s="120">
        <f t="shared" si="88"/>
        <v>2462.27</v>
      </c>
      <c r="W28" s="120">
        <f t="shared" si="88"/>
        <v>2552.7310000000002</v>
      </c>
      <c r="X28" s="120">
        <f t="shared" si="88"/>
        <v>2664.038</v>
      </c>
      <c r="Y28" s="120">
        <f t="shared" si="88"/>
        <v>2493.9160000000002</v>
      </c>
      <c r="Z28" s="120">
        <f t="shared" si="88"/>
        <v>2636.6379999999999</v>
      </c>
      <c r="AA28" s="120">
        <f t="shared" si="88"/>
        <v>2579.6559999999999</v>
      </c>
      <c r="AB28" s="120">
        <f t="shared" si="88"/>
        <v>2224.5439999999999</v>
      </c>
      <c r="AC28" s="120">
        <f t="shared" si="88"/>
        <v>2258.5010000000002</v>
      </c>
      <c r="AD28" s="120">
        <f t="shared" ref="AD28" si="89">AD19/1000</f>
        <v>2727.3519999999999</v>
      </c>
    </row>
    <row r="29" spans="1:30" x14ac:dyDescent="0.3">
      <c r="B29" s="119" t="s">
        <v>323</v>
      </c>
      <c r="C29" s="119" t="s">
        <v>320</v>
      </c>
      <c r="D29" s="104" t="e">
        <f t="shared" ref="D29" si="90">((D19-#REF!)/#REF!)*100</f>
        <v>#REF!</v>
      </c>
      <c r="E29" s="104" t="e">
        <f t="shared" ref="E29" si="91">((E19-#REF!)/#REF!)*100</f>
        <v>#REF!</v>
      </c>
      <c r="F29" s="104" t="e">
        <f t="shared" ref="F29" si="92">((F19-#REF!)/#REF!)*100</f>
        <v>#REF!</v>
      </c>
      <c r="G29" s="104" t="e">
        <f t="shared" ref="G29" si="93">((G19-#REF!)/#REF!)*100</f>
        <v>#REF!</v>
      </c>
      <c r="H29" s="104" t="e">
        <f t="shared" ref="H29" si="94">((H19-#REF!)/#REF!)*100</f>
        <v>#REF!</v>
      </c>
      <c r="I29" s="104" t="e">
        <f t="shared" ref="I29" si="95">((I19-#REF!)/#REF!)*100</f>
        <v>#REF!</v>
      </c>
      <c r="J29" s="104" t="e">
        <f t="shared" ref="J29" si="96">((J19-#REF!)/#REF!)*100</f>
        <v>#REF!</v>
      </c>
      <c r="K29" s="104" t="e">
        <f t="shared" ref="K29" si="97">((K19-#REF!)/#REF!)*100</f>
        <v>#REF!</v>
      </c>
      <c r="L29" s="104" t="e">
        <f t="shared" ref="L29:M29" si="98">((L19-#REF!)/#REF!)*100</f>
        <v>#REF!</v>
      </c>
      <c r="M29" s="104" t="e">
        <f t="shared" si="98"/>
        <v>#REF!</v>
      </c>
      <c r="N29" s="104" t="e">
        <f t="shared" ref="N29" si="99">((N19-B19)/B19)*100</f>
        <v>#VALUE!</v>
      </c>
      <c r="O29" s="104" t="e">
        <f t="shared" ref="O29" si="100">((O19-C19)/C19)*100</f>
        <v>#VALUE!</v>
      </c>
      <c r="P29" s="104">
        <f t="shared" ref="P29" si="101">((P19-D19)/D19)*100</f>
        <v>31.724040332087654</v>
      </c>
      <c r="Q29" s="104">
        <f t="shared" ref="Q29" si="102">((Q19-E19)/E19)*100</f>
        <v>27.952491180405847</v>
      </c>
      <c r="R29" s="104">
        <f t="shared" ref="R29" si="103">((R19-F19)/F19)*100</f>
        <v>9.9412160979211546</v>
      </c>
      <c r="S29" s="104">
        <f t="shared" ref="S29" si="104">((S19-G19)/G19)*100</f>
        <v>16.925689897948814</v>
      </c>
      <c r="T29" s="104">
        <f t="shared" ref="T29" si="105">((T19-H19)/H19)*100</f>
        <v>18.412937583491132</v>
      </c>
      <c r="U29" s="104">
        <f t="shared" ref="U29" si="106">((U19-I19)/I19)*100</f>
        <v>2.7824672312337726</v>
      </c>
      <c r="V29" s="104">
        <f t="shared" ref="V29" si="107">((V19-J19)/J19)*100</f>
        <v>27.757219411156726</v>
      </c>
      <c r="W29" s="104">
        <f t="shared" ref="W29" si="108">((W19-K19)/K19)*100</f>
        <v>32.728340980878968</v>
      </c>
      <c r="X29" s="104">
        <f t="shared" ref="X29" si="109">((X19-L19)/L19)*100</f>
        <v>24.336983891029334</v>
      </c>
      <c r="Y29" s="104">
        <f t="shared" ref="Y29" si="110">((Y19-M19)/M19)*100</f>
        <v>20.339858154385702</v>
      </c>
      <c r="Z29" s="104">
        <f t="shared" ref="Z29" si="111">((Z19-N19)/N19)*100</f>
        <v>32.251136101441567</v>
      </c>
      <c r="AA29" s="104">
        <f t="shared" ref="AA29" si="112">((AA19-O19)/O19)*100</f>
        <v>8.6680657790643689</v>
      </c>
      <c r="AB29" s="104">
        <f t="shared" ref="AB29" si="113">((AB19-P19)/P19)*100</f>
        <v>14.35174713882115</v>
      </c>
      <c r="AC29" s="104">
        <f t="shared" ref="AC29" si="114">((AC19-Q19)/Q19)*100</f>
        <v>0.24176073897918116</v>
      </c>
      <c r="AD29" s="104">
        <f t="shared" ref="AD29" si="115">((AD19-R19)/R19)*100</f>
        <v>18.021510289957046</v>
      </c>
    </row>
    <row r="30" spans="1:30" x14ac:dyDescent="0.3">
      <c r="A30" s="84" t="s">
        <v>347</v>
      </c>
      <c r="B30" s="119" t="s">
        <v>323</v>
      </c>
      <c r="C30" s="119" t="s">
        <v>352</v>
      </c>
      <c r="D30" s="257">
        <f t="shared" ref="D30:AC30" si="116">D20/1000</f>
        <v>179.79900000000001</v>
      </c>
      <c r="E30" s="257">
        <f t="shared" si="116"/>
        <v>208.94</v>
      </c>
      <c r="F30" s="257">
        <f t="shared" si="116"/>
        <v>206.54300000000001</v>
      </c>
      <c r="G30" s="257">
        <f t="shared" si="116"/>
        <v>192.15600000000001</v>
      </c>
      <c r="H30" s="257">
        <f t="shared" si="116"/>
        <v>233.12200000000001</v>
      </c>
      <c r="I30" s="257">
        <f t="shared" si="116"/>
        <v>217.11</v>
      </c>
      <c r="J30" s="257">
        <f t="shared" si="116"/>
        <v>213.04300000000001</v>
      </c>
      <c r="K30" s="257">
        <f t="shared" si="116"/>
        <v>267.56400000000002</v>
      </c>
      <c r="L30" s="257">
        <f t="shared" si="116"/>
        <v>247.792</v>
      </c>
      <c r="M30" s="257">
        <f t="shared" si="116"/>
        <v>247.386</v>
      </c>
      <c r="N30" s="257">
        <f t="shared" si="116"/>
        <v>246.13200000000001</v>
      </c>
      <c r="O30" s="257">
        <f t="shared" si="116"/>
        <v>241.26599999999999</v>
      </c>
      <c r="P30" s="257">
        <f t="shared" si="116"/>
        <v>208.036</v>
      </c>
      <c r="Q30" s="257">
        <f t="shared" si="116"/>
        <v>198.93100000000001</v>
      </c>
      <c r="R30" s="257">
        <f t="shared" si="116"/>
        <v>197.72800000000001</v>
      </c>
      <c r="S30" s="257">
        <f t="shared" si="116"/>
        <v>196.79</v>
      </c>
      <c r="T30" s="257">
        <f t="shared" si="116"/>
        <v>214.17400000000001</v>
      </c>
      <c r="U30" s="257">
        <f t="shared" si="116"/>
        <v>195.952</v>
      </c>
      <c r="V30" s="257">
        <f t="shared" si="116"/>
        <v>307.54000000000002</v>
      </c>
      <c r="W30" s="257">
        <f t="shared" si="116"/>
        <v>394.61</v>
      </c>
      <c r="X30" s="257">
        <f t="shared" si="116"/>
        <v>391.51400000000001</v>
      </c>
      <c r="Y30" s="257">
        <f t="shared" si="116"/>
        <v>408.28100000000001</v>
      </c>
      <c r="Z30" s="257">
        <f t="shared" si="116"/>
        <v>480.822</v>
      </c>
      <c r="AA30" s="257">
        <f t="shared" si="116"/>
        <v>428.42399999999998</v>
      </c>
      <c r="AB30" s="257">
        <f t="shared" si="116"/>
        <v>459.221</v>
      </c>
      <c r="AC30" s="257">
        <f t="shared" si="116"/>
        <v>441.70600000000002</v>
      </c>
      <c r="AD30" s="257">
        <f t="shared" ref="AD30" si="117">AD20/1000</f>
        <v>521.39800000000002</v>
      </c>
    </row>
    <row r="31" spans="1:30" x14ac:dyDescent="0.3">
      <c r="B31" s="119" t="s">
        <v>323</v>
      </c>
      <c r="C31" s="119" t="s">
        <v>320</v>
      </c>
      <c r="D31" s="104" t="e">
        <f t="shared" ref="D31" si="118">((D20-#REF!)/#REF!)*100</f>
        <v>#REF!</v>
      </c>
      <c r="E31" s="104" t="e">
        <f t="shared" ref="E31" si="119">((E20-#REF!)/#REF!)*100</f>
        <v>#REF!</v>
      </c>
      <c r="F31" s="104" t="e">
        <f t="shared" ref="F31" si="120">((F20-#REF!)/#REF!)*100</f>
        <v>#REF!</v>
      </c>
      <c r="G31" s="104" t="e">
        <f t="shared" ref="G31" si="121">((G20-#REF!)/#REF!)*100</f>
        <v>#REF!</v>
      </c>
      <c r="H31" s="104" t="e">
        <f t="shared" ref="H31" si="122">((H20-#REF!)/#REF!)*100</f>
        <v>#REF!</v>
      </c>
      <c r="I31" s="104" t="e">
        <f t="shared" ref="I31" si="123">((I20-#REF!)/#REF!)*100</f>
        <v>#REF!</v>
      </c>
      <c r="J31" s="104" t="e">
        <f t="shared" ref="J31" si="124">((J20-#REF!)/#REF!)*100</f>
        <v>#REF!</v>
      </c>
      <c r="K31" s="104" t="e">
        <f t="shared" ref="K31" si="125">((K20-#REF!)/#REF!)*100</f>
        <v>#REF!</v>
      </c>
      <c r="L31" s="104" t="e">
        <f t="shared" ref="L31" si="126">((L20-#REF!)/#REF!)*100</f>
        <v>#REF!</v>
      </c>
      <c r="M31" s="104" t="e">
        <f t="shared" ref="M31" si="127">((M20-A20)/A20)*100</f>
        <v>#VALUE!</v>
      </c>
      <c r="N31" s="104" t="e">
        <f t="shared" ref="N31" si="128">((N20-B20)/B20)*100</f>
        <v>#VALUE!</v>
      </c>
      <c r="O31" s="104" t="e">
        <f t="shared" ref="O31" si="129">((O20-C20)/C20)*100</f>
        <v>#VALUE!</v>
      </c>
      <c r="P31" s="104">
        <f t="shared" ref="P31" si="130">((P20-D20)/D20)*100</f>
        <v>15.70475920333261</v>
      </c>
      <c r="Q31" s="104">
        <f t="shared" ref="Q31" si="131">((Q20-E20)/E20)*100</f>
        <v>-4.790370441275007</v>
      </c>
      <c r="R31" s="104">
        <f t="shared" ref="R31" si="132">((R20-F20)/F20)*100</f>
        <v>-4.2678764228272073</v>
      </c>
      <c r="S31" s="104">
        <f t="shared" ref="S31" si="133">((S20-G20)/G20)*100</f>
        <v>2.4115822560835989</v>
      </c>
      <c r="T31" s="104">
        <f t="shared" ref="T31" si="134">((T20-H20)/H20)*100</f>
        <v>-8.1279330136151895</v>
      </c>
      <c r="U31" s="104">
        <f t="shared" ref="U31" si="135">((U20-I20)/I20)*100</f>
        <v>-9.7452904057850862</v>
      </c>
      <c r="V31" s="104">
        <f t="shared" ref="V31" si="136">((V20-J20)/J20)*100</f>
        <v>44.355834268199381</v>
      </c>
      <c r="W31" s="104">
        <f t="shared" ref="W31" si="137">((W20-K20)/K20)*100</f>
        <v>47.482471483458163</v>
      </c>
      <c r="X31" s="104">
        <f t="shared" ref="X31" si="138">((X20-L20)/L20)*100</f>
        <v>58.001065409698462</v>
      </c>
      <c r="Y31" s="104">
        <f t="shared" ref="Y31" si="139">((Y20-M20)/M20)*100</f>
        <v>65.038037722425685</v>
      </c>
      <c r="Z31" s="104">
        <f t="shared" ref="Z31" si="140">((Z20-N20)/N20)*100</f>
        <v>95.351274925649648</v>
      </c>
      <c r="AA31" s="104">
        <f t="shared" ref="AA31" si="141">((AA20-O20)/O20)*100</f>
        <v>77.573300838079135</v>
      </c>
      <c r="AB31" s="104">
        <f t="shared" ref="AB31" si="142">((AB20-P20)/P20)*100</f>
        <v>120.74112172893152</v>
      </c>
      <c r="AC31" s="104">
        <f t="shared" ref="AC31" si="143">((AC20-Q20)/Q20)*100</f>
        <v>122.03980274567563</v>
      </c>
      <c r="AD31" s="104">
        <f t="shared" ref="AD31" si="144">((AD20-R20)/R20)*100</f>
        <v>163.69457031882183</v>
      </c>
    </row>
    <row r="33" spans="1:30" x14ac:dyDescent="0.3">
      <c r="A33" s="84" t="s">
        <v>350</v>
      </c>
      <c r="B33" s="116" t="s">
        <v>323</v>
      </c>
      <c r="C33" s="116" t="s">
        <v>355</v>
      </c>
      <c r="D33" s="115" t="e">
        <f>D$22-#REF!</f>
        <v>#REF!</v>
      </c>
      <c r="E33" s="115" t="e">
        <f>E$22-#REF!</f>
        <v>#REF!</v>
      </c>
      <c r="F33" s="115" t="e">
        <f>F$22-#REF!</f>
        <v>#REF!</v>
      </c>
      <c r="G33" s="115" t="e">
        <f>G$22-#REF!</f>
        <v>#REF!</v>
      </c>
      <c r="H33" s="115" t="e">
        <f>H$22-#REF!</f>
        <v>#REF!</v>
      </c>
      <c r="I33" s="115" t="e">
        <f>I$22-#REF!</f>
        <v>#REF!</v>
      </c>
      <c r="J33" s="115" t="e">
        <f>J$22-#REF!</f>
        <v>#REF!</v>
      </c>
      <c r="K33" s="115" t="e">
        <f>K$22-#REF!</f>
        <v>#REF!</v>
      </c>
      <c r="L33" s="115" t="e">
        <f>L$22-#REF!</f>
        <v>#REF!</v>
      </c>
      <c r="M33" s="115" t="e">
        <f t="shared" ref="M33:Q33" si="145">M$22-A$22</f>
        <v>#VALUE!</v>
      </c>
      <c r="N33" s="115" t="e">
        <f t="shared" si="145"/>
        <v>#VALUE!</v>
      </c>
      <c r="O33" s="115" t="e">
        <f t="shared" si="145"/>
        <v>#VALUE!</v>
      </c>
      <c r="P33" s="115">
        <f t="shared" si="145"/>
        <v>1340.7470000000003</v>
      </c>
      <c r="Q33" s="115">
        <f t="shared" si="145"/>
        <v>1442.1719999999996</v>
      </c>
      <c r="R33" s="115">
        <f>R$22-F$22</f>
        <v>1158.0079999999998</v>
      </c>
      <c r="S33" s="115">
        <f>S$22-G$22</f>
        <v>1287.1289999999999</v>
      </c>
      <c r="T33" s="115">
        <f>T$22-H$22</f>
        <v>1092.0230000000001</v>
      </c>
      <c r="U33" s="115">
        <f>U$22-I$22</f>
        <v>556.48300000000017</v>
      </c>
      <c r="V33" s="115">
        <f>V$22-J$22</f>
        <v>2029.5050000000001</v>
      </c>
      <c r="W33" s="115">
        <f t="shared" ref="W33:AD33" si="146">W$22-K$22</f>
        <v>2424.2830000000004</v>
      </c>
      <c r="X33" s="115">
        <f t="shared" si="146"/>
        <v>1731.6530000000002</v>
      </c>
      <c r="Y33" s="115">
        <f t="shared" si="146"/>
        <v>2025.0929999999998</v>
      </c>
      <c r="Z33" s="115">
        <f t="shared" si="146"/>
        <v>2380.521999999999</v>
      </c>
      <c r="AA33" s="115">
        <f t="shared" si="146"/>
        <v>720.65299999999934</v>
      </c>
      <c r="AB33" s="115">
        <f t="shared" si="146"/>
        <v>1246.4439999999995</v>
      </c>
      <c r="AC33" s="115">
        <f t="shared" si="146"/>
        <v>318.55000000000018</v>
      </c>
      <c r="AD33" s="115">
        <f t="shared" si="146"/>
        <v>833.64899999999943</v>
      </c>
    </row>
    <row r="34" spans="1:30" x14ac:dyDescent="0.3">
      <c r="A34" s="84" t="s">
        <v>350</v>
      </c>
      <c r="B34" s="116" t="s">
        <v>321</v>
      </c>
      <c r="C34" s="116" t="s">
        <v>355</v>
      </c>
      <c r="D34" s="115" t="e">
        <f>D$52-#REF!</f>
        <v>#REF!</v>
      </c>
      <c r="E34" s="115" t="e">
        <f>E$52-#REF!</f>
        <v>#REF!</v>
      </c>
      <c r="F34" s="115" t="e">
        <f>F$52-#REF!</f>
        <v>#REF!</v>
      </c>
      <c r="G34" s="115" t="e">
        <f>G$52-#REF!</f>
        <v>#REF!</v>
      </c>
      <c r="H34" s="115" t="e">
        <f>H$52-#REF!</f>
        <v>#REF!</v>
      </c>
      <c r="I34" s="115" t="e">
        <f>I$52-#REF!</f>
        <v>#REF!</v>
      </c>
      <c r="J34" s="115" t="e">
        <f>J$52-#REF!</f>
        <v>#REF!</v>
      </c>
      <c r="K34" s="115" t="e">
        <f>K$52-#REF!</f>
        <v>#REF!</v>
      </c>
      <c r="L34" s="115" t="e">
        <f>L$52-#REF!</f>
        <v>#REF!</v>
      </c>
      <c r="M34" s="115" t="e">
        <f t="shared" ref="M34:Q34" si="147">M$52-A$52</f>
        <v>#VALUE!</v>
      </c>
      <c r="N34" s="115" t="e">
        <f t="shared" si="147"/>
        <v>#VALUE!</v>
      </c>
      <c r="O34" s="115" t="e">
        <f t="shared" si="147"/>
        <v>#VALUE!</v>
      </c>
      <c r="P34" s="115">
        <f t="shared" si="147"/>
        <v>-466.79500000000007</v>
      </c>
      <c r="Q34" s="115">
        <f t="shared" si="147"/>
        <v>180.53999999999996</v>
      </c>
      <c r="R34" s="115">
        <f>R$52-F$52</f>
        <v>-142.50299999999993</v>
      </c>
      <c r="S34" s="115">
        <f>S$52-G$52</f>
        <v>-2418.1779999999999</v>
      </c>
      <c r="T34" s="115">
        <f>T$52-H$52</f>
        <v>1108.5709999999999</v>
      </c>
      <c r="U34" s="115">
        <f>U$52-I$52</f>
        <v>672.48599999999999</v>
      </c>
      <c r="V34" s="115">
        <f>V$52-J$52</f>
        <v>-221.91799999999989</v>
      </c>
      <c r="W34" s="115">
        <f t="shared" ref="W34:AD34" si="148">W$52-K$52</f>
        <v>-468.89700000000005</v>
      </c>
      <c r="X34" s="115">
        <f t="shared" si="148"/>
        <v>596.48899999999992</v>
      </c>
      <c r="Y34" s="115">
        <f t="shared" si="148"/>
        <v>-986.05300000000011</v>
      </c>
      <c r="Z34" s="115">
        <f t="shared" si="148"/>
        <v>1221.0319999999999</v>
      </c>
      <c r="AA34" s="115">
        <f t="shared" si="148"/>
        <v>-823.18499999999972</v>
      </c>
      <c r="AB34" s="115">
        <f t="shared" si="148"/>
        <v>403.71000000000004</v>
      </c>
      <c r="AC34" s="115">
        <f t="shared" si="148"/>
        <v>115.70800000000008</v>
      </c>
      <c r="AD34" s="115">
        <f t="shared" si="148"/>
        <v>1408.3710000000001</v>
      </c>
    </row>
    <row r="35" spans="1:30" x14ac:dyDescent="0.3">
      <c r="A35" s="84" t="s">
        <v>353</v>
      </c>
      <c r="B35" s="116" t="s">
        <v>323</v>
      </c>
      <c r="C35" s="116" t="s">
        <v>355</v>
      </c>
      <c r="D35" s="115" t="e">
        <f>D$24-#REF!</f>
        <v>#REF!</v>
      </c>
      <c r="E35" s="115" t="e">
        <f>E$24-#REF!</f>
        <v>#REF!</v>
      </c>
      <c r="F35" s="115" t="e">
        <f>F$24-#REF!</f>
        <v>#REF!</v>
      </c>
      <c r="G35" s="115" t="e">
        <f>G$24-#REF!</f>
        <v>#REF!</v>
      </c>
      <c r="H35" s="115" t="e">
        <f>H$24-#REF!</f>
        <v>#REF!</v>
      </c>
      <c r="I35" s="115" t="e">
        <f>I$24-#REF!</f>
        <v>#REF!</v>
      </c>
      <c r="J35" s="115" t="e">
        <f>J$24-#REF!</f>
        <v>#REF!</v>
      </c>
      <c r="K35" s="115" t="e">
        <f>K$24-#REF!</f>
        <v>#REF!</v>
      </c>
      <c r="L35" s="115" t="e">
        <f>L$24-#REF!</f>
        <v>#REF!</v>
      </c>
      <c r="M35" s="115" t="e">
        <f t="shared" ref="M35:Q35" si="149">M$24-A$24</f>
        <v>#VALUE!</v>
      </c>
      <c r="N35" s="115" t="e">
        <f t="shared" si="149"/>
        <v>#VALUE!</v>
      </c>
      <c r="O35" s="115" t="e">
        <f t="shared" si="149"/>
        <v>#VALUE!</v>
      </c>
      <c r="P35" s="115">
        <f t="shared" si="149"/>
        <v>549.46500000000015</v>
      </c>
      <c r="Q35" s="115">
        <f t="shared" si="149"/>
        <v>567.52799999999979</v>
      </c>
      <c r="R35" s="115">
        <f>R$24-F$24</f>
        <v>271.99200000000019</v>
      </c>
      <c r="S35" s="115">
        <f>S$24-G$24</f>
        <v>329.83100000000013</v>
      </c>
      <c r="T35" s="115">
        <f>T$24-H$24</f>
        <v>411.40999999999985</v>
      </c>
      <c r="U35" s="115">
        <f>U$24-I$24</f>
        <v>10.255999999999858</v>
      </c>
      <c r="V35" s="115">
        <f>V$24-J$24</f>
        <v>556.29300000000012</v>
      </c>
      <c r="W35" s="115">
        <f t="shared" ref="W35:AD35" si="150">W$24-K$24</f>
        <v>900.84100000000035</v>
      </c>
      <c r="X35" s="115">
        <f t="shared" si="150"/>
        <v>452.75199999999995</v>
      </c>
      <c r="Y35" s="115">
        <f t="shared" si="150"/>
        <v>714.09999999999991</v>
      </c>
      <c r="Z35" s="115">
        <f t="shared" si="150"/>
        <v>883.10500000000002</v>
      </c>
      <c r="AA35" s="115">
        <f t="shared" si="150"/>
        <v>224.17100000000028</v>
      </c>
      <c r="AB35" s="115">
        <f t="shared" si="150"/>
        <v>505.97299999999996</v>
      </c>
      <c r="AC35" s="115">
        <f t="shared" si="150"/>
        <v>88.523000000000138</v>
      </c>
      <c r="AD35" s="115">
        <f t="shared" si="150"/>
        <v>625.65599999999995</v>
      </c>
    </row>
    <row r="36" spans="1:30" x14ac:dyDescent="0.3">
      <c r="A36" s="84" t="s">
        <v>353</v>
      </c>
      <c r="B36" s="116" t="s">
        <v>321</v>
      </c>
      <c r="C36" s="116" t="s">
        <v>355</v>
      </c>
      <c r="D36" s="115" t="e">
        <f>D$54-#REF!</f>
        <v>#REF!</v>
      </c>
      <c r="E36" s="115" t="e">
        <f>E$54-#REF!</f>
        <v>#REF!</v>
      </c>
      <c r="F36" s="115" t="e">
        <f>F$54-#REF!</f>
        <v>#REF!</v>
      </c>
      <c r="G36" s="115" t="e">
        <f>G$54-#REF!</f>
        <v>#REF!</v>
      </c>
      <c r="H36" s="115" t="e">
        <f>H$54-#REF!</f>
        <v>#REF!</v>
      </c>
      <c r="I36" s="115" t="e">
        <f>I$54-#REF!</f>
        <v>#REF!</v>
      </c>
      <c r="J36" s="115" t="e">
        <f>J$54-#REF!</f>
        <v>#REF!</v>
      </c>
      <c r="K36" s="115" t="e">
        <f>K$54-#REF!</f>
        <v>#REF!</v>
      </c>
      <c r="L36" s="115" t="e">
        <f>L$54-#REF!</f>
        <v>#REF!</v>
      </c>
      <c r="M36" s="115" t="e">
        <f t="shared" ref="M36:Q36" si="151">M$54-A$54</f>
        <v>#VALUE!</v>
      </c>
      <c r="N36" s="115" t="e">
        <f t="shared" si="151"/>
        <v>#VALUE!</v>
      </c>
      <c r="O36" s="115" t="e">
        <f t="shared" si="151"/>
        <v>#VALUE!</v>
      </c>
      <c r="P36" s="115">
        <f t="shared" si="151"/>
        <v>-266.72899999999993</v>
      </c>
      <c r="Q36" s="115">
        <f t="shared" si="151"/>
        <v>-219.90899999999988</v>
      </c>
      <c r="R36" s="115">
        <f>R$54-F$54</f>
        <v>-55.381999999999834</v>
      </c>
      <c r="S36" s="115">
        <f>S$54-G$54</f>
        <v>-2540.2879999999996</v>
      </c>
      <c r="T36" s="115">
        <f>T$54-H$54</f>
        <v>870.68</v>
      </c>
      <c r="U36" s="115">
        <f>U$54-I$54</f>
        <v>534.42399999999998</v>
      </c>
      <c r="V36" s="115">
        <f>V$54-J$54</f>
        <v>-121.24200000000019</v>
      </c>
      <c r="W36" s="115">
        <f t="shared" ref="W36:AD36" si="152">W$54-K$54</f>
        <v>-674.49799999999993</v>
      </c>
      <c r="X36" s="115">
        <f t="shared" si="152"/>
        <v>506.37300000000005</v>
      </c>
      <c r="Y36" s="115">
        <f t="shared" si="152"/>
        <v>-484.20499999999993</v>
      </c>
      <c r="Z36" s="115">
        <f t="shared" si="152"/>
        <v>1032.4809999999998</v>
      </c>
      <c r="AA36" s="115">
        <f t="shared" si="152"/>
        <v>-492.71099999999979</v>
      </c>
      <c r="AB36" s="115">
        <f t="shared" si="152"/>
        <v>519.46799999999996</v>
      </c>
      <c r="AC36" s="115">
        <f t="shared" si="152"/>
        <v>120.40800000000002</v>
      </c>
      <c r="AD36" s="115">
        <f t="shared" si="152"/>
        <v>1170.713</v>
      </c>
    </row>
    <row r="37" spans="1:30" x14ac:dyDescent="0.3">
      <c r="A37" s="84" t="s">
        <v>349</v>
      </c>
      <c r="B37" s="116" t="s">
        <v>323</v>
      </c>
      <c r="C37" s="116" t="s">
        <v>355</v>
      </c>
      <c r="D37" s="115" t="e">
        <f>D$26-#REF!</f>
        <v>#REF!</v>
      </c>
      <c r="E37" s="115" t="e">
        <f>E$26-#REF!</f>
        <v>#REF!</v>
      </c>
      <c r="F37" s="115" t="e">
        <f>F$26-#REF!</f>
        <v>#REF!</v>
      </c>
      <c r="G37" s="115" t="e">
        <f>G$26-#REF!</f>
        <v>#REF!</v>
      </c>
      <c r="H37" s="115" t="e">
        <f>H$26-#REF!</f>
        <v>#REF!</v>
      </c>
      <c r="I37" s="115" t="e">
        <f>I$26-#REF!</f>
        <v>#REF!</v>
      </c>
      <c r="J37" s="115" t="e">
        <f>J$26-#REF!</f>
        <v>#REF!</v>
      </c>
      <c r="K37" s="115" t="e">
        <f>K$26-#REF!</f>
        <v>#REF!</v>
      </c>
      <c r="L37" s="115" t="e">
        <f>L$26-#REF!</f>
        <v>#REF!</v>
      </c>
      <c r="M37" s="115" t="e">
        <f t="shared" ref="M37:Q37" si="153">M$26-A$26</f>
        <v>#VALUE!</v>
      </c>
      <c r="N37" s="115" t="e">
        <f t="shared" si="153"/>
        <v>#VALUE!</v>
      </c>
      <c r="O37" s="115" t="e">
        <f t="shared" si="153"/>
        <v>#VALUE!</v>
      </c>
      <c r="P37" s="115">
        <f t="shared" si="153"/>
        <v>52.715000000000003</v>
      </c>
      <c r="Q37" s="115">
        <f t="shared" si="153"/>
        <v>85.33499999999998</v>
      </c>
      <c r="R37" s="115">
        <f>R$26-F$26</f>
        <v>71.84899999999999</v>
      </c>
      <c r="S37" s="115">
        <f>S$26-G$26</f>
        <v>-24.591000000000008</v>
      </c>
      <c r="T37" s="115">
        <f>T$26-H$26</f>
        <v>20.985000000000014</v>
      </c>
      <c r="U37" s="115">
        <f>U$26-I$26</f>
        <v>-25.266999999999996</v>
      </c>
      <c r="V37" s="115">
        <f>V$26-J$26</f>
        <v>-73.170000000000016</v>
      </c>
      <c r="W37" s="115">
        <f t="shared" ref="W37:AD37" si="154">W$26-K$26</f>
        <v>144.339</v>
      </c>
      <c r="X37" s="115">
        <f t="shared" si="154"/>
        <v>-212.41299999999998</v>
      </c>
      <c r="Y37" s="115">
        <f t="shared" si="154"/>
        <v>131.68299999999999</v>
      </c>
      <c r="Z37" s="115">
        <f t="shared" si="154"/>
        <v>5.4369999999999834</v>
      </c>
      <c r="AA37" s="115">
        <f t="shared" si="154"/>
        <v>-168.75700000000001</v>
      </c>
      <c r="AB37" s="115">
        <f t="shared" si="154"/>
        <v>-24.403999999999996</v>
      </c>
      <c r="AC37" s="115">
        <f t="shared" si="154"/>
        <v>-159.69899999999998</v>
      </c>
      <c r="AD37" s="115">
        <f t="shared" si="154"/>
        <v>-114.47200000000001</v>
      </c>
    </row>
    <row r="38" spans="1:30" x14ac:dyDescent="0.3">
      <c r="A38" s="84" t="s">
        <v>349</v>
      </c>
      <c r="B38" s="116" t="s">
        <v>321</v>
      </c>
      <c r="C38" s="116" t="s">
        <v>355</v>
      </c>
      <c r="D38" s="115" t="e">
        <f>D$56-#REF!</f>
        <v>#REF!</v>
      </c>
      <c r="E38" s="115" t="e">
        <f>E$56-#REF!</f>
        <v>#REF!</v>
      </c>
      <c r="F38" s="115" t="e">
        <f>F$56-#REF!</f>
        <v>#REF!</v>
      </c>
      <c r="G38" s="115" t="e">
        <f>G$56-#REF!</f>
        <v>#REF!</v>
      </c>
      <c r="H38" s="115" t="e">
        <f>H$56-#REF!</f>
        <v>#REF!</v>
      </c>
      <c r="I38" s="115" t="e">
        <f>I$56-#REF!</f>
        <v>#REF!</v>
      </c>
      <c r="J38" s="115" t="e">
        <f>J$56-#REF!</f>
        <v>#REF!</v>
      </c>
      <c r="K38" s="115" t="e">
        <f>K$56-#REF!</f>
        <v>#REF!</v>
      </c>
      <c r="L38" s="115" t="e">
        <f>L$56-#REF!</f>
        <v>#REF!</v>
      </c>
      <c r="M38" s="115" t="e">
        <f t="shared" ref="M38:Q38" si="155">M$56-A$56</f>
        <v>#VALUE!</v>
      </c>
      <c r="N38" s="115" t="e">
        <f t="shared" si="155"/>
        <v>#VALUE!</v>
      </c>
      <c r="O38" s="115" t="e">
        <f t="shared" si="155"/>
        <v>#VALUE!</v>
      </c>
      <c r="P38" s="115">
        <f t="shared" si="155"/>
        <v>-46.990999999999993</v>
      </c>
      <c r="Q38" s="115">
        <f t="shared" si="155"/>
        <v>-29.885999999999996</v>
      </c>
      <c r="R38" s="115">
        <f>R$56-F$56</f>
        <v>28.454000000000001</v>
      </c>
      <c r="S38" s="115">
        <f>S$56-G$56</f>
        <v>-24.837</v>
      </c>
      <c r="T38" s="115">
        <f>T$56-H$56</f>
        <v>54.805999999999997</v>
      </c>
      <c r="U38" s="115">
        <f>U$56-I$56</f>
        <v>45.680999999999997</v>
      </c>
      <c r="V38" s="115">
        <f>V$56-J$56</f>
        <v>-1.4120000000000008</v>
      </c>
      <c r="W38" s="115">
        <f t="shared" ref="W38:AD38" si="156">W$56-K$56</f>
        <v>6.0460000000000012</v>
      </c>
      <c r="X38" s="115">
        <f t="shared" si="156"/>
        <v>33.042999999999999</v>
      </c>
      <c r="Y38" s="115">
        <f t="shared" si="156"/>
        <v>-16.511000000000003</v>
      </c>
      <c r="Z38" s="115">
        <f t="shared" si="156"/>
        <v>27.324999999999996</v>
      </c>
      <c r="AA38" s="115">
        <f t="shared" si="156"/>
        <v>1.4770000000000003</v>
      </c>
      <c r="AB38" s="115">
        <f t="shared" si="156"/>
        <v>72.193999999999988</v>
      </c>
      <c r="AC38" s="115">
        <f t="shared" si="156"/>
        <v>-11.841000000000001</v>
      </c>
      <c r="AD38" s="115">
        <f t="shared" si="156"/>
        <v>-0.56199999999999761</v>
      </c>
    </row>
    <row r="39" spans="1:30" x14ac:dyDescent="0.3">
      <c r="A39" s="84" t="s">
        <v>348</v>
      </c>
      <c r="B39" s="116" t="s">
        <v>323</v>
      </c>
      <c r="C39" s="116" t="s">
        <v>355</v>
      </c>
      <c r="D39" s="115" t="e">
        <f>D$28-#REF!</f>
        <v>#REF!</v>
      </c>
      <c r="E39" s="115" t="e">
        <f>E$28-#REF!</f>
        <v>#REF!</v>
      </c>
      <c r="F39" s="115" t="e">
        <f>F$28-#REF!</f>
        <v>#REF!</v>
      </c>
      <c r="G39" s="115" t="e">
        <f>G$28-#REF!</f>
        <v>#REF!</v>
      </c>
      <c r="H39" s="115" t="e">
        <f>H$28-#REF!</f>
        <v>#REF!</v>
      </c>
      <c r="I39" s="115" t="e">
        <f>I$28-#REF!</f>
        <v>#REF!</v>
      </c>
      <c r="J39" s="115" t="e">
        <f>J$28-#REF!</f>
        <v>#REF!</v>
      </c>
      <c r="K39" s="115" t="e">
        <f>K$28-#REF!</f>
        <v>#REF!</v>
      </c>
      <c r="L39" s="115" t="e">
        <f>L$28-#REF!</f>
        <v>#REF!</v>
      </c>
      <c r="M39" s="115" t="e">
        <f t="shared" ref="M39:Q39" si="157">M$28-A$28</f>
        <v>#VALUE!</v>
      </c>
      <c r="N39" s="115" t="e">
        <f t="shared" si="157"/>
        <v>#VALUE!</v>
      </c>
      <c r="O39" s="115" t="e">
        <f t="shared" si="157"/>
        <v>#VALUE!</v>
      </c>
      <c r="P39" s="115">
        <f t="shared" si="157"/>
        <v>468.51300000000015</v>
      </c>
      <c r="Q39" s="115">
        <f t="shared" si="157"/>
        <v>492.202</v>
      </c>
      <c r="R39" s="115">
        <f>R$28-F$28</f>
        <v>208.95799999999963</v>
      </c>
      <c r="S39" s="115">
        <f>S$28-G$28</f>
        <v>349.78800000000001</v>
      </c>
      <c r="T39" s="115">
        <f>T$28-H$28</f>
        <v>409.37300000000005</v>
      </c>
      <c r="U39" s="115">
        <f>U$28-I$28</f>
        <v>56.680999999999813</v>
      </c>
      <c r="V39" s="115">
        <f>V$28-J$28</f>
        <v>534.96599999999989</v>
      </c>
      <c r="W39" s="115">
        <f t="shared" ref="W39:AD39" si="158">W$28-K$28</f>
        <v>629.45600000000013</v>
      </c>
      <c r="X39" s="115">
        <f t="shared" si="158"/>
        <v>521.44300000000021</v>
      </c>
      <c r="Y39" s="115">
        <f t="shared" si="158"/>
        <v>421.52200000000039</v>
      </c>
      <c r="Z39" s="115">
        <f t="shared" si="158"/>
        <v>642.97799999999984</v>
      </c>
      <c r="AA39" s="115">
        <f t="shared" si="158"/>
        <v>205.76999999999998</v>
      </c>
      <c r="AB39" s="115">
        <f t="shared" si="158"/>
        <v>279.19199999999978</v>
      </c>
      <c r="AC39" s="115">
        <f t="shared" si="158"/>
        <v>5.4470000000001164</v>
      </c>
      <c r="AD39" s="115">
        <f t="shared" si="158"/>
        <v>416.45800000000008</v>
      </c>
    </row>
    <row r="40" spans="1:30" x14ac:dyDescent="0.3">
      <c r="A40" s="84" t="s">
        <v>348</v>
      </c>
      <c r="B40" s="116" t="s">
        <v>321</v>
      </c>
      <c r="C40" s="116" t="s">
        <v>355</v>
      </c>
      <c r="D40" s="115" t="e">
        <f>D$58-#REF!</f>
        <v>#REF!</v>
      </c>
      <c r="E40" s="115" t="e">
        <f>E$58-#REF!</f>
        <v>#REF!</v>
      </c>
      <c r="F40" s="115" t="e">
        <f>F$58-#REF!</f>
        <v>#REF!</v>
      </c>
      <c r="G40" s="115" t="e">
        <f>G$58-#REF!</f>
        <v>#REF!</v>
      </c>
      <c r="H40" s="115" t="e">
        <f>H$58-#REF!</f>
        <v>#REF!</v>
      </c>
      <c r="I40" s="115" t="e">
        <f>I$58-#REF!</f>
        <v>#REF!</v>
      </c>
      <c r="J40" s="115" t="e">
        <f>J$58-#REF!</f>
        <v>#REF!</v>
      </c>
      <c r="K40" s="115" t="e">
        <f>K$58-#REF!</f>
        <v>#REF!</v>
      </c>
      <c r="L40" s="115" t="e">
        <f>L$58-#REF!</f>
        <v>#REF!</v>
      </c>
      <c r="M40" s="115" t="e">
        <f t="shared" ref="M40:Q40" si="159">M$58-A$58</f>
        <v>#VALUE!</v>
      </c>
      <c r="N40" s="115" t="e">
        <f t="shared" si="159"/>
        <v>#VALUE!</v>
      </c>
      <c r="O40" s="115" t="e">
        <f t="shared" si="159"/>
        <v>#VALUE!</v>
      </c>
      <c r="P40" s="115">
        <f t="shared" si="159"/>
        <v>-32.13900000000001</v>
      </c>
      <c r="Q40" s="115">
        <f t="shared" si="159"/>
        <v>-45.390999999999963</v>
      </c>
      <c r="R40" s="115">
        <f>R$58-F$58</f>
        <v>193.40200000000004</v>
      </c>
      <c r="S40" s="115">
        <f>S$58-G$58</f>
        <v>215.60500000000002</v>
      </c>
      <c r="T40" s="115">
        <f>T$58-H$58</f>
        <v>373.39700000000005</v>
      </c>
      <c r="U40" s="115">
        <f>U$58-I$58</f>
        <v>178.185</v>
      </c>
      <c r="V40" s="115">
        <f>V$58-J$58</f>
        <v>-15.586999999999989</v>
      </c>
      <c r="W40" s="115">
        <f t="shared" ref="W40:AD40" si="160">W$58-K$58</f>
        <v>-245.29900000000001</v>
      </c>
      <c r="X40" s="115">
        <f t="shared" si="160"/>
        <v>57.694000000000074</v>
      </c>
      <c r="Y40" s="115">
        <f t="shared" si="160"/>
        <v>-254.30600000000001</v>
      </c>
      <c r="Z40" s="115">
        <f t="shared" si="160"/>
        <v>423.56800000000004</v>
      </c>
      <c r="AA40" s="115">
        <f t="shared" si="160"/>
        <v>311.72000000000003</v>
      </c>
      <c r="AB40" s="115">
        <f t="shared" si="160"/>
        <v>203.72399999999999</v>
      </c>
      <c r="AC40" s="115">
        <f t="shared" si="160"/>
        <v>141.74499999999995</v>
      </c>
      <c r="AD40" s="115">
        <f t="shared" si="160"/>
        <v>219.85599999999999</v>
      </c>
    </row>
    <row r="41" spans="1:30" x14ac:dyDescent="0.3">
      <c r="A41" s="84" t="s">
        <v>347</v>
      </c>
      <c r="B41" s="116" t="s">
        <v>323</v>
      </c>
      <c r="C41" s="116" t="s">
        <v>355</v>
      </c>
      <c r="D41" s="115" t="e">
        <f>D$30-#REF!</f>
        <v>#REF!</v>
      </c>
      <c r="E41" s="115" t="e">
        <f>E$30-#REF!</f>
        <v>#REF!</v>
      </c>
      <c r="F41" s="115" t="e">
        <f>F$30-#REF!</f>
        <v>#REF!</v>
      </c>
      <c r="G41" s="115" t="e">
        <f>G$30-#REF!</f>
        <v>#REF!</v>
      </c>
      <c r="H41" s="115" t="e">
        <f>H$30-#REF!</f>
        <v>#REF!</v>
      </c>
      <c r="I41" s="115" t="e">
        <f>I$30-#REF!</f>
        <v>#REF!</v>
      </c>
      <c r="J41" s="115" t="e">
        <f>J$30-#REF!</f>
        <v>#REF!</v>
      </c>
      <c r="K41" s="115" t="e">
        <f>K$30-#REF!</f>
        <v>#REF!</v>
      </c>
      <c r="L41" s="115" t="e">
        <f>L$30-#REF!</f>
        <v>#REF!</v>
      </c>
      <c r="M41" s="115" t="e">
        <f t="shared" ref="M41:Q41" si="161">M$30-A$30</f>
        <v>#VALUE!</v>
      </c>
      <c r="N41" s="115" t="e">
        <f t="shared" si="161"/>
        <v>#VALUE!</v>
      </c>
      <c r="O41" s="115" t="e">
        <f t="shared" si="161"/>
        <v>#VALUE!</v>
      </c>
      <c r="P41" s="115">
        <f t="shared" si="161"/>
        <v>28.236999999999995</v>
      </c>
      <c r="Q41" s="115">
        <f t="shared" si="161"/>
        <v>-10.008999999999986</v>
      </c>
      <c r="R41" s="115">
        <f>R$30-F$30</f>
        <v>-8.8149999999999977</v>
      </c>
      <c r="S41" s="115">
        <f>S$30-G$30</f>
        <v>4.6339999999999861</v>
      </c>
      <c r="T41" s="115">
        <f>T$30-H$30</f>
        <v>-18.948000000000008</v>
      </c>
      <c r="U41" s="115">
        <f>U$30-I$30</f>
        <v>-21.158000000000015</v>
      </c>
      <c r="V41" s="115">
        <f>V$30-J$30</f>
        <v>94.497000000000014</v>
      </c>
      <c r="W41" s="115">
        <f t="shared" ref="W41:AD41" si="162">W$30-K$30</f>
        <v>127.04599999999999</v>
      </c>
      <c r="X41" s="115">
        <f t="shared" si="162"/>
        <v>143.72200000000001</v>
      </c>
      <c r="Y41" s="115">
        <f t="shared" si="162"/>
        <v>160.89500000000001</v>
      </c>
      <c r="Z41" s="115">
        <f t="shared" si="162"/>
        <v>234.69</v>
      </c>
      <c r="AA41" s="115">
        <f t="shared" si="162"/>
        <v>187.15799999999999</v>
      </c>
      <c r="AB41" s="115">
        <f t="shared" si="162"/>
        <v>251.185</v>
      </c>
      <c r="AC41" s="115">
        <f t="shared" si="162"/>
        <v>242.77500000000001</v>
      </c>
      <c r="AD41" s="115">
        <f t="shared" si="162"/>
        <v>323.67</v>
      </c>
    </row>
    <row r="42" spans="1:30" x14ac:dyDescent="0.3">
      <c r="A42" s="84" t="s">
        <v>347</v>
      </c>
      <c r="B42" s="116" t="s">
        <v>321</v>
      </c>
      <c r="C42" s="116" t="s">
        <v>355</v>
      </c>
      <c r="D42" s="115" t="e">
        <f>D$60-#REF!</f>
        <v>#REF!</v>
      </c>
      <c r="E42" s="115" t="e">
        <f>E$60-#REF!</f>
        <v>#REF!</v>
      </c>
      <c r="F42" s="115" t="e">
        <f>F$60-#REF!</f>
        <v>#REF!</v>
      </c>
      <c r="G42" s="115" t="e">
        <f>G$60-#REF!</f>
        <v>#REF!</v>
      </c>
      <c r="H42" s="115" t="e">
        <f>H$60-#REF!</f>
        <v>#REF!</v>
      </c>
      <c r="I42" s="115" t="e">
        <f>I$60-#REF!</f>
        <v>#REF!</v>
      </c>
      <c r="J42" s="115" t="e">
        <f>J$60-#REF!</f>
        <v>#REF!</v>
      </c>
      <c r="K42" s="115" t="e">
        <f>K$60-#REF!</f>
        <v>#REF!</v>
      </c>
      <c r="L42" s="115" t="e">
        <f>L$60-#REF!</f>
        <v>#REF!</v>
      </c>
      <c r="M42" s="115" t="e">
        <f t="shared" ref="M42:Q42" si="163">M$60-A$60</f>
        <v>#VALUE!</v>
      </c>
      <c r="N42" s="115" t="e">
        <f t="shared" si="163"/>
        <v>#VALUE!</v>
      </c>
      <c r="O42" s="115" t="e">
        <f t="shared" si="163"/>
        <v>#VALUE!</v>
      </c>
      <c r="P42" s="115">
        <f t="shared" si="163"/>
        <v>-187.59900000000005</v>
      </c>
      <c r="Q42" s="115">
        <f t="shared" si="163"/>
        <v>-144.63199999999995</v>
      </c>
      <c r="R42" s="115">
        <f>R$60-F$60</f>
        <v>-277.238</v>
      </c>
      <c r="S42" s="115">
        <f>S$60-G$60</f>
        <v>-2731.056</v>
      </c>
      <c r="T42" s="115">
        <f>T$60-H$60</f>
        <v>442.47699999999998</v>
      </c>
      <c r="U42" s="115">
        <f>U$60-I$60</f>
        <v>310.55800000000005</v>
      </c>
      <c r="V42" s="115">
        <f>V$60-J$60</f>
        <v>-104.24299999999999</v>
      </c>
      <c r="W42" s="115">
        <f t="shared" ref="W42:AD42" si="164">W$60-K$60</f>
        <v>-435.245</v>
      </c>
      <c r="X42" s="115">
        <f t="shared" si="164"/>
        <v>415.63600000000008</v>
      </c>
      <c r="Y42" s="115">
        <f t="shared" si="164"/>
        <v>-213.38799999999998</v>
      </c>
      <c r="Z42" s="115">
        <f t="shared" si="164"/>
        <v>581.58799999999997</v>
      </c>
      <c r="AA42" s="115">
        <f t="shared" si="164"/>
        <v>-805.9079999999999</v>
      </c>
      <c r="AB42" s="115">
        <f t="shared" si="164"/>
        <v>243.55000000000007</v>
      </c>
      <c r="AC42" s="115">
        <f t="shared" si="164"/>
        <v>-9.4959999999999809</v>
      </c>
      <c r="AD42" s="115">
        <f t="shared" si="164"/>
        <v>951.41899999999987</v>
      </c>
    </row>
    <row r="43" spans="1:30" x14ac:dyDescent="0.3"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</row>
    <row r="44" spans="1:30" x14ac:dyDescent="0.3">
      <c r="B44" s="280" t="s">
        <v>382</v>
      </c>
      <c r="C44" s="165" t="s">
        <v>383</v>
      </c>
    </row>
    <row r="45" spans="1:30" x14ac:dyDescent="0.3">
      <c r="B45" s="166" t="s">
        <v>0</v>
      </c>
      <c r="C45" s="166" t="s">
        <v>279</v>
      </c>
      <c r="D45" s="113" t="str">
        <f t="shared" ref="D45:F45" si="165">D15</f>
        <v>2021.08</v>
      </c>
      <c r="E45" s="113" t="str">
        <f t="shared" si="165"/>
        <v>2021.09</v>
      </c>
      <c r="F45" s="113" t="str">
        <f t="shared" si="165"/>
        <v>2021.10</v>
      </c>
      <c r="G45" s="113" t="str">
        <f t="shared" ref="G45:AD45" si="166">G15</f>
        <v>2021.11</v>
      </c>
      <c r="H45" s="113" t="str">
        <f t="shared" si="166"/>
        <v>2021.12</v>
      </c>
      <c r="I45" s="113" t="str">
        <f t="shared" si="166"/>
        <v>2022.01</v>
      </c>
      <c r="J45" s="113" t="str">
        <f t="shared" si="166"/>
        <v>2022.02</v>
      </c>
      <c r="K45" s="113" t="str">
        <f t="shared" si="166"/>
        <v>2022.03</v>
      </c>
      <c r="L45" s="113" t="str">
        <f t="shared" si="166"/>
        <v>2022.04</v>
      </c>
      <c r="M45" s="113" t="str">
        <f t="shared" si="166"/>
        <v>2022.05</v>
      </c>
      <c r="N45" s="113" t="str">
        <f t="shared" si="166"/>
        <v>2022.06</v>
      </c>
      <c r="O45" s="113" t="str">
        <f t="shared" si="166"/>
        <v>2022.07</v>
      </c>
      <c r="P45" s="113" t="str">
        <f t="shared" si="166"/>
        <v>2022.08</v>
      </c>
      <c r="Q45" s="113" t="str">
        <f t="shared" si="166"/>
        <v>2022.09</v>
      </c>
      <c r="R45" s="113" t="str">
        <f t="shared" si="166"/>
        <v>2022.10</v>
      </c>
      <c r="S45" s="113" t="str">
        <f t="shared" si="166"/>
        <v>2022.11</v>
      </c>
      <c r="T45" s="113" t="str">
        <f t="shared" si="166"/>
        <v>2022.12</v>
      </c>
      <c r="U45" s="113" t="str">
        <f t="shared" si="166"/>
        <v>2023.01</v>
      </c>
      <c r="V45" s="113" t="str">
        <f t="shared" si="166"/>
        <v>2023.02</v>
      </c>
      <c r="W45" s="113" t="str">
        <f t="shared" si="166"/>
        <v>2023.03</v>
      </c>
      <c r="X45" s="113" t="str">
        <f t="shared" si="166"/>
        <v>2023.04</v>
      </c>
      <c r="Y45" s="113" t="str">
        <f t="shared" si="166"/>
        <v>2023.05</v>
      </c>
      <c r="Z45" s="113" t="str">
        <f t="shared" si="166"/>
        <v>2023.06</v>
      </c>
      <c r="AA45" s="113" t="str">
        <f t="shared" si="166"/>
        <v>2023.07</v>
      </c>
      <c r="AB45" s="113" t="str">
        <f t="shared" si="166"/>
        <v>2023.08</v>
      </c>
      <c r="AC45" s="113" t="str">
        <f t="shared" si="166"/>
        <v>2023.09</v>
      </c>
      <c r="AD45" s="113" t="str">
        <f t="shared" si="166"/>
        <v>2023.10</v>
      </c>
    </row>
    <row r="46" spans="1:30" x14ac:dyDescent="0.3">
      <c r="A46" s="84" t="s">
        <v>350</v>
      </c>
      <c r="B46" s="107" t="s">
        <v>321</v>
      </c>
      <c r="C46" s="107" t="s">
        <v>354</v>
      </c>
      <c r="D46" s="106" cm="1">
        <f t="array" ref="D46">SUMPRODUCT((생산수출데이터!$L$8:$L$1005=D$15)*(생산수출데이터!$R$8:$R$1005=$B46)*(생산수출데이터!$S$8:$S$1005))</f>
        <v>1600931</v>
      </c>
      <c r="E46" s="106" cm="1">
        <f t="array" ref="E46">SUMPRODUCT((생산수출데이터!$L$8:$L$1005=E$15)*(생산수출데이터!$R$8:$R$1005=$B46)*(생산수출데이터!$S$8:$S$1005))</f>
        <v>977972</v>
      </c>
      <c r="F46" s="106" cm="1">
        <f t="array" ref="F46">SUMPRODUCT((생산수출데이터!$L$8:$L$1005=F$15)*(생산수출데이터!$R$8:$R$1005=$B46)*(생산수출데이터!$S$8:$S$1005))</f>
        <v>1485588</v>
      </c>
      <c r="G46" s="106" cm="1">
        <f t="array" ref="G46">SUMPRODUCT((생산수출데이터!$L$8:$L$1005=G$15)*(생산수출데이터!$R$8:$R$1005=$B46)*(생산수출데이터!$S$8:$S$1005))</f>
        <v>3477774</v>
      </c>
      <c r="H46" s="106" cm="1">
        <f t="array" ref="H46">SUMPRODUCT((생산수출데이터!$L$8:$L$1005=H$15)*(생산수출데이터!$R$8:$R$1005=$B46)*(생산수출데이터!$S$8:$S$1005))</f>
        <v>1339967</v>
      </c>
      <c r="I46" s="106" cm="1">
        <f t="array" ref="I46">SUMPRODUCT((생산수출데이터!$L$8:$L$1005=I$15)*(생산수출데이터!$R$8:$R$1005=$B46)*(생산수출데이터!$S$8:$S$1005))</f>
        <v>724661</v>
      </c>
      <c r="J46" s="106" cm="1">
        <f t="array" ref="J46">SUMPRODUCT((생산수출데이터!$L$8:$L$1005=J$15)*(생산수출데이터!$R$8:$R$1005=$B46)*(생산수출데이터!$S$8:$S$1005))</f>
        <v>1704024</v>
      </c>
      <c r="K46" s="106" cm="1">
        <f t="array" ref="K46">SUMPRODUCT((생산수출데이터!$L$8:$L$1005=K$15)*(생산수출데이터!$R$8:$R$1005=$B46)*(생산수출데이터!$S$8:$S$1005))</f>
        <v>1454394</v>
      </c>
      <c r="L46" s="106" cm="1">
        <f t="array" ref="L46">SUMPRODUCT((생산수출데이터!$L$8:$L$1005=L$15)*(생산수출데이터!$R$8:$R$1005=$B46)*(생산수출데이터!$S$8:$S$1005))</f>
        <v>951101</v>
      </c>
      <c r="M46" s="106" cm="1">
        <f t="array" ref="M46">SUMPRODUCT((생산수출데이터!$L$8:$L$1005=M$15)*(생산수출데이터!$R$8:$R$1005=$B46)*(생산수출데이터!$S$8:$S$1005))</f>
        <v>1924034</v>
      </c>
      <c r="N46" s="106" cm="1">
        <f t="array" ref="N46">SUMPRODUCT((생산수출데이터!$L$8:$L$1005=N$15)*(생산수출데이터!$R$8:$R$1005=$B46)*(생산수출데이터!$S$8:$S$1005))</f>
        <v>1210207</v>
      </c>
      <c r="O46" s="106" cm="1">
        <f t="array" ref="O46">SUMPRODUCT((생산수출데이터!$L$8:$L$1005=O$15)*(생산수출데이터!$R$8:$R$1005=$B46)*(생산수출데이터!$S$8:$S$1005))</f>
        <v>2476499</v>
      </c>
      <c r="P46" s="106" cm="1">
        <f t="array" ref="P46">SUMPRODUCT((생산수출데이터!$L$8:$L$1005=P$15)*(생산수출데이터!$R$8:$R$1005=$B46)*(생산수출데이터!$S$8:$S$1005))</f>
        <v>1134136</v>
      </c>
      <c r="Q46" s="106" cm="1">
        <f t="array" ref="Q46">SUMPRODUCT((생산수출데이터!$L$8:$L$1005=Q$15)*(생산수출데이터!$R$8:$R$1005=$B46)*(생산수출데이터!$S$8:$S$1005))</f>
        <v>1158512</v>
      </c>
      <c r="R46" s="106" cm="1">
        <f t="array" ref="R46">SUMPRODUCT((생산수출데이터!$L$8:$L$1005=R$15)*(생산수출데이터!$R$8:$R$1005=$B46)*(생산수출데이터!$S$8:$S$1005))</f>
        <v>1343085</v>
      </c>
      <c r="S46" s="106" cm="1">
        <f t="array" ref="S46">SUMPRODUCT((생산수출데이터!$L$8:$L$1005=S$15)*(생산수출데이터!$R$8:$R$1005=$B46)*(생산수출데이터!$S$8:$S$1005))</f>
        <v>1059596</v>
      </c>
      <c r="T46" s="106" cm="1">
        <f t="array" ref="T46">SUMPRODUCT((생산수출데이터!$L$8:$L$1005=T$15)*(생산수출데이터!$R$8:$R$1005=$B46)*(생산수출데이터!$S$8:$S$1005))</f>
        <v>2448538</v>
      </c>
      <c r="U46" s="106" cm="1">
        <f t="array" ref="U46">SUMPRODUCT((생산수출데이터!$L$8:$L$1005=U$15)*(생산수출데이터!$R$8:$R$1005=$B46)*(생산수출데이터!$S$8:$S$1005))</f>
        <v>1397147</v>
      </c>
      <c r="V46" s="106" cm="1">
        <f t="array" ref="V46">SUMPRODUCT((생산수출데이터!$L$8:$L$1005=V$15)*(생산수출데이터!$R$8:$R$1005=$B46)*(생산수출데이터!$S$8:$S$1005))</f>
        <v>1482106</v>
      </c>
      <c r="W46" s="106" cm="1">
        <f t="array" ref="W46">SUMPRODUCT((생산수출데이터!$L$8:$L$1005=W$15)*(생산수출데이터!$R$8:$R$1005=$B46)*(생산수출데이터!$S$8:$S$1005))</f>
        <v>985497</v>
      </c>
      <c r="X46" s="106" cm="1">
        <f t="array" ref="X46">SUMPRODUCT((생산수출데이터!$L$8:$L$1005=X$15)*(생산수출데이터!$R$8:$R$1005=$B46)*(생산수출데이터!$S$8:$S$1005))</f>
        <v>1547590</v>
      </c>
      <c r="Y46" s="106" cm="1">
        <f t="array" ref="Y46">SUMPRODUCT((생산수출데이터!$L$8:$L$1005=Y$15)*(생산수출데이터!$R$8:$R$1005=$B46)*(생산수출데이터!$S$8:$S$1005))</f>
        <v>937981</v>
      </c>
      <c r="Z46" s="106" cm="1">
        <f t="array" ref="Z46">SUMPRODUCT((생산수출데이터!$L$8:$L$1005=Z$15)*(생산수출데이터!$R$8:$R$1005=$B46)*(생산수출데이터!$S$8:$S$1005))</f>
        <v>2431239</v>
      </c>
      <c r="AA46" s="106" cm="1">
        <f t="array" ref="AA46">SUMPRODUCT((생산수출데이터!$L$8:$L$1005=AA$15)*(생산수출데이터!$R$8:$R$1005=$B46)*(생산수출데이터!$S$8:$S$1005))</f>
        <v>1653314</v>
      </c>
      <c r="AB46" s="106" cm="1">
        <f t="array" ref="AB46">SUMPRODUCT((생산수출데이터!$L$8:$L$1005=AB$15)*(생산수출데이터!$R$8:$R$1005=$B46)*(생산수출데이터!$S$8:$S$1005))</f>
        <v>1537846</v>
      </c>
      <c r="AC46" s="106" cm="1">
        <f t="array" ref="AC46">SUMPRODUCT((생산수출데이터!$L$8:$L$1005=AC$15)*(생산수출데이터!$R$8:$R$1005=$B46)*(생산수출데이터!$S$8:$S$1005))</f>
        <v>1274220</v>
      </c>
      <c r="AD46" s="106" cm="1">
        <f t="array" ref="AD46">SUMPRODUCT((생산수출데이터!$L$8:$L$1005=AD$15)*(생산수출데이터!$R$8:$R$1005=$B46)*(생산수출데이터!$S$8:$S$1005))</f>
        <v>2751456</v>
      </c>
    </row>
    <row r="47" spans="1:30" x14ac:dyDescent="0.3">
      <c r="A47" s="84" t="s">
        <v>353</v>
      </c>
      <c r="B47" s="107" t="s">
        <v>321</v>
      </c>
      <c r="C47" s="107" t="s">
        <v>354</v>
      </c>
      <c r="D47" s="105">
        <f t="shared" ref="D47:AC47" si="167">SUM(D48:D50)</f>
        <v>1085225</v>
      </c>
      <c r="E47" s="105">
        <f t="shared" si="167"/>
        <v>893188</v>
      </c>
      <c r="F47" s="105">
        <f t="shared" si="167"/>
        <v>1150044</v>
      </c>
      <c r="G47" s="105">
        <f t="shared" si="167"/>
        <v>3456787</v>
      </c>
      <c r="H47" s="105">
        <f t="shared" si="167"/>
        <v>985215</v>
      </c>
      <c r="I47" s="105">
        <f t="shared" si="167"/>
        <v>609712</v>
      </c>
      <c r="J47" s="105">
        <f t="shared" si="167"/>
        <v>1285967</v>
      </c>
      <c r="K47" s="105">
        <f t="shared" si="167"/>
        <v>1148010</v>
      </c>
      <c r="L47" s="105">
        <f t="shared" si="167"/>
        <v>857638</v>
      </c>
      <c r="M47" s="105">
        <f t="shared" si="167"/>
        <v>1148915</v>
      </c>
      <c r="N47" s="105">
        <f t="shared" si="167"/>
        <v>790284</v>
      </c>
      <c r="O47" s="105">
        <f t="shared" si="167"/>
        <v>2020535</v>
      </c>
      <c r="P47" s="105">
        <f t="shared" si="167"/>
        <v>818496</v>
      </c>
      <c r="Q47" s="105">
        <f t="shared" si="167"/>
        <v>673279</v>
      </c>
      <c r="R47" s="105">
        <f t="shared" si="167"/>
        <v>1094662</v>
      </c>
      <c r="S47" s="105">
        <f t="shared" si="167"/>
        <v>916499</v>
      </c>
      <c r="T47" s="105">
        <f t="shared" si="167"/>
        <v>1855895</v>
      </c>
      <c r="U47" s="105">
        <f t="shared" si="167"/>
        <v>1144136</v>
      </c>
      <c r="V47" s="105">
        <f t="shared" si="167"/>
        <v>1164725</v>
      </c>
      <c r="W47" s="105">
        <f t="shared" si="167"/>
        <v>473512</v>
      </c>
      <c r="X47" s="105">
        <f t="shared" si="167"/>
        <v>1364011</v>
      </c>
      <c r="Y47" s="105">
        <f t="shared" si="167"/>
        <v>664710</v>
      </c>
      <c r="Z47" s="105">
        <f t="shared" si="167"/>
        <v>1822765</v>
      </c>
      <c r="AA47" s="105">
        <f t="shared" si="167"/>
        <v>1527824</v>
      </c>
      <c r="AB47" s="105">
        <f t="shared" si="167"/>
        <v>1337964</v>
      </c>
      <c r="AC47" s="105">
        <f t="shared" si="167"/>
        <v>793687</v>
      </c>
      <c r="AD47" s="105">
        <f t="shared" ref="AD47" si="168">SUM(AD48:AD50)</f>
        <v>2265375</v>
      </c>
    </row>
    <row r="48" spans="1:30" x14ac:dyDescent="0.3">
      <c r="A48" s="84" t="s">
        <v>349</v>
      </c>
      <c r="B48" s="107" t="s">
        <v>321</v>
      </c>
      <c r="C48" s="107" t="s">
        <v>354</v>
      </c>
      <c r="D48" s="106" cm="1">
        <f t="array" ref="D48">SUMPRODUCT((생산수출데이터!$L$8:$L$1005=D$15)*(생산수출데이터!$W$8:$W$1005=$B48)*(생산수출데이터!$X$8:$X$1005))</f>
        <v>85618</v>
      </c>
      <c r="E48" s="106" cm="1">
        <f t="array" ref="E48">SUMPRODUCT((생산수출데이터!$L$8:$L$1005=E$15)*(생산수출데이터!$W$8:$W$1005=$B48)*(생산수출데이터!$X$8:$X$1005))</f>
        <v>61486</v>
      </c>
      <c r="F48" s="106" cm="1">
        <f t="array" ref="F48">SUMPRODUCT((생산수출데이터!$L$8:$L$1005=F$15)*(생산수출데이터!$W$8:$W$1005=$B48)*(생산수출데이터!$X$8:$X$1005))</f>
        <v>15894</v>
      </c>
      <c r="G48" s="106" cm="1">
        <f t="array" ref="G48">SUMPRODUCT((생산수출데이터!$L$8:$L$1005=G$15)*(생산수출데이터!$W$8:$W$1005=$B48)*(생산수출데이터!$X$8:$X$1005))</f>
        <v>50780</v>
      </c>
      <c r="H48" s="106" cm="1">
        <f t="array" ref="H48">SUMPRODUCT((생산수출데이터!$L$8:$L$1005=H$15)*(생산수출데이터!$W$8:$W$1005=$B48)*(생산수출데이터!$X$8:$X$1005))</f>
        <v>30455</v>
      </c>
      <c r="I48" s="106" cm="1">
        <f t="array" ref="I48">SUMPRODUCT((생산수출데이터!$L$8:$L$1005=I$15)*(생산수출데이터!$W$8:$W$1005=$B48)*(생산수출데이터!$X$8:$X$1005))</f>
        <v>15573</v>
      </c>
      <c r="J48" s="106" cm="1">
        <f t="array" ref="J48">SUMPRODUCT((생산수출데이터!$L$8:$L$1005=J$15)*(생산수출데이터!$W$8:$W$1005=$B48)*(생산수출데이터!$X$8:$X$1005))</f>
        <v>15595</v>
      </c>
      <c r="K48" s="106" cm="1">
        <f t="array" ref="K48">SUMPRODUCT((생산수출데이터!$L$8:$L$1005=K$15)*(생산수출데이터!$W$8:$W$1005=$B48)*(생산수출데이터!$X$8:$X$1005))</f>
        <v>14274</v>
      </c>
      <c r="L48" s="106" cm="1">
        <f t="array" ref="L48">SUMPRODUCT((생산수출데이터!$L$8:$L$1005=L$15)*(생산수출데이터!$W$8:$W$1005=$B48)*(생산수출데이터!$X$8:$X$1005))</f>
        <v>11524</v>
      </c>
      <c r="M48" s="106" cm="1">
        <f t="array" ref="M48">SUMPRODUCT((생산수출데이터!$L$8:$L$1005=M$15)*(생산수출데이터!$W$8:$W$1005=$B48)*(생산수출데이터!$X$8:$X$1005))</f>
        <v>31190</v>
      </c>
      <c r="N48" s="106" cm="1">
        <f t="array" ref="N48">SUMPRODUCT((생산수출데이터!$L$8:$L$1005=N$15)*(생산수출데이터!$W$8:$W$1005=$B48)*(생산수출데이터!$X$8:$X$1005))</f>
        <v>14914</v>
      </c>
      <c r="O48" s="106" cm="1">
        <f t="array" ref="O48">SUMPRODUCT((생산수출데이터!$L$8:$L$1005=O$15)*(생산수출데이터!$W$8:$W$1005=$B48)*(생산수출데이터!$X$8:$X$1005))</f>
        <v>20522</v>
      </c>
      <c r="P48" s="106" cm="1">
        <f t="array" ref="P48">SUMPRODUCT((생산수출데이터!$L$8:$L$1005=P$15)*(생산수출데이터!$W$8:$W$1005=$B48)*(생산수출데이터!$X$8:$X$1005))</f>
        <v>38627</v>
      </c>
      <c r="Q48" s="106" cm="1">
        <f t="array" ref="Q48">SUMPRODUCT((생산수출데이터!$L$8:$L$1005=Q$15)*(생산수출데이터!$W$8:$W$1005=$B48)*(생산수출데이터!$X$8:$X$1005))</f>
        <v>31600</v>
      </c>
      <c r="R48" s="106" cm="1">
        <f t="array" ref="R48">SUMPRODUCT((생산수출데이터!$L$8:$L$1005=R$15)*(생산수출데이터!$W$8:$W$1005=$B48)*(생산수출데이터!$X$8:$X$1005))</f>
        <v>44348</v>
      </c>
      <c r="S48" s="106" cm="1">
        <f t="array" ref="S48">SUMPRODUCT((생산수출데이터!$L$8:$L$1005=S$15)*(생산수출데이터!$W$8:$W$1005=$B48)*(생산수출데이터!$X$8:$X$1005))</f>
        <v>25943</v>
      </c>
      <c r="T48" s="106" cm="1">
        <f t="array" ref="T48">SUMPRODUCT((생산수출데이터!$L$8:$L$1005=T$15)*(생산수출데이터!$W$8:$W$1005=$B48)*(생산수출데이터!$X$8:$X$1005))</f>
        <v>85261</v>
      </c>
      <c r="U48" s="106" cm="1">
        <f t="array" ref="U48">SUMPRODUCT((생산수출데이터!$L$8:$L$1005=U$15)*(생산수출데이터!$W$8:$W$1005=$B48)*(생산수출데이터!$X$8:$X$1005))</f>
        <v>61254</v>
      </c>
      <c r="V48" s="106" cm="1">
        <f t="array" ref="V48">SUMPRODUCT((생산수출데이터!$L$8:$L$1005=V$15)*(생산수출데이터!$W$8:$W$1005=$B48)*(생산수출데이터!$X$8:$X$1005))</f>
        <v>14183</v>
      </c>
      <c r="W48" s="106" cm="1">
        <f t="array" ref="W48">SUMPRODUCT((생산수출데이터!$L$8:$L$1005=W$15)*(생산수출데이터!$W$8:$W$1005=$B48)*(생산수출데이터!$X$8:$X$1005))</f>
        <v>20320</v>
      </c>
      <c r="X48" s="106" cm="1">
        <f t="array" ref="X48">SUMPRODUCT((생산수출데이터!$L$8:$L$1005=X$15)*(생산수출데이터!$W$8:$W$1005=$B48)*(생산수출데이터!$X$8:$X$1005))</f>
        <v>44567</v>
      </c>
      <c r="Y48" s="106" cm="1">
        <f t="array" ref="Y48">SUMPRODUCT((생산수출데이터!$L$8:$L$1005=Y$15)*(생산수출데이터!$W$8:$W$1005=$B48)*(생산수출데이터!$X$8:$X$1005))</f>
        <v>14679</v>
      </c>
      <c r="Z48" s="106" cm="1">
        <f t="array" ref="Z48">SUMPRODUCT((생산수출데이터!$L$8:$L$1005=Z$15)*(생산수출데이터!$W$8:$W$1005=$B48)*(생산수출데이터!$X$8:$X$1005))</f>
        <v>42239</v>
      </c>
      <c r="AA48" s="106" cm="1">
        <f t="array" ref="AA48">SUMPRODUCT((생산수출데이터!$L$8:$L$1005=AA$15)*(생산수출데이터!$W$8:$W$1005=$B48)*(생산수출데이터!$X$8:$X$1005))</f>
        <v>21999</v>
      </c>
      <c r="AB48" s="106" cm="1">
        <f t="array" ref="AB48">SUMPRODUCT((생산수출데이터!$L$8:$L$1005=AB$15)*(생산수출데이터!$W$8:$W$1005=$B48)*(생산수출데이터!$X$8:$X$1005))</f>
        <v>110821</v>
      </c>
      <c r="AC48" s="106" cm="1">
        <f t="array" ref="AC48">SUMPRODUCT((생산수출데이터!$L$8:$L$1005=AC$15)*(생산수출데이터!$W$8:$W$1005=$B48)*(생산수출데이터!$X$8:$X$1005))</f>
        <v>19759</v>
      </c>
      <c r="AD48" s="106" cm="1">
        <f t="array" ref="AD48">SUMPRODUCT((생산수출데이터!$L$8:$L$1005=AD$15)*(생산수출데이터!$W$8:$W$1005=$B48)*(생산수출데이터!$X$8:$X$1005))</f>
        <v>43786</v>
      </c>
    </row>
    <row r="49" spans="1:30" x14ac:dyDescent="0.3">
      <c r="A49" s="84" t="s">
        <v>348</v>
      </c>
      <c r="B49" s="107" t="s">
        <v>321</v>
      </c>
      <c r="C49" s="107" t="s">
        <v>354</v>
      </c>
      <c r="D49" s="106" cm="1">
        <f t="array" ref="D49">SUMPRODUCT((생산수출데이터!$L$8:$L$1005=D$15)*(생산수출데이터!$AB$8:$AB$1005=$B49)*(생산수출데이터!$AC$8:$AC$1005))</f>
        <v>322291</v>
      </c>
      <c r="E49" s="106" cm="1">
        <f t="array" ref="E49">SUMPRODUCT((생산수출데이터!$L$8:$L$1005=E$15)*(생산수출데이터!$AB$8:$AB$1005=$B49)*(생산수출데이터!$AC$8:$AC$1005))</f>
        <v>305700</v>
      </c>
      <c r="F49" s="106" cm="1">
        <f t="array" ref="F49">SUMPRODUCT((생산수출데이터!$L$8:$L$1005=F$15)*(생산수출데이터!$AB$8:$AB$1005=$B49)*(생산수출데이터!$AC$8:$AC$1005))</f>
        <v>422501</v>
      </c>
      <c r="G49" s="106" cm="1">
        <f t="array" ref="G49">SUMPRODUCT((생산수출데이터!$L$8:$L$1005=G$15)*(생산수출데이터!$AB$8:$AB$1005=$B49)*(생산수출데이터!$AC$8:$AC$1005))</f>
        <v>141601</v>
      </c>
      <c r="H49" s="106" cm="1">
        <f t="array" ref="H49">SUMPRODUCT((생산수출데이터!$L$8:$L$1005=H$15)*(생산수출데이터!$AB$8:$AB$1005=$B49)*(생산수출데이터!$AC$8:$AC$1005))</f>
        <v>653102</v>
      </c>
      <c r="I49" s="106" cm="1">
        <f t="array" ref="I49">SUMPRODUCT((생산수출데이터!$L$8:$L$1005=I$15)*(생산수출데이터!$AB$8:$AB$1005=$B49)*(생산수출데이터!$AC$8:$AC$1005))</f>
        <v>330049</v>
      </c>
      <c r="J49" s="106" cm="1">
        <f t="array" ref="J49">SUMPRODUCT((생산수출데이터!$L$8:$L$1005=J$15)*(생산수출데이터!$AB$8:$AB$1005=$B49)*(생산수출데이터!$AC$8:$AC$1005))</f>
        <v>685184</v>
      </c>
      <c r="K49" s="106" cm="1">
        <f t="array" ref="K49">SUMPRODUCT((생산수출데이터!$L$8:$L$1005=K$15)*(생산수출데이터!$AB$8:$AB$1005=$B49)*(생산수출데이터!$AC$8:$AC$1005))</f>
        <v>404593</v>
      </c>
      <c r="L49" s="106" cm="1">
        <f t="array" ref="L49">SUMPRODUCT((생산수출데이터!$L$8:$L$1005=L$15)*(생산수출데이터!$AB$8:$AB$1005=$B49)*(생산수출데이터!$AC$8:$AC$1005))</f>
        <v>616670</v>
      </c>
      <c r="M49" s="106" cm="1">
        <f t="array" ref="M49">SUMPRODUCT((생산수출데이터!$L$8:$L$1005=M$15)*(생산수출데이터!$AB$8:$AB$1005=$B49)*(생산수출데이터!$AC$8:$AC$1005))</f>
        <v>483709</v>
      </c>
      <c r="N49" s="106" cm="1">
        <f t="array" ref="N49">SUMPRODUCT((생산수출데이터!$L$8:$L$1005=N$15)*(생산수출데이터!$AB$8:$AB$1005=$B49)*(생산수출데이터!$AC$8:$AC$1005))</f>
        <v>311551</v>
      </c>
      <c r="O49" s="106" cm="1">
        <f t="array" ref="O49">SUMPRODUCT((생산수출데이터!$L$8:$L$1005=O$15)*(생산수출데이터!$AB$8:$AB$1005=$B49)*(생산수출데이터!$AC$8:$AC$1005))</f>
        <v>387721</v>
      </c>
      <c r="P49" s="106" cm="1">
        <f t="array" ref="P49">SUMPRODUCT((생산수출데이터!$L$8:$L$1005=P$15)*(생산수출데이터!$AB$8:$AB$1005=$B49)*(생산수출데이터!$AC$8:$AC$1005))</f>
        <v>290152</v>
      </c>
      <c r="Q49" s="106" cm="1">
        <f t="array" ref="Q49">SUMPRODUCT((생산수출데이터!$L$8:$L$1005=Q$15)*(생산수출데이터!$AB$8:$AB$1005=$B49)*(생산수출데이터!$AC$8:$AC$1005))</f>
        <v>260309</v>
      </c>
      <c r="R49" s="106" cm="1">
        <f t="array" ref="R49">SUMPRODUCT((생산수출데이터!$L$8:$L$1005=R$15)*(생산수출데이터!$AB$8:$AB$1005=$B49)*(생산수출데이터!$AC$8:$AC$1005))</f>
        <v>615903</v>
      </c>
      <c r="S49" s="106" cm="1">
        <f t="array" ref="S49">SUMPRODUCT((생산수출데이터!$L$8:$L$1005=S$15)*(생산수출데이터!$AB$8:$AB$1005=$B49)*(생산수출데이터!$AC$8:$AC$1005))</f>
        <v>357206</v>
      </c>
      <c r="T49" s="106" cm="1">
        <f t="array" ref="T49">SUMPRODUCT((생산수출데이터!$L$8:$L$1005=T$15)*(생산수출데이터!$AB$8:$AB$1005=$B49)*(생산수출데이터!$AC$8:$AC$1005))</f>
        <v>1026499</v>
      </c>
      <c r="U49" s="106" cm="1">
        <f t="array" ref="U49">SUMPRODUCT((생산수출데이터!$L$8:$L$1005=U$15)*(생산수출데이터!$AB$8:$AB$1005=$B49)*(생산수출데이터!$AC$8:$AC$1005))</f>
        <v>508234</v>
      </c>
      <c r="V49" s="106" cm="1">
        <f t="array" ref="V49">SUMPRODUCT((생산수출데이터!$L$8:$L$1005=V$15)*(생산수출데이터!$AB$8:$AB$1005=$B49)*(생산수출데이터!$AC$8:$AC$1005))</f>
        <v>669597</v>
      </c>
      <c r="W49" s="106" cm="1">
        <f t="array" ref="W49">SUMPRODUCT((생산수출데이터!$L$8:$L$1005=W$15)*(생산수출데이터!$AB$8:$AB$1005=$B49)*(생산수출데이터!$AC$8:$AC$1005))</f>
        <v>159294</v>
      </c>
      <c r="X49" s="106" cm="1">
        <f t="array" ref="X49">SUMPRODUCT((생산수출데이터!$L$8:$L$1005=X$15)*(생산수출데이터!$AB$8:$AB$1005=$B49)*(생산수출데이터!$AC$8:$AC$1005))</f>
        <v>674364</v>
      </c>
      <c r="Y49" s="106" cm="1">
        <f t="array" ref="Y49">SUMPRODUCT((생산수출데이터!$L$8:$L$1005=Y$15)*(생산수출데이터!$AB$8:$AB$1005=$B49)*(생산수출데이터!$AC$8:$AC$1005))</f>
        <v>229403</v>
      </c>
      <c r="Z49" s="106" cm="1">
        <f t="array" ref="Z49">SUMPRODUCT((생산수출데이터!$L$8:$L$1005=Z$15)*(생산수출데이터!$AB$8:$AB$1005=$B49)*(생산수출데이터!$AC$8:$AC$1005))</f>
        <v>735119</v>
      </c>
      <c r="AA49" s="106" cm="1">
        <f t="array" ref="AA49">SUMPRODUCT((생산수출데이터!$L$8:$L$1005=AA$15)*(생산수출데이터!$AB$8:$AB$1005=$B49)*(생산수출데이터!$AC$8:$AC$1005))</f>
        <v>699441</v>
      </c>
      <c r="AB49" s="106" cm="1">
        <f t="array" ref="AB49">SUMPRODUCT((생산수출데이터!$L$8:$L$1005=AB$15)*(생산수출데이터!$AB$8:$AB$1005=$B49)*(생산수출데이터!$AC$8:$AC$1005))</f>
        <v>493876</v>
      </c>
      <c r="AC49" s="106" cm="1">
        <f t="array" ref="AC49">SUMPRODUCT((생산수출데이터!$L$8:$L$1005=AC$15)*(생산수출데이터!$AB$8:$AB$1005=$B49)*(생산수출데이터!$AC$8:$AC$1005))</f>
        <v>402054</v>
      </c>
      <c r="AD49" s="106" cm="1">
        <f t="array" ref="AD49">SUMPRODUCT((생산수출데이터!$L$8:$L$1005=AD$15)*(생산수출데이터!$AB$8:$AB$1005=$B49)*(생산수출데이터!$AC$8:$AC$1005))</f>
        <v>835759</v>
      </c>
    </row>
    <row r="50" spans="1:30" x14ac:dyDescent="0.3">
      <c r="A50" s="84" t="s">
        <v>347</v>
      </c>
      <c r="B50" s="107" t="s">
        <v>321</v>
      </c>
      <c r="C50" s="107" t="s">
        <v>354</v>
      </c>
      <c r="D50" s="106" cm="1">
        <f t="array" ref="D50">SUMPRODUCT((생산수출데이터!$L$8:$L$1005=D$15)*(생산수출데이터!$AG$8:$AG$1005=$B50)*(생산수출데이터!$AH$8:$AH$1005))</f>
        <v>677316</v>
      </c>
      <c r="E50" s="106" cm="1">
        <f t="array" ref="E50">SUMPRODUCT((생산수출데이터!$L$8:$L$1005=E$15)*(생산수출데이터!$AG$8:$AG$1005=$B50)*(생산수출데이터!$AH$8:$AH$1005))</f>
        <v>526002</v>
      </c>
      <c r="F50" s="106" cm="1">
        <f t="array" ref="F50">SUMPRODUCT((생산수출데이터!$L$8:$L$1005=F$15)*(생산수출데이터!$AG$8:$AG$1005=$B50)*(생산수출데이터!$AH$8:$AH$1005))</f>
        <v>711649</v>
      </c>
      <c r="G50" s="106" cm="1">
        <f t="array" ref="G50">SUMPRODUCT((생산수출데이터!$L$8:$L$1005=G$15)*(생산수출데이터!$AG$8:$AG$1005=$B50)*(생산수출데이터!$AH$8:$AH$1005))</f>
        <v>3264406</v>
      </c>
      <c r="H50" s="106" cm="1">
        <f t="array" ref="H50">SUMPRODUCT((생산수출데이터!$L$8:$L$1005=H$15)*(생산수출데이터!$AG$8:$AG$1005=$B50)*(생산수출데이터!$AH$8:$AH$1005))</f>
        <v>301658</v>
      </c>
      <c r="I50" s="106" cm="1">
        <f t="array" ref="I50">SUMPRODUCT((생산수출데이터!$L$8:$L$1005=I$15)*(생산수출데이터!$AG$8:$AG$1005=$B50)*(생산수출데이터!$AH$8:$AH$1005))</f>
        <v>264090</v>
      </c>
      <c r="J50" s="106" cm="1">
        <f t="array" ref="J50">SUMPRODUCT((생산수출데이터!$L$8:$L$1005=J$15)*(생산수출데이터!$AG$8:$AG$1005=$B50)*(생산수출데이터!$AH$8:$AH$1005))</f>
        <v>585188</v>
      </c>
      <c r="K50" s="106" cm="1">
        <f t="array" ref="K50">SUMPRODUCT((생산수출데이터!$L$8:$L$1005=K$15)*(생산수출데이터!$AG$8:$AG$1005=$B50)*(생산수출데이터!$AH$8:$AH$1005))</f>
        <v>729143</v>
      </c>
      <c r="L50" s="106" cm="1">
        <f t="array" ref="L50">SUMPRODUCT((생산수출데이터!$L$8:$L$1005=L$15)*(생산수출데이터!$AG$8:$AG$1005=$B50)*(생산수출데이터!$AH$8:$AH$1005))</f>
        <v>229444</v>
      </c>
      <c r="M50" s="106" cm="1">
        <f t="array" ref="M50">SUMPRODUCT((생산수출데이터!$L$8:$L$1005=M$15)*(생산수출데이터!$AG$8:$AG$1005=$B50)*(생산수출데이터!$AH$8:$AH$1005))</f>
        <v>634016</v>
      </c>
      <c r="N50" s="106" cm="1">
        <f t="array" ref="N50">SUMPRODUCT((생산수출데이터!$L$8:$L$1005=N$15)*(생산수출데이터!$AG$8:$AG$1005=$B50)*(생산수출데이터!$AH$8:$AH$1005))</f>
        <v>463819</v>
      </c>
      <c r="O50" s="106" cm="1">
        <f t="array" ref="O50">SUMPRODUCT((생산수출데이터!$L$8:$L$1005=O$15)*(생산수출데이터!$AG$8:$AG$1005=$B50)*(생산수출데이터!$AH$8:$AH$1005))</f>
        <v>1612292</v>
      </c>
      <c r="P50" s="106" cm="1">
        <f t="array" ref="P50">SUMPRODUCT((생산수출데이터!$L$8:$L$1005=P$15)*(생산수출데이터!$AG$8:$AG$1005=$B50)*(생산수출데이터!$AH$8:$AH$1005))</f>
        <v>489717</v>
      </c>
      <c r="Q50" s="106" cm="1">
        <f t="array" ref="Q50">SUMPRODUCT((생산수출데이터!$L$8:$L$1005=Q$15)*(생산수출데이터!$AG$8:$AG$1005=$B50)*(생산수출데이터!$AH$8:$AH$1005))</f>
        <v>381370</v>
      </c>
      <c r="R50" s="106" cm="1">
        <f t="array" ref="R50">SUMPRODUCT((생산수출데이터!$L$8:$L$1005=R$15)*(생산수출데이터!$AG$8:$AG$1005=$B50)*(생산수출데이터!$AH$8:$AH$1005))</f>
        <v>434411</v>
      </c>
      <c r="S50" s="106" cm="1">
        <f t="array" ref="S50">SUMPRODUCT((생산수출데이터!$L$8:$L$1005=S$15)*(생산수출데이터!$AG$8:$AG$1005=$B50)*(생산수출데이터!$AH$8:$AH$1005))</f>
        <v>533350</v>
      </c>
      <c r="T50" s="106" cm="1">
        <f t="array" ref="T50">SUMPRODUCT((생산수출데이터!$L$8:$L$1005=T$15)*(생산수출데이터!$AG$8:$AG$1005=$B50)*(생산수출데이터!$AH$8:$AH$1005))</f>
        <v>744135</v>
      </c>
      <c r="U50" s="106" cm="1">
        <f t="array" ref="U50">SUMPRODUCT((생산수출데이터!$L$8:$L$1005=U$15)*(생산수출데이터!$AG$8:$AG$1005=$B50)*(생산수출데이터!$AH$8:$AH$1005))</f>
        <v>574648</v>
      </c>
      <c r="V50" s="106" cm="1">
        <f t="array" ref="V50">SUMPRODUCT((생산수출데이터!$L$8:$L$1005=V$15)*(생산수출데이터!$AG$8:$AG$1005=$B50)*(생산수출데이터!$AH$8:$AH$1005))</f>
        <v>480945</v>
      </c>
      <c r="W50" s="106" cm="1">
        <f t="array" ref="W50">SUMPRODUCT((생산수출데이터!$L$8:$L$1005=W$15)*(생산수출데이터!$AG$8:$AG$1005=$B50)*(생산수출데이터!$AH$8:$AH$1005))</f>
        <v>293898</v>
      </c>
      <c r="X50" s="106" cm="1">
        <f t="array" ref="X50">SUMPRODUCT((생산수출데이터!$L$8:$L$1005=X$15)*(생산수출데이터!$AG$8:$AG$1005=$B50)*(생산수출데이터!$AH$8:$AH$1005))</f>
        <v>645080</v>
      </c>
      <c r="Y50" s="106" cm="1">
        <f t="array" ref="Y50">SUMPRODUCT((생산수출데이터!$L$8:$L$1005=Y$15)*(생산수출데이터!$AG$8:$AG$1005=$B50)*(생산수출데이터!$AH$8:$AH$1005))</f>
        <v>420628</v>
      </c>
      <c r="Z50" s="106" cm="1">
        <f t="array" ref="Z50">SUMPRODUCT((생산수출데이터!$L$8:$L$1005=Z$15)*(생산수출데이터!$AG$8:$AG$1005=$B50)*(생산수출데이터!$AH$8:$AH$1005))</f>
        <v>1045407</v>
      </c>
      <c r="AA50" s="106" cm="1">
        <f t="array" ref="AA50">SUMPRODUCT((생산수출데이터!$L$8:$L$1005=AA$15)*(생산수출데이터!$AG$8:$AG$1005=$B50)*(생산수출데이터!$AH$8:$AH$1005))</f>
        <v>806384</v>
      </c>
      <c r="AB50" s="106" cm="1">
        <f t="array" ref="AB50">SUMPRODUCT((생산수출데이터!$L$8:$L$1005=AB$15)*(생산수출데이터!$AG$8:$AG$1005=$B50)*(생산수출데이터!$AH$8:$AH$1005))</f>
        <v>733267</v>
      </c>
      <c r="AC50" s="106" cm="1">
        <f t="array" ref="AC50">SUMPRODUCT((생산수출데이터!$L$8:$L$1005=AC$15)*(생산수출데이터!$AG$8:$AG$1005=$B50)*(생산수출데이터!$AH$8:$AH$1005))</f>
        <v>371874</v>
      </c>
      <c r="AD50" s="106" cm="1">
        <f t="array" ref="AD50">SUMPRODUCT((생산수출데이터!$L$8:$L$1005=AD$15)*(생산수출데이터!$AG$8:$AG$1005=$B50)*(생산수출데이터!$AH$8:$AH$1005))</f>
        <v>1385830</v>
      </c>
    </row>
    <row r="51" spans="1:30" s="110" customFormat="1" x14ac:dyDescent="0.3">
      <c r="B51" s="112"/>
      <c r="C51" s="112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</row>
    <row r="52" spans="1:30" x14ac:dyDescent="0.3">
      <c r="A52" s="84" t="s">
        <v>350</v>
      </c>
      <c r="B52" s="107" t="s">
        <v>321</v>
      </c>
      <c r="C52" s="107" t="s">
        <v>352</v>
      </c>
      <c r="D52" s="108">
        <f t="shared" ref="D52:AC52" si="169">D46/1000</f>
        <v>1600.931</v>
      </c>
      <c r="E52" s="108">
        <f t="shared" si="169"/>
        <v>977.97199999999998</v>
      </c>
      <c r="F52" s="108">
        <f t="shared" si="169"/>
        <v>1485.588</v>
      </c>
      <c r="G52" s="108">
        <f t="shared" si="169"/>
        <v>3477.7739999999999</v>
      </c>
      <c r="H52" s="108">
        <f t="shared" si="169"/>
        <v>1339.9670000000001</v>
      </c>
      <c r="I52" s="108">
        <f t="shared" si="169"/>
        <v>724.66099999999994</v>
      </c>
      <c r="J52" s="108">
        <f t="shared" si="169"/>
        <v>1704.0239999999999</v>
      </c>
      <c r="K52" s="108">
        <f t="shared" si="169"/>
        <v>1454.394</v>
      </c>
      <c r="L52" s="108">
        <f t="shared" si="169"/>
        <v>951.101</v>
      </c>
      <c r="M52" s="108">
        <f t="shared" si="169"/>
        <v>1924.0340000000001</v>
      </c>
      <c r="N52" s="108">
        <f t="shared" si="169"/>
        <v>1210.2070000000001</v>
      </c>
      <c r="O52" s="108">
        <f t="shared" si="169"/>
        <v>2476.4989999999998</v>
      </c>
      <c r="P52" s="108">
        <f t="shared" si="169"/>
        <v>1134.136</v>
      </c>
      <c r="Q52" s="108">
        <f t="shared" si="169"/>
        <v>1158.5119999999999</v>
      </c>
      <c r="R52" s="108">
        <f t="shared" si="169"/>
        <v>1343.085</v>
      </c>
      <c r="S52" s="108">
        <f t="shared" si="169"/>
        <v>1059.596</v>
      </c>
      <c r="T52" s="108">
        <f t="shared" si="169"/>
        <v>2448.538</v>
      </c>
      <c r="U52" s="108">
        <f t="shared" si="169"/>
        <v>1397.1469999999999</v>
      </c>
      <c r="V52" s="108">
        <f t="shared" si="169"/>
        <v>1482.106</v>
      </c>
      <c r="W52" s="108">
        <f t="shared" si="169"/>
        <v>985.49699999999996</v>
      </c>
      <c r="X52" s="108">
        <f t="shared" si="169"/>
        <v>1547.59</v>
      </c>
      <c r="Y52" s="108">
        <f t="shared" si="169"/>
        <v>937.98099999999999</v>
      </c>
      <c r="Z52" s="108">
        <f t="shared" si="169"/>
        <v>2431.239</v>
      </c>
      <c r="AA52" s="108">
        <f t="shared" si="169"/>
        <v>1653.3140000000001</v>
      </c>
      <c r="AB52" s="108">
        <f t="shared" si="169"/>
        <v>1537.846</v>
      </c>
      <c r="AC52" s="108">
        <f t="shared" si="169"/>
        <v>1274.22</v>
      </c>
      <c r="AD52" s="108">
        <f t="shared" ref="AD52" si="170">AD46/1000</f>
        <v>2751.4560000000001</v>
      </c>
    </row>
    <row r="53" spans="1:30" x14ac:dyDescent="0.3">
      <c r="B53" s="107" t="s">
        <v>321</v>
      </c>
      <c r="C53" s="107" t="s">
        <v>320</v>
      </c>
      <c r="D53" s="104" t="e">
        <f t="shared" ref="D53" si="171">((D46-#REF!)/#REF!)*100</f>
        <v>#REF!</v>
      </c>
      <c r="E53" s="104" t="e">
        <f t="shared" ref="E53" si="172">((E46-#REF!)/#REF!)*100</f>
        <v>#REF!</v>
      </c>
      <c r="F53" s="104" t="e">
        <f t="shared" ref="F53" si="173">((F46-#REF!)/#REF!)*100</f>
        <v>#REF!</v>
      </c>
      <c r="G53" s="104" t="e">
        <f t="shared" ref="G53" si="174">((G46-#REF!)/#REF!)*100</f>
        <v>#REF!</v>
      </c>
      <c r="H53" s="104" t="e">
        <f t="shared" ref="H53" si="175">((H46-#REF!)/#REF!)*100</f>
        <v>#REF!</v>
      </c>
      <c r="I53" s="104" t="e">
        <f t="shared" ref="I53" si="176">((I46-#REF!)/#REF!)*100</f>
        <v>#REF!</v>
      </c>
      <c r="J53" s="104" t="e">
        <f t="shared" ref="J53" si="177">((J46-#REF!)/#REF!)*100</f>
        <v>#REF!</v>
      </c>
      <c r="K53" s="104" t="e">
        <f t="shared" ref="K53" si="178">((K46-#REF!)/#REF!)*100</f>
        <v>#REF!</v>
      </c>
      <c r="L53" s="104" t="e">
        <f t="shared" ref="L53" si="179">((L46-#REF!)/#REF!)*100</f>
        <v>#REF!</v>
      </c>
      <c r="M53" s="104" t="e">
        <f t="shared" ref="M53:AD53" si="180">((M46-A46)/A46)*100</f>
        <v>#VALUE!</v>
      </c>
      <c r="N53" s="104" t="e">
        <f t="shared" si="180"/>
        <v>#VALUE!</v>
      </c>
      <c r="O53" s="104" t="e">
        <f t="shared" si="180"/>
        <v>#VALUE!</v>
      </c>
      <c r="P53" s="104">
        <f t="shared" si="180"/>
        <v>-29.157721350888949</v>
      </c>
      <c r="Q53" s="104">
        <f t="shared" si="180"/>
        <v>18.46065122518845</v>
      </c>
      <c r="R53" s="104">
        <f t="shared" si="180"/>
        <v>-9.5923634278144423</v>
      </c>
      <c r="S53" s="104">
        <f t="shared" si="180"/>
        <v>-69.532350290731955</v>
      </c>
      <c r="T53" s="104">
        <f t="shared" si="180"/>
        <v>82.73121651503358</v>
      </c>
      <c r="U53" s="104">
        <v>96.226182793522099</v>
      </c>
      <c r="V53" s="104">
        <f t="shared" si="180"/>
        <v>-13.023173382534518</v>
      </c>
      <c r="W53" s="104">
        <f t="shared" si="180"/>
        <v>-32.240025742680459</v>
      </c>
      <c r="X53" s="104">
        <f t="shared" si="180"/>
        <v>62.715631673187175</v>
      </c>
      <c r="Y53" s="104">
        <f t="shared" si="180"/>
        <v>-51.249250273124069</v>
      </c>
      <c r="Z53" s="104">
        <f t="shared" si="180"/>
        <v>100.89447507740412</v>
      </c>
      <c r="AA53" s="104">
        <f t="shared" si="180"/>
        <v>-33.239868055670527</v>
      </c>
      <c r="AB53" s="104">
        <f t="shared" si="180"/>
        <v>35.596260060521843</v>
      </c>
      <c r="AC53" s="104">
        <f t="shared" si="180"/>
        <v>9.9876393166406565</v>
      </c>
      <c r="AD53" s="104">
        <f t="shared" si="180"/>
        <v>104.86089860284345</v>
      </c>
    </row>
    <row r="54" spans="1:30" x14ac:dyDescent="0.3">
      <c r="A54" s="110" t="s">
        <v>353</v>
      </c>
      <c r="B54" s="107" t="s">
        <v>321</v>
      </c>
      <c r="C54" s="107" t="s">
        <v>352</v>
      </c>
      <c r="D54" s="109">
        <f t="shared" ref="D54:AC54" si="181">SUM(D56,D58,D60)</f>
        <v>1085.2249999999999</v>
      </c>
      <c r="E54" s="109">
        <f t="shared" si="181"/>
        <v>893.18799999999987</v>
      </c>
      <c r="F54" s="109">
        <f t="shared" si="181"/>
        <v>1150.0439999999999</v>
      </c>
      <c r="G54" s="109">
        <f t="shared" si="181"/>
        <v>3456.7869999999998</v>
      </c>
      <c r="H54" s="109">
        <f t="shared" si="181"/>
        <v>985.21500000000003</v>
      </c>
      <c r="I54" s="109">
        <f t="shared" si="181"/>
        <v>609.71199999999999</v>
      </c>
      <c r="J54" s="109">
        <f t="shared" si="181"/>
        <v>1285.9670000000001</v>
      </c>
      <c r="K54" s="109">
        <f t="shared" si="181"/>
        <v>1148.01</v>
      </c>
      <c r="L54" s="109">
        <f t="shared" si="181"/>
        <v>857.63799999999992</v>
      </c>
      <c r="M54" s="109">
        <f t="shared" si="181"/>
        <v>1148.915</v>
      </c>
      <c r="N54" s="109">
        <f t="shared" si="181"/>
        <v>790.28399999999999</v>
      </c>
      <c r="O54" s="109">
        <f t="shared" si="181"/>
        <v>2020.5349999999999</v>
      </c>
      <c r="P54" s="109">
        <f t="shared" si="181"/>
        <v>818.49599999999998</v>
      </c>
      <c r="Q54" s="109">
        <f t="shared" si="181"/>
        <v>673.279</v>
      </c>
      <c r="R54" s="109">
        <f t="shared" si="181"/>
        <v>1094.662</v>
      </c>
      <c r="S54" s="109">
        <f t="shared" si="181"/>
        <v>916.49900000000002</v>
      </c>
      <c r="T54" s="109">
        <f t="shared" si="181"/>
        <v>1855.895</v>
      </c>
      <c r="U54" s="109">
        <f t="shared" si="181"/>
        <v>1144.136</v>
      </c>
      <c r="V54" s="109">
        <f t="shared" si="181"/>
        <v>1164.7249999999999</v>
      </c>
      <c r="W54" s="109">
        <f t="shared" si="181"/>
        <v>473.51200000000006</v>
      </c>
      <c r="X54" s="109">
        <f t="shared" si="181"/>
        <v>1364.011</v>
      </c>
      <c r="Y54" s="109">
        <f t="shared" si="181"/>
        <v>664.71</v>
      </c>
      <c r="Z54" s="109">
        <f t="shared" si="181"/>
        <v>1822.7649999999999</v>
      </c>
      <c r="AA54" s="109">
        <f t="shared" si="181"/>
        <v>1527.8240000000001</v>
      </c>
      <c r="AB54" s="109">
        <f t="shared" si="181"/>
        <v>1337.9639999999999</v>
      </c>
      <c r="AC54" s="109">
        <f t="shared" si="181"/>
        <v>793.68700000000001</v>
      </c>
      <c r="AD54" s="109">
        <f t="shared" ref="AD54" si="182">SUM(AD56,AD58,AD60)</f>
        <v>2265.375</v>
      </c>
    </row>
    <row r="55" spans="1:30" x14ac:dyDescent="0.3">
      <c r="B55" s="107" t="s">
        <v>321</v>
      </c>
      <c r="C55" s="107" t="s">
        <v>320</v>
      </c>
      <c r="D55" s="104" t="e">
        <f t="shared" ref="D55:G55" si="183">((D47-#REF!)/#REF!)*100</f>
        <v>#REF!</v>
      </c>
      <c r="E55" s="104" t="e">
        <f t="shared" si="183"/>
        <v>#REF!</v>
      </c>
      <c r="F55" s="104" t="e">
        <f t="shared" si="183"/>
        <v>#REF!</v>
      </c>
      <c r="G55" s="104" t="e">
        <f t="shared" si="183"/>
        <v>#REF!</v>
      </c>
      <c r="H55" s="104" t="e">
        <f t="shared" ref="H55" si="184">((H47-#REF!)/#REF!)*100</f>
        <v>#REF!</v>
      </c>
      <c r="I55" s="104" t="e">
        <f t="shared" ref="I55" si="185">((I47-#REF!)/#REF!)*100</f>
        <v>#REF!</v>
      </c>
      <c r="J55" s="104" t="e">
        <f t="shared" ref="J55" si="186">((J47-#REF!)/#REF!)*100</f>
        <v>#REF!</v>
      </c>
      <c r="K55" s="104" t="e">
        <f t="shared" ref="K55" si="187">((K47-#REF!)/#REF!)*100</f>
        <v>#REF!</v>
      </c>
      <c r="L55" s="104" t="e">
        <f t="shared" ref="L55:M55" si="188">((L47-#REF!)/#REF!)*100</f>
        <v>#REF!</v>
      </c>
      <c r="M55" s="104" t="e">
        <f t="shared" si="188"/>
        <v>#REF!</v>
      </c>
      <c r="N55" s="104" t="e">
        <f t="shared" ref="N55" si="189">((N47-B47)/B47)*100</f>
        <v>#VALUE!</v>
      </c>
      <c r="O55" s="104" t="e">
        <f t="shared" ref="O55" si="190">((O47-C47)/C47)*100</f>
        <v>#VALUE!</v>
      </c>
      <c r="P55" s="104">
        <f t="shared" ref="P55" si="191">((P47-D47)/D47)*100</f>
        <v>-24.578221106222212</v>
      </c>
      <c r="Q55" s="104">
        <f t="shared" ref="Q55" si="192">((Q47-E47)/E47)*100</f>
        <v>-24.620684559129767</v>
      </c>
      <c r="R55" s="104">
        <f t="shared" ref="R55" si="193">((R47-F47)/F47)*100</f>
        <v>-4.8156418363123494</v>
      </c>
      <c r="S55" s="104">
        <f t="shared" ref="S55" si="194">((S47-G47)/G47)*100</f>
        <v>-73.486969257868651</v>
      </c>
      <c r="T55" s="104">
        <f t="shared" ref="T55" si="195">((T47-H47)/H47)*100</f>
        <v>88.37461873804196</v>
      </c>
      <c r="U55" s="104">
        <f t="shared" ref="U55" si="196">((U47-I47)/I47)*100</f>
        <v>87.651874983598816</v>
      </c>
      <c r="V55" s="104">
        <f t="shared" ref="V55" si="197">((V47-J47)/J47)*100</f>
        <v>-9.4280801917934127</v>
      </c>
      <c r="W55" s="104">
        <f t="shared" ref="W55" si="198">((W47-K47)/K47)*100</f>
        <v>-58.753669393123751</v>
      </c>
      <c r="X55" s="104">
        <f t="shared" ref="X55" si="199">((X47-L47)/L47)*100</f>
        <v>59.042742975474503</v>
      </c>
      <c r="Y55" s="104">
        <f t="shared" ref="Y55" si="200">((Y47-M47)/M47)*100</f>
        <v>-42.144545070784176</v>
      </c>
      <c r="Z55" s="104">
        <f t="shared" ref="Z55" si="201">((Z47-N47)/N47)*100</f>
        <v>130.64683075957504</v>
      </c>
      <c r="AA55" s="104">
        <f t="shared" ref="AA55" si="202">((AA47-O47)/O47)*100</f>
        <v>-24.385175213495437</v>
      </c>
      <c r="AB55" s="104">
        <f t="shared" ref="AB55" si="203">((AB47-P47)/P47)*100</f>
        <v>63.466162326999765</v>
      </c>
      <c r="AC55" s="104">
        <f t="shared" ref="AC55" si="204">((AC47-Q47)/Q47)*100</f>
        <v>17.883819337897066</v>
      </c>
      <c r="AD55" s="104">
        <f t="shared" ref="AD55" si="205">((AD47-R47)/R47)*100</f>
        <v>106.94744131065114</v>
      </c>
    </row>
    <row r="56" spans="1:30" x14ac:dyDescent="0.3">
      <c r="A56" s="84" t="s">
        <v>349</v>
      </c>
      <c r="B56" s="107" t="s">
        <v>321</v>
      </c>
      <c r="C56" s="107" t="s">
        <v>352</v>
      </c>
      <c r="D56" s="108">
        <f t="shared" ref="D56:AC56" si="206">D48/1000</f>
        <v>85.617999999999995</v>
      </c>
      <c r="E56" s="108">
        <f t="shared" si="206"/>
        <v>61.485999999999997</v>
      </c>
      <c r="F56" s="108">
        <f t="shared" si="206"/>
        <v>15.894</v>
      </c>
      <c r="G56" s="108">
        <f t="shared" si="206"/>
        <v>50.78</v>
      </c>
      <c r="H56" s="108">
        <f t="shared" si="206"/>
        <v>30.454999999999998</v>
      </c>
      <c r="I56" s="108">
        <f t="shared" si="206"/>
        <v>15.573</v>
      </c>
      <c r="J56" s="108">
        <f t="shared" si="206"/>
        <v>15.595000000000001</v>
      </c>
      <c r="K56" s="108">
        <f t="shared" si="206"/>
        <v>14.273999999999999</v>
      </c>
      <c r="L56" s="108">
        <f t="shared" si="206"/>
        <v>11.523999999999999</v>
      </c>
      <c r="M56" s="108">
        <f t="shared" si="206"/>
        <v>31.19</v>
      </c>
      <c r="N56" s="108">
        <f t="shared" si="206"/>
        <v>14.914</v>
      </c>
      <c r="O56" s="108">
        <f t="shared" si="206"/>
        <v>20.521999999999998</v>
      </c>
      <c r="P56" s="108">
        <f t="shared" si="206"/>
        <v>38.627000000000002</v>
      </c>
      <c r="Q56" s="108">
        <f t="shared" si="206"/>
        <v>31.6</v>
      </c>
      <c r="R56" s="108">
        <f t="shared" si="206"/>
        <v>44.347999999999999</v>
      </c>
      <c r="S56" s="108">
        <f t="shared" si="206"/>
        <v>25.943000000000001</v>
      </c>
      <c r="T56" s="108">
        <f t="shared" si="206"/>
        <v>85.260999999999996</v>
      </c>
      <c r="U56" s="108">
        <f t="shared" si="206"/>
        <v>61.253999999999998</v>
      </c>
      <c r="V56" s="108">
        <f t="shared" si="206"/>
        <v>14.183</v>
      </c>
      <c r="W56" s="108">
        <f t="shared" si="206"/>
        <v>20.32</v>
      </c>
      <c r="X56" s="108">
        <f t="shared" si="206"/>
        <v>44.567</v>
      </c>
      <c r="Y56" s="108">
        <f t="shared" si="206"/>
        <v>14.679</v>
      </c>
      <c r="Z56" s="108">
        <f t="shared" si="206"/>
        <v>42.238999999999997</v>
      </c>
      <c r="AA56" s="108">
        <f t="shared" si="206"/>
        <v>21.998999999999999</v>
      </c>
      <c r="AB56" s="108">
        <f t="shared" si="206"/>
        <v>110.821</v>
      </c>
      <c r="AC56" s="108">
        <f t="shared" si="206"/>
        <v>19.759</v>
      </c>
      <c r="AD56" s="108">
        <f t="shared" ref="AD56" si="207">AD48/1000</f>
        <v>43.786000000000001</v>
      </c>
    </row>
    <row r="57" spans="1:30" x14ac:dyDescent="0.3">
      <c r="B57" s="107" t="s">
        <v>321</v>
      </c>
      <c r="C57" s="107" t="s">
        <v>320</v>
      </c>
      <c r="D57" s="104" t="e">
        <f t="shared" ref="D57" si="208">((D48-#REF!)/#REF!)*100</f>
        <v>#REF!</v>
      </c>
      <c r="E57" s="104" t="e">
        <f t="shared" ref="E57" si="209">((E48-#REF!)/#REF!)*100</f>
        <v>#REF!</v>
      </c>
      <c r="F57" s="104" t="e">
        <f t="shared" ref="F57" si="210">((F48-#REF!)/#REF!)*100</f>
        <v>#REF!</v>
      </c>
      <c r="G57" s="104" t="e">
        <f t="shared" ref="G57" si="211">((G48-#REF!)/#REF!)*100</f>
        <v>#REF!</v>
      </c>
      <c r="H57" s="104" t="e">
        <f t="shared" ref="H57" si="212">((H48-#REF!)/#REF!)*100</f>
        <v>#REF!</v>
      </c>
      <c r="I57" s="104" t="e">
        <f t="shared" ref="I57" si="213">((I48-#REF!)/#REF!)*100</f>
        <v>#REF!</v>
      </c>
      <c r="J57" s="104" t="e">
        <f t="shared" ref="J57" si="214">((J48-#REF!)/#REF!)*100</f>
        <v>#REF!</v>
      </c>
      <c r="K57" s="104" t="e">
        <f t="shared" ref="K57" si="215">((K48-#REF!)/#REF!)*100</f>
        <v>#REF!</v>
      </c>
      <c r="L57" s="104" t="e">
        <f t="shared" ref="L57:M57" si="216">((L48-#REF!)/#REF!)*100</f>
        <v>#REF!</v>
      </c>
      <c r="M57" s="104" t="e">
        <f t="shared" si="216"/>
        <v>#REF!</v>
      </c>
      <c r="N57" s="104" t="e">
        <f t="shared" ref="N57" si="217">((N48-B48)/B48)*100</f>
        <v>#VALUE!</v>
      </c>
      <c r="O57" s="104" t="e">
        <f t="shared" ref="O57" si="218">((O48-C48)/C48)*100</f>
        <v>#VALUE!</v>
      </c>
      <c r="P57" s="104">
        <f t="shared" ref="P57" si="219">((P48-D48)/D48)*100</f>
        <v>-54.88448690695882</v>
      </c>
      <c r="Q57" s="104">
        <f t="shared" ref="Q57" si="220">((Q48-E48)/E48)*100</f>
        <v>-48.606186774225023</v>
      </c>
      <c r="R57" s="104">
        <f t="shared" ref="R57" si="221">((R48-F48)/F48)*100</f>
        <v>179.02353089216058</v>
      </c>
      <c r="S57" s="104">
        <f t="shared" ref="S57" si="222">((S48-G48)/G48)*100</f>
        <v>-48.910988578180387</v>
      </c>
      <c r="T57" s="104">
        <f t="shared" ref="T57" si="223">((T48-H48)/H48)*100</f>
        <v>179.95731406993926</v>
      </c>
      <c r="U57" s="104">
        <f t="shared" ref="U57" si="224">((U48-I48)/I48)*100</f>
        <v>293.33461760739743</v>
      </c>
      <c r="V57" s="104">
        <f t="shared" ref="V57" si="225">((V48-J48)/J48)*100</f>
        <v>-9.0541840333440202</v>
      </c>
      <c r="W57" s="104">
        <f t="shared" ref="W57" si="226">((W48-K48)/K48)*100</f>
        <v>42.356732520666945</v>
      </c>
      <c r="X57" s="104">
        <f t="shared" ref="X57" si="227">((X48-L48)/L48)*100</f>
        <v>286.7320374869837</v>
      </c>
      <c r="Y57" s="104">
        <f t="shared" ref="Y57" si="228">((Y48-M48)/M48)*100</f>
        <v>-52.936838730362304</v>
      </c>
      <c r="Z57" s="104">
        <f t="shared" ref="Z57" si="229">((Z48-N48)/N48)*100</f>
        <v>183.21711143891645</v>
      </c>
      <c r="AA57" s="104">
        <f t="shared" ref="AA57" si="230">((AA48-O48)/O48)*100</f>
        <v>7.1971542734626244</v>
      </c>
      <c r="AB57" s="104">
        <f t="shared" ref="AB57" si="231">((AB48-P48)/P48)*100</f>
        <v>186.90035467419165</v>
      </c>
      <c r="AC57" s="104">
        <f t="shared" ref="AC57" si="232">((AC48-Q48)/Q48)*100</f>
        <v>-37.471518987341774</v>
      </c>
      <c r="AD57" s="104">
        <f t="shared" ref="AD57" si="233">((AD48-R48)/R48)*100</f>
        <v>-1.2672499323532065</v>
      </c>
    </row>
    <row r="58" spans="1:30" x14ac:dyDescent="0.3">
      <c r="A58" s="84" t="s">
        <v>348</v>
      </c>
      <c r="B58" s="107" t="s">
        <v>321</v>
      </c>
      <c r="C58" s="107" t="s">
        <v>352</v>
      </c>
      <c r="D58" s="108">
        <f t="shared" ref="D58:AC58" si="234">D49/1000</f>
        <v>322.291</v>
      </c>
      <c r="E58" s="108">
        <f t="shared" si="234"/>
        <v>305.7</v>
      </c>
      <c r="F58" s="108">
        <f t="shared" si="234"/>
        <v>422.50099999999998</v>
      </c>
      <c r="G58" s="108">
        <f t="shared" si="234"/>
        <v>141.601</v>
      </c>
      <c r="H58" s="108">
        <f t="shared" si="234"/>
        <v>653.10199999999998</v>
      </c>
      <c r="I58" s="108">
        <f t="shared" si="234"/>
        <v>330.04899999999998</v>
      </c>
      <c r="J58" s="108">
        <f t="shared" si="234"/>
        <v>685.18399999999997</v>
      </c>
      <c r="K58" s="108">
        <f t="shared" si="234"/>
        <v>404.59300000000002</v>
      </c>
      <c r="L58" s="108">
        <f t="shared" si="234"/>
        <v>616.66999999999996</v>
      </c>
      <c r="M58" s="108">
        <f t="shared" si="234"/>
        <v>483.709</v>
      </c>
      <c r="N58" s="108">
        <f t="shared" si="234"/>
        <v>311.55099999999999</v>
      </c>
      <c r="O58" s="108">
        <f t="shared" si="234"/>
        <v>387.721</v>
      </c>
      <c r="P58" s="108">
        <f t="shared" si="234"/>
        <v>290.15199999999999</v>
      </c>
      <c r="Q58" s="108">
        <f t="shared" si="234"/>
        <v>260.30900000000003</v>
      </c>
      <c r="R58" s="108">
        <f t="shared" si="234"/>
        <v>615.90300000000002</v>
      </c>
      <c r="S58" s="108">
        <f t="shared" si="234"/>
        <v>357.20600000000002</v>
      </c>
      <c r="T58" s="108">
        <f t="shared" si="234"/>
        <v>1026.499</v>
      </c>
      <c r="U58" s="108">
        <f t="shared" si="234"/>
        <v>508.23399999999998</v>
      </c>
      <c r="V58" s="108">
        <f t="shared" si="234"/>
        <v>669.59699999999998</v>
      </c>
      <c r="W58" s="108">
        <f t="shared" si="234"/>
        <v>159.29400000000001</v>
      </c>
      <c r="X58" s="108">
        <f t="shared" si="234"/>
        <v>674.36400000000003</v>
      </c>
      <c r="Y58" s="108">
        <f t="shared" si="234"/>
        <v>229.40299999999999</v>
      </c>
      <c r="Z58" s="108">
        <f t="shared" si="234"/>
        <v>735.11900000000003</v>
      </c>
      <c r="AA58" s="108">
        <f t="shared" si="234"/>
        <v>699.44100000000003</v>
      </c>
      <c r="AB58" s="108">
        <f t="shared" si="234"/>
        <v>493.87599999999998</v>
      </c>
      <c r="AC58" s="108">
        <f t="shared" si="234"/>
        <v>402.05399999999997</v>
      </c>
      <c r="AD58" s="108">
        <f t="shared" ref="AD58" si="235">AD49/1000</f>
        <v>835.75900000000001</v>
      </c>
    </row>
    <row r="59" spans="1:30" x14ac:dyDescent="0.3">
      <c r="B59" s="107" t="s">
        <v>321</v>
      </c>
      <c r="C59" s="107" t="s">
        <v>320</v>
      </c>
      <c r="D59" s="104" t="e">
        <f t="shared" ref="D59" si="236">((D49-#REF!)/#REF!)*100</f>
        <v>#REF!</v>
      </c>
      <c r="E59" s="104" t="e">
        <f t="shared" ref="E59" si="237">((E49-#REF!)/#REF!)*100</f>
        <v>#REF!</v>
      </c>
      <c r="F59" s="104" t="e">
        <f t="shared" ref="F59" si="238">((F49-#REF!)/#REF!)*100</f>
        <v>#REF!</v>
      </c>
      <c r="G59" s="104" t="e">
        <f t="shared" ref="G59" si="239">((G49-#REF!)/#REF!)*100</f>
        <v>#REF!</v>
      </c>
      <c r="H59" s="104" t="e">
        <f t="shared" ref="H59" si="240">((H49-#REF!)/#REF!)*100</f>
        <v>#REF!</v>
      </c>
      <c r="I59" s="104" t="e">
        <f t="shared" ref="I59" si="241">((I49-#REF!)/#REF!)*100</f>
        <v>#REF!</v>
      </c>
      <c r="J59" s="104" t="e">
        <f t="shared" ref="J59" si="242">((J49-#REF!)/#REF!)*100</f>
        <v>#REF!</v>
      </c>
      <c r="K59" s="104" t="e">
        <f t="shared" ref="K59" si="243">((K49-#REF!)/#REF!)*100</f>
        <v>#REF!</v>
      </c>
      <c r="L59" s="104" t="e">
        <f t="shared" ref="L59:M59" si="244">((L49-#REF!)/#REF!)*100</f>
        <v>#REF!</v>
      </c>
      <c r="M59" s="104" t="e">
        <f t="shared" si="244"/>
        <v>#REF!</v>
      </c>
      <c r="N59" s="104" t="e">
        <f t="shared" ref="N59" si="245">((N49-B49)/B49)*100</f>
        <v>#VALUE!</v>
      </c>
      <c r="O59" s="104" t="e">
        <f t="shared" ref="O59" si="246">((O49-C49)/C49)*100</f>
        <v>#VALUE!</v>
      </c>
      <c r="P59" s="104">
        <f t="shared" ref="P59" si="247">((P49-D49)/D49)*100</f>
        <v>-9.9720438982162083</v>
      </c>
      <c r="Q59" s="104">
        <f t="shared" ref="Q59" si="248">((Q49-E49)/E49)*100</f>
        <v>-14.848217206411515</v>
      </c>
      <c r="R59" s="104">
        <f t="shared" ref="R59" si="249">((R49-F49)/F49)*100</f>
        <v>45.775512957365784</v>
      </c>
      <c r="S59" s="104">
        <f t="shared" ref="S59" si="250">((S49-G49)/G49)*100</f>
        <v>152.26234278006513</v>
      </c>
      <c r="T59" s="104">
        <f t="shared" ref="T59" si="251">((T49-H49)/H49)*100</f>
        <v>57.172845895434399</v>
      </c>
      <c r="U59" s="104">
        <f t="shared" ref="U59" si="252">((U49-I49)/I49)*100</f>
        <v>53.987438228869046</v>
      </c>
      <c r="V59" s="104">
        <f t="shared" ref="V59" si="253">((V49-J49)/J49)*100</f>
        <v>-2.2748633943583041</v>
      </c>
      <c r="W59" s="104">
        <f t="shared" ref="W59" si="254">((W49-K49)/K49)*100</f>
        <v>-60.628582303697783</v>
      </c>
      <c r="X59" s="104">
        <f t="shared" ref="X59" si="255">((X49-L49)/L49)*100</f>
        <v>9.3557332122529058</v>
      </c>
      <c r="Y59" s="104">
        <f t="shared" ref="Y59" si="256">((Y49-M49)/M49)*100</f>
        <v>-52.574171661060674</v>
      </c>
      <c r="Z59" s="104">
        <f t="shared" ref="Z59" si="257">((Z49-N49)/N49)*100</f>
        <v>135.95462701130793</v>
      </c>
      <c r="AA59" s="104">
        <f t="shared" ref="AA59" si="258">((AA49-O49)/O49)*100</f>
        <v>80.398018162544716</v>
      </c>
      <c r="AB59" s="104">
        <f t="shared" ref="AB59" si="259">((AB49-P49)/P49)*100</f>
        <v>70.212853952411152</v>
      </c>
      <c r="AC59" s="104">
        <f t="shared" ref="AC59" si="260">((AC49-Q49)/Q49)*100</f>
        <v>54.452592880000303</v>
      </c>
      <c r="AD59" s="104">
        <f t="shared" ref="AD59" si="261">((AD49-R49)/R49)*100</f>
        <v>35.696530135427167</v>
      </c>
    </row>
    <row r="60" spans="1:30" x14ac:dyDescent="0.3">
      <c r="A60" s="84" t="s">
        <v>347</v>
      </c>
      <c r="B60" s="107" t="s">
        <v>321</v>
      </c>
      <c r="C60" s="107" t="s">
        <v>352</v>
      </c>
      <c r="D60" s="108">
        <f t="shared" ref="D60:AC60" si="262">D50/1000</f>
        <v>677.31600000000003</v>
      </c>
      <c r="E60" s="108">
        <f t="shared" si="262"/>
        <v>526.00199999999995</v>
      </c>
      <c r="F60" s="108">
        <f t="shared" si="262"/>
        <v>711.649</v>
      </c>
      <c r="G60" s="108">
        <f t="shared" si="262"/>
        <v>3264.4059999999999</v>
      </c>
      <c r="H60" s="108">
        <f t="shared" si="262"/>
        <v>301.65800000000002</v>
      </c>
      <c r="I60" s="108">
        <f t="shared" si="262"/>
        <v>264.08999999999997</v>
      </c>
      <c r="J60" s="108">
        <f t="shared" si="262"/>
        <v>585.18799999999999</v>
      </c>
      <c r="K60" s="108">
        <f t="shared" si="262"/>
        <v>729.14300000000003</v>
      </c>
      <c r="L60" s="108">
        <f t="shared" si="262"/>
        <v>229.44399999999999</v>
      </c>
      <c r="M60" s="108">
        <f t="shared" si="262"/>
        <v>634.01599999999996</v>
      </c>
      <c r="N60" s="108">
        <f t="shared" si="262"/>
        <v>463.81900000000002</v>
      </c>
      <c r="O60" s="108">
        <f t="shared" si="262"/>
        <v>1612.2919999999999</v>
      </c>
      <c r="P60" s="108">
        <f t="shared" si="262"/>
        <v>489.71699999999998</v>
      </c>
      <c r="Q60" s="108">
        <f t="shared" si="262"/>
        <v>381.37</v>
      </c>
      <c r="R60" s="108">
        <f t="shared" si="262"/>
        <v>434.411</v>
      </c>
      <c r="S60" s="108">
        <f t="shared" si="262"/>
        <v>533.35</v>
      </c>
      <c r="T60" s="108">
        <f t="shared" si="262"/>
        <v>744.13499999999999</v>
      </c>
      <c r="U60" s="108">
        <f t="shared" si="262"/>
        <v>574.64800000000002</v>
      </c>
      <c r="V60" s="108">
        <f t="shared" si="262"/>
        <v>480.94499999999999</v>
      </c>
      <c r="W60" s="108">
        <f t="shared" si="262"/>
        <v>293.89800000000002</v>
      </c>
      <c r="X60" s="108">
        <f t="shared" si="262"/>
        <v>645.08000000000004</v>
      </c>
      <c r="Y60" s="108">
        <f t="shared" si="262"/>
        <v>420.62799999999999</v>
      </c>
      <c r="Z60" s="108">
        <f t="shared" si="262"/>
        <v>1045.4069999999999</v>
      </c>
      <c r="AA60" s="108">
        <f t="shared" si="262"/>
        <v>806.38400000000001</v>
      </c>
      <c r="AB60" s="108">
        <f t="shared" si="262"/>
        <v>733.26700000000005</v>
      </c>
      <c r="AC60" s="108">
        <f t="shared" si="262"/>
        <v>371.87400000000002</v>
      </c>
      <c r="AD60" s="108">
        <f t="shared" ref="AD60" si="263">AD50/1000</f>
        <v>1385.83</v>
      </c>
    </row>
    <row r="61" spans="1:30" x14ac:dyDescent="0.3">
      <c r="B61" s="107" t="s">
        <v>321</v>
      </c>
      <c r="C61" s="107" t="s">
        <v>320</v>
      </c>
      <c r="D61" s="104" t="e">
        <f t="shared" ref="D61" si="264">((D50-#REF!)/#REF!)*100</f>
        <v>#REF!</v>
      </c>
      <c r="E61" s="104" t="e">
        <f t="shared" ref="E61" si="265">((E50-#REF!)/#REF!)*100</f>
        <v>#REF!</v>
      </c>
      <c r="F61" s="104" t="e">
        <f t="shared" ref="F61" si="266">((F50-#REF!)/#REF!)*100</f>
        <v>#REF!</v>
      </c>
      <c r="G61" s="104" t="e">
        <f t="shared" ref="G61" si="267">((G50-#REF!)/#REF!)*100</f>
        <v>#REF!</v>
      </c>
      <c r="H61" s="104" t="e">
        <f t="shared" ref="H61" si="268">((H50-#REF!)/#REF!)*100</f>
        <v>#REF!</v>
      </c>
      <c r="I61" s="104" t="e">
        <f t="shared" ref="I61" si="269">((I50-#REF!)/#REF!)*100</f>
        <v>#REF!</v>
      </c>
      <c r="J61" s="104" t="e">
        <f t="shared" ref="J61" si="270">((J50-#REF!)/#REF!)*100</f>
        <v>#REF!</v>
      </c>
      <c r="K61" s="104" t="e">
        <f t="shared" ref="K61" si="271">((K50-#REF!)/#REF!)*100</f>
        <v>#REF!</v>
      </c>
      <c r="L61" s="104" t="e">
        <f t="shared" ref="L61" si="272">((L50-#REF!)/#REF!)*100</f>
        <v>#REF!</v>
      </c>
      <c r="M61" s="104" t="e">
        <f t="shared" ref="M61" si="273">((M50-A50)/A50)*100</f>
        <v>#VALUE!</v>
      </c>
      <c r="N61" s="104" t="e">
        <f t="shared" ref="N61" si="274">((N50-B50)/B50)*100</f>
        <v>#VALUE!</v>
      </c>
      <c r="O61" s="104" t="e">
        <f t="shared" ref="O61" si="275">((O50-C50)/C50)*100</f>
        <v>#VALUE!</v>
      </c>
      <c r="P61" s="104">
        <f t="shared" ref="P61" si="276">((P50-D50)/D50)*100</f>
        <v>-27.697411547933314</v>
      </c>
      <c r="Q61" s="104">
        <f t="shared" ref="Q61" si="277">((Q50-E50)/E50)*100</f>
        <v>-27.496473397439551</v>
      </c>
      <c r="R61" s="104">
        <f t="shared" ref="R61" si="278">((R50-F50)/F50)*100</f>
        <v>-38.957126336157287</v>
      </c>
      <c r="S61" s="104">
        <f t="shared" ref="S61" si="279">((S50-G50)/G50)*100</f>
        <v>-83.661652380249279</v>
      </c>
      <c r="T61" s="104">
        <f t="shared" ref="T61" si="280">((T50-H50)/H50)*100</f>
        <v>146.6816726226389</v>
      </c>
      <c r="U61" s="104">
        <f t="shared" ref="U61" si="281">((U50-I50)/I50)*100</f>
        <v>117.59551667991973</v>
      </c>
      <c r="V61" s="104">
        <f t="shared" ref="V61" si="282">((V50-J50)/J50)*100</f>
        <v>-17.81359152955973</v>
      </c>
      <c r="W61" s="104">
        <f t="shared" ref="W61" si="283">((W50-K50)/K50)*100</f>
        <v>-59.692680310995236</v>
      </c>
      <c r="X61" s="104">
        <f t="shared" ref="X61" si="284">((X50-L50)/L50)*100</f>
        <v>181.14921287983123</v>
      </c>
      <c r="Y61" s="104">
        <f t="shared" ref="Y61" si="285">((Y50-M50)/M50)*100</f>
        <v>-33.656563872205119</v>
      </c>
      <c r="Z61" s="104">
        <f t="shared" ref="Z61" si="286">((Z50-N50)/N50)*100</f>
        <v>125.39115473924096</v>
      </c>
      <c r="AA61" s="104">
        <f t="shared" ref="AA61" si="287">((AA50-O50)/O50)*100</f>
        <v>-49.985238405946319</v>
      </c>
      <c r="AB61" s="104">
        <f t="shared" ref="AB61" si="288">((AB50-P50)/P50)*100</f>
        <v>49.732804864850515</v>
      </c>
      <c r="AC61" s="104">
        <f t="shared" ref="AC61" si="289">((AC50-Q50)/Q50)*100</f>
        <v>-2.4899703699819073</v>
      </c>
      <c r="AD61" s="104">
        <f t="shared" ref="AD61" si="290">((AD50-R50)/R50)*100</f>
        <v>219.0135608904931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"/>
  <sheetViews>
    <sheetView zoomScaleNormal="100" workbookViewId="0">
      <selection activeCell="C1" sqref="C1"/>
    </sheetView>
  </sheetViews>
  <sheetFormatPr defaultRowHeight="16.5" x14ac:dyDescent="0.3"/>
  <cols>
    <col min="1" max="1" width="9" style="84"/>
    <col min="2" max="2" width="11.625" style="84" bestFit="1" customWidth="1"/>
    <col min="3" max="18" width="9" style="84"/>
    <col min="19" max="19" width="11.875" style="84" bestFit="1" customWidth="1"/>
    <col min="20" max="16384" width="9" style="84"/>
  </cols>
  <sheetData>
    <row r="1" spans="1:33" ht="28.5" customHeight="1" x14ac:dyDescent="0.3">
      <c r="B1" s="84" t="s">
        <v>384</v>
      </c>
      <c r="C1" s="319" t="str">
        <f>생산!P12</f>
        <v>2022.09</v>
      </c>
      <c r="D1" s="319" t="str">
        <f>생산!Q12</f>
        <v>2022.10</v>
      </c>
      <c r="E1" s="319" t="str">
        <f>생산!R12</f>
        <v>2022.11</v>
      </c>
      <c r="F1" s="319" t="str">
        <f>생산!S12</f>
        <v>2022.12</v>
      </c>
      <c r="G1" s="319" t="str">
        <f>생산!T12</f>
        <v>2023.01</v>
      </c>
      <c r="H1" s="319" t="str">
        <f>생산!U12</f>
        <v>2023.02</v>
      </c>
      <c r="I1" s="319" t="str">
        <f>생산!V12</f>
        <v>2023.03</v>
      </c>
      <c r="J1" s="319" t="str">
        <f>생산!W12</f>
        <v>2023.04</v>
      </c>
      <c r="K1" s="319" t="str">
        <f>생산!X12</f>
        <v>2023.05</v>
      </c>
      <c r="L1" s="319" t="str">
        <f>생산!Y12</f>
        <v>2023.06</v>
      </c>
      <c r="M1" s="319" t="str">
        <f>생산!Z12</f>
        <v>2023.07</v>
      </c>
      <c r="N1" s="319" t="str">
        <f>생산!AA12</f>
        <v>2023.08</v>
      </c>
      <c r="O1" s="319" t="str">
        <f>생산!AB12</f>
        <v>2023.09 p)</v>
      </c>
      <c r="P1" s="319" t="str">
        <f>생산!AC12</f>
        <v>2023.10 p)</v>
      </c>
    </row>
    <row r="2" spans="1:33" ht="28.5" customHeight="1" x14ac:dyDescent="0.3">
      <c r="B2" s="84" t="s">
        <v>391</v>
      </c>
      <c r="C2" s="319" t="str">
        <f>수출!Q15</f>
        <v>2022.09</v>
      </c>
      <c r="D2" s="319" t="str">
        <f>수출!R15</f>
        <v>2022.10</v>
      </c>
      <c r="E2" s="319" t="str">
        <f>수출!S15</f>
        <v>2022.11</v>
      </c>
      <c r="F2" s="319" t="str">
        <f>수출!T15</f>
        <v>2022.12</v>
      </c>
      <c r="G2" s="319" t="str">
        <f>수출!U15</f>
        <v>2023.01</v>
      </c>
      <c r="H2" s="319" t="str">
        <f>수출!V15</f>
        <v>2023.02</v>
      </c>
      <c r="I2" s="319" t="str">
        <f>수출!W15</f>
        <v>2023.03</v>
      </c>
      <c r="J2" s="319" t="str">
        <f>수출!X15</f>
        <v>2023.04</v>
      </c>
      <c r="K2" s="319" t="str">
        <f>수출!Y15</f>
        <v>2023.05</v>
      </c>
      <c r="L2" s="319" t="str">
        <f>수출!Z15</f>
        <v>2023.06</v>
      </c>
      <c r="M2" s="319" t="str">
        <f>수출!AA15</f>
        <v>2023.07</v>
      </c>
      <c r="N2" s="319" t="str">
        <f>수출!AB15</f>
        <v>2023.08</v>
      </c>
      <c r="O2" s="319" t="str">
        <f>수출!AC15</f>
        <v>2023.09</v>
      </c>
      <c r="P2" s="319" t="str">
        <f>수출!AD15</f>
        <v>2023.10</v>
      </c>
    </row>
    <row r="4" spans="1:33" ht="17.25" thickBot="1" x14ac:dyDescent="0.35">
      <c r="A4" s="520" t="s">
        <v>366</v>
      </c>
      <c r="B4" s="520"/>
      <c r="C4" s="161" t="str">
        <f>"'"&amp;MID(C1,3,2)&amp;"."&amp;RIGHT(C1,2)*1</f>
        <v>'22.9</v>
      </c>
      <c r="D4" s="161">
        <f t="shared" ref="D4:N4" si="0">IF(MID(D1,3,2)=MID(C1,3,2),RIGHT(D1,2)*1, "'"&amp;MID(D1,3,2)&amp;"."&amp;RIGHT(D1,2)*1)</f>
        <v>10</v>
      </c>
      <c r="E4" s="161">
        <f t="shared" si="0"/>
        <v>11</v>
      </c>
      <c r="F4" s="161">
        <f t="shared" si="0"/>
        <v>12</v>
      </c>
      <c r="G4" s="161" t="str">
        <f t="shared" si="0"/>
        <v>'23.1</v>
      </c>
      <c r="H4" s="161">
        <f t="shared" si="0"/>
        <v>2</v>
      </c>
      <c r="I4" s="161">
        <f t="shared" si="0"/>
        <v>3</v>
      </c>
      <c r="J4" s="161">
        <f t="shared" si="0"/>
        <v>4</v>
      </c>
      <c r="K4" s="161">
        <f t="shared" si="0"/>
        <v>5</v>
      </c>
      <c r="L4" s="161">
        <f t="shared" si="0"/>
        <v>6</v>
      </c>
      <c r="M4" s="161">
        <f t="shared" si="0"/>
        <v>7</v>
      </c>
      <c r="N4" s="161">
        <f t="shared" si="0"/>
        <v>8</v>
      </c>
      <c r="O4" s="161" t="str">
        <f>IF(MID(O1,3,2)=MID(N1,3,2),MID(O1,6,2)*1&amp;"p", "'"&amp;MID(O1,3,2)&amp;"."&amp;MID(O1,6,2)*1&amp;"p")</f>
        <v>9p</v>
      </c>
      <c r="P4" s="161" t="str">
        <f>IF(MID(P1,3,2)=MID(O1,3,2),MID(P1,6,2)*1&amp;"p", "'"&amp;MID(P1,3,2)&amp;"."&amp;MID(P1,6,2)*1&amp;"p")</f>
        <v>10p</v>
      </c>
      <c r="R4" s="520" t="s">
        <v>364</v>
      </c>
      <c r="S4" s="520"/>
      <c r="T4" s="161" t="str">
        <f t="shared" ref="T4:AG4" si="1">C4</f>
        <v>'22.9</v>
      </c>
      <c r="U4" s="161">
        <f t="shared" si="1"/>
        <v>10</v>
      </c>
      <c r="V4" s="161">
        <f t="shared" si="1"/>
        <v>11</v>
      </c>
      <c r="W4" s="161">
        <f t="shared" si="1"/>
        <v>12</v>
      </c>
      <c r="X4" s="161" t="str">
        <f t="shared" si="1"/>
        <v>'23.1</v>
      </c>
      <c r="Y4" s="161">
        <f t="shared" si="1"/>
        <v>2</v>
      </c>
      <c r="Z4" s="161">
        <f t="shared" si="1"/>
        <v>3</v>
      </c>
      <c r="AA4" s="161">
        <f t="shared" si="1"/>
        <v>4</v>
      </c>
      <c r="AB4" s="161">
        <f t="shared" si="1"/>
        <v>5</v>
      </c>
      <c r="AC4" s="161">
        <f t="shared" si="1"/>
        <v>6</v>
      </c>
      <c r="AD4" s="161">
        <f t="shared" si="1"/>
        <v>7</v>
      </c>
      <c r="AE4" s="161">
        <f t="shared" si="1"/>
        <v>8</v>
      </c>
      <c r="AF4" s="161" t="str">
        <f t="shared" si="1"/>
        <v>9p</v>
      </c>
      <c r="AG4" s="161" t="str">
        <f t="shared" si="1"/>
        <v>10p</v>
      </c>
    </row>
    <row r="5" spans="1:33" x14ac:dyDescent="0.3">
      <c r="A5" s="148" t="s">
        <v>362</v>
      </c>
      <c r="B5" s="160" t="s">
        <v>363</v>
      </c>
      <c r="C5" s="172">
        <f>HLOOKUP(C$1,생산!$12:$29,3,0)</f>
        <v>28.316610925306566</v>
      </c>
      <c r="D5" s="173">
        <f>HLOOKUP(D$1,생산!$12:$29,3,0)</f>
        <v>20.335636722606129</v>
      </c>
      <c r="E5" s="174">
        <f>HLOOKUP(E$1,생산!$12:$29,3,0)</f>
        <v>21.352313167259783</v>
      </c>
      <c r="F5" s="174">
        <f>HLOOKUP(F$1,생산!$12:$29,3,0)</f>
        <v>11.402027027027026</v>
      </c>
      <c r="G5" s="174">
        <f>HLOOKUP(G$1,생산!$12:$29,3,0)</f>
        <v>10.707269155206292</v>
      </c>
      <c r="H5" s="174">
        <f>HLOOKUP(H$1,생산!$12:$29,3,0)</f>
        <v>26.734693877551024</v>
      </c>
      <c r="I5" s="174">
        <f>HLOOKUP(I$1,생산!$12:$29,3,0)</f>
        <v>27.094474153297675</v>
      </c>
      <c r="J5" s="174">
        <f>HLOOKUP(J$1,생산!$12:$29,3,0)</f>
        <v>16.914986853637171</v>
      </c>
      <c r="K5" s="174">
        <f>HLOOKUP(K$1,생산!$12:$29,3,0)</f>
        <v>18.881118881118873</v>
      </c>
      <c r="L5" s="174">
        <f>HLOOKUP(L$1,생산!$12:$29,3,0)</f>
        <v>10.831234256926956</v>
      </c>
      <c r="M5" s="174">
        <f>HLOOKUP(M$1,생산!$12:$29,3,0)</f>
        <v>6.1241610738255003</v>
      </c>
      <c r="N5" s="174">
        <f>HLOOKUP(N$1,생산!$12:$29,3,0)</f>
        <v>8.1860465116279055</v>
      </c>
      <c r="O5" s="174">
        <f>HLOOKUP(O$1,생산!$12:$29,3,0)</f>
        <v>0</v>
      </c>
      <c r="P5" s="175">
        <f>HLOOKUP(P$1,생산!$12:$29,3,0)</f>
        <v>2.7891714520098367</v>
      </c>
      <c r="R5" s="148" t="s">
        <v>362</v>
      </c>
      <c r="S5" s="160" t="s">
        <v>363</v>
      </c>
      <c r="T5" s="159">
        <f>HLOOKUP(C$1,생산!$12:$29,12,0)</f>
        <v>21.368421052631575</v>
      </c>
      <c r="U5" s="158">
        <f>HLOOKUP(D$1,생산!$12:$29,12,0)</f>
        <v>17.214700193423592</v>
      </c>
      <c r="V5" s="158">
        <f>HLOOKUP(E$1,생산!$12:$29,12,0)</f>
        <v>20.446096654275095</v>
      </c>
      <c r="W5" s="158">
        <f>HLOOKUP(F$1,생산!$12:$29,12,0)</f>
        <v>18.099918099918096</v>
      </c>
      <c r="X5" s="158">
        <f>HLOOKUP(G$1,생산!$12:$29,12,0)</f>
        <v>4.27184466019418</v>
      </c>
      <c r="Y5" s="158">
        <f>HLOOKUP(H$1,생산!$12:$29,12,0)</f>
        <v>29.123173277661802</v>
      </c>
      <c r="Z5" s="158">
        <f>HLOOKUP(I$1,생산!$12:$29,12,0)</f>
        <v>12.003381234150467</v>
      </c>
      <c r="AA5" s="158">
        <f>HLOOKUP(J$1,생산!$12:$29,12,0)</f>
        <v>10.159010600706713</v>
      </c>
      <c r="AB5" s="158">
        <f>HLOOKUP(K$1,생산!$12:$29,12,0)</f>
        <v>7.1126164267569898</v>
      </c>
      <c r="AC5" s="158">
        <f>HLOOKUP(L$1,생산!$12:$29,12,0)</f>
        <v>11.359867330016598</v>
      </c>
      <c r="AD5" s="158">
        <f>HLOOKUP(M$1,생산!$12:$29,12,0)</f>
        <v>12.586206896551719</v>
      </c>
      <c r="AE5" s="158">
        <f>HLOOKUP(N$1,생산!$12:$29,12,0)</f>
        <v>18.12977099236641</v>
      </c>
      <c r="AF5" s="158">
        <f>HLOOKUP(O$1,생산!$12:$29,12,0)</f>
        <v>15.091066782307019</v>
      </c>
      <c r="AG5" s="157">
        <f>HLOOKUP(P$1,생산!$12:$29,12,0)</f>
        <v>9.0759075907590638</v>
      </c>
    </row>
    <row r="6" spans="1:33" x14ac:dyDescent="0.3">
      <c r="A6" s="144" t="s">
        <v>361</v>
      </c>
      <c r="B6" s="156" t="s">
        <v>363</v>
      </c>
      <c r="C6" s="176">
        <f>HLOOKUP(C$1,생산!$12:$29,5,0)</f>
        <v>34.606481481481474</v>
      </c>
      <c r="D6" s="177">
        <f>HLOOKUP(D$1,생산!$12:$29,5,0)</f>
        <v>18.644067796610173</v>
      </c>
      <c r="E6" s="178">
        <f>HLOOKUP(E$1,생산!$12:$29,5,0)</f>
        <v>23.631386861313874</v>
      </c>
      <c r="F6" s="178">
        <f>HLOOKUP(F$1,생산!$12:$29,5,0)</f>
        <v>-5.8469475494410981</v>
      </c>
      <c r="G6" s="178">
        <f>HLOOKUP(G$1,생산!$12:$29,5,0)</f>
        <v>-8.6715867158671642</v>
      </c>
      <c r="H6" s="178">
        <f>HLOOKUP(H$1,생산!$12:$29,5,0)</f>
        <v>5.8641975308641996</v>
      </c>
      <c r="I6" s="178">
        <f>HLOOKUP(I$1,생산!$12:$29,5,0)</f>
        <v>9.2727272727272751</v>
      </c>
      <c r="J6" s="178">
        <f>HLOOKUP(J$1,생산!$12:$29,5,0)</f>
        <v>9.8837209302325597</v>
      </c>
      <c r="K6" s="178">
        <f>HLOOKUP(K$1,생산!$12:$29,5,0)</f>
        <v>-1.2275731822474139</v>
      </c>
      <c r="L6" s="178">
        <f>HLOOKUP(L$1,생산!$12:$29,5,0)</f>
        <v>-20.33755274261603</v>
      </c>
      <c r="M6" s="178">
        <f>HLOOKUP(M$1,생산!$12:$29,5,0)</f>
        <v>-13.854930725346373</v>
      </c>
      <c r="N6" s="178">
        <f>HLOOKUP(N$1,생산!$12:$29,5,0)</f>
        <v>-9.2336103416435833</v>
      </c>
      <c r="O6" s="178">
        <f>HLOOKUP(O$1,생산!$12:$29,5,0)</f>
        <v>-19.432502149613065</v>
      </c>
      <c r="P6" s="179">
        <f>HLOOKUP(P$1,생산!$12:$29,5,0)</f>
        <v>-24.201680672268903</v>
      </c>
      <c r="R6" s="144" t="s">
        <v>361</v>
      </c>
      <c r="S6" s="156" t="s">
        <v>363</v>
      </c>
      <c r="T6" s="155">
        <f>HLOOKUP(C$1,생산!$12:$29,14,0)</f>
        <v>51.480420248328549</v>
      </c>
      <c r="U6" s="154">
        <f>HLOOKUP(D$1,생산!$12:$29,14,0)</f>
        <v>121.31919905771495</v>
      </c>
      <c r="V6" s="154">
        <f>HLOOKUP(E$1,생산!$12:$29,14,0)</f>
        <v>135.47297297297297</v>
      </c>
      <c r="W6" s="154">
        <f>HLOOKUP(F$1,생산!$12:$29,14,0)</f>
        <v>57.868020304568525</v>
      </c>
      <c r="X6" s="154">
        <f>HLOOKUP(G$1,생산!$12:$29,14,0)</f>
        <v>56.453423120089809</v>
      </c>
      <c r="Y6" s="154">
        <f>HLOOKUP(H$1,생산!$12:$29,14,0)</f>
        <v>66.330390920554876</v>
      </c>
      <c r="Z6" s="154">
        <f>HLOOKUP(I$1,생산!$12:$29,14,0)</f>
        <v>19.172297297297288</v>
      </c>
      <c r="AA6" s="154">
        <f>HLOOKUP(J$1,생산!$12:$29,14,0)</f>
        <v>17.325483599663578</v>
      </c>
      <c r="AB6" s="154">
        <f>HLOOKUP(K$1,생산!$12:$29,14,0)</f>
        <v>-17.897271268057782</v>
      </c>
      <c r="AC6" s="154">
        <f>HLOOKUP(L$1,생산!$12:$29,14,0)</f>
        <v>-2.8659953524399602</v>
      </c>
      <c r="AD6" s="154">
        <f>HLOOKUP(M$1,생산!$12:$29,14,0)</f>
        <v>-11.290322580645167</v>
      </c>
      <c r="AE6" s="154">
        <f>HLOOKUP(N$1,생산!$12:$29,14,0)</f>
        <v>-3.6055923473142055</v>
      </c>
      <c r="AF6" s="154">
        <f>HLOOKUP(O$1,생산!$12:$29,14,0)</f>
        <v>-23.139974779319036</v>
      </c>
      <c r="AG6" s="153">
        <f>HLOOKUP(P$1,생산!$12:$29,14,0)</f>
        <v>-38.744012772751468</v>
      </c>
    </row>
    <row r="7" spans="1:33" x14ac:dyDescent="0.3">
      <c r="A7" s="144" t="s">
        <v>360</v>
      </c>
      <c r="B7" s="156" t="s">
        <v>363</v>
      </c>
      <c r="C7" s="176">
        <f>HLOOKUP(C$1,생산!$12:$29,7,0)</f>
        <v>26.102502979737775</v>
      </c>
      <c r="D7" s="177">
        <f>HLOOKUP(D$1,생산!$12:$29,7,0)</f>
        <v>8.599033816425127</v>
      </c>
      <c r="E7" s="178">
        <f>HLOOKUP(E$1,생산!$12:$29,7,0)</f>
        <v>10.879419764279238</v>
      </c>
      <c r="F7" s="178">
        <f>HLOOKUP(F$1,생산!$12:$29,7,0)</f>
        <v>10.803571428571423</v>
      </c>
      <c r="G7" s="178">
        <f>HLOOKUP(G$1,생산!$12:$29,7,0)</f>
        <v>-0.50761421319796951</v>
      </c>
      <c r="H7" s="178">
        <f>HLOOKUP(H$1,생산!$12:$29,7,0)</f>
        <v>26.14525139664805</v>
      </c>
      <c r="I7" s="178">
        <f>HLOOKUP(I$1,생산!$12:$29,7,0)</f>
        <v>30.368098159509206</v>
      </c>
      <c r="J7" s="178">
        <f>HLOOKUP(J$1,생산!$12:$29,7,0)</f>
        <v>5.5505819158460188</v>
      </c>
      <c r="K7" s="178">
        <f>HLOOKUP(K$1,생산!$12:$29,7,0)</f>
        <v>12.347988774555649</v>
      </c>
      <c r="L7" s="178">
        <f>HLOOKUP(L$1,생산!$12:$29,7,0)</f>
        <v>15.092502434274586</v>
      </c>
      <c r="M7" s="178">
        <f>HLOOKUP(M$1,생산!$12:$29,7,0)</f>
        <v>9.0909090909090917</v>
      </c>
      <c r="N7" s="178">
        <f>HLOOKUP(N$1,생산!$12:$29,7,0)</f>
        <v>14.557670772676373</v>
      </c>
      <c r="O7" s="178">
        <f>HLOOKUP(O$1,생산!$12:$29,7,0)</f>
        <v>-6.0491493383742831</v>
      </c>
      <c r="P7" s="179">
        <f>HLOOKUP(P$1,생산!$12:$29,7,0)</f>
        <v>3.8256227758007091</v>
      </c>
      <c r="R7" s="144" t="s">
        <v>360</v>
      </c>
      <c r="S7" s="156" t="s">
        <v>363</v>
      </c>
      <c r="T7" s="155">
        <f>HLOOKUP(C$1,생산!$12:$29,16,0)</f>
        <v>-32.697368421052637</v>
      </c>
      <c r="U7" s="154">
        <f>HLOOKUP(D$1,생산!$12:$29,16,0)</f>
        <v>-34.336677814938689</v>
      </c>
      <c r="V7" s="154">
        <f>HLOOKUP(E$1,생산!$12:$29,16,0)</f>
        <v>-40.597014925373131</v>
      </c>
      <c r="W7" s="154">
        <f>HLOOKUP(F$1,생산!$12:$29,16,0)</f>
        <v>-39.835306227483272</v>
      </c>
      <c r="X7" s="154">
        <f>HLOOKUP(G$1,생산!$12:$29,16,0)</f>
        <v>-51.995905834186281</v>
      </c>
      <c r="Y7" s="154">
        <f>HLOOKUP(H$1,생산!$12:$29,16,0)</f>
        <v>-2.2966507177033546</v>
      </c>
      <c r="Z7" s="154">
        <f>HLOOKUP(I$1,생산!$12:$29,16,0)</f>
        <v>-16.770670826833065</v>
      </c>
      <c r="AA7" s="154">
        <f>HLOOKUP(J$1,생산!$12:$29,16,0)</f>
        <v>-24.20016406890894</v>
      </c>
      <c r="AB7" s="154">
        <f>HLOOKUP(K$1,생산!$12:$29,16,0)</f>
        <v>-36.720392431674838</v>
      </c>
      <c r="AC7" s="154">
        <f>HLOOKUP(L$1,생산!$12:$29,16,0)</f>
        <v>-27.875399361022367</v>
      </c>
      <c r="AD7" s="154">
        <f>HLOOKUP(M$1,생산!$12:$29,16,0)</f>
        <v>-23.919043238270469</v>
      </c>
      <c r="AE7" s="154">
        <f>HLOOKUP(N$1,생산!$12:$29,16,0)</f>
        <v>-12.658227848101264</v>
      </c>
      <c r="AF7" s="154">
        <f>HLOOKUP(O$1,생산!$12:$29,16,0)</f>
        <v>-0.58651026392961325</v>
      </c>
      <c r="AG7" s="153">
        <f>HLOOKUP(P$1,생산!$12:$29,16,0)</f>
        <v>-21.561969439728344</v>
      </c>
    </row>
    <row r="8" spans="1:33" ht="17.25" thickBot="1" x14ac:dyDescent="0.35">
      <c r="A8" s="139" t="s">
        <v>359</v>
      </c>
      <c r="B8" s="152" t="s">
        <v>363</v>
      </c>
      <c r="C8" s="180">
        <f>HLOOKUP(C$1,생산!$12:$29,9,0)</f>
        <v>29.753694581280776</v>
      </c>
      <c r="D8" s="181">
        <f>HLOOKUP(D$1,생산!$12:$29,9,0)</f>
        <v>35.522388059701484</v>
      </c>
      <c r="E8" s="182">
        <f>HLOOKUP(E$1,생산!$12:$29,9,0)</f>
        <v>29.055258467023183</v>
      </c>
      <c r="F8" s="182">
        <f>HLOOKUP(F$1,생산!$12:$29,9,0)</f>
        <v>15.684575389948002</v>
      </c>
      <c r="G8" s="182">
        <f>HLOOKUP(G$1,생산!$12:$29,9,0)</f>
        <v>9.4736842105263133</v>
      </c>
      <c r="H8" s="182">
        <f>HLOOKUP(H$1,생산!$12:$29,9,0)</f>
        <v>20.727272727272737</v>
      </c>
      <c r="I8" s="182">
        <f>HLOOKUP(I$1,생산!$12:$29,9,0)</f>
        <v>10.074626865671641</v>
      </c>
      <c r="J8" s="182">
        <f>HLOOKUP(J$1,생산!$12:$29,9,0)</f>
        <v>8.6381322957198403</v>
      </c>
      <c r="K8" s="182">
        <f>HLOOKUP(K$1,생산!$12:$29,9,0)</f>
        <v>12.618296529968465</v>
      </c>
      <c r="L8" s="182">
        <f>HLOOKUP(L$1,생산!$12:$29,9,0)</f>
        <v>14.090177133655382</v>
      </c>
      <c r="M8" s="182">
        <f>HLOOKUP(M$1,생산!$12:$29,9,0)</f>
        <v>1.9287833827893131</v>
      </c>
      <c r="N8" s="182">
        <f>HLOOKUP(N$1,생산!$12:$29,9,0)</f>
        <v>2.3942537909018471</v>
      </c>
      <c r="O8" s="182">
        <f>HLOOKUP(O$1,생산!$12:$29,9,0)</f>
        <v>-1.5945330296127522</v>
      </c>
      <c r="P8" s="183">
        <f>HLOOKUP(P$1,생산!$12:$29,9,0)</f>
        <v>0.44052863436125017</v>
      </c>
      <c r="R8" s="139" t="s">
        <v>359</v>
      </c>
      <c r="S8" s="152" t="s">
        <v>363</v>
      </c>
      <c r="T8" s="151">
        <f>HLOOKUP(C$1,생산!$12:$29,18,0)</f>
        <v>20.441347270615577</v>
      </c>
      <c r="U8" s="150">
        <f>HLOOKUP(D$1,생산!$12:$29,18,0)</f>
        <v>16.100766703176344</v>
      </c>
      <c r="V8" s="150">
        <f>HLOOKUP(E$1,생산!$12:$29,18,0)</f>
        <v>14.690451206715634</v>
      </c>
      <c r="W8" s="150">
        <f>HLOOKUP(F$1,생산!$12:$29,18,0)</f>
        <v>9.6947935368043048</v>
      </c>
      <c r="X8" s="150">
        <f>HLOOKUP(G$1,생산!$12:$29,18,0)</f>
        <v>2.341137123745813</v>
      </c>
      <c r="Y8" s="150">
        <f>HLOOKUP(H$1,생산!$12:$29,18,0)</f>
        <v>15.580110497237563</v>
      </c>
      <c r="Z8" s="150">
        <f>HLOOKUP(I$1,생산!$12:$29,18,0)</f>
        <v>7.1559633027522915</v>
      </c>
      <c r="AA8" s="150">
        <f>HLOOKUP(J$1,생산!$12:$29,18,0)</f>
        <v>0.18850141376060589</v>
      </c>
      <c r="AB8" s="150">
        <f>HLOOKUP(K$1,생산!$12:$29,18,0)</f>
        <v>12.382739212007507</v>
      </c>
      <c r="AC8" s="150">
        <f>HLOOKUP(L$1,생산!$12:$29,18,0)</f>
        <v>17.674858223062383</v>
      </c>
      <c r="AD8" s="150">
        <f>HLOOKUP(M$1,생산!$12:$29,18,0)</f>
        <v>21.544715447154459</v>
      </c>
      <c r="AE8" s="150">
        <f>HLOOKUP(N$1,생산!$12:$29,18,0)</f>
        <v>26.857749469214433</v>
      </c>
      <c r="AF8" s="150">
        <f>HLOOKUP(O$1,생산!$12:$29,18,0)</f>
        <v>18.514946962391516</v>
      </c>
      <c r="AG8" s="149">
        <f>HLOOKUP(P$1,생산!$12:$29,18,0)</f>
        <v>23.584905660377359</v>
      </c>
    </row>
    <row r="9" spans="1:33" x14ac:dyDescent="0.3">
      <c r="A9" s="148" t="s">
        <v>362</v>
      </c>
      <c r="B9" s="160" t="s">
        <v>358</v>
      </c>
      <c r="C9" s="172">
        <f>HLOOKUP(C$2,수출!$15:$31,9,0)</f>
        <v>26.669881958238317</v>
      </c>
      <c r="D9" s="184">
        <f>HLOOKUP(D$2,수출!$15:$31,9,0)</f>
        <v>20.52598992460916</v>
      </c>
      <c r="E9" s="184">
        <f>HLOOKUP(E$2,수출!$15:$31,9,0)</f>
        <v>21.493873190174327</v>
      </c>
      <c r="F9" s="184">
        <f>HLOOKUP(F$2,수출!$15:$31,9,0)</f>
        <v>17.104731222509852</v>
      </c>
      <c r="G9" s="184">
        <f>HLOOKUP(G$2,수출!$15:$31,9,0)</f>
        <v>8.9988930942503149</v>
      </c>
      <c r="H9" s="184">
        <f>HLOOKUP(H$2,수출!$15:$31,9,0)</f>
        <v>36.210963357343076</v>
      </c>
      <c r="I9" s="184">
        <f>HLOOKUP(I$2,수출!$15:$31,9,0)</f>
        <v>39.353390830626481</v>
      </c>
      <c r="J9" s="184">
        <f>HLOOKUP(J$2,수출!$15:$31,9,0)</f>
        <v>27.154856824299372</v>
      </c>
      <c r="K9" s="184">
        <f>HLOOKUP(K$2,수출!$15:$31,9,0)</f>
        <v>32.973002456986457</v>
      </c>
      <c r="L9" s="184">
        <f>HLOOKUP(L$2,수출!$15:$31,9,0)</f>
        <v>40.597989816914222</v>
      </c>
      <c r="M9" s="184">
        <f>HLOOKUP(M$2,수출!$15:$31,9,0)</f>
        <v>9.9919623721997066</v>
      </c>
      <c r="N9" s="184">
        <f>HLOOKUP(N$2,수출!$15:$31,9,0)</f>
        <v>20.946874893391328</v>
      </c>
      <c r="O9" s="184">
        <f>HLOOKUP(O$2,수출!$15:$31,9,0)</f>
        <v>4.6505924012342206</v>
      </c>
      <c r="P9" s="185">
        <f>HLOOKUP(P$2,수출!$15:$31,9,0)</f>
        <v>12.260130079746459</v>
      </c>
      <c r="R9" s="148" t="s">
        <v>362</v>
      </c>
      <c r="S9" s="147" t="s">
        <v>358</v>
      </c>
      <c r="T9" s="172">
        <f>HLOOKUP(C$2,수출!$45:$61,9,0)</f>
        <v>18.46065122518845</v>
      </c>
      <c r="U9" s="146">
        <f>HLOOKUP(D$2,수출!$45:$61,9,0)</f>
        <v>-9.5923634278144423</v>
      </c>
      <c r="V9" s="146">
        <f>HLOOKUP(E$2,수출!$45:$61,9,0)</f>
        <v>-69.532350290731955</v>
      </c>
      <c r="W9" s="146">
        <f>HLOOKUP(F$2,수출!$45:$61,9,0)</f>
        <v>82.73121651503358</v>
      </c>
      <c r="X9" s="146">
        <f>HLOOKUP(G$2,수출!$45:$61,9,0)</f>
        <v>96.226182793522099</v>
      </c>
      <c r="Y9" s="146">
        <f>HLOOKUP(H$2,수출!$45:$61,9,0)</f>
        <v>-13.023173382534518</v>
      </c>
      <c r="Z9" s="146">
        <f>HLOOKUP(I$2,수출!$45:$61,9,0)</f>
        <v>-32.240025742680459</v>
      </c>
      <c r="AA9" s="146">
        <f>HLOOKUP(J$2,수출!$45:$61,9,0)</f>
        <v>62.715631673187175</v>
      </c>
      <c r="AB9" s="146">
        <f>HLOOKUP(K$2,수출!$45:$61,9,0)</f>
        <v>-51.249250273124069</v>
      </c>
      <c r="AC9" s="146">
        <f>HLOOKUP(L$2,수출!$45:$61,9,0)</f>
        <v>100.89447507740412</v>
      </c>
      <c r="AD9" s="146">
        <f>HLOOKUP(M$2,수출!$45:$61,9,0)</f>
        <v>-33.239868055670527</v>
      </c>
      <c r="AE9" s="146">
        <f>HLOOKUP(N$2,수출!$45:$61,9,0)</f>
        <v>35.596260060521843</v>
      </c>
      <c r="AF9" s="146">
        <f>HLOOKUP(O$2,수출!$45:$61,9,0)</f>
        <v>9.9876393166406565</v>
      </c>
      <c r="AG9" s="145">
        <f>HLOOKUP(P$2,수출!$45:$61,9,0)</f>
        <v>104.86089860284345</v>
      </c>
    </row>
    <row r="10" spans="1:33" x14ac:dyDescent="0.3">
      <c r="A10" s="144" t="s">
        <v>361</v>
      </c>
      <c r="B10" s="156" t="s">
        <v>358</v>
      </c>
      <c r="C10" s="176">
        <f>HLOOKUP(C$2,수출!$15:$31,13,0)</f>
        <v>33.632737677652273</v>
      </c>
      <c r="D10" s="186">
        <f>HLOOKUP(D$2,수출!$15:$31,13,0)</f>
        <v>40.325187737829317</v>
      </c>
      <c r="E10" s="186">
        <f>HLOOKUP(E$2,수출!$15:$31,13,0)</f>
        <v>-8.9889570821255322</v>
      </c>
      <c r="F10" s="186">
        <f>HLOOKUP(F$2,수출!$15:$31,13,0)</f>
        <v>13.745243038953042</v>
      </c>
      <c r="G10" s="186">
        <f>HLOOKUP(G$2,수출!$15:$31,13,0)</f>
        <v>-11.929875918336512</v>
      </c>
      <c r="H10" s="186">
        <f>HLOOKUP(H$2,수출!$15:$31,13,0)</f>
        <v>-35.232936078006496</v>
      </c>
      <c r="I10" s="186">
        <f>HLOOKUP(I$2,수출!$15:$31,13,0)</f>
        <v>99.845740927768006</v>
      </c>
      <c r="J10" s="186">
        <f>HLOOKUP(J$2,수출!$15:$31,13,0)</f>
        <v>-54.692617463488993</v>
      </c>
      <c r="K10" s="186">
        <f>HLOOKUP(K$2,수출!$15:$31,13,0)</f>
        <v>97.27060526821198</v>
      </c>
      <c r="L10" s="186">
        <f>HLOOKUP(L$2,수출!$15:$31,13,0)</f>
        <v>4.1993311346767284</v>
      </c>
      <c r="M10" s="186">
        <f>HLOOKUP(M$2,수출!$15:$31,13,0)</f>
        <v>-61.770497803806734</v>
      </c>
      <c r="N10" s="186">
        <f>HLOOKUP(N$2,수출!$15:$31,13,0)</f>
        <v>-12.956660702624356</v>
      </c>
      <c r="O10" s="186">
        <f>HLOOKUP(O$2,수출!$15:$31,13,0)</f>
        <v>-47.100374268936854</v>
      </c>
      <c r="P10" s="187">
        <f>HLOOKUP(P$2,수출!$15:$31,13,0)</f>
        <v>-45.784587817920752</v>
      </c>
      <c r="R10" s="144" t="s">
        <v>361</v>
      </c>
      <c r="S10" s="143" t="s">
        <v>358</v>
      </c>
      <c r="T10" s="142">
        <f>HLOOKUP(C$2,수출!$45:$61,13,0)</f>
        <v>-48.606186774225023</v>
      </c>
      <c r="U10" s="141">
        <f>HLOOKUP(D$2,수출!$45:$61,13,0)</f>
        <v>179.02353089216058</v>
      </c>
      <c r="V10" s="141">
        <f>HLOOKUP(E$2,수출!$45:$61,13,0)</f>
        <v>-48.910988578180387</v>
      </c>
      <c r="W10" s="141">
        <f>HLOOKUP(F$2,수출!$45:$61,13,0)</f>
        <v>179.95731406993926</v>
      </c>
      <c r="X10" s="141">
        <f>HLOOKUP(G$2,수출!$45:$61,13,0)</f>
        <v>293.33461760739743</v>
      </c>
      <c r="Y10" s="141">
        <f>HLOOKUP(H$2,수출!$45:$61,13,0)</f>
        <v>-9.0541840333440202</v>
      </c>
      <c r="Z10" s="141">
        <f>HLOOKUP(I$2,수출!$45:$61,13,0)</f>
        <v>42.356732520666945</v>
      </c>
      <c r="AA10" s="141">
        <f>HLOOKUP(J$2,수출!$45:$61,13,0)</f>
        <v>286.7320374869837</v>
      </c>
      <c r="AB10" s="141">
        <f>HLOOKUP(K$2,수출!$45:$61,13,0)</f>
        <v>-52.936838730362304</v>
      </c>
      <c r="AC10" s="141">
        <f>HLOOKUP(L$2,수출!$45:$61,13,0)</f>
        <v>183.21711143891645</v>
      </c>
      <c r="AD10" s="141">
        <f>HLOOKUP(M$2,수출!$45:$61,13,0)</f>
        <v>7.1971542734626244</v>
      </c>
      <c r="AE10" s="141">
        <f>HLOOKUP(N$2,수출!$45:$61,13,0)</f>
        <v>186.90035467419165</v>
      </c>
      <c r="AF10" s="141">
        <f>HLOOKUP(O$2,수출!$45:$61,13,0)</f>
        <v>-37.471518987341774</v>
      </c>
      <c r="AG10" s="140">
        <f>HLOOKUP(P$2,수출!$45:$61,13,0)</f>
        <v>-1.2672499323532065</v>
      </c>
    </row>
    <row r="11" spans="1:33" x14ac:dyDescent="0.3">
      <c r="A11" s="144" t="s">
        <v>360</v>
      </c>
      <c r="B11" s="156" t="s">
        <v>358</v>
      </c>
      <c r="C11" s="176">
        <f>HLOOKUP(C$2,수출!$15:$31,15,0)</f>
        <v>27.952491180405847</v>
      </c>
      <c r="D11" s="177">
        <f>HLOOKUP(D$2,수출!$15:$31,15,0)</f>
        <v>9.9412160979211546</v>
      </c>
      <c r="E11" s="177">
        <f>HLOOKUP(E$2,수출!$15:$31,15,0)</f>
        <v>16.925689897948814</v>
      </c>
      <c r="F11" s="177">
        <f>HLOOKUP(F$2,수출!$15:$31,15,0)</f>
        <v>18.412937583491132</v>
      </c>
      <c r="G11" s="177">
        <f>HLOOKUP(G$2,수출!$15:$31,15,0)</f>
        <v>2.7824672312337726</v>
      </c>
      <c r="H11" s="177">
        <f>HLOOKUP(H$2,수출!$15:$31,15,0)</f>
        <v>27.757219411156726</v>
      </c>
      <c r="I11" s="177">
        <f>HLOOKUP(I$2,수출!$15:$31,15,0)</f>
        <v>32.728340980878968</v>
      </c>
      <c r="J11" s="177">
        <f>HLOOKUP(J$2,수출!$15:$31,15,0)</f>
        <v>24.336983891029334</v>
      </c>
      <c r="K11" s="177">
        <f>HLOOKUP(K$2,수출!$15:$31,15,0)</f>
        <v>20.339858154385702</v>
      </c>
      <c r="L11" s="177">
        <f>HLOOKUP(L$2,수출!$15:$31,15,0)</f>
        <v>32.251136101441567</v>
      </c>
      <c r="M11" s="177">
        <f>HLOOKUP(M$2,수출!$15:$31,15,0)</f>
        <v>8.6680657790643689</v>
      </c>
      <c r="N11" s="177">
        <f>HLOOKUP(N$2,수출!$15:$31,15,0)</f>
        <v>14.35174713882115</v>
      </c>
      <c r="O11" s="177">
        <f>HLOOKUP(O$2,수출!$15:$31,15,0)</f>
        <v>0.24176073897918116</v>
      </c>
      <c r="P11" s="188">
        <f>HLOOKUP(P$2,수출!$15:$31,15,0)</f>
        <v>18.021510289957046</v>
      </c>
      <c r="Q11" s="162"/>
      <c r="R11" s="144" t="s">
        <v>360</v>
      </c>
      <c r="S11" s="143" t="s">
        <v>358</v>
      </c>
      <c r="T11" s="142">
        <f>HLOOKUP(C$2,수출!$45:$61,15,0)</f>
        <v>-14.848217206411515</v>
      </c>
      <c r="U11" s="141">
        <f>HLOOKUP(D$2,수출!$45:$61,15,0)</f>
        <v>45.775512957365784</v>
      </c>
      <c r="V11" s="141">
        <f>HLOOKUP(E$2,수출!$45:$61,15,0)</f>
        <v>152.26234278006513</v>
      </c>
      <c r="W11" s="141">
        <f>HLOOKUP(F$2,수출!$45:$61,15,0)</f>
        <v>57.172845895434399</v>
      </c>
      <c r="X11" s="141">
        <f>HLOOKUP(G$2,수출!$45:$61,15,0)</f>
        <v>53.987438228869046</v>
      </c>
      <c r="Y11" s="141">
        <f>HLOOKUP(H$2,수출!$45:$61,15,0)</f>
        <v>-2.2748633943583041</v>
      </c>
      <c r="Z11" s="141">
        <f>HLOOKUP(I$2,수출!$45:$61,15,0)</f>
        <v>-60.628582303697783</v>
      </c>
      <c r="AA11" s="141">
        <f>HLOOKUP(J$2,수출!$45:$61,15,0)</f>
        <v>9.3557332122529058</v>
      </c>
      <c r="AB11" s="141">
        <f>HLOOKUP(K$2,수출!$45:$61,15,0)</f>
        <v>-52.574171661060674</v>
      </c>
      <c r="AC11" s="141">
        <f>HLOOKUP(L$2,수출!$45:$61,15,0)</f>
        <v>135.95462701130793</v>
      </c>
      <c r="AD11" s="141">
        <f>HLOOKUP(M$2,수출!$45:$61,15,0)</f>
        <v>80.398018162544716</v>
      </c>
      <c r="AE11" s="141">
        <f>HLOOKUP(N$2,수출!$45:$61,15,0)</f>
        <v>70.212853952411152</v>
      </c>
      <c r="AF11" s="141">
        <f>HLOOKUP(O$2,수출!$45:$61,15,0)</f>
        <v>54.452592880000303</v>
      </c>
      <c r="AG11" s="140">
        <f>HLOOKUP(P$2,수출!$45:$61,15,0)</f>
        <v>35.696530135427167</v>
      </c>
    </row>
    <row r="12" spans="1:33" ht="17.25" thickBot="1" x14ac:dyDescent="0.35">
      <c r="A12" s="139" t="s">
        <v>359</v>
      </c>
      <c r="B12" s="152" t="s">
        <v>358</v>
      </c>
      <c r="C12" s="180">
        <f>HLOOKUP(C$2,수출!$15:$31,17,0)</f>
        <v>-4.790370441275007</v>
      </c>
      <c r="D12" s="181">
        <f>HLOOKUP(D$2,수출!$15:$31,17,0)</f>
        <v>-4.2678764228272073</v>
      </c>
      <c r="E12" s="181">
        <f>HLOOKUP(E$2,수출!$15:$31,17,0)</f>
        <v>2.4115822560835989</v>
      </c>
      <c r="F12" s="181">
        <f>HLOOKUP(F$2,수출!$15:$31,17,0)</f>
        <v>-8.1279330136151895</v>
      </c>
      <c r="G12" s="181">
        <f>HLOOKUP(G$2,수출!$15:$31,17,0)</f>
        <v>-9.7452904057850862</v>
      </c>
      <c r="H12" s="181">
        <f>HLOOKUP(H$2,수출!$15:$31,17,0)</f>
        <v>44.355834268199381</v>
      </c>
      <c r="I12" s="181">
        <f>HLOOKUP(I$2,수출!$15:$31,17,0)</f>
        <v>47.482471483458163</v>
      </c>
      <c r="J12" s="181">
        <f>HLOOKUP(J$2,수출!$15:$31,17,0)</f>
        <v>58.001065409698462</v>
      </c>
      <c r="K12" s="181">
        <f>HLOOKUP(K$2,수출!$15:$31,17,0)</f>
        <v>65.038037722425685</v>
      </c>
      <c r="L12" s="181">
        <f>HLOOKUP(L$2,수출!$15:$31,17,0)</f>
        <v>95.351274925649648</v>
      </c>
      <c r="M12" s="181">
        <f>HLOOKUP(M$2,수출!$15:$31,17,0)</f>
        <v>77.573300838079135</v>
      </c>
      <c r="N12" s="181">
        <f>HLOOKUP(N$2,수출!$15:$31,17,0)</f>
        <v>120.74112172893152</v>
      </c>
      <c r="O12" s="181">
        <f>HLOOKUP(O$2,수출!$15:$31,17,0)</f>
        <v>122.03980274567563</v>
      </c>
      <c r="P12" s="189">
        <f>HLOOKUP(P$2,수출!$15:$31,17,0)</f>
        <v>163.69457031882183</v>
      </c>
      <c r="Q12" s="162"/>
      <c r="R12" s="139" t="s">
        <v>359</v>
      </c>
      <c r="S12" s="138" t="s">
        <v>358</v>
      </c>
      <c r="T12" s="137">
        <f>HLOOKUP(C$2,수출!$45:$61,17,0)</f>
        <v>-27.496473397439551</v>
      </c>
      <c r="U12" s="136">
        <f>HLOOKUP(D$2,수출!$45:$61,17,0)</f>
        <v>-38.957126336157287</v>
      </c>
      <c r="V12" s="136">
        <f>HLOOKUP(E$2,수출!$45:$61,17,0)</f>
        <v>-83.661652380249279</v>
      </c>
      <c r="W12" s="136">
        <f>HLOOKUP(F$2,수출!$45:$61,17,0)</f>
        <v>146.6816726226389</v>
      </c>
      <c r="X12" s="136">
        <f>HLOOKUP(G$2,수출!$45:$61,17,0)</f>
        <v>117.59551667991973</v>
      </c>
      <c r="Y12" s="136">
        <f>HLOOKUP(H$2,수출!$45:$61,17,0)</f>
        <v>-17.81359152955973</v>
      </c>
      <c r="Z12" s="136">
        <f>HLOOKUP(I$2,수출!$45:$61,17,0)</f>
        <v>-59.692680310995236</v>
      </c>
      <c r="AA12" s="136">
        <f>HLOOKUP(J$2,수출!$45:$61,17,0)</f>
        <v>181.14921287983123</v>
      </c>
      <c r="AB12" s="136">
        <f>HLOOKUP(K$2,수출!$45:$61,17,0)</f>
        <v>-33.656563872205119</v>
      </c>
      <c r="AC12" s="136">
        <f>HLOOKUP(L$2,수출!$45:$61,17,0)</f>
        <v>125.39115473924096</v>
      </c>
      <c r="AD12" s="136">
        <f>HLOOKUP(M$2,수출!$45:$61,17,0)</f>
        <v>-49.985238405946319</v>
      </c>
      <c r="AE12" s="136">
        <f>HLOOKUP(N$2,수출!$45:$61,17,0)</f>
        <v>49.732804864850515</v>
      </c>
      <c r="AF12" s="136">
        <f>HLOOKUP(O$2,수출!$45:$61,17,0)</f>
        <v>-2.4899703699819073</v>
      </c>
      <c r="AG12" s="135">
        <f>HLOOKUP(P$2,수출!$45:$61,17,0)</f>
        <v>219.0135608904931</v>
      </c>
    </row>
    <row r="14" spans="1:33" x14ac:dyDescent="0.3">
      <c r="A14" s="84" t="s">
        <v>365</v>
      </c>
      <c r="R14" s="84" t="s">
        <v>357</v>
      </c>
    </row>
  </sheetData>
  <mergeCells count="2">
    <mergeCell ref="A4:B4"/>
    <mergeCell ref="R4:S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이름이 지정된 범위</vt:lpstr>
      </vt:variant>
      <vt:variant>
        <vt:i4>2</vt:i4>
      </vt:variant>
    </vt:vector>
  </HeadingPairs>
  <TitlesOfParts>
    <vt:vector size="18" baseType="lpstr">
      <vt:lpstr>시점</vt:lpstr>
      <vt:lpstr>경제동향_데이터</vt:lpstr>
      <vt:lpstr>경기동향_기업경기</vt:lpstr>
      <vt:lpstr>경기동향_소비</vt:lpstr>
      <vt:lpstr>산업동향_제조,건설</vt:lpstr>
      <vt:lpstr>제조_세부</vt:lpstr>
      <vt:lpstr>산업동향_서비스업</vt:lpstr>
      <vt:lpstr>경제동향_수출입데이터</vt:lpstr>
      <vt:lpstr>산업동향_수출입</vt:lpstr>
      <vt:lpstr>산업동향_자동차,조선</vt:lpstr>
      <vt:lpstr>추가분석</vt:lpstr>
      <vt:lpstr>수출입지역별백데이터</vt:lpstr>
      <vt:lpstr>생산수출데이터</vt:lpstr>
      <vt:lpstr>생산</vt:lpstr>
      <vt:lpstr>수출</vt:lpstr>
      <vt:lpstr>그래프</vt:lpstr>
      <vt:lpstr>산업동향_수출입!Print_Area</vt:lpstr>
      <vt:lpstr>당월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pjs</cp:lastModifiedBy>
  <cp:lastPrinted>2023-11-21T06:03:17Z</cp:lastPrinted>
  <dcterms:created xsi:type="dcterms:W3CDTF">2018-11-06T13:50:01Z</dcterms:created>
  <dcterms:modified xsi:type="dcterms:W3CDTF">2023-12-30T12:42:42Z</dcterms:modified>
</cp:coreProperties>
</file>